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queryTables/queryTable3.xml" ContentType="application/vnd.openxmlformats-officedocument.spreadsheetml.query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queryTables/queryTable4.xml" ContentType="application/vnd.openxmlformats-officedocument.spreadsheetml.queryTable+xml"/>
  <Override PartName="/xl/tables/table24.xml" ContentType="application/vnd.openxmlformats-officedocument.spreadsheetml.table+xml"/>
  <Override PartName="/xl/queryTables/queryTable5.xml" ContentType="application/vnd.openxmlformats-officedocument.spreadsheetml.queryTable+xml"/>
  <Override PartName="/xl/tables/table25.xml" ContentType="application/vnd.openxmlformats-officedocument.spreadsheetml.table+xml"/>
  <Override PartName="/xl/queryTables/queryTable6.xml" ContentType="application/vnd.openxmlformats-officedocument.spreadsheetml.queryTable+xml"/>
  <Override PartName="/xl/tables/table26.xml" ContentType="application/vnd.openxmlformats-officedocument.spreadsheetml.table+xml"/>
  <Override PartName="/xl/queryTables/queryTable7.xml" ContentType="application/vnd.openxmlformats-officedocument.spreadsheetml.queryTable+xml"/>
  <Override PartName="/xl/tables/table27.xml" ContentType="application/vnd.openxmlformats-officedocument.spreadsheetml.table+xml"/>
  <Override PartName="/xl/queryTables/queryTable8.xml" ContentType="application/vnd.openxmlformats-officedocument.spreadsheetml.queryTable+xml"/>
  <Override PartName="/xl/tables/table28.xml" ContentType="application/vnd.openxmlformats-officedocument.spreadsheetml.table+xml"/>
  <Override PartName="/xl/queryTables/queryTable9.xml" ContentType="application/vnd.openxmlformats-officedocument.spreadsheetml.queryTable+xml"/>
  <Override PartName="/xl/tables/table29.xml" ContentType="application/vnd.openxmlformats-officedocument.spreadsheetml.table+xml"/>
  <Override PartName="/xl/queryTables/queryTable10.xml" ContentType="application/vnd.openxmlformats-officedocument.spreadsheetml.queryTable+xml"/>
  <Override PartName="/xl/tables/table30.xml" ContentType="application/vnd.openxmlformats-officedocument.spreadsheetml.table+xml"/>
  <Override PartName="/xl/queryTables/queryTable11.xml" ContentType="application/vnd.openxmlformats-officedocument.spreadsheetml.queryTable+xml"/>
  <Override PartName="/xl/tables/table31.xml" ContentType="application/vnd.openxmlformats-officedocument.spreadsheetml.table+xml"/>
  <Override PartName="/xl/queryTables/queryTable12.xml" ContentType="application/vnd.openxmlformats-officedocument.spreadsheetml.queryTable+xml"/>
  <Override PartName="/xl/tables/table32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oorstarkft.sharepoint.com/sites/Gyartas-Dokumentumok/Megosztott dokumentumok/Sablon Mappa/ProjektSzám - ProjektNév másolata/Dokumentumok/Táblázatok/"/>
    </mc:Choice>
  </mc:AlternateContent>
  <xr:revisionPtr revIDLastSave="0" documentId="8_{9DE5D02D-2C72-4EE5-A345-44C0EAC41A49}" xr6:coauthVersionLast="47" xr6:coauthVersionMax="47" xr10:uidLastSave="{00000000-0000-0000-0000-000000000000}"/>
  <bookViews>
    <workbookView xWindow="-108" yWindow="-108" windowWidth="23256" windowHeight="12456" tabRatio="830" firstSheet="5" activeTab="5" xr2:uid="{6DE7F6B2-9D31-4513-99AE-CF8F7FC664DE}"/>
  </bookViews>
  <sheets>
    <sheet name="Beállítások" sheetId="123" r:id="rId1"/>
    <sheet name="Projekt adatok" sheetId="124" r:id="rId2"/>
    <sheet name="AlapAdatok" sheetId="129" r:id="rId3"/>
    <sheet name="Szabászat" sheetId="125" r:id="rId4"/>
    <sheet name="Folyamatok Alap" sheetId="103" r:id="rId5"/>
    <sheet name="Folyamatok" sheetId="82" r:id="rId6"/>
    <sheet name="Folyamatok tervezése" sheetId="84" r:id="rId7"/>
    <sheet name="Gantt diagram" sheetId="86" r:id="rId8"/>
    <sheet name="Részlegek napi terhelése" sheetId="88" r:id="rId9"/>
    <sheet name="Gyártáselőkészítés Kisérőlevél" sheetId="89" r:id="rId10"/>
    <sheet name="Ajtólap Kisérőlevél" sheetId="64" r:id="rId11"/>
    <sheet name="Borítás Kisérőlevél" sheetId="62" r:id="rId12"/>
    <sheet name="Tokmag Kisérőlevél" sheetId="63" r:id="rId13"/>
    <sheet name="Tokmag TU Kisérőlevél" sheetId="137" r:id="rId14"/>
    <sheet name="Bútorfront Kisérőlevél" sheetId="60" r:id="rId15"/>
    <sheet name="Blende Kisérőlevél" sheetId="66" r:id="rId16"/>
    <sheet name="Falpanel Kisérőlevél" sheetId="61" r:id="rId17"/>
    <sheet name="Tervezettidő" sheetId="91" state="hidden" r:id="rId18"/>
    <sheet name="Munkaidő" sheetId="87" state="hidden" r:id="rId19"/>
    <sheet name="Humánerő" sheetId="92" state="hidden" r:id="rId20"/>
    <sheet name="Változók" sheetId="85" state="hidden" r:id="rId21"/>
    <sheet name="Feladat_Egység_idő" sheetId="90" state="hidden" r:id="rId22"/>
    <sheet name="Összes" sheetId="128" state="hidden" r:id="rId23"/>
    <sheet name="Alapanyag" sheetId="135" state="hidden" r:id="rId24"/>
    <sheet name="Megmunkálás" sheetId="134" state="hidden" r:id="rId25"/>
    <sheet name="Megjegyzések" sheetId="133" state="hidden" r:id="rId26"/>
    <sheet name="Üveg" sheetId="132" state="hidden" r:id="rId27"/>
    <sheet name="Mozgó Oldal" sheetId="131" state="hidden" r:id="rId28"/>
    <sheet name="Fix Oldal" sheetId="130" state="hidden" r:id="rId29"/>
    <sheet name="Ajtólap" sheetId="136" state="hidden" r:id="rId30"/>
    <sheet name="Vasalatok" sheetId="127" state="hidden" r:id="rId31"/>
  </sheets>
  <externalReferences>
    <externalReference r:id="rId32"/>
  </externalReferences>
  <definedNames>
    <definedName name="_xlnm._FilterDatabase" localSheetId="6" hidden="1">'Folyamatok tervezése'!$C$93:$C$95</definedName>
    <definedName name="_xlnm._FilterDatabase" localSheetId="7" hidden="1">'Gantt diagram'!$A$4:$H$200</definedName>
    <definedName name="_xlnm._FilterDatabase" localSheetId="19" hidden="1">Humánerő!$A$4:$K$92</definedName>
    <definedName name="_xlnm._FilterDatabase" localSheetId="18" hidden="1">Munkaidő!$A$4:$K$92</definedName>
    <definedName name="_xlnm._FilterDatabase" localSheetId="8" hidden="1">'Részlegek napi terhelése'!$B$26:$C$26</definedName>
    <definedName name="_xlnm._FilterDatabase" localSheetId="17" hidden="1">Tervezettidő!$A$4:$K$92</definedName>
    <definedName name="Beállítás_Egység_Idő_WEB_Conect">Beállítások!$B$35</definedName>
    <definedName name="Beállítas_Kalkulator_WEB_Conect">Beállítások!$B$28</definedName>
    <definedName name="Beállítás_Megrendelo_WEB_Conect">Beállítások!$B$21</definedName>
    <definedName name="ExternalData_1" localSheetId="21" hidden="1">Feladat_Egység_idő!$A$1:$X$137</definedName>
    <definedName name="ExternalData_1" localSheetId="5" hidden="1">Folyamatok!$A$4:$W$27</definedName>
    <definedName name="ExternalData_1" localSheetId="3" hidden="1">Szabászat!$A$1:$O$51</definedName>
    <definedName name="ExternalData_1" localSheetId="30" hidden="1">Vasalatok!$A$1:$Y$41</definedName>
    <definedName name="ExternalData_2" localSheetId="29" hidden="1">Ajtólap!$A$1:$L$41</definedName>
    <definedName name="ExternalData_2" localSheetId="22" hidden="1">Összes!$A$1:$CZ$41</definedName>
    <definedName name="ExternalData_3" localSheetId="2" hidden="1">AlapAdatok!$A$1:$N$41</definedName>
    <definedName name="ExternalData_4" localSheetId="28" hidden="1">'Fix Oldal'!$A$1:$T$41</definedName>
    <definedName name="ExternalData_5" localSheetId="27" hidden="1">'Mozgó Oldal'!$A$1:$T$41</definedName>
    <definedName name="ExternalData_6" localSheetId="26" hidden="1">Üveg!$A$1:$K$41</definedName>
    <definedName name="ExternalData_7" localSheetId="25" hidden="1">Megjegyzések!$A$1:$AE$41</definedName>
    <definedName name="ExternalData_8" localSheetId="24" hidden="1">Megmunkálás!$A$1:$F$41</definedName>
    <definedName name="ExternalData_9" localSheetId="23" hidden="1">Alapanyag!$A$1:$I$41</definedName>
    <definedName name="Folyamt_Festés_Tipus_Név">'Folyamatok Alap'!$D$2</definedName>
    <definedName name="Folyamt_Fóliázás_Tipus_Név">'Folyamatok Alap'!$D$1</definedName>
    <definedName name="Ma" localSheetId="6">TODAY()</definedName>
    <definedName name="MappaNevAlmappa" localSheetId="3">[1]Beállítások!$B$10</definedName>
    <definedName name="MappaNevAlmappa">Beállítások!$B$11</definedName>
    <definedName name="MappaNevGyoker" localSheetId="0">Beállítások!$B$7</definedName>
    <definedName name="_xlnm.Print_Titles" localSheetId="6">'Folyamatok tervezése'!$3:$4</definedName>
    <definedName name="_xlnm.Print_Area" localSheetId="10">'Ajtólap Kisérőlevél'!$A$1:$H$50</definedName>
    <definedName name="_xlnm.Print_Area" localSheetId="15">'Blende Kisérőlevél'!$A$1:$H$41</definedName>
    <definedName name="_xlnm.Print_Area" localSheetId="11">'Borítás Kisérőlevél'!$A$1:$H$38</definedName>
    <definedName name="_xlnm.Print_Area" localSheetId="14">'Bútorfront Kisérőlevél'!$A$1:$H$35</definedName>
    <definedName name="_xlnm.Print_Area" localSheetId="16">'Falpanel Kisérőlevél'!$A$1:$H$44</definedName>
    <definedName name="_xlnm.Print_Area" localSheetId="7">'Gantt diagram'!$A$1:$Z$63</definedName>
    <definedName name="_xlnm.Print_Area" localSheetId="9">'Gyártáselőkészítés Kisérőlevél'!$A$1:$H$38</definedName>
    <definedName name="_xlnm.Print_Area" localSheetId="8">'Részlegek napi terhelése'!$A$1:$X$56</definedName>
    <definedName name="_xlnm.Print_Area" localSheetId="3">Szabászat[#All]</definedName>
    <definedName name="_xlnm.Print_Area" localSheetId="12">'Tokmag Kisérőlevél'!$A$1:$H$36</definedName>
    <definedName name="_xlnm.Print_Area" localSheetId="13">'Tokmag TU Kisérőlevél'!$A$1:$H$36</definedName>
    <definedName name="Project_Start" localSheetId="7">'Gantt diagram'!$I$1</definedName>
    <definedName name="Project_Start" localSheetId="19">Humánerő!$L$1</definedName>
    <definedName name="Project_Start" localSheetId="18">Munkaidő!$L$1</definedName>
    <definedName name="Project_Start" localSheetId="17">Tervezettidő!$L$1</definedName>
    <definedName name="Projekt_Deadline">'Folyamatok tervezése'!$F$1</definedName>
    <definedName name="Projekt_File_Név">Beállítások!$B$3</definedName>
    <definedName name="Projekt_Név">Beállítások!$B$2</definedName>
    <definedName name="Projekt_Start_Date">'Folyamatok tervezése'!$D$1</definedName>
    <definedName name="Projekt_Szám" localSheetId="3">[1]Beállítások!$B$1</definedName>
    <definedName name="Projekt_Szám">Beállítások!$B$1</definedName>
    <definedName name="Scrolling_Increment" localSheetId="7">'Gantt diagram'!$N$1</definedName>
    <definedName name="Scrolling_Increment" localSheetId="19">Humánerő!$Q$1</definedName>
    <definedName name="Scrolling_Increment" localSheetId="18">Munkaidő!$Q$1</definedName>
    <definedName name="Scrolling_Increment" localSheetId="17">Tervezettidő!$Q$1</definedName>
    <definedName name="verzioSzam">Beállítások!$B$4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lapAdatok_a46f1fd2-f6e7-4ba3-a985-66590253bfad" name="AlapAdatok" connection="Lekérdezés - AlapAdatok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9" i="103" l="1" a="1"/>
  <c r="N143" i="103" a="1"/>
  <c r="N142" i="103" a="1"/>
  <c r="D142" i="103"/>
  <c r="E142" i="103"/>
  <c r="F142" i="103" s="1"/>
  <c r="O142" i="103"/>
  <c r="P142" i="103"/>
  <c r="D143" i="103"/>
  <c r="E143" i="103"/>
  <c r="F143" i="103" s="1"/>
  <c r="O143" i="103"/>
  <c r="P143" i="103"/>
  <c r="E203" i="103"/>
  <c r="F203" i="103" s="1"/>
  <c r="E204" i="103"/>
  <c r="F204" i="103" s="1"/>
  <c r="E205" i="103"/>
  <c r="F205" i="103" s="1"/>
  <c r="E206" i="103"/>
  <c r="F206" i="103" s="1"/>
  <c r="E207" i="103"/>
  <c r="F207" i="103" s="1"/>
  <c r="E208" i="103"/>
  <c r="F208" i="103" s="1"/>
  <c r="E209" i="103"/>
  <c r="F209" i="103" s="1"/>
  <c r="E210" i="103"/>
  <c r="F210" i="103" s="1"/>
  <c r="E211" i="103"/>
  <c r="F211" i="103" s="1"/>
  <c r="E212" i="103"/>
  <c r="F212" i="103" s="1"/>
  <c r="E213" i="103"/>
  <c r="F213" i="103" s="1"/>
  <c r="E214" i="103"/>
  <c r="F214" i="103" s="1"/>
  <c r="E215" i="103"/>
  <c r="F215" i="103" s="1"/>
  <c r="E216" i="103"/>
  <c r="F216" i="103" s="1"/>
  <c r="E180" i="103"/>
  <c r="F180" i="103" s="1"/>
  <c r="E181" i="103"/>
  <c r="F181" i="103" s="1"/>
  <c r="E182" i="103"/>
  <c r="F182" i="103" s="1"/>
  <c r="E183" i="103"/>
  <c r="F183" i="103" s="1"/>
  <c r="E184" i="103"/>
  <c r="F184" i="103" s="1"/>
  <c r="E185" i="103"/>
  <c r="F185" i="103" s="1"/>
  <c r="E186" i="103"/>
  <c r="F186" i="103" s="1"/>
  <c r="E187" i="103"/>
  <c r="F187" i="103" s="1"/>
  <c r="E188" i="103"/>
  <c r="F188" i="103" s="1"/>
  <c r="E189" i="103"/>
  <c r="F189" i="103" s="1"/>
  <c r="E190" i="103"/>
  <c r="F190" i="103" s="1"/>
  <c r="E191" i="103"/>
  <c r="F191" i="103" s="1"/>
  <c r="E192" i="103"/>
  <c r="F192" i="103" s="1"/>
  <c r="E158" i="103"/>
  <c r="F158" i="103" s="1"/>
  <c r="E159" i="103"/>
  <c r="F159" i="103" s="1"/>
  <c r="E160" i="103"/>
  <c r="F160" i="103" s="1"/>
  <c r="E161" i="103"/>
  <c r="F161" i="103" s="1"/>
  <c r="E162" i="103"/>
  <c r="F162" i="103" s="1"/>
  <c r="E163" i="103"/>
  <c r="F163" i="103" s="1"/>
  <c r="E164" i="103"/>
  <c r="F164" i="103" s="1"/>
  <c r="E165" i="103"/>
  <c r="F165" i="103" s="1"/>
  <c r="E166" i="103"/>
  <c r="F166" i="103" s="1"/>
  <c r="E167" i="103"/>
  <c r="F167" i="103" s="1"/>
  <c r="E168" i="103"/>
  <c r="F168" i="103" s="1"/>
  <c r="E134" i="103"/>
  <c r="F134" i="103" s="1"/>
  <c r="E135" i="103"/>
  <c r="F135" i="103" s="1"/>
  <c r="E136" i="103"/>
  <c r="F136" i="103" s="1"/>
  <c r="E137" i="103"/>
  <c r="F137" i="103" s="1"/>
  <c r="E138" i="103"/>
  <c r="F138" i="103" s="1"/>
  <c r="E139" i="103"/>
  <c r="F139" i="103" s="1"/>
  <c r="E140" i="103"/>
  <c r="F140" i="103" s="1"/>
  <c r="E141" i="103"/>
  <c r="F141" i="103" s="1"/>
  <c r="E144" i="103"/>
  <c r="F144" i="103" s="1"/>
  <c r="E145" i="103"/>
  <c r="F145" i="103" s="1"/>
  <c r="E146" i="103"/>
  <c r="F146" i="103" s="1"/>
  <c r="E147" i="103"/>
  <c r="F147" i="103" s="1"/>
  <c r="E112" i="103"/>
  <c r="F112" i="103" s="1"/>
  <c r="E113" i="103"/>
  <c r="F113" i="103" s="1"/>
  <c r="E114" i="103"/>
  <c r="F114" i="103" s="1"/>
  <c r="E115" i="103"/>
  <c r="F115" i="103" s="1"/>
  <c r="E116" i="103"/>
  <c r="F116" i="103" s="1"/>
  <c r="E117" i="103"/>
  <c r="F117" i="103" s="1"/>
  <c r="E118" i="103"/>
  <c r="F118" i="103" s="1"/>
  <c r="E119" i="103"/>
  <c r="F119" i="103" s="1"/>
  <c r="E120" i="103"/>
  <c r="F120" i="103" s="1"/>
  <c r="E121" i="103"/>
  <c r="F121" i="103" s="1"/>
  <c r="E122" i="103"/>
  <c r="F122" i="103" s="1"/>
  <c r="E123" i="103"/>
  <c r="F123" i="103" s="1"/>
  <c r="E92" i="103"/>
  <c r="F92" i="103" s="1"/>
  <c r="E93" i="103"/>
  <c r="F93" i="103" s="1"/>
  <c r="E94" i="103"/>
  <c r="F94" i="103" s="1"/>
  <c r="E95" i="103"/>
  <c r="F95" i="103" s="1"/>
  <c r="E96" i="103"/>
  <c r="F96" i="103" s="1"/>
  <c r="E97" i="103"/>
  <c r="F97" i="103" s="1"/>
  <c r="E98" i="103"/>
  <c r="F98" i="103" s="1"/>
  <c r="E99" i="103"/>
  <c r="F99" i="103" s="1"/>
  <c r="E100" i="103"/>
  <c r="F100" i="103" s="1"/>
  <c r="E101" i="103"/>
  <c r="F101" i="103" s="1"/>
  <c r="E102" i="103"/>
  <c r="F102" i="103" s="1"/>
  <c r="E103" i="103"/>
  <c r="F103" i="103" s="1"/>
  <c r="E61" i="103"/>
  <c r="F61" i="103" s="1"/>
  <c r="E62" i="103"/>
  <c r="F62" i="103" s="1"/>
  <c r="E63" i="103"/>
  <c r="F63" i="103" s="1"/>
  <c r="E64" i="103"/>
  <c r="F64" i="103" s="1"/>
  <c r="E65" i="103"/>
  <c r="F65" i="103" s="1"/>
  <c r="E66" i="103"/>
  <c r="F66" i="103" s="1"/>
  <c r="E67" i="103"/>
  <c r="F67" i="103" s="1"/>
  <c r="E68" i="103"/>
  <c r="F68" i="103" s="1"/>
  <c r="E69" i="103"/>
  <c r="F69" i="103" s="1"/>
  <c r="E70" i="103"/>
  <c r="F70" i="103" s="1"/>
  <c r="E71" i="103"/>
  <c r="F71" i="103" s="1"/>
  <c r="E72" i="103"/>
  <c r="F72" i="103" s="1"/>
  <c r="E73" i="103"/>
  <c r="F73" i="103" s="1"/>
  <c r="E74" i="103"/>
  <c r="F74" i="103" s="1"/>
  <c r="E75" i="103"/>
  <c r="F75" i="103" s="1"/>
  <c r="E76" i="103"/>
  <c r="F76" i="103" s="1"/>
  <c r="E77" i="103"/>
  <c r="F77" i="103" s="1"/>
  <c r="E78" i="103"/>
  <c r="F78" i="103" s="1"/>
  <c r="E37" i="103"/>
  <c r="F37" i="103" s="1"/>
  <c r="E38" i="103"/>
  <c r="F38" i="103" s="1"/>
  <c r="E39" i="103"/>
  <c r="F39" i="103" s="1"/>
  <c r="E40" i="103"/>
  <c r="F40" i="103" s="1"/>
  <c r="E41" i="103"/>
  <c r="F41" i="103" s="1"/>
  <c r="E42" i="103"/>
  <c r="F42" i="103" s="1"/>
  <c r="E43" i="103"/>
  <c r="F43" i="103" s="1"/>
  <c r="E44" i="103"/>
  <c r="F44" i="103" s="1"/>
  <c r="E45" i="103"/>
  <c r="F45" i="103" s="1"/>
  <c r="E46" i="103"/>
  <c r="F46" i="103" s="1"/>
  <c r="E47" i="103"/>
  <c r="F47" i="103" s="1"/>
  <c r="E48" i="103"/>
  <c r="F48" i="103" s="1"/>
  <c r="N141" i="103" a="1"/>
  <c r="N140" i="103" a="1"/>
  <c r="N139" i="103" a="1"/>
  <c r="N138" i="103" a="1"/>
  <c r="N137" i="103" a="1"/>
  <c r="N136" i="103" a="1"/>
  <c r="N135" i="103" a="1"/>
  <c r="B34" i="123"/>
  <c r="B35" i="123" s="1"/>
  <c r="N144" i="103"/>
  <c r="N70" i="103"/>
  <c r="N204" i="103" l="1" a="1"/>
  <c r="B35" i="137" a="1"/>
  <c r="B32" i="137" a="1"/>
  <c r="B29" i="137" a="1"/>
  <c r="B26" i="137" a="1"/>
  <c r="B23" i="137" a="1"/>
  <c r="B20" i="137" a="1"/>
  <c r="B17" i="137" a="1"/>
  <c r="B14" i="137" a="1"/>
  <c r="B11" i="137" a="1"/>
  <c r="B8" i="137" a="1"/>
  <c r="B5" i="137" a="1"/>
  <c r="N113" i="103" a="1"/>
  <c r="F4" i="137" s="1" a="1"/>
  <c r="N214" i="103" a="1"/>
  <c r="N215" i="103" a="1"/>
  <c r="N216" i="103" a="1"/>
  <c r="N213" i="103" a="1"/>
  <c r="N209" i="103" a="1"/>
  <c r="N210" i="103" a="1"/>
  <c r="N211" i="103" a="1"/>
  <c r="N212" i="103" a="1"/>
  <c r="N208" i="103" a="1"/>
  <c r="N205" i="103" a="1"/>
  <c r="N206" i="103" a="1"/>
  <c r="N207" i="103" a="1"/>
  <c r="N191" i="103" a="1"/>
  <c r="N192" i="103" a="1"/>
  <c r="N190" i="103" a="1"/>
  <c r="N186" i="103" a="1"/>
  <c r="N187" i="103" a="1"/>
  <c r="N188" i="103" a="1"/>
  <c r="N189" i="103" a="1"/>
  <c r="N185" i="103" a="1"/>
  <c r="N182" i="103" a="1"/>
  <c r="N183" i="103" a="1"/>
  <c r="N184" i="103" a="1"/>
  <c r="N181" i="103" a="1"/>
  <c r="N168" i="103" a="1"/>
  <c r="N167" i="103" a="1"/>
  <c r="N164" i="103" a="1"/>
  <c r="N165" i="103" a="1"/>
  <c r="N166" i="103" a="1"/>
  <c r="N163" i="103" a="1"/>
  <c r="N160" i="103" a="1"/>
  <c r="N161" i="103" a="1"/>
  <c r="N162" i="103" a="1"/>
  <c r="N147" i="103" a="1"/>
  <c r="N146" i="103" a="1"/>
  <c r="N123" i="103" l="1" a="1"/>
  <c r="F34" i="137" s="1" a="1"/>
  <c r="N122" i="103" a="1"/>
  <c r="F31" i="137" s="1" a="1"/>
  <c r="N121" i="103" a="1"/>
  <c r="F28" i="137" s="1" a="1"/>
  <c r="N118" i="103" a="1"/>
  <c r="F19" i="137" s="1" a="1"/>
  <c r="N119" i="103" a="1"/>
  <c r="F22" i="137" s="1" a="1"/>
  <c r="N120" i="103" a="1"/>
  <c r="F25" i="137" s="1" a="1"/>
  <c r="N117" i="103" a="1"/>
  <c r="F16" i="137" s="1" a="1"/>
  <c r="N103" i="103" a="1"/>
  <c r="N102" i="103" a="1"/>
  <c r="N100" i="103" a="1"/>
  <c r="N101" i="103" a="1"/>
  <c r="N98" i="103" a="1"/>
  <c r="N94" i="103" a="1"/>
  <c r="N95" i="103" a="1"/>
  <c r="N96" i="103" a="1"/>
  <c r="N97" i="103" a="1"/>
  <c r="N93" i="103" a="1"/>
  <c r="N114" i="103" a="1"/>
  <c r="F7" i="137" s="1" a="1"/>
  <c r="N115" i="103" a="1"/>
  <c r="F10" i="137" s="1" a="1"/>
  <c r="N116" i="103" a="1"/>
  <c r="F13" i="137" s="1" a="1"/>
  <c r="N99" i="103" l="1" a="1"/>
  <c r="N64" i="103" a="1"/>
  <c r="N63" i="103" a="1"/>
  <c r="D62" i="103"/>
  <c r="N62" i="103" a="1"/>
  <c r="N72" i="103"/>
  <c r="N74" i="103"/>
  <c r="N76" i="103"/>
  <c r="N73" i="103"/>
  <c r="N75" i="103"/>
  <c r="N71" i="103"/>
  <c r="N69" i="103" a="1"/>
  <c r="B14" i="123" l="1" a="1"/>
  <c r="B11" i="123" a="1"/>
  <c r="B10" i="123" a="1"/>
  <c r="N65" i="103" a="1"/>
  <c r="B19" i="123" l="1"/>
  <c r="B26" i="123"/>
  <c r="B3" i="123" a="1"/>
  <c r="G25" i="64" l="1" a="1"/>
  <c r="G5" i="103" l="1" a="1"/>
  <c r="G6" i="103" a="1"/>
  <c r="G7" i="103" a="1"/>
  <c r="G8" i="103" a="1"/>
  <c r="G9" i="103" a="1"/>
  <c r="G10" i="103" a="1"/>
  <c r="G11" i="103" a="1"/>
  <c r="G12" i="103" a="1"/>
  <c r="F5" i="103" a="1"/>
  <c r="F6" i="103" a="1"/>
  <c r="F7" i="103" a="1"/>
  <c r="F8" i="103" a="1"/>
  <c r="F9" i="103" a="1"/>
  <c r="F10" i="103" a="1"/>
  <c r="F11" i="103" a="1"/>
  <c r="F12" i="103" a="1"/>
  <c r="P123" i="103"/>
  <c r="O123" i="103"/>
  <c r="D123" i="103"/>
  <c r="B34" i="137" s="1" a="1"/>
  <c r="P122" i="103"/>
  <c r="O122" i="103"/>
  <c r="D122" i="103"/>
  <c r="B31" i="137" s="1" a="1"/>
  <c r="P121" i="103"/>
  <c r="O121" i="103"/>
  <c r="D121" i="103"/>
  <c r="B28" i="137" s="1" a="1"/>
  <c r="P120" i="103"/>
  <c r="O120" i="103"/>
  <c r="D120" i="103"/>
  <c r="B25" i="137" s="1" a="1"/>
  <c r="P119" i="103"/>
  <c r="O119" i="103"/>
  <c r="D119" i="103"/>
  <c r="B22" i="137" s="1" a="1"/>
  <c r="P118" i="103"/>
  <c r="O118" i="103"/>
  <c r="D118" i="103"/>
  <c r="B19" i="137" s="1" a="1"/>
  <c r="P117" i="103"/>
  <c r="O117" i="103"/>
  <c r="D117" i="103"/>
  <c r="B16" i="137" s="1" a="1"/>
  <c r="P116" i="103"/>
  <c r="O116" i="103"/>
  <c r="D116" i="103"/>
  <c r="B13" i="137" s="1" a="1"/>
  <c r="P115" i="103"/>
  <c r="O115" i="103"/>
  <c r="D115" i="103"/>
  <c r="B10" i="137" s="1" a="1"/>
  <c r="P114" i="103"/>
  <c r="O114" i="103"/>
  <c r="D114" i="103"/>
  <c r="B7" i="137" s="1" a="1"/>
  <c r="P113" i="103"/>
  <c r="O113" i="103"/>
  <c r="D113" i="103"/>
  <c r="B4" i="137" s="1" a="1"/>
  <c r="P112" i="103"/>
  <c r="O112" i="103"/>
  <c r="D112" i="103"/>
  <c r="A1" i="137" s="1"/>
  <c r="B35" i="63" a="1"/>
  <c r="B32" i="63" a="1"/>
  <c r="B8" i="63" a="1"/>
  <c r="B11" i="63" a="1"/>
  <c r="B14" i="63" a="1"/>
  <c r="B17" i="63" a="1"/>
  <c r="B20" i="63" a="1"/>
  <c r="B23" i="63" a="1"/>
  <c r="B26" i="63" a="1"/>
  <c r="B29" i="63" a="1"/>
  <c r="D103" i="103"/>
  <c r="B34" i="63" s="1" a="1"/>
  <c r="O103" i="103"/>
  <c r="P103" i="103"/>
  <c r="D102" i="103"/>
  <c r="B31" i="63" s="1" a="1"/>
  <c r="O102" i="103"/>
  <c r="P102" i="103"/>
  <c r="R77" i="103"/>
  <c r="D76" i="103"/>
  <c r="O76" i="103"/>
  <c r="P76" i="103"/>
  <c r="D75" i="103"/>
  <c r="O75" i="103"/>
  <c r="P75" i="103"/>
  <c r="N67" i="103"/>
  <c r="N77" i="103"/>
  <c r="N145" i="103"/>
  <c r="N66" i="103"/>
  <c r="N68" i="103"/>
  <c r="N78" i="103"/>
  <c r="B1" i="123" l="1" a="1"/>
  <c r="B2" i="123" a="1"/>
  <c r="F2" i="124" s="1"/>
  <c r="A139" i="103" l="1"/>
  <c r="A140" i="103"/>
  <c r="A141" i="103"/>
  <c r="A142" i="103"/>
  <c r="A143" i="103"/>
  <c r="A144" i="103"/>
  <c r="A145" i="103"/>
  <c r="A146" i="103"/>
  <c r="A147" i="103"/>
  <c r="A135" i="103"/>
  <c r="A136" i="103"/>
  <c r="A137" i="103"/>
  <c r="A138" i="103"/>
  <c r="B17" i="123"/>
  <c r="B20" i="123" s="1"/>
  <c r="B21" i="123" s="1"/>
  <c r="B24" i="123"/>
  <c r="B27" i="123" s="1"/>
  <c r="E2" i="124"/>
  <c r="A216" i="103"/>
  <c r="A184" i="103"/>
  <c r="A99" i="103"/>
  <c r="A64" i="103"/>
  <c r="A182" i="103"/>
  <c r="A97" i="103"/>
  <c r="A213" i="103"/>
  <c r="A96" i="103"/>
  <c r="A180" i="103"/>
  <c r="A168" i="103"/>
  <c r="A123" i="103"/>
  <c r="S123" i="103" s="1"/>
  <c r="A122" i="103"/>
  <c r="C122" i="103" s="1"/>
  <c r="A78" i="103"/>
  <c r="A120" i="103"/>
  <c r="S120" i="103" s="1"/>
  <c r="A163" i="103"/>
  <c r="A162" i="103"/>
  <c r="A161" i="103"/>
  <c r="A160" i="103"/>
  <c r="A159" i="103"/>
  <c r="A158" i="103"/>
  <c r="A189" i="103"/>
  <c r="A112" i="103"/>
  <c r="S112" i="103" s="1"/>
  <c r="A69" i="103"/>
  <c r="A186" i="103"/>
  <c r="A101" i="103"/>
  <c r="A66" i="103"/>
  <c r="A215" i="103"/>
  <c r="A183" i="103"/>
  <c r="A98" i="103"/>
  <c r="A63" i="103"/>
  <c r="A214" i="103"/>
  <c r="A62" i="103"/>
  <c r="A181" i="103"/>
  <c r="A61" i="103"/>
  <c r="A212" i="103"/>
  <c r="A95" i="103"/>
  <c r="A48" i="103"/>
  <c r="A211" i="103"/>
  <c r="A134" i="103"/>
  <c r="A94" i="103"/>
  <c r="A47" i="103"/>
  <c r="A210" i="103"/>
  <c r="A167" i="103"/>
  <c r="A93" i="103"/>
  <c r="A46" i="103"/>
  <c r="A209" i="103"/>
  <c r="A166" i="103"/>
  <c r="A92" i="103"/>
  <c r="A45" i="103"/>
  <c r="A208" i="103"/>
  <c r="A165" i="103"/>
  <c r="A121" i="103"/>
  <c r="C121" i="103" s="1"/>
  <c r="A44" i="103"/>
  <c r="A207" i="103"/>
  <c r="A164" i="103"/>
  <c r="A77" i="103"/>
  <c r="A43" i="103"/>
  <c r="A206" i="103"/>
  <c r="A119" i="103"/>
  <c r="S119" i="103" s="1"/>
  <c r="A76" i="103"/>
  <c r="Q76" i="103" s="1"/>
  <c r="A42" i="103"/>
  <c r="A205" i="103"/>
  <c r="A118" i="103"/>
  <c r="S118" i="103" s="1"/>
  <c r="A75" i="103"/>
  <c r="Q75" i="103" s="1"/>
  <c r="A41" i="103"/>
  <c r="A204" i="103"/>
  <c r="A117" i="103"/>
  <c r="C117" i="103" s="1"/>
  <c r="A74" i="103"/>
  <c r="A40" i="103"/>
  <c r="A203" i="103"/>
  <c r="A116" i="103"/>
  <c r="S116" i="103" s="1"/>
  <c r="A73" i="103"/>
  <c r="A39" i="103"/>
  <c r="A192" i="103"/>
  <c r="A115" i="103"/>
  <c r="S115" i="103" s="1"/>
  <c r="A72" i="103"/>
  <c r="A38" i="103"/>
  <c r="A191" i="103"/>
  <c r="A114" i="103"/>
  <c r="C114" i="103" s="1"/>
  <c r="A71" i="103"/>
  <c r="A37" i="103"/>
  <c r="A190" i="103"/>
  <c r="A113" i="103"/>
  <c r="S113" i="103" s="1"/>
  <c r="A70" i="103"/>
  <c r="A188" i="103"/>
  <c r="A103" i="103"/>
  <c r="C103" i="103" s="1"/>
  <c r="A68" i="103"/>
  <c r="A187" i="103"/>
  <c r="A102" i="103"/>
  <c r="Q102" i="103" s="1"/>
  <c r="A67" i="103"/>
  <c r="A185" i="103"/>
  <c r="A100" i="103"/>
  <c r="A65" i="103"/>
  <c r="D1" i="84"/>
  <c r="F1" i="84"/>
  <c r="AF5" i="84"/>
  <c r="AF6" i="84"/>
  <c r="AF7" i="84"/>
  <c r="AF8" i="84"/>
  <c r="AF9" i="84"/>
  <c r="AF10" i="84"/>
  <c r="AF11" i="84"/>
  <c r="AF12" i="84"/>
  <c r="AF13" i="84"/>
  <c r="AF14" i="84"/>
  <c r="AF15" i="84"/>
  <c r="AF16" i="84"/>
  <c r="AF17" i="84"/>
  <c r="AF18" i="84"/>
  <c r="AF19" i="84"/>
  <c r="AF20" i="84"/>
  <c r="AF21" i="84"/>
  <c r="AF22" i="84"/>
  <c r="AF23" i="84"/>
  <c r="AF24" i="84"/>
  <c r="AF25" i="84"/>
  <c r="AF26" i="84"/>
  <c r="AF27" i="84"/>
  <c r="AF28" i="84"/>
  <c r="AF29" i="84"/>
  <c r="AF30" i="84"/>
  <c r="AF31" i="84"/>
  <c r="AF32" i="84"/>
  <c r="AF33" i="84"/>
  <c r="AF34" i="84"/>
  <c r="AF35" i="84"/>
  <c r="AF36" i="84"/>
  <c r="AF37" i="84"/>
  <c r="AF38" i="84"/>
  <c r="AF39" i="84"/>
  <c r="AF40" i="84"/>
  <c r="AF41" i="84"/>
  <c r="AF42" i="84"/>
  <c r="AF43" i="84"/>
  <c r="AF44" i="84"/>
  <c r="AF45" i="84"/>
  <c r="AF46" i="84"/>
  <c r="AF47" i="84"/>
  <c r="AF48" i="84"/>
  <c r="AF49" i="84"/>
  <c r="AF50" i="84"/>
  <c r="AF51" i="84"/>
  <c r="AF52" i="84"/>
  <c r="AF53" i="84"/>
  <c r="AF54" i="84"/>
  <c r="AF55" i="84"/>
  <c r="AF56" i="84"/>
  <c r="AF57" i="84"/>
  <c r="AF58" i="84"/>
  <c r="AF59" i="84"/>
  <c r="AF60" i="84"/>
  <c r="AF61" i="84"/>
  <c r="AF62" i="84"/>
  <c r="AF63" i="84"/>
  <c r="AF64" i="84"/>
  <c r="AF65" i="84"/>
  <c r="AF66" i="84"/>
  <c r="AF67" i="84"/>
  <c r="AF68" i="84"/>
  <c r="AF69" i="84"/>
  <c r="AF70" i="84"/>
  <c r="AF71" i="84"/>
  <c r="AF72" i="84"/>
  <c r="AF73" i="84"/>
  <c r="AF74" i="84"/>
  <c r="AF75" i="84"/>
  <c r="AF76" i="84"/>
  <c r="AF77" i="84"/>
  <c r="AF78" i="84"/>
  <c r="AF79" i="84"/>
  <c r="AF80" i="84"/>
  <c r="AF81" i="84"/>
  <c r="AF82" i="84"/>
  <c r="AF83" i="84"/>
  <c r="AF84" i="84"/>
  <c r="AF85" i="84"/>
  <c r="AF86" i="84"/>
  <c r="AF87" i="84"/>
  <c r="AF88" i="84"/>
  <c r="AF89" i="84"/>
  <c r="AF90" i="84"/>
  <c r="AF91" i="84"/>
  <c r="AF92" i="84"/>
  <c r="AF93" i="84"/>
  <c r="AF94" i="84"/>
  <c r="AF95" i="84"/>
  <c r="AF96" i="84"/>
  <c r="AF97" i="84"/>
  <c r="AF98" i="84"/>
  <c r="AF99" i="84"/>
  <c r="AF100" i="84"/>
  <c r="AF101" i="84"/>
  <c r="AF102" i="84"/>
  <c r="AF103" i="84"/>
  <c r="AF104" i="84"/>
  <c r="AF105" i="84"/>
  <c r="AF106" i="84"/>
  <c r="AF107" i="84"/>
  <c r="AF108" i="84"/>
  <c r="AF109" i="84"/>
  <c r="AF110" i="84"/>
  <c r="AF111" i="84"/>
  <c r="AF112" i="84"/>
  <c r="AF113" i="84"/>
  <c r="AF114" i="84"/>
  <c r="AF115" i="84"/>
  <c r="AF116" i="84"/>
  <c r="AF117" i="84"/>
  <c r="AF118" i="84"/>
  <c r="AF119" i="84"/>
  <c r="AF120" i="84"/>
  <c r="AF121" i="84"/>
  <c r="AF122" i="84"/>
  <c r="AF123" i="84"/>
  <c r="AF124" i="84"/>
  <c r="AF125" i="84"/>
  <c r="AF126" i="84"/>
  <c r="AF127" i="84"/>
  <c r="AF128" i="84"/>
  <c r="AF129" i="84"/>
  <c r="AF130" i="84"/>
  <c r="AF131" i="84"/>
  <c r="AF132" i="84"/>
  <c r="AF133" i="84"/>
  <c r="AF134" i="84"/>
  <c r="AF135" i="84"/>
  <c r="AF136" i="84"/>
  <c r="AF137" i="84"/>
  <c r="AF138" i="84"/>
  <c r="AF139" i="84"/>
  <c r="AF140" i="84"/>
  <c r="AF141" i="84"/>
  <c r="AF142" i="84"/>
  <c r="AF143" i="84"/>
  <c r="AF144" i="84"/>
  <c r="AF145" i="84"/>
  <c r="AF146" i="84"/>
  <c r="AF147" i="84"/>
  <c r="AF148" i="84"/>
  <c r="AF149" i="84"/>
  <c r="AF150" i="84"/>
  <c r="AF151" i="84"/>
  <c r="AF152" i="84"/>
  <c r="AF153" i="84"/>
  <c r="AF154" i="84"/>
  <c r="AF155" i="84"/>
  <c r="AF156" i="84"/>
  <c r="AF157" i="84"/>
  <c r="AF158" i="84"/>
  <c r="AF159" i="84"/>
  <c r="AF160" i="84"/>
  <c r="AF161" i="84"/>
  <c r="AF162" i="84"/>
  <c r="AF163" i="84"/>
  <c r="AF164" i="84"/>
  <c r="AF165" i="84"/>
  <c r="AF166" i="84"/>
  <c r="AF167" i="84"/>
  <c r="AF168" i="84"/>
  <c r="AF169" i="84"/>
  <c r="AF170" i="84"/>
  <c r="AF171" i="84"/>
  <c r="AF172" i="84"/>
  <c r="AF173" i="84"/>
  <c r="AF174" i="84"/>
  <c r="AF175" i="84"/>
  <c r="AF176" i="84"/>
  <c r="AF177" i="84"/>
  <c r="AF178" i="84"/>
  <c r="AF179" i="84"/>
  <c r="AF180" i="84"/>
  <c r="AF181" i="84"/>
  <c r="AF182" i="84"/>
  <c r="AF183" i="84"/>
  <c r="AF184" i="84"/>
  <c r="AF185" i="84"/>
  <c r="AF186" i="84"/>
  <c r="AF187" i="84"/>
  <c r="AF188" i="84"/>
  <c r="AF189" i="84"/>
  <c r="AF190" i="84"/>
  <c r="AF191" i="84"/>
  <c r="AF192" i="84"/>
  <c r="AF193" i="84"/>
  <c r="AF194" i="84"/>
  <c r="AF195" i="84"/>
  <c r="AF196" i="84"/>
  <c r="AF197" i="84"/>
  <c r="AF198" i="84"/>
  <c r="AF199" i="84"/>
  <c r="AF200" i="84"/>
  <c r="U5" i="84"/>
  <c r="U6" i="84"/>
  <c r="U7" i="84"/>
  <c r="U8" i="84"/>
  <c r="U9" i="84"/>
  <c r="U10" i="84"/>
  <c r="U11" i="84"/>
  <c r="U12" i="84"/>
  <c r="U13" i="84"/>
  <c r="U14" i="84"/>
  <c r="U15" i="84"/>
  <c r="U16" i="84"/>
  <c r="U17" i="84"/>
  <c r="U18" i="84"/>
  <c r="U19" i="84"/>
  <c r="U20" i="84"/>
  <c r="U21" i="84"/>
  <c r="U22" i="84"/>
  <c r="U23" i="84"/>
  <c r="U24" i="84"/>
  <c r="U25" i="84"/>
  <c r="U26" i="84"/>
  <c r="U27" i="84"/>
  <c r="U28" i="84"/>
  <c r="U29" i="84"/>
  <c r="U30" i="84"/>
  <c r="U31" i="84"/>
  <c r="U32" i="84"/>
  <c r="U33" i="84"/>
  <c r="U34" i="84"/>
  <c r="U35" i="84"/>
  <c r="U36" i="84"/>
  <c r="U37" i="84"/>
  <c r="U38" i="84"/>
  <c r="U39" i="84"/>
  <c r="U40" i="84"/>
  <c r="U41" i="84"/>
  <c r="U42" i="84"/>
  <c r="U43" i="84"/>
  <c r="U44" i="84"/>
  <c r="U45" i="84"/>
  <c r="U46" i="84"/>
  <c r="U47" i="84"/>
  <c r="U48" i="84"/>
  <c r="U49" i="84"/>
  <c r="U50" i="84"/>
  <c r="U51" i="84"/>
  <c r="U52" i="84"/>
  <c r="U53" i="84"/>
  <c r="U54" i="84"/>
  <c r="U55" i="84"/>
  <c r="U56" i="84"/>
  <c r="U57" i="84"/>
  <c r="U58" i="84"/>
  <c r="U59" i="84"/>
  <c r="U60" i="84"/>
  <c r="U61" i="84"/>
  <c r="U62" i="84"/>
  <c r="U63" i="84"/>
  <c r="U64" i="84"/>
  <c r="U65" i="84"/>
  <c r="U66" i="84"/>
  <c r="U67" i="84"/>
  <c r="U68" i="84"/>
  <c r="U69" i="84"/>
  <c r="U70" i="84"/>
  <c r="U71" i="84"/>
  <c r="U72" i="84"/>
  <c r="U73" i="84"/>
  <c r="U74" i="84"/>
  <c r="U75" i="84"/>
  <c r="U76" i="84"/>
  <c r="U77" i="84"/>
  <c r="U78" i="84"/>
  <c r="U79" i="84"/>
  <c r="U80" i="84"/>
  <c r="U81" i="84"/>
  <c r="U82" i="84"/>
  <c r="U83" i="84"/>
  <c r="U84" i="84"/>
  <c r="U85" i="84"/>
  <c r="U86" i="84"/>
  <c r="U87" i="84"/>
  <c r="U88" i="84"/>
  <c r="U89" i="84"/>
  <c r="U90" i="84"/>
  <c r="U91" i="84"/>
  <c r="U92" i="84"/>
  <c r="U93" i="84"/>
  <c r="U94" i="84"/>
  <c r="U95" i="84"/>
  <c r="U96" i="84"/>
  <c r="U97" i="84"/>
  <c r="U98" i="84"/>
  <c r="U99" i="84"/>
  <c r="U100" i="84"/>
  <c r="U101" i="84"/>
  <c r="U102" i="84"/>
  <c r="U103" i="84"/>
  <c r="U104" i="84"/>
  <c r="U105" i="84"/>
  <c r="U106" i="84"/>
  <c r="U107" i="84"/>
  <c r="U108" i="84"/>
  <c r="U109" i="84"/>
  <c r="U110" i="84"/>
  <c r="U111" i="84"/>
  <c r="U112" i="84"/>
  <c r="U113" i="84"/>
  <c r="U114" i="84"/>
  <c r="U115" i="84"/>
  <c r="U116" i="84"/>
  <c r="U117" i="84"/>
  <c r="U118" i="84"/>
  <c r="U119" i="84"/>
  <c r="U120" i="84"/>
  <c r="U121" i="84"/>
  <c r="U122" i="84"/>
  <c r="U123" i="84"/>
  <c r="U124" i="84"/>
  <c r="U125" i="84"/>
  <c r="U126" i="84"/>
  <c r="U127" i="84"/>
  <c r="U128" i="84"/>
  <c r="U129" i="84"/>
  <c r="U130" i="84"/>
  <c r="U131" i="84"/>
  <c r="U132" i="84"/>
  <c r="U133" i="84"/>
  <c r="U134" i="84"/>
  <c r="U135" i="84"/>
  <c r="U136" i="84"/>
  <c r="U137" i="84"/>
  <c r="U138" i="84"/>
  <c r="U139" i="84"/>
  <c r="U140" i="84"/>
  <c r="U141" i="84"/>
  <c r="U142" i="84"/>
  <c r="U143" i="84"/>
  <c r="U144" i="84"/>
  <c r="U145" i="84"/>
  <c r="U146" i="84"/>
  <c r="U147" i="84"/>
  <c r="U148" i="84"/>
  <c r="U149" i="84"/>
  <c r="U150" i="84"/>
  <c r="U151" i="84"/>
  <c r="U152" i="84"/>
  <c r="U153" i="84"/>
  <c r="U154" i="84"/>
  <c r="U155" i="84"/>
  <c r="U156" i="84"/>
  <c r="U157" i="84"/>
  <c r="U158" i="84"/>
  <c r="U159" i="84"/>
  <c r="U160" i="84"/>
  <c r="U161" i="84"/>
  <c r="U162" i="84"/>
  <c r="U163" i="84"/>
  <c r="U164" i="84"/>
  <c r="U165" i="84"/>
  <c r="U166" i="84"/>
  <c r="U167" i="84"/>
  <c r="U168" i="84"/>
  <c r="U169" i="84"/>
  <c r="U170" i="84"/>
  <c r="U171" i="84"/>
  <c r="U172" i="84"/>
  <c r="U173" i="84"/>
  <c r="U174" i="84"/>
  <c r="U175" i="84"/>
  <c r="U176" i="84"/>
  <c r="U177" i="84"/>
  <c r="U178" i="84"/>
  <c r="U179" i="84"/>
  <c r="U180" i="84"/>
  <c r="U181" i="84"/>
  <c r="U182" i="84"/>
  <c r="U183" i="84"/>
  <c r="U184" i="84"/>
  <c r="U185" i="84"/>
  <c r="U186" i="84"/>
  <c r="U187" i="84"/>
  <c r="U188" i="84"/>
  <c r="U189" i="84"/>
  <c r="U190" i="84"/>
  <c r="U191" i="84"/>
  <c r="U192" i="84"/>
  <c r="U193" i="84"/>
  <c r="U194" i="84"/>
  <c r="U195" i="84"/>
  <c r="U196" i="84"/>
  <c r="U197" i="84"/>
  <c r="U198" i="84"/>
  <c r="U199" i="84"/>
  <c r="U200" i="84"/>
  <c r="S5" i="84"/>
  <c r="S6" i="84"/>
  <c r="S7" i="84"/>
  <c r="S8" i="84"/>
  <c r="S9" i="84"/>
  <c r="S10" i="84"/>
  <c r="S11" i="84"/>
  <c r="S12" i="84"/>
  <c r="S13" i="84"/>
  <c r="S14" i="84"/>
  <c r="S15" i="84"/>
  <c r="S16" i="84"/>
  <c r="S17" i="84"/>
  <c r="S18" i="84"/>
  <c r="S19" i="84"/>
  <c r="S20" i="84"/>
  <c r="S21" i="84"/>
  <c r="S22" i="84"/>
  <c r="S23" i="84"/>
  <c r="S24" i="84"/>
  <c r="S25" i="84"/>
  <c r="S26" i="84"/>
  <c r="S27" i="84"/>
  <c r="S28" i="84"/>
  <c r="S29" i="84"/>
  <c r="S30" i="84"/>
  <c r="S31" i="84"/>
  <c r="S32" i="84"/>
  <c r="S33" i="84"/>
  <c r="S34" i="84"/>
  <c r="S35" i="84"/>
  <c r="S36" i="84"/>
  <c r="S37" i="84"/>
  <c r="S38" i="84"/>
  <c r="S39" i="84"/>
  <c r="S40" i="84"/>
  <c r="S41" i="84"/>
  <c r="S42" i="84"/>
  <c r="S43" i="84"/>
  <c r="S44" i="84"/>
  <c r="S45" i="84"/>
  <c r="S46" i="84"/>
  <c r="S47" i="84"/>
  <c r="S48" i="84"/>
  <c r="S49" i="84"/>
  <c r="S50" i="84"/>
  <c r="S51" i="84"/>
  <c r="S52" i="84"/>
  <c r="S53" i="84"/>
  <c r="S54" i="84"/>
  <c r="S55" i="84"/>
  <c r="S56" i="84"/>
  <c r="S57" i="84"/>
  <c r="S58" i="84"/>
  <c r="S59" i="84"/>
  <c r="S60" i="84"/>
  <c r="S61" i="84"/>
  <c r="S62" i="84"/>
  <c r="S63" i="84"/>
  <c r="S64" i="84"/>
  <c r="S65" i="84"/>
  <c r="S66" i="84"/>
  <c r="S67" i="84"/>
  <c r="S68" i="84"/>
  <c r="S69" i="84"/>
  <c r="S70" i="84"/>
  <c r="S71" i="84"/>
  <c r="S72" i="84"/>
  <c r="S73" i="84"/>
  <c r="S74" i="84"/>
  <c r="S75" i="84"/>
  <c r="S76" i="84"/>
  <c r="S77" i="84"/>
  <c r="S78" i="84"/>
  <c r="S79" i="84"/>
  <c r="S80" i="84"/>
  <c r="S81" i="84"/>
  <c r="S82" i="84"/>
  <c r="S83" i="84"/>
  <c r="S84" i="84"/>
  <c r="S85" i="84"/>
  <c r="S86" i="84"/>
  <c r="S87" i="84"/>
  <c r="S88" i="84"/>
  <c r="S89" i="84"/>
  <c r="S90" i="84"/>
  <c r="S91" i="84"/>
  <c r="S92" i="84"/>
  <c r="S93" i="84"/>
  <c r="S94" i="84"/>
  <c r="S95" i="84"/>
  <c r="S96" i="84"/>
  <c r="S97" i="84"/>
  <c r="S98" i="84"/>
  <c r="S99" i="84"/>
  <c r="S100" i="84"/>
  <c r="S101" i="84"/>
  <c r="S102" i="84"/>
  <c r="S103" i="84"/>
  <c r="S104" i="84"/>
  <c r="S105" i="84"/>
  <c r="S106" i="84"/>
  <c r="S107" i="84"/>
  <c r="S108" i="84"/>
  <c r="S109" i="84"/>
  <c r="S110" i="84"/>
  <c r="S111" i="84"/>
  <c r="S112" i="84"/>
  <c r="S113" i="84"/>
  <c r="S114" i="84"/>
  <c r="S115" i="84"/>
  <c r="S116" i="84"/>
  <c r="S117" i="84"/>
  <c r="S118" i="84"/>
  <c r="S119" i="84"/>
  <c r="S120" i="84"/>
  <c r="S121" i="84"/>
  <c r="S122" i="84"/>
  <c r="S123" i="84"/>
  <c r="S124" i="84"/>
  <c r="S125" i="84"/>
  <c r="S126" i="84"/>
  <c r="S127" i="84"/>
  <c r="S128" i="84"/>
  <c r="S129" i="84"/>
  <c r="S130" i="84"/>
  <c r="S131" i="84"/>
  <c r="S132" i="84"/>
  <c r="S133" i="84"/>
  <c r="S134" i="84"/>
  <c r="S135" i="84"/>
  <c r="S136" i="84"/>
  <c r="S137" i="84"/>
  <c r="S138" i="84"/>
  <c r="S139" i="84"/>
  <c r="S140" i="84"/>
  <c r="S141" i="84"/>
  <c r="S142" i="84"/>
  <c r="S143" i="84"/>
  <c r="S144" i="84"/>
  <c r="S145" i="84"/>
  <c r="S146" i="84"/>
  <c r="S147" i="84"/>
  <c r="S148" i="84"/>
  <c r="S149" i="84"/>
  <c r="S150" i="84"/>
  <c r="S151" i="84"/>
  <c r="S152" i="84"/>
  <c r="S153" i="84"/>
  <c r="S154" i="84"/>
  <c r="S155" i="84"/>
  <c r="S156" i="84"/>
  <c r="S157" i="84"/>
  <c r="S158" i="84"/>
  <c r="S159" i="84"/>
  <c r="S160" i="84"/>
  <c r="S161" i="84"/>
  <c r="S162" i="84"/>
  <c r="S163" i="84"/>
  <c r="S164" i="84"/>
  <c r="S165" i="84"/>
  <c r="S166" i="84"/>
  <c r="S167" i="84"/>
  <c r="S168" i="84"/>
  <c r="S169" i="84"/>
  <c r="S170" i="84"/>
  <c r="S171" i="84"/>
  <c r="S172" i="84"/>
  <c r="S173" i="84"/>
  <c r="S174" i="84"/>
  <c r="S175" i="84"/>
  <c r="S176" i="84"/>
  <c r="S177" i="84"/>
  <c r="S178" i="84"/>
  <c r="S179" i="84"/>
  <c r="S180" i="84"/>
  <c r="S181" i="84"/>
  <c r="S182" i="84"/>
  <c r="S183" i="84"/>
  <c r="S184" i="84"/>
  <c r="S185" i="84"/>
  <c r="S186" i="84"/>
  <c r="S187" i="84"/>
  <c r="S188" i="84"/>
  <c r="S189" i="84"/>
  <c r="S190" i="84"/>
  <c r="S191" i="84"/>
  <c r="S192" i="84"/>
  <c r="S193" i="84"/>
  <c r="S194" i="84"/>
  <c r="S195" i="84"/>
  <c r="S196" i="84"/>
  <c r="S197" i="84"/>
  <c r="S198" i="84"/>
  <c r="S199" i="84"/>
  <c r="S200" i="84"/>
  <c r="R5" i="84"/>
  <c r="R6" i="84"/>
  <c r="R7" i="84"/>
  <c r="R8" i="84"/>
  <c r="R9" i="84"/>
  <c r="R10" i="84"/>
  <c r="R11" i="84"/>
  <c r="R12" i="84"/>
  <c r="R13" i="84"/>
  <c r="R14" i="84"/>
  <c r="R15" i="84"/>
  <c r="R16" i="84"/>
  <c r="R17" i="84"/>
  <c r="R18" i="84"/>
  <c r="R19" i="84"/>
  <c r="R20" i="84"/>
  <c r="R21" i="84"/>
  <c r="R22" i="84"/>
  <c r="R23" i="84"/>
  <c r="R24" i="84"/>
  <c r="R25" i="84"/>
  <c r="R26" i="84"/>
  <c r="R27" i="84"/>
  <c r="R28" i="84"/>
  <c r="R29" i="84"/>
  <c r="R30" i="84"/>
  <c r="R31" i="84"/>
  <c r="R32" i="84"/>
  <c r="R33" i="84"/>
  <c r="R34" i="84"/>
  <c r="R35" i="84"/>
  <c r="R36" i="84"/>
  <c r="R37" i="84"/>
  <c r="R38" i="84"/>
  <c r="R39" i="84"/>
  <c r="R40" i="84"/>
  <c r="R41" i="84"/>
  <c r="R42" i="84"/>
  <c r="R43" i="84"/>
  <c r="R44" i="84"/>
  <c r="R45" i="84"/>
  <c r="R46" i="84"/>
  <c r="R47" i="84"/>
  <c r="R48" i="84"/>
  <c r="R49" i="84"/>
  <c r="R50" i="84"/>
  <c r="R51" i="84"/>
  <c r="R52" i="84"/>
  <c r="R53" i="84"/>
  <c r="R54" i="84"/>
  <c r="R55" i="84"/>
  <c r="R56" i="84"/>
  <c r="R57" i="84"/>
  <c r="R58" i="84"/>
  <c r="R59" i="84"/>
  <c r="R60" i="84"/>
  <c r="R61" i="84"/>
  <c r="R62" i="84"/>
  <c r="R63" i="84"/>
  <c r="R64" i="84"/>
  <c r="R65" i="84"/>
  <c r="R66" i="84"/>
  <c r="R67" i="84"/>
  <c r="R68" i="84"/>
  <c r="R69" i="84"/>
  <c r="R70" i="84"/>
  <c r="R71" i="84"/>
  <c r="R72" i="84"/>
  <c r="R73" i="84"/>
  <c r="R74" i="84"/>
  <c r="R75" i="84"/>
  <c r="R76" i="84"/>
  <c r="R77" i="84"/>
  <c r="R78" i="84"/>
  <c r="R79" i="84"/>
  <c r="R80" i="84"/>
  <c r="R81" i="84"/>
  <c r="R82" i="84"/>
  <c r="R83" i="84"/>
  <c r="R84" i="84"/>
  <c r="R85" i="84"/>
  <c r="R86" i="84"/>
  <c r="R87" i="84"/>
  <c r="R88" i="84"/>
  <c r="R89" i="84"/>
  <c r="R90" i="84"/>
  <c r="R91" i="84"/>
  <c r="R92" i="84"/>
  <c r="R93" i="84"/>
  <c r="R94" i="84"/>
  <c r="R95" i="84"/>
  <c r="R96" i="84"/>
  <c r="R97" i="84"/>
  <c r="R98" i="84"/>
  <c r="R99" i="84"/>
  <c r="R100" i="84"/>
  <c r="R101" i="84"/>
  <c r="R102" i="84"/>
  <c r="R103" i="84"/>
  <c r="R104" i="84"/>
  <c r="R105" i="84"/>
  <c r="R106" i="84"/>
  <c r="R107" i="84"/>
  <c r="R108" i="84"/>
  <c r="R109" i="84"/>
  <c r="R110" i="84"/>
  <c r="R111" i="84"/>
  <c r="R112" i="84"/>
  <c r="R113" i="84"/>
  <c r="R114" i="84"/>
  <c r="R115" i="84"/>
  <c r="R116" i="84"/>
  <c r="R117" i="84"/>
  <c r="R118" i="84"/>
  <c r="R119" i="84"/>
  <c r="R120" i="84"/>
  <c r="R121" i="84"/>
  <c r="R122" i="84"/>
  <c r="R123" i="84"/>
  <c r="R124" i="84"/>
  <c r="R125" i="84"/>
  <c r="R126" i="84"/>
  <c r="R127" i="84"/>
  <c r="R128" i="84"/>
  <c r="R129" i="84"/>
  <c r="R130" i="84"/>
  <c r="R131" i="84"/>
  <c r="R132" i="84"/>
  <c r="R133" i="84"/>
  <c r="R134" i="84"/>
  <c r="R135" i="84"/>
  <c r="R136" i="84"/>
  <c r="R137" i="84"/>
  <c r="R138" i="84"/>
  <c r="R139" i="84"/>
  <c r="R140" i="84"/>
  <c r="R141" i="84"/>
  <c r="R142" i="84"/>
  <c r="R143" i="84"/>
  <c r="R144" i="84"/>
  <c r="R145" i="84"/>
  <c r="R146" i="84"/>
  <c r="R147" i="84"/>
  <c r="R148" i="84"/>
  <c r="R149" i="84"/>
  <c r="R150" i="84"/>
  <c r="R151" i="84"/>
  <c r="R152" i="84"/>
  <c r="R153" i="84"/>
  <c r="R154" i="84"/>
  <c r="R155" i="84"/>
  <c r="R156" i="84"/>
  <c r="R157" i="84"/>
  <c r="R158" i="84"/>
  <c r="R159" i="84"/>
  <c r="R160" i="84"/>
  <c r="R161" i="84"/>
  <c r="R162" i="84"/>
  <c r="R163" i="84"/>
  <c r="R164" i="84"/>
  <c r="R165" i="84"/>
  <c r="R166" i="84"/>
  <c r="R167" i="84"/>
  <c r="R168" i="84"/>
  <c r="R169" i="84"/>
  <c r="R170" i="84"/>
  <c r="R171" i="84"/>
  <c r="R172" i="84"/>
  <c r="R173" i="84"/>
  <c r="R174" i="84"/>
  <c r="R175" i="84"/>
  <c r="R176" i="84"/>
  <c r="R177" i="84"/>
  <c r="R178" i="84"/>
  <c r="R179" i="84"/>
  <c r="R180" i="84"/>
  <c r="R181" i="84"/>
  <c r="R182" i="84"/>
  <c r="R183" i="84"/>
  <c r="R184" i="84"/>
  <c r="R185" i="84"/>
  <c r="R186" i="84"/>
  <c r="R187" i="84"/>
  <c r="R188" i="84"/>
  <c r="R189" i="84"/>
  <c r="R190" i="84"/>
  <c r="R191" i="84"/>
  <c r="R192" i="84"/>
  <c r="R193" i="84"/>
  <c r="R194" i="84"/>
  <c r="R195" i="84"/>
  <c r="R196" i="84"/>
  <c r="R197" i="84"/>
  <c r="R198" i="84"/>
  <c r="R199" i="84"/>
  <c r="R200" i="84"/>
  <c r="Q6" i="84"/>
  <c r="Q7" i="84"/>
  <c r="Q8" i="84"/>
  <c r="Q9" i="84"/>
  <c r="Q10" i="84"/>
  <c r="Q11" i="84"/>
  <c r="Q12" i="84"/>
  <c r="Q13" i="84"/>
  <c r="Q14" i="84"/>
  <c r="Q15" i="84"/>
  <c r="Q16" i="84"/>
  <c r="Q17" i="84"/>
  <c r="Q18" i="84"/>
  <c r="Q19" i="84"/>
  <c r="Q20" i="84"/>
  <c r="Q21" i="84"/>
  <c r="Q22" i="84"/>
  <c r="Q23" i="84"/>
  <c r="Q24" i="84"/>
  <c r="Q25" i="84"/>
  <c r="Q26" i="84"/>
  <c r="Q27" i="84"/>
  <c r="Q28" i="84"/>
  <c r="Q29" i="84"/>
  <c r="Q30" i="84"/>
  <c r="Q31" i="84"/>
  <c r="Q32" i="84"/>
  <c r="Q33" i="84"/>
  <c r="Q34" i="84"/>
  <c r="Q35" i="84"/>
  <c r="Q36" i="84"/>
  <c r="Q37" i="84"/>
  <c r="Q38" i="84"/>
  <c r="Q39" i="84"/>
  <c r="Q40" i="84"/>
  <c r="Q41" i="84"/>
  <c r="Q42" i="84"/>
  <c r="Q43" i="84"/>
  <c r="Q44" i="84"/>
  <c r="Q45" i="84"/>
  <c r="Q46" i="84"/>
  <c r="Q47" i="84"/>
  <c r="Q48" i="84"/>
  <c r="Q49" i="84"/>
  <c r="Q50" i="84"/>
  <c r="Q51" i="84"/>
  <c r="Q52" i="84"/>
  <c r="Q53" i="84"/>
  <c r="Q54" i="84"/>
  <c r="Q55" i="84"/>
  <c r="Q56" i="84"/>
  <c r="Q57" i="84"/>
  <c r="Q58" i="84"/>
  <c r="Q59" i="84"/>
  <c r="Q60" i="84"/>
  <c r="Q61" i="84"/>
  <c r="Q62" i="84"/>
  <c r="Q63" i="84"/>
  <c r="Q64" i="84"/>
  <c r="Q65" i="84"/>
  <c r="Q66" i="84"/>
  <c r="Q67" i="84"/>
  <c r="Q68" i="84"/>
  <c r="Q69" i="84"/>
  <c r="Q70" i="84"/>
  <c r="Q71" i="84"/>
  <c r="Q72" i="84"/>
  <c r="Q73" i="84"/>
  <c r="Q74" i="84"/>
  <c r="Q75" i="84"/>
  <c r="Q76" i="84"/>
  <c r="Q77" i="84"/>
  <c r="Q78" i="84"/>
  <c r="Q79" i="84"/>
  <c r="Q80" i="84"/>
  <c r="Q81" i="84"/>
  <c r="Q82" i="84"/>
  <c r="Q83" i="84"/>
  <c r="Q84" i="84"/>
  <c r="Q85" i="84"/>
  <c r="Q86" i="84"/>
  <c r="Q87" i="84"/>
  <c r="Q88" i="84"/>
  <c r="Q89" i="84"/>
  <c r="Q90" i="84"/>
  <c r="Q91" i="84"/>
  <c r="Q92" i="84"/>
  <c r="Q93" i="84"/>
  <c r="Q94" i="84"/>
  <c r="V94" i="84" s="1"/>
  <c r="Q95" i="84"/>
  <c r="Q96" i="84"/>
  <c r="V96" i="84" s="1"/>
  <c r="Q97" i="84"/>
  <c r="V97" i="84" s="1"/>
  <c r="Q98" i="84"/>
  <c r="V98" i="84" s="1"/>
  <c r="Q99" i="84"/>
  <c r="V99" i="84" s="1"/>
  <c r="Q100" i="84"/>
  <c r="V100" i="84" s="1"/>
  <c r="Q101" i="84"/>
  <c r="V101" i="84" s="1"/>
  <c r="Q102" i="84"/>
  <c r="V102" i="84" s="1"/>
  <c r="Q103" i="84"/>
  <c r="V103" i="84" s="1"/>
  <c r="Q104" i="84"/>
  <c r="V104" i="84" s="1"/>
  <c r="Q105" i="84"/>
  <c r="V105" i="84" s="1"/>
  <c r="Q106" i="84"/>
  <c r="Q107" i="84"/>
  <c r="Q108" i="84"/>
  <c r="V108" i="84" s="1"/>
  <c r="Q109" i="84"/>
  <c r="Q110" i="84"/>
  <c r="V110" i="84" s="1"/>
  <c r="Q111" i="84"/>
  <c r="Q112" i="84"/>
  <c r="Q113" i="84"/>
  <c r="V113" i="84" s="1"/>
  <c r="Q114" i="84"/>
  <c r="V114" i="84" s="1"/>
  <c r="Q115" i="84"/>
  <c r="Q116" i="84"/>
  <c r="V116" i="84" s="1"/>
  <c r="Q117" i="84"/>
  <c r="V117" i="84" s="1"/>
  <c r="Q118" i="84"/>
  <c r="V118" i="84" s="1"/>
  <c r="Q119" i="84"/>
  <c r="Q120" i="84"/>
  <c r="V120" i="84" s="1"/>
  <c r="Q121" i="84"/>
  <c r="V121" i="84" s="1"/>
  <c r="Q122" i="84"/>
  <c r="V122" i="84" s="1"/>
  <c r="Q123" i="84"/>
  <c r="V123" i="84" s="1"/>
  <c r="Q124" i="84"/>
  <c r="V124" i="84" s="1"/>
  <c r="Q125" i="84"/>
  <c r="V125" i="84" s="1"/>
  <c r="Q126" i="84"/>
  <c r="V126" i="84" s="1"/>
  <c r="Q127" i="84"/>
  <c r="Q128" i="84"/>
  <c r="Q129" i="84"/>
  <c r="V129" i="84" s="1"/>
  <c r="Q130" i="84"/>
  <c r="Q131" i="84"/>
  <c r="V131" i="84" s="1"/>
  <c r="Q132" i="84"/>
  <c r="V132" i="84" s="1"/>
  <c r="Q133" i="84"/>
  <c r="Q134" i="84"/>
  <c r="V134" i="84" s="1"/>
  <c r="Q135" i="84"/>
  <c r="V135" i="84" s="1"/>
  <c r="Q136" i="84"/>
  <c r="V136" i="84" s="1"/>
  <c r="Q137" i="84"/>
  <c r="V137" i="84" s="1"/>
  <c r="Q138" i="84"/>
  <c r="V138" i="84" s="1"/>
  <c r="Q139" i="84"/>
  <c r="V139" i="84" s="1"/>
  <c r="Q140" i="84"/>
  <c r="V140" i="84" s="1"/>
  <c r="Q141" i="84"/>
  <c r="Q142" i="84"/>
  <c r="V142" i="84" s="1"/>
  <c r="Q143" i="84"/>
  <c r="V143" i="84" s="1"/>
  <c r="Q144" i="84"/>
  <c r="Q145" i="84"/>
  <c r="V145" i="84" s="1"/>
  <c r="Q146" i="84"/>
  <c r="V146" i="84" s="1"/>
  <c r="Q147" i="84"/>
  <c r="V147" i="84" s="1"/>
  <c r="Q148" i="84"/>
  <c r="V148" i="84" s="1"/>
  <c r="Q149" i="84"/>
  <c r="V149" i="84" s="1"/>
  <c r="Q150" i="84"/>
  <c r="V150" i="84" s="1"/>
  <c r="Q151" i="84"/>
  <c r="Q152" i="84"/>
  <c r="V152" i="84" s="1"/>
  <c r="Q153" i="84"/>
  <c r="Q154" i="84"/>
  <c r="Q155" i="84"/>
  <c r="V155" i="84" s="1"/>
  <c r="Q156" i="84"/>
  <c r="V156" i="84" s="1"/>
  <c r="Q157" i="84"/>
  <c r="V157" i="84" s="1"/>
  <c r="Q158" i="84"/>
  <c r="V158" i="84" s="1"/>
  <c r="Q159" i="84"/>
  <c r="Q160" i="84"/>
  <c r="V160" i="84" s="1"/>
  <c r="Q161" i="84"/>
  <c r="V161" i="84" s="1"/>
  <c r="Q162" i="84"/>
  <c r="Q163" i="84"/>
  <c r="V163" i="84" s="1"/>
  <c r="Q164" i="84"/>
  <c r="V164" i="84" s="1"/>
  <c r="Q165" i="84"/>
  <c r="V165" i="84" s="1"/>
  <c r="Q166" i="84"/>
  <c r="Q167" i="84"/>
  <c r="V167" i="84" s="1"/>
  <c r="Q168" i="84"/>
  <c r="V168" i="84" s="1"/>
  <c r="Q169" i="84"/>
  <c r="V169" i="84" s="1"/>
  <c r="Q170" i="84"/>
  <c r="V170" i="84" s="1"/>
  <c r="Q171" i="84"/>
  <c r="V171" i="84" s="1"/>
  <c r="Q172" i="84"/>
  <c r="Q173" i="84"/>
  <c r="V173" i="84" s="1"/>
  <c r="Q174" i="84"/>
  <c r="Q175" i="84"/>
  <c r="V175" i="84" s="1"/>
  <c r="Q176" i="84"/>
  <c r="Q177" i="84"/>
  <c r="V177" i="84" s="1"/>
  <c r="Q178" i="84"/>
  <c r="V178" i="84" s="1"/>
  <c r="Q179" i="84"/>
  <c r="V179" i="84" s="1"/>
  <c r="Q180" i="84"/>
  <c r="V180" i="84" s="1"/>
  <c r="Q181" i="84"/>
  <c r="V181" i="84" s="1"/>
  <c r="Q182" i="84"/>
  <c r="V182" i="84" s="1"/>
  <c r="Q183" i="84"/>
  <c r="Q184" i="84"/>
  <c r="V184" i="84" s="1"/>
  <c r="Q185" i="84"/>
  <c r="Q186" i="84"/>
  <c r="V186" i="84" s="1"/>
  <c r="Q187" i="84"/>
  <c r="V187" i="84" s="1"/>
  <c r="Q188" i="84"/>
  <c r="V188" i="84" s="1"/>
  <c r="Q189" i="84"/>
  <c r="V189" i="84" s="1"/>
  <c r="Q190" i="84"/>
  <c r="V190" i="84" s="1"/>
  <c r="Q191" i="84"/>
  <c r="V191" i="84" s="1"/>
  <c r="Q192" i="84"/>
  <c r="V192" i="84" s="1"/>
  <c r="Q193" i="84"/>
  <c r="Q194" i="84"/>
  <c r="V194" i="84" s="1"/>
  <c r="Q195" i="84"/>
  <c r="Q196" i="84"/>
  <c r="V196" i="84" s="1"/>
  <c r="Q197" i="84"/>
  <c r="Q198" i="84"/>
  <c r="V198" i="84" s="1"/>
  <c r="Q199" i="84"/>
  <c r="Q200" i="84"/>
  <c r="Q5" i="84"/>
  <c r="P5" i="84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1" i="84"/>
  <c r="P42" i="84"/>
  <c r="P43" i="84"/>
  <c r="P44" i="84"/>
  <c r="P45" i="84"/>
  <c r="P46" i="84"/>
  <c r="P47" i="84"/>
  <c r="P48" i="84"/>
  <c r="P49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7" i="84"/>
  <c r="P88" i="84"/>
  <c r="P89" i="84"/>
  <c r="P90" i="84"/>
  <c r="P91" i="84"/>
  <c r="P92" i="84"/>
  <c r="P93" i="84"/>
  <c r="P94" i="84"/>
  <c r="P95" i="84"/>
  <c r="P96" i="84"/>
  <c r="P97" i="84"/>
  <c r="P98" i="84"/>
  <c r="P99" i="84"/>
  <c r="P100" i="84"/>
  <c r="P101" i="84"/>
  <c r="P102" i="84"/>
  <c r="P103" i="84"/>
  <c r="P104" i="84"/>
  <c r="P105" i="84"/>
  <c r="P106" i="84"/>
  <c r="P107" i="84"/>
  <c r="P108" i="84"/>
  <c r="P109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6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39" i="84"/>
  <c r="P140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7" i="84"/>
  <c r="P178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O5" i="84"/>
  <c r="O6" i="84"/>
  <c r="O7" i="84"/>
  <c r="O8" i="84"/>
  <c r="O9" i="84"/>
  <c r="O10" i="84"/>
  <c r="O11" i="84"/>
  <c r="O12" i="84"/>
  <c r="O13" i="84"/>
  <c r="O14" i="84"/>
  <c r="O15" i="84"/>
  <c r="O16" i="84"/>
  <c r="O17" i="84"/>
  <c r="O18" i="84"/>
  <c r="O19" i="84"/>
  <c r="O20" i="84"/>
  <c r="O21" i="84"/>
  <c r="O22" i="84"/>
  <c r="O23" i="84"/>
  <c r="O24" i="84"/>
  <c r="O25" i="84"/>
  <c r="O26" i="84"/>
  <c r="O27" i="84"/>
  <c r="O28" i="84"/>
  <c r="O29" i="84"/>
  <c r="O30" i="84"/>
  <c r="O31" i="84"/>
  <c r="O32" i="84"/>
  <c r="O33" i="84"/>
  <c r="O34" i="84"/>
  <c r="O35" i="84"/>
  <c r="O36" i="84"/>
  <c r="O37" i="84"/>
  <c r="O38" i="84"/>
  <c r="O39" i="84"/>
  <c r="O40" i="84"/>
  <c r="O41" i="84"/>
  <c r="O42" i="84"/>
  <c r="O43" i="84"/>
  <c r="O44" i="84"/>
  <c r="O45" i="84"/>
  <c r="O46" i="84"/>
  <c r="O47" i="84"/>
  <c r="O48" i="84"/>
  <c r="O49" i="84"/>
  <c r="O50" i="84"/>
  <c r="O51" i="84"/>
  <c r="O52" i="84"/>
  <c r="O53" i="84"/>
  <c r="O54" i="84"/>
  <c r="O55" i="84"/>
  <c r="O56" i="84"/>
  <c r="O57" i="84"/>
  <c r="O58" i="84"/>
  <c r="O59" i="84"/>
  <c r="O60" i="84"/>
  <c r="O61" i="84"/>
  <c r="O62" i="84"/>
  <c r="O63" i="84"/>
  <c r="O64" i="84"/>
  <c r="O65" i="84"/>
  <c r="O66" i="84"/>
  <c r="O67" i="84"/>
  <c r="O68" i="84"/>
  <c r="O69" i="84"/>
  <c r="O70" i="84"/>
  <c r="O71" i="84"/>
  <c r="O72" i="84"/>
  <c r="O73" i="84"/>
  <c r="O74" i="84"/>
  <c r="O75" i="84"/>
  <c r="O76" i="84"/>
  <c r="O77" i="84"/>
  <c r="O78" i="84"/>
  <c r="O79" i="84"/>
  <c r="O80" i="84"/>
  <c r="O81" i="84"/>
  <c r="O82" i="84"/>
  <c r="O83" i="84"/>
  <c r="O84" i="84"/>
  <c r="O85" i="84"/>
  <c r="O86" i="84"/>
  <c r="O87" i="84"/>
  <c r="O88" i="84"/>
  <c r="O89" i="84"/>
  <c r="O90" i="84"/>
  <c r="O91" i="84"/>
  <c r="O92" i="84"/>
  <c r="O93" i="84"/>
  <c r="O94" i="84"/>
  <c r="O95" i="84"/>
  <c r="O96" i="84"/>
  <c r="O97" i="84"/>
  <c r="O98" i="84"/>
  <c r="O99" i="84"/>
  <c r="O100" i="84"/>
  <c r="O101" i="84"/>
  <c r="O102" i="84"/>
  <c r="O103" i="84"/>
  <c r="O104" i="84"/>
  <c r="O105" i="84"/>
  <c r="O106" i="84"/>
  <c r="O107" i="84"/>
  <c r="O108" i="84"/>
  <c r="O109" i="84"/>
  <c r="O110" i="84"/>
  <c r="O111" i="84"/>
  <c r="O112" i="84"/>
  <c r="O113" i="84"/>
  <c r="O114" i="84"/>
  <c r="O115" i="84"/>
  <c r="O116" i="84"/>
  <c r="O117" i="84"/>
  <c r="O118" i="84"/>
  <c r="O119" i="84"/>
  <c r="O120" i="84"/>
  <c r="O121" i="84"/>
  <c r="O122" i="84"/>
  <c r="O123" i="84"/>
  <c r="O124" i="84"/>
  <c r="O125" i="84"/>
  <c r="O126" i="84"/>
  <c r="O127" i="84"/>
  <c r="O128" i="84"/>
  <c r="O129" i="84"/>
  <c r="O130" i="84"/>
  <c r="O131" i="84"/>
  <c r="O132" i="84"/>
  <c r="O133" i="84"/>
  <c r="O134" i="84"/>
  <c r="O135" i="84"/>
  <c r="O136" i="84"/>
  <c r="O137" i="84"/>
  <c r="O138" i="84"/>
  <c r="O139" i="84"/>
  <c r="O140" i="84"/>
  <c r="O141" i="84"/>
  <c r="O142" i="84"/>
  <c r="O143" i="84"/>
  <c r="O144" i="84"/>
  <c r="O145" i="84"/>
  <c r="O146" i="84"/>
  <c r="O147" i="84"/>
  <c r="O148" i="84"/>
  <c r="O149" i="84"/>
  <c r="O150" i="84"/>
  <c r="O151" i="84"/>
  <c r="O152" i="84"/>
  <c r="O153" i="84"/>
  <c r="O154" i="84"/>
  <c r="O155" i="84"/>
  <c r="O156" i="84"/>
  <c r="O157" i="84"/>
  <c r="O158" i="84"/>
  <c r="O159" i="84"/>
  <c r="O160" i="84"/>
  <c r="O161" i="84"/>
  <c r="O162" i="84"/>
  <c r="O163" i="84"/>
  <c r="O164" i="84"/>
  <c r="O165" i="84"/>
  <c r="O166" i="84"/>
  <c r="O167" i="84"/>
  <c r="O168" i="84"/>
  <c r="O169" i="84"/>
  <c r="O170" i="84"/>
  <c r="O171" i="84"/>
  <c r="O172" i="84"/>
  <c r="O173" i="84"/>
  <c r="O174" i="84"/>
  <c r="O175" i="84"/>
  <c r="O176" i="84"/>
  <c r="O177" i="84"/>
  <c r="O178" i="84"/>
  <c r="O179" i="84"/>
  <c r="O180" i="84"/>
  <c r="O181" i="84"/>
  <c r="O182" i="84"/>
  <c r="O183" i="84"/>
  <c r="O184" i="84"/>
  <c r="O185" i="84"/>
  <c r="O186" i="84"/>
  <c r="O187" i="84"/>
  <c r="O188" i="84"/>
  <c r="O189" i="84"/>
  <c r="O190" i="84"/>
  <c r="O191" i="84"/>
  <c r="O192" i="84"/>
  <c r="O193" i="84"/>
  <c r="O194" i="84"/>
  <c r="O195" i="84"/>
  <c r="O196" i="84"/>
  <c r="O197" i="84"/>
  <c r="O198" i="84"/>
  <c r="O199" i="84"/>
  <c r="O200" i="84"/>
  <c r="N5" i="84"/>
  <c r="N6" i="84"/>
  <c r="N7" i="84"/>
  <c r="N8" i="84"/>
  <c r="N9" i="84"/>
  <c r="N10" i="84"/>
  <c r="N11" i="84"/>
  <c r="N12" i="84"/>
  <c r="N13" i="84"/>
  <c r="N14" i="84"/>
  <c r="N15" i="84"/>
  <c r="N16" i="84"/>
  <c r="N17" i="84"/>
  <c r="N18" i="84"/>
  <c r="N19" i="84"/>
  <c r="N20" i="84"/>
  <c r="N21" i="84"/>
  <c r="N22" i="84"/>
  <c r="N23" i="84"/>
  <c r="N24" i="84"/>
  <c r="N25" i="84"/>
  <c r="N26" i="84"/>
  <c r="N27" i="84"/>
  <c r="N28" i="84"/>
  <c r="N29" i="84"/>
  <c r="N30" i="84"/>
  <c r="N31" i="84"/>
  <c r="N32" i="84"/>
  <c r="N33" i="84"/>
  <c r="N34" i="84"/>
  <c r="N35" i="84"/>
  <c r="N36" i="84"/>
  <c r="N37" i="84"/>
  <c r="N38" i="84"/>
  <c r="N39" i="84"/>
  <c r="N40" i="84"/>
  <c r="N41" i="84"/>
  <c r="N42" i="84"/>
  <c r="N43" i="84"/>
  <c r="N44" i="84"/>
  <c r="N45" i="84"/>
  <c r="N46" i="84"/>
  <c r="N47" i="84"/>
  <c r="N48" i="84"/>
  <c r="N49" i="84"/>
  <c r="N50" i="84"/>
  <c r="N51" i="84"/>
  <c r="N52" i="84"/>
  <c r="N53" i="84"/>
  <c r="N54" i="84"/>
  <c r="N55" i="84"/>
  <c r="N56" i="84"/>
  <c r="N57" i="84"/>
  <c r="N58" i="84"/>
  <c r="N59" i="84"/>
  <c r="N60" i="84"/>
  <c r="N61" i="84"/>
  <c r="N62" i="84"/>
  <c r="N63" i="84"/>
  <c r="N64" i="84"/>
  <c r="N65" i="84"/>
  <c r="N66" i="84"/>
  <c r="N67" i="84"/>
  <c r="N68" i="84"/>
  <c r="N69" i="84"/>
  <c r="N70" i="84"/>
  <c r="N71" i="84"/>
  <c r="N72" i="84"/>
  <c r="N73" i="84"/>
  <c r="N74" i="84"/>
  <c r="N75" i="84"/>
  <c r="N76" i="84"/>
  <c r="N77" i="84"/>
  <c r="N78" i="84"/>
  <c r="N79" i="84"/>
  <c r="N80" i="84"/>
  <c r="N81" i="84"/>
  <c r="N82" i="84"/>
  <c r="N83" i="84"/>
  <c r="N84" i="84"/>
  <c r="N85" i="84"/>
  <c r="N86" i="84"/>
  <c r="N87" i="84"/>
  <c r="N88" i="84"/>
  <c r="N89" i="84"/>
  <c r="N90" i="84"/>
  <c r="N91" i="84"/>
  <c r="N92" i="84"/>
  <c r="N93" i="84"/>
  <c r="N94" i="84"/>
  <c r="N95" i="84"/>
  <c r="N96" i="84"/>
  <c r="N97" i="84"/>
  <c r="N98" i="84"/>
  <c r="N99" i="84"/>
  <c r="N100" i="84"/>
  <c r="N101" i="84"/>
  <c r="N102" i="84"/>
  <c r="N103" i="84"/>
  <c r="N104" i="84"/>
  <c r="N105" i="84"/>
  <c r="N106" i="84"/>
  <c r="N107" i="84"/>
  <c r="N108" i="84"/>
  <c r="N109" i="84"/>
  <c r="N110" i="84"/>
  <c r="N111" i="84"/>
  <c r="N112" i="84"/>
  <c r="N113" i="84"/>
  <c r="N114" i="84"/>
  <c r="N115" i="84"/>
  <c r="N116" i="84"/>
  <c r="N117" i="84"/>
  <c r="N118" i="84"/>
  <c r="N119" i="84"/>
  <c r="N120" i="84"/>
  <c r="N121" i="84"/>
  <c r="N122" i="84"/>
  <c r="N123" i="84"/>
  <c r="N124" i="84"/>
  <c r="N125" i="84"/>
  <c r="N126" i="84"/>
  <c r="N127" i="84"/>
  <c r="N128" i="84"/>
  <c r="N129" i="84"/>
  <c r="N130" i="84"/>
  <c r="N131" i="84"/>
  <c r="N132" i="84"/>
  <c r="N133" i="84"/>
  <c r="N134" i="84"/>
  <c r="N135" i="84"/>
  <c r="N136" i="84"/>
  <c r="N137" i="84"/>
  <c r="N138" i="84"/>
  <c r="N139" i="84"/>
  <c r="N140" i="84"/>
  <c r="N141" i="84"/>
  <c r="N142" i="84"/>
  <c r="N143" i="84"/>
  <c r="N144" i="84"/>
  <c r="N145" i="84"/>
  <c r="N146" i="84"/>
  <c r="N147" i="84"/>
  <c r="N148" i="84"/>
  <c r="N149" i="84"/>
  <c r="N150" i="84"/>
  <c r="N151" i="84"/>
  <c r="N152" i="84"/>
  <c r="N153" i="84"/>
  <c r="N154" i="84"/>
  <c r="N155" i="84"/>
  <c r="N156" i="84"/>
  <c r="N157" i="84"/>
  <c r="N158" i="84"/>
  <c r="N159" i="84"/>
  <c r="N160" i="84"/>
  <c r="N161" i="84"/>
  <c r="N162" i="84"/>
  <c r="N163" i="84"/>
  <c r="N164" i="84"/>
  <c r="N165" i="84"/>
  <c r="N166" i="84"/>
  <c r="N167" i="84"/>
  <c r="N168" i="84"/>
  <c r="N169" i="84"/>
  <c r="N170" i="84"/>
  <c r="N171" i="84"/>
  <c r="N172" i="84"/>
  <c r="N173" i="84"/>
  <c r="N174" i="84"/>
  <c r="N175" i="84"/>
  <c r="N176" i="84"/>
  <c r="N177" i="84"/>
  <c r="N178" i="84"/>
  <c r="N179" i="84"/>
  <c r="N180" i="84"/>
  <c r="N181" i="84"/>
  <c r="N182" i="84"/>
  <c r="N183" i="84"/>
  <c r="N184" i="84"/>
  <c r="N185" i="84"/>
  <c r="N186" i="84"/>
  <c r="N187" i="84"/>
  <c r="N188" i="84"/>
  <c r="N189" i="84"/>
  <c r="N190" i="84"/>
  <c r="N191" i="84"/>
  <c r="N192" i="84"/>
  <c r="N193" i="84"/>
  <c r="N194" i="84"/>
  <c r="N195" i="84"/>
  <c r="N196" i="84"/>
  <c r="N197" i="84"/>
  <c r="N198" i="84"/>
  <c r="N199" i="84"/>
  <c r="N200" i="84"/>
  <c r="M5" i="84"/>
  <c r="M6" i="84"/>
  <c r="M7" i="84"/>
  <c r="M8" i="84"/>
  <c r="M9" i="84"/>
  <c r="M10" i="84"/>
  <c r="M11" i="84"/>
  <c r="M12" i="84"/>
  <c r="M13" i="84"/>
  <c r="M14" i="84"/>
  <c r="M15" i="84"/>
  <c r="M16" i="84"/>
  <c r="M17" i="84"/>
  <c r="M18" i="84"/>
  <c r="M19" i="84"/>
  <c r="M20" i="84"/>
  <c r="M21" i="84"/>
  <c r="M22" i="84"/>
  <c r="M23" i="84"/>
  <c r="M24" i="84"/>
  <c r="M25" i="84"/>
  <c r="M26" i="84"/>
  <c r="M27" i="84"/>
  <c r="M28" i="84"/>
  <c r="M29" i="84"/>
  <c r="M30" i="84"/>
  <c r="M31" i="84"/>
  <c r="M32" i="84"/>
  <c r="M33" i="84"/>
  <c r="M34" i="84"/>
  <c r="M35" i="84"/>
  <c r="M36" i="84"/>
  <c r="M37" i="84"/>
  <c r="M38" i="84"/>
  <c r="M39" i="84"/>
  <c r="M40" i="84"/>
  <c r="M41" i="84"/>
  <c r="M42" i="84"/>
  <c r="M43" i="84"/>
  <c r="M44" i="84"/>
  <c r="M45" i="84"/>
  <c r="M46" i="84"/>
  <c r="M47" i="84"/>
  <c r="M48" i="84"/>
  <c r="M49" i="84"/>
  <c r="M50" i="84"/>
  <c r="M51" i="84"/>
  <c r="M52" i="84"/>
  <c r="M53" i="84"/>
  <c r="M54" i="84"/>
  <c r="M55" i="84"/>
  <c r="M56" i="84"/>
  <c r="M57" i="84"/>
  <c r="M58" i="84"/>
  <c r="M59" i="84"/>
  <c r="M60" i="84"/>
  <c r="M61" i="84"/>
  <c r="M62" i="84"/>
  <c r="M63" i="84"/>
  <c r="M64" i="84"/>
  <c r="M65" i="84"/>
  <c r="M66" i="84"/>
  <c r="M67" i="84"/>
  <c r="M68" i="84"/>
  <c r="M69" i="84"/>
  <c r="M70" i="84"/>
  <c r="M71" i="84"/>
  <c r="M72" i="84"/>
  <c r="M73" i="84"/>
  <c r="M74" i="84"/>
  <c r="M75" i="84"/>
  <c r="M76" i="84"/>
  <c r="M77" i="84"/>
  <c r="M78" i="84"/>
  <c r="M79" i="84"/>
  <c r="M80" i="84"/>
  <c r="M81" i="84"/>
  <c r="M82" i="84"/>
  <c r="M83" i="84"/>
  <c r="M84" i="84"/>
  <c r="M85" i="84"/>
  <c r="M86" i="84"/>
  <c r="M87" i="84"/>
  <c r="M88" i="84"/>
  <c r="M89" i="84"/>
  <c r="M90" i="84"/>
  <c r="M91" i="84"/>
  <c r="M92" i="84"/>
  <c r="M93" i="84"/>
  <c r="M94" i="84"/>
  <c r="M95" i="84"/>
  <c r="M96" i="84"/>
  <c r="M97" i="84"/>
  <c r="M98" i="84"/>
  <c r="M99" i="84"/>
  <c r="M100" i="84"/>
  <c r="M101" i="84"/>
  <c r="M102" i="84"/>
  <c r="M103" i="84"/>
  <c r="M104" i="84"/>
  <c r="M105" i="84"/>
  <c r="M106" i="84"/>
  <c r="M107" i="84"/>
  <c r="M108" i="84"/>
  <c r="M109" i="84"/>
  <c r="M110" i="84"/>
  <c r="M111" i="84"/>
  <c r="M112" i="84"/>
  <c r="M113" i="84"/>
  <c r="M114" i="84"/>
  <c r="M115" i="84"/>
  <c r="M116" i="84"/>
  <c r="M117" i="84"/>
  <c r="M118" i="84"/>
  <c r="M119" i="84"/>
  <c r="M120" i="84"/>
  <c r="M121" i="84"/>
  <c r="M122" i="84"/>
  <c r="M123" i="84"/>
  <c r="M124" i="84"/>
  <c r="M125" i="84"/>
  <c r="M126" i="84"/>
  <c r="M127" i="84"/>
  <c r="M128" i="84"/>
  <c r="M129" i="84"/>
  <c r="M130" i="84"/>
  <c r="M131" i="84"/>
  <c r="M132" i="84"/>
  <c r="M133" i="84"/>
  <c r="M134" i="84"/>
  <c r="M135" i="84"/>
  <c r="M136" i="84"/>
  <c r="M137" i="84"/>
  <c r="M138" i="84"/>
  <c r="M139" i="84"/>
  <c r="M140" i="84"/>
  <c r="M141" i="84"/>
  <c r="M142" i="84"/>
  <c r="M143" i="84"/>
  <c r="M144" i="84"/>
  <c r="M145" i="84"/>
  <c r="M146" i="84"/>
  <c r="M147" i="84"/>
  <c r="M148" i="84"/>
  <c r="M149" i="84"/>
  <c r="M150" i="84"/>
  <c r="M151" i="84"/>
  <c r="M152" i="84"/>
  <c r="M153" i="84"/>
  <c r="M154" i="84"/>
  <c r="M155" i="84"/>
  <c r="M156" i="84"/>
  <c r="M157" i="84"/>
  <c r="M158" i="84"/>
  <c r="M159" i="84"/>
  <c r="M160" i="84"/>
  <c r="M161" i="84"/>
  <c r="M162" i="84"/>
  <c r="M163" i="84"/>
  <c r="M164" i="84"/>
  <c r="M165" i="84"/>
  <c r="M166" i="84"/>
  <c r="M167" i="84"/>
  <c r="M168" i="84"/>
  <c r="M169" i="84"/>
  <c r="M170" i="84"/>
  <c r="M171" i="84"/>
  <c r="M172" i="84"/>
  <c r="M173" i="84"/>
  <c r="M174" i="84"/>
  <c r="M175" i="84"/>
  <c r="M176" i="84"/>
  <c r="M177" i="84"/>
  <c r="M178" i="84"/>
  <c r="M179" i="84"/>
  <c r="M180" i="84"/>
  <c r="M181" i="84"/>
  <c r="M182" i="84"/>
  <c r="M183" i="84"/>
  <c r="M184" i="84"/>
  <c r="M185" i="84"/>
  <c r="M186" i="84"/>
  <c r="M187" i="84"/>
  <c r="M188" i="84"/>
  <c r="M189" i="84"/>
  <c r="M190" i="84"/>
  <c r="M191" i="84"/>
  <c r="M192" i="84"/>
  <c r="M193" i="84"/>
  <c r="M194" i="84"/>
  <c r="M195" i="84"/>
  <c r="M196" i="84"/>
  <c r="M197" i="84"/>
  <c r="M198" i="84"/>
  <c r="M199" i="84"/>
  <c r="M200" i="84"/>
  <c r="J5" i="84"/>
  <c r="J6" i="84"/>
  <c r="J7" i="84"/>
  <c r="J8" i="84"/>
  <c r="J9" i="84"/>
  <c r="J10" i="84"/>
  <c r="J11" i="84"/>
  <c r="J12" i="84"/>
  <c r="J13" i="84"/>
  <c r="J14" i="84"/>
  <c r="J15" i="84"/>
  <c r="J16" i="84"/>
  <c r="J17" i="84"/>
  <c r="J18" i="84"/>
  <c r="J19" i="84"/>
  <c r="J20" i="84"/>
  <c r="J21" i="84"/>
  <c r="J22" i="84"/>
  <c r="J23" i="84"/>
  <c r="J24" i="84"/>
  <c r="J25" i="84"/>
  <c r="J26" i="84"/>
  <c r="J27" i="84"/>
  <c r="J28" i="84"/>
  <c r="J29" i="84"/>
  <c r="J30" i="84"/>
  <c r="J31" i="84"/>
  <c r="J32" i="84"/>
  <c r="J33" i="84"/>
  <c r="J34" i="84"/>
  <c r="J35" i="84"/>
  <c r="J36" i="84"/>
  <c r="J37" i="84"/>
  <c r="J38" i="84"/>
  <c r="J39" i="84"/>
  <c r="J40" i="84"/>
  <c r="J41" i="84"/>
  <c r="J42" i="84"/>
  <c r="J43" i="84"/>
  <c r="J44" i="84"/>
  <c r="J45" i="84"/>
  <c r="J46" i="84"/>
  <c r="J47" i="84"/>
  <c r="J48" i="84"/>
  <c r="J49" i="84"/>
  <c r="J50" i="84"/>
  <c r="J51" i="84"/>
  <c r="J52" i="84"/>
  <c r="J53" i="84"/>
  <c r="J54" i="84"/>
  <c r="J55" i="84"/>
  <c r="J56" i="84"/>
  <c r="J57" i="84"/>
  <c r="J58" i="84"/>
  <c r="J59" i="84"/>
  <c r="J60" i="84"/>
  <c r="J61" i="84"/>
  <c r="J62" i="84"/>
  <c r="J63" i="84"/>
  <c r="J64" i="84"/>
  <c r="J65" i="84"/>
  <c r="J66" i="84"/>
  <c r="J67" i="84"/>
  <c r="J68" i="84"/>
  <c r="J69" i="84"/>
  <c r="J70" i="84"/>
  <c r="J71" i="84"/>
  <c r="J72" i="84"/>
  <c r="J73" i="84"/>
  <c r="J74" i="84"/>
  <c r="J75" i="84"/>
  <c r="J76" i="84"/>
  <c r="J77" i="84"/>
  <c r="J78" i="84"/>
  <c r="J79" i="84"/>
  <c r="J80" i="84"/>
  <c r="J81" i="84"/>
  <c r="J82" i="84"/>
  <c r="J83" i="84"/>
  <c r="J84" i="84"/>
  <c r="J85" i="84"/>
  <c r="J86" i="84"/>
  <c r="J87" i="84"/>
  <c r="J88" i="84"/>
  <c r="J89" i="84"/>
  <c r="J90" i="84"/>
  <c r="J91" i="84"/>
  <c r="J92" i="84"/>
  <c r="J93" i="84"/>
  <c r="J94" i="84"/>
  <c r="J95" i="84"/>
  <c r="J96" i="84"/>
  <c r="J97" i="84"/>
  <c r="J98" i="84"/>
  <c r="J99" i="84"/>
  <c r="J100" i="84"/>
  <c r="J101" i="84"/>
  <c r="J102" i="84"/>
  <c r="J103" i="84"/>
  <c r="J104" i="84"/>
  <c r="J105" i="84"/>
  <c r="J106" i="84"/>
  <c r="J107" i="84"/>
  <c r="J108" i="84"/>
  <c r="J109" i="84"/>
  <c r="J110" i="84"/>
  <c r="J111" i="84"/>
  <c r="J112" i="84"/>
  <c r="J113" i="84"/>
  <c r="J114" i="84"/>
  <c r="J115" i="84"/>
  <c r="J116" i="84"/>
  <c r="J117" i="84"/>
  <c r="J118" i="84"/>
  <c r="J119" i="84"/>
  <c r="J120" i="84"/>
  <c r="J121" i="84"/>
  <c r="J122" i="84"/>
  <c r="J123" i="84"/>
  <c r="J124" i="84"/>
  <c r="J125" i="84"/>
  <c r="J126" i="84"/>
  <c r="J127" i="84"/>
  <c r="J128" i="84"/>
  <c r="J129" i="84"/>
  <c r="J130" i="84"/>
  <c r="J131" i="84"/>
  <c r="J132" i="84"/>
  <c r="J133" i="84"/>
  <c r="J134" i="84"/>
  <c r="J135" i="84"/>
  <c r="J136" i="84"/>
  <c r="J137" i="84"/>
  <c r="J138" i="84"/>
  <c r="J139" i="84"/>
  <c r="J140" i="84"/>
  <c r="J141" i="84"/>
  <c r="J142" i="84"/>
  <c r="J143" i="84"/>
  <c r="J144" i="84"/>
  <c r="J145" i="84"/>
  <c r="J146" i="84"/>
  <c r="J147" i="84"/>
  <c r="J148" i="84"/>
  <c r="J149" i="84"/>
  <c r="J150" i="84"/>
  <c r="J151" i="84"/>
  <c r="J152" i="84"/>
  <c r="J153" i="84"/>
  <c r="J154" i="84"/>
  <c r="J155" i="84"/>
  <c r="J156" i="84"/>
  <c r="J157" i="84"/>
  <c r="J158" i="84"/>
  <c r="J159" i="84"/>
  <c r="J160" i="84"/>
  <c r="J161" i="84"/>
  <c r="J162" i="84"/>
  <c r="J163" i="84"/>
  <c r="J164" i="84"/>
  <c r="J165" i="84"/>
  <c r="J166" i="84"/>
  <c r="J167" i="84"/>
  <c r="J168" i="84"/>
  <c r="J169" i="84"/>
  <c r="J170" i="84"/>
  <c r="J171" i="84"/>
  <c r="J172" i="84"/>
  <c r="J173" i="84"/>
  <c r="J174" i="84"/>
  <c r="J175" i="84"/>
  <c r="J176" i="84"/>
  <c r="J177" i="84"/>
  <c r="J178" i="84"/>
  <c r="J179" i="84"/>
  <c r="J180" i="84"/>
  <c r="J181" i="84"/>
  <c r="J182" i="84"/>
  <c r="J183" i="84"/>
  <c r="J184" i="84"/>
  <c r="J185" i="84"/>
  <c r="J186" i="84"/>
  <c r="J187" i="84"/>
  <c r="J188" i="84"/>
  <c r="J189" i="84"/>
  <c r="J190" i="84"/>
  <c r="J191" i="84"/>
  <c r="J192" i="84"/>
  <c r="J193" i="84"/>
  <c r="J194" i="84"/>
  <c r="J195" i="84"/>
  <c r="J196" i="84"/>
  <c r="J197" i="84"/>
  <c r="J198" i="84"/>
  <c r="J199" i="84"/>
  <c r="J200" i="84"/>
  <c r="I5" i="84"/>
  <c r="I6" i="84"/>
  <c r="I7" i="84"/>
  <c r="I8" i="84"/>
  <c r="I9" i="84"/>
  <c r="I10" i="84"/>
  <c r="I11" i="84"/>
  <c r="I12" i="84"/>
  <c r="I13" i="84"/>
  <c r="I14" i="84"/>
  <c r="I15" i="84"/>
  <c r="I16" i="84"/>
  <c r="I17" i="84"/>
  <c r="I18" i="84"/>
  <c r="I19" i="84"/>
  <c r="I20" i="84"/>
  <c r="I21" i="84"/>
  <c r="I22" i="84"/>
  <c r="I23" i="84"/>
  <c r="I24" i="84"/>
  <c r="I25" i="84"/>
  <c r="I26" i="84"/>
  <c r="I27" i="84"/>
  <c r="I28" i="84"/>
  <c r="I29" i="84"/>
  <c r="I30" i="84"/>
  <c r="I31" i="84"/>
  <c r="I32" i="84"/>
  <c r="I33" i="84"/>
  <c r="I34" i="84"/>
  <c r="I35" i="84"/>
  <c r="I36" i="84"/>
  <c r="I37" i="84"/>
  <c r="I38" i="84"/>
  <c r="I39" i="84"/>
  <c r="I40" i="84"/>
  <c r="I41" i="84"/>
  <c r="I42" i="84"/>
  <c r="I43" i="84"/>
  <c r="I44" i="84"/>
  <c r="I45" i="84"/>
  <c r="I46" i="84"/>
  <c r="I47" i="84"/>
  <c r="I48" i="84"/>
  <c r="I49" i="84"/>
  <c r="I50" i="84"/>
  <c r="I51" i="84"/>
  <c r="I52" i="84"/>
  <c r="I53" i="84"/>
  <c r="I54" i="84"/>
  <c r="I55" i="84"/>
  <c r="I56" i="84"/>
  <c r="I57" i="84"/>
  <c r="I58" i="84"/>
  <c r="I59" i="84"/>
  <c r="I60" i="84"/>
  <c r="I61" i="84"/>
  <c r="I62" i="84"/>
  <c r="I63" i="84"/>
  <c r="I64" i="84"/>
  <c r="I65" i="84"/>
  <c r="I66" i="84"/>
  <c r="I67" i="84"/>
  <c r="I68" i="84"/>
  <c r="I69" i="84"/>
  <c r="I70" i="84"/>
  <c r="I71" i="84"/>
  <c r="I72" i="84"/>
  <c r="I73" i="84"/>
  <c r="I74" i="84"/>
  <c r="I75" i="84"/>
  <c r="I76" i="84"/>
  <c r="I77" i="84"/>
  <c r="I78" i="84"/>
  <c r="I79" i="84"/>
  <c r="I80" i="84"/>
  <c r="I81" i="84"/>
  <c r="I82" i="84"/>
  <c r="I83" i="84"/>
  <c r="I84" i="84"/>
  <c r="I85" i="84"/>
  <c r="I86" i="84"/>
  <c r="I87" i="84"/>
  <c r="I88" i="84"/>
  <c r="I89" i="84"/>
  <c r="I90" i="84"/>
  <c r="I91" i="84"/>
  <c r="I92" i="84"/>
  <c r="I93" i="84"/>
  <c r="I94" i="84"/>
  <c r="I95" i="84"/>
  <c r="I96" i="84"/>
  <c r="I97" i="84"/>
  <c r="I98" i="84"/>
  <c r="I99" i="84"/>
  <c r="I100" i="84"/>
  <c r="I101" i="84"/>
  <c r="I102" i="84"/>
  <c r="I103" i="84"/>
  <c r="I104" i="84"/>
  <c r="I105" i="84"/>
  <c r="I106" i="84"/>
  <c r="I107" i="84"/>
  <c r="I108" i="84"/>
  <c r="I109" i="84"/>
  <c r="I110" i="84"/>
  <c r="I111" i="84"/>
  <c r="I112" i="84"/>
  <c r="I113" i="84"/>
  <c r="I114" i="84"/>
  <c r="I115" i="84"/>
  <c r="I116" i="84"/>
  <c r="I117" i="84"/>
  <c r="I118" i="84"/>
  <c r="I119" i="84"/>
  <c r="I120" i="84"/>
  <c r="I121" i="84"/>
  <c r="I122" i="84"/>
  <c r="I123" i="84"/>
  <c r="I124" i="84"/>
  <c r="I125" i="84"/>
  <c r="I126" i="84"/>
  <c r="I127" i="84"/>
  <c r="I128" i="84"/>
  <c r="I129" i="84"/>
  <c r="I130" i="84"/>
  <c r="I131" i="84"/>
  <c r="I132" i="84"/>
  <c r="I133" i="84"/>
  <c r="I134" i="84"/>
  <c r="I135" i="84"/>
  <c r="I136" i="84"/>
  <c r="I137" i="84"/>
  <c r="I138" i="84"/>
  <c r="I139" i="84"/>
  <c r="I140" i="84"/>
  <c r="I141" i="84"/>
  <c r="I142" i="84"/>
  <c r="I143" i="84"/>
  <c r="I144" i="84"/>
  <c r="I145" i="84"/>
  <c r="I146" i="84"/>
  <c r="I147" i="84"/>
  <c r="I148" i="84"/>
  <c r="I149" i="84"/>
  <c r="I150" i="84"/>
  <c r="I151" i="84"/>
  <c r="I152" i="84"/>
  <c r="I153" i="84"/>
  <c r="I154" i="84"/>
  <c r="I155" i="84"/>
  <c r="I156" i="84"/>
  <c r="I157" i="84"/>
  <c r="I158" i="84"/>
  <c r="I159" i="84"/>
  <c r="I160" i="84"/>
  <c r="I161" i="84"/>
  <c r="I162" i="84"/>
  <c r="I163" i="84"/>
  <c r="I164" i="84"/>
  <c r="I165" i="84"/>
  <c r="I166" i="84"/>
  <c r="I167" i="84"/>
  <c r="I168" i="84"/>
  <c r="I169" i="84"/>
  <c r="I170" i="84"/>
  <c r="I171" i="84"/>
  <c r="I172" i="84"/>
  <c r="I173" i="84"/>
  <c r="I174" i="84"/>
  <c r="I175" i="84"/>
  <c r="I176" i="84"/>
  <c r="I177" i="84"/>
  <c r="I178" i="84"/>
  <c r="I179" i="84"/>
  <c r="I180" i="84"/>
  <c r="I181" i="84"/>
  <c r="I182" i="84"/>
  <c r="I183" i="84"/>
  <c r="I184" i="84"/>
  <c r="I185" i="84"/>
  <c r="I186" i="84"/>
  <c r="I187" i="84"/>
  <c r="I188" i="84"/>
  <c r="I189" i="84"/>
  <c r="I190" i="84"/>
  <c r="I191" i="84"/>
  <c r="I192" i="84"/>
  <c r="I193" i="84"/>
  <c r="I194" i="84"/>
  <c r="I195" i="84"/>
  <c r="I196" i="84"/>
  <c r="I197" i="84"/>
  <c r="I198" i="84"/>
  <c r="I199" i="84"/>
  <c r="I200" i="84"/>
  <c r="H5" i="84"/>
  <c r="H6" i="84"/>
  <c r="H7" i="84"/>
  <c r="H8" i="84"/>
  <c r="H9" i="84"/>
  <c r="H10" i="84"/>
  <c r="H11" i="84"/>
  <c r="H12" i="84"/>
  <c r="H13" i="84"/>
  <c r="H14" i="84"/>
  <c r="H15" i="84"/>
  <c r="H16" i="84"/>
  <c r="H17" i="84"/>
  <c r="H18" i="84"/>
  <c r="H19" i="84"/>
  <c r="H20" i="84"/>
  <c r="H21" i="84"/>
  <c r="H22" i="84"/>
  <c r="H23" i="84"/>
  <c r="H24" i="84"/>
  <c r="H25" i="84"/>
  <c r="H26" i="84"/>
  <c r="H27" i="84"/>
  <c r="H28" i="84"/>
  <c r="H29" i="84"/>
  <c r="H30" i="84"/>
  <c r="H31" i="84"/>
  <c r="H32" i="84"/>
  <c r="H33" i="84"/>
  <c r="H34" i="84"/>
  <c r="H35" i="84"/>
  <c r="H36" i="84"/>
  <c r="H37" i="84"/>
  <c r="H38" i="84"/>
  <c r="H39" i="84"/>
  <c r="H40" i="84"/>
  <c r="H41" i="84"/>
  <c r="H42" i="84"/>
  <c r="H43" i="84"/>
  <c r="H44" i="84"/>
  <c r="H45" i="84"/>
  <c r="H46" i="84"/>
  <c r="H47" i="84"/>
  <c r="H48" i="84"/>
  <c r="H49" i="84"/>
  <c r="H50" i="84"/>
  <c r="H51" i="84"/>
  <c r="H52" i="84"/>
  <c r="H53" i="84"/>
  <c r="H54" i="84"/>
  <c r="H55" i="84"/>
  <c r="H56" i="84"/>
  <c r="H57" i="84"/>
  <c r="H58" i="84"/>
  <c r="H59" i="84"/>
  <c r="H60" i="84"/>
  <c r="H61" i="84"/>
  <c r="H62" i="84"/>
  <c r="H63" i="84"/>
  <c r="H64" i="84"/>
  <c r="H65" i="84"/>
  <c r="H66" i="84"/>
  <c r="H67" i="84"/>
  <c r="H67" i="86" s="1"/>
  <c r="H68" i="84"/>
  <c r="H68" i="86" s="1"/>
  <c r="H69" i="84"/>
  <c r="H69" i="86" s="1"/>
  <c r="H70" i="84"/>
  <c r="H70" i="86" s="1"/>
  <c r="H71" i="84"/>
  <c r="H71" i="86" s="1"/>
  <c r="H72" i="84"/>
  <c r="H72" i="86" s="1"/>
  <c r="H73" i="84"/>
  <c r="H73" i="86" s="1"/>
  <c r="H74" i="84"/>
  <c r="H74" i="86" s="1"/>
  <c r="H75" i="84"/>
  <c r="H75" i="86" s="1"/>
  <c r="H76" i="84"/>
  <c r="H76" i="86" s="1"/>
  <c r="H77" i="84"/>
  <c r="H77" i="86" s="1"/>
  <c r="H78" i="84"/>
  <c r="H78" i="86" s="1"/>
  <c r="H79" i="84"/>
  <c r="H79" i="86" s="1"/>
  <c r="H80" i="84"/>
  <c r="H80" i="86" s="1"/>
  <c r="H81" i="84"/>
  <c r="H81" i="86" s="1"/>
  <c r="H82" i="84"/>
  <c r="H82" i="86" s="1"/>
  <c r="H83" i="84"/>
  <c r="H83" i="86" s="1"/>
  <c r="H84" i="84"/>
  <c r="H84" i="86" s="1"/>
  <c r="H85" i="84"/>
  <c r="H85" i="86" s="1"/>
  <c r="H86" i="84"/>
  <c r="H86" i="86" s="1"/>
  <c r="H87" i="84"/>
  <c r="H87" i="86" s="1"/>
  <c r="H88" i="84"/>
  <c r="H88" i="86" s="1"/>
  <c r="H89" i="84"/>
  <c r="H89" i="86" s="1"/>
  <c r="H90" i="84"/>
  <c r="H90" i="86" s="1"/>
  <c r="H91" i="84"/>
  <c r="H91" i="86" s="1"/>
  <c r="H92" i="84"/>
  <c r="H92" i="86" s="1"/>
  <c r="H93" i="84"/>
  <c r="H93" i="86" s="1"/>
  <c r="H94" i="84"/>
  <c r="H94" i="86" s="1"/>
  <c r="H95" i="84"/>
  <c r="H95" i="86" s="1"/>
  <c r="H96" i="84"/>
  <c r="H96" i="86" s="1"/>
  <c r="H97" i="84"/>
  <c r="H97" i="86" s="1"/>
  <c r="H98" i="84"/>
  <c r="H98" i="86" s="1"/>
  <c r="H99" i="84"/>
  <c r="H99" i="86" s="1"/>
  <c r="H100" i="84"/>
  <c r="H100" i="86" s="1"/>
  <c r="H101" i="84"/>
  <c r="H101" i="86" s="1"/>
  <c r="H102" i="84"/>
  <c r="H102" i="86" s="1"/>
  <c r="H103" i="84"/>
  <c r="H103" i="86" s="1"/>
  <c r="H104" i="84"/>
  <c r="H104" i="86" s="1"/>
  <c r="H105" i="84"/>
  <c r="H105" i="86" s="1"/>
  <c r="H106" i="84"/>
  <c r="H106" i="86" s="1"/>
  <c r="H107" i="84"/>
  <c r="H107" i="86" s="1"/>
  <c r="H108" i="84"/>
  <c r="H108" i="86" s="1"/>
  <c r="H109" i="84"/>
  <c r="H109" i="86" s="1"/>
  <c r="H110" i="84"/>
  <c r="H110" i="86" s="1"/>
  <c r="H111" i="84"/>
  <c r="H111" i="86" s="1"/>
  <c r="H112" i="84"/>
  <c r="H112" i="86" s="1"/>
  <c r="H113" i="84"/>
  <c r="H113" i="86" s="1"/>
  <c r="H114" i="84"/>
  <c r="H114" i="86" s="1"/>
  <c r="H115" i="84"/>
  <c r="H115" i="86" s="1"/>
  <c r="H116" i="84"/>
  <c r="H116" i="86" s="1"/>
  <c r="H117" i="84"/>
  <c r="H117" i="86" s="1"/>
  <c r="H118" i="84"/>
  <c r="H118" i="86" s="1"/>
  <c r="H119" i="84"/>
  <c r="H119" i="86" s="1"/>
  <c r="H120" i="84"/>
  <c r="H120" i="86" s="1"/>
  <c r="H121" i="84"/>
  <c r="H121" i="86" s="1"/>
  <c r="H122" i="84"/>
  <c r="H122" i="86" s="1"/>
  <c r="H123" i="84"/>
  <c r="H123" i="86" s="1"/>
  <c r="H124" i="84"/>
  <c r="H124" i="86" s="1"/>
  <c r="H125" i="84"/>
  <c r="H125" i="86" s="1"/>
  <c r="H126" i="84"/>
  <c r="H126" i="86" s="1"/>
  <c r="H127" i="84"/>
  <c r="H127" i="86" s="1"/>
  <c r="H128" i="84"/>
  <c r="H128" i="86" s="1"/>
  <c r="H129" i="84"/>
  <c r="H129" i="86" s="1"/>
  <c r="H130" i="84"/>
  <c r="H130" i="86" s="1"/>
  <c r="H131" i="84"/>
  <c r="H131" i="86" s="1"/>
  <c r="H132" i="84"/>
  <c r="H132" i="86" s="1"/>
  <c r="H133" i="84"/>
  <c r="H133" i="86" s="1"/>
  <c r="H134" i="84"/>
  <c r="H134" i="86" s="1"/>
  <c r="H135" i="84"/>
  <c r="H135" i="86" s="1"/>
  <c r="H136" i="84"/>
  <c r="H136" i="86" s="1"/>
  <c r="H137" i="84"/>
  <c r="H137" i="86" s="1"/>
  <c r="H138" i="84"/>
  <c r="H138" i="86" s="1"/>
  <c r="H139" i="84"/>
  <c r="H139" i="86" s="1"/>
  <c r="H140" i="84"/>
  <c r="H140" i="86" s="1"/>
  <c r="H141" i="84"/>
  <c r="H141" i="86" s="1"/>
  <c r="H142" i="84"/>
  <c r="H142" i="86" s="1"/>
  <c r="H143" i="84"/>
  <c r="H143" i="86" s="1"/>
  <c r="H144" i="84"/>
  <c r="H144" i="86" s="1"/>
  <c r="H145" i="84"/>
  <c r="H145" i="86" s="1"/>
  <c r="H146" i="84"/>
  <c r="H146" i="86" s="1"/>
  <c r="H147" i="84"/>
  <c r="H147" i="86" s="1"/>
  <c r="H148" i="84"/>
  <c r="H148" i="86" s="1"/>
  <c r="H149" i="84"/>
  <c r="H149" i="86" s="1"/>
  <c r="H150" i="84"/>
  <c r="H150" i="86" s="1"/>
  <c r="H151" i="84"/>
  <c r="H151" i="86" s="1"/>
  <c r="H152" i="84"/>
  <c r="H152" i="86" s="1"/>
  <c r="H153" i="84"/>
  <c r="H153" i="86" s="1"/>
  <c r="H154" i="84"/>
  <c r="H154" i="86" s="1"/>
  <c r="H155" i="84"/>
  <c r="H155" i="86" s="1"/>
  <c r="H156" i="84"/>
  <c r="H156" i="86" s="1"/>
  <c r="H157" i="84"/>
  <c r="H157" i="86" s="1"/>
  <c r="H158" i="84"/>
  <c r="H158" i="86" s="1"/>
  <c r="H159" i="84"/>
  <c r="H159" i="86" s="1"/>
  <c r="H160" i="84"/>
  <c r="H160" i="86" s="1"/>
  <c r="H161" i="84"/>
  <c r="H161" i="86" s="1"/>
  <c r="H162" i="84"/>
  <c r="H162" i="86" s="1"/>
  <c r="H163" i="84"/>
  <c r="H163" i="86" s="1"/>
  <c r="H164" i="84"/>
  <c r="H164" i="86" s="1"/>
  <c r="H165" i="84"/>
  <c r="H165" i="86" s="1"/>
  <c r="H166" i="84"/>
  <c r="H166" i="86" s="1"/>
  <c r="H167" i="84"/>
  <c r="H167" i="86" s="1"/>
  <c r="H168" i="84"/>
  <c r="H168" i="86" s="1"/>
  <c r="H169" i="84"/>
  <c r="H169" i="86" s="1"/>
  <c r="H170" i="84"/>
  <c r="H170" i="86" s="1"/>
  <c r="H171" i="84"/>
  <c r="H171" i="86" s="1"/>
  <c r="H172" i="84"/>
  <c r="H172" i="86" s="1"/>
  <c r="H173" i="84"/>
  <c r="H173" i="86" s="1"/>
  <c r="H174" i="84"/>
  <c r="H174" i="86" s="1"/>
  <c r="H175" i="84"/>
  <c r="H175" i="86" s="1"/>
  <c r="H176" i="84"/>
  <c r="H176" i="86" s="1"/>
  <c r="H177" i="84"/>
  <c r="H177" i="86" s="1"/>
  <c r="H178" i="84"/>
  <c r="H178" i="86" s="1"/>
  <c r="H179" i="84"/>
  <c r="H179" i="86" s="1"/>
  <c r="H180" i="84"/>
  <c r="H180" i="86" s="1"/>
  <c r="H181" i="84"/>
  <c r="H181" i="86" s="1"/>
  <c r="H182" i="84"/>
  <c r="H182" i="86" s="1"/>
  <c r="H183" i="84"/>
  <c r="H183" i="86" s="1"/>
  <c r="H184" i="84"/>
  <c r="H184" i="86" s="1"/>
  <c r="H185" i="84"/>
  <c r="H185" i="86" s="1"/>
  <c r="H186" i="84"/>
  <c r="H186" i="86" s="1"/>
  <c r="H187" i="84"/>
  <c r="H187" i="86" s="1"/>
  <c r="H188" i="84"/>
  <c r="H188" i="86" s="1"/>
  <c r="H189" i="84"/>
  <c r="H189" i="86" s="1"/>
  <c r="H190" i="84"/>
  <c r="H190" i="86" s="1"/>
  <c r="H191" i="84"/>
  <c r="H191" i="86" s="1"/>
  <c r="H192" i="84"/>
  <c r="H192" i="86" s="1"/>
  <c r="H193" i="84"/>
  <c r="H193" i="86" s="1"/>
  <c r="H194" i="84"/>
  <c r="H194" i="86" s="1"/>
  <c r="H195" i="84"/>
  <c r="H195" i="86" s="1"/>
  <c r="H196" i="84"/>
  <c r="H196" i="86" s="1"/>
  <c r="H197" i="84"/>
  <c r="H197" i="86" s="1"/>
  <c r="H198" i="84"/>
  <c r="H198" i="86" s="1"/>
  <c r="H199" i="84"/>
  <c r="H199" i="86" s="1"/>
  <c r="H200" i="84"/>
  <c r="H200" i="86" s="1"/>
  <c r="G5" i="84"/>
  <c r="G6" i="84"/>
  <c r="G7" i="84"/>
  <c r="G8" i="84"/>
  <c r="G9" i="84"/>
  <c r="G10" i="84"/>
  <c r="G11" i="84"/>
  <c r="G12" i="84"/>
  <c r="G13" i="84"/>
  <c r="G14" i="84"/>
  <c r="G15" i="84"/>
  <c r="G16" i="84"/>
  <c r="G17" i="84"/>
  <c r="G18" i="84"/>
  <c r="G19" i="84"/>
  <c r="G20" i="84"/>
  <c r="G21" i="84"/>
  <c r="G22" i="84"/>
  <c r="G23" i="84"/>
  <c r="G24" i="84"/>
  <c r="G25" i="84"/>
  <c r="G26" i="84"/>
  <c r="G27" i="84"/>
  <c r="G28" i="84"/>
  <c r="G29" i="84"/>
  <c r="G30" i="84"/>
  <c r="G31" i="84"/>
  <c r="G32" i="84"/>
  <c r="G33" i="84"/>
  <c r="G34" i="84"/>
  <c r="G35" i="84"/>
  <c r="G36" i="84"/>
  <c r="G37" i="84"/>
  <c r="G38" i="84"/>
  <c r="G39" i="84"/>
  <c r="G40" i="84"/>
  <c r="G41" i="84"/>
  <c r="G42" i="84"/>
  <c r="G43" i="84"/>
  <c r="G44" i="84"/>
  <c r="G45" i="84"/>
  <c r="G46" i="84"/>
  <c r="G47" i="84"/>
  <c r="G48" i="84"/>
  <c r="G49" i="84"/>
  <c r="G50" i="84"/>
  <c r="G51" i="84"/>
  <c r="G52" i="84"/>
  <c r="G53" i="84"/>
  <c r="G54" i="84"/>
  <c r="G55" i="84"/>
  <c r="G56" i="84"/>
  <c r="G57" i="84"/>
  <c r="G58" i="84"/>
  <c r="G59" i="84"/>
  <c r="G60" i="84"/>
  <c r="G61" i="84"/>
  <c r="G62" i="84"/>
  <c r="G63" i="84"/>
  <c r="G64" i="84"/>
  <c r="G65" i="84"/>
  <c r="G66" i="84"/>
  <c r="G67" i="84"/>
  <c r="G68" i="84"/>
  <c r="G69" i="84"/>
  <c r="G70" i="84"/>
  <c r="G71" i="84"/>
  <c r="G72" i="84"/>
  <c r="G73" i="84"/>
  <c r="G74" i="84"/>
  <c r="G75" i="84"/>
  <c r="G76" i="84"/>
  <c r="G77" i="84"/>
  <c r="G78" i="84"/>
  <c r="G79" i="84"/>
  <c r="G80" i="84"/>
  <c r="G81" i="84"/>
  <c r="G82" i="84"/>
  <c r="G83" i="84"/>
  <c r="G84" i="84"/>
  <c r="G85" i="84"/>
  <c r="G86" i="84"/>
  <c r="G87" i="84"/>
  <c r="G88" i="84"/>
  <c r="G89" i="84"/>
  <c r="G90" i="84"/>
  <c r="G91" i="84"/>
  <c r="G92" i="84"/>
  <c r="G93" i="84"/>
  <c r="G94" i="84"/>
  <c r="G95" i="84"/>
  <c r="G96" i="84"/>
  <c r="G97" i="84"/>
  <c r="G98" i="84"/>
  <c r="G99" i="84"/>
  <c r="G100" i="84"/>
  <c r="G101" i="84"/>
  <c r="G102" i="84"/>
  <c r="G103" i="84"/>
  <c r="G104" i="84"/>
  <c r="G105" i="84"/>
  <c r="G106" i="84"/>
  <c r="G107" i="84"/>
  <c r="G108" i="84"/>
  <c r="G109" i="84"/>
  <c r="G110" i="84"/>
  <c r="G111" i="84"/>
  <c r="G112" i="84"/>
  <c r="G113" i="84"/>
  <c r="G114" i="84"/>
  <c r="G115" i="84"/>
  <c r="G116" i="84"/>
  <c r="G117" i="84"/>
  <c r="G118" i="84"/>
  <c r="G119" i="84"/>
  <c r="G120" i="84"/>
  <c r="G121" i="84"/>
  <c r="G122" i="84"/>
  <c r="G123" i="84"/>
  <c r="G124" i="84"/>
  <c r="G125" i="84"/>
  <c r="G126" i="84"/>
  <c r="G127" i="84"/>
  <c r="G128" i="84"/>
  <c r="G129" i="84"/>
  <c r="G130" i="84"/>
  <c r="G131" i="84"/>
  <c r="G132" i="84"/>
  <c r="G133" i="84"/>
  <c r="G134" i="84"/>
  <c r="G135" i="84"/>
  <c r="G136" i="84"/>
  <c r="G137" i="84"/>
  <c r="G138" i="84"/>
  <c r="G139" i="84"/>
  <c r="G140" i="84"/>
  <c r="G141" i="84"/>
  <c r="G142" i="84"/>
  <c r="G143" i="84"/>
  <c r="G144" i="84"/>
  <c r="G145" i="84"/>
  <c r="G146" i="84"/>
  <c r="G147" i="84"/>
  <c r="G148" i="84"/>
  <c r="G149" i="84"/>
  <c r="G150" i="84"/>
  <c r="G151" i="84"/>
  <c r="G152" i="84"/>
  <c r="G153" i="84"/>
  <c r="G154" i="84"/>
  <c r="G155" i="84"/>
  <c r="G156" i="84"/>
  <c r="G157" i="84"/>
  <c r="G158" i="84"/>
  <c r="G159" i="84"/>
  <c r="G160" i="84"/>
  <c r="G161" i="84"/>
  <c r="G162" i="84"/>
  <c r="G163" i="84"/>
  <c r="G164" i="84"/>
  <c r="G165" i="84"/>
  <c r="G166" i="84"/>
  <c r="G167" i="84"/>
  <c r="G168" i="84"/>
  <c r="G169" i="84"/>
  <c r="G170" i="84"/>
  <c r="G171" i="84"/>
  <c r="G172" i="84"/>
  <c r="G173" i="84"/>
  <c r="G174" i="84"/>
  <c r="G175" i="84"/>
  <c r="G176" i="84"/>
  <c r="G177" i="84"/>
  <c r="G178" i="84"/>
  <c r="G179" i="84"/>
  <c r="G180" i="84"/>
  <c r="G181" i="84"/>
  <c r="G182" i="84"/>
  <c r="G183" i="84"/>
  <c r="G184" i="84"/>
  <c r="G185" i="84"/>
  <c r="G186" i="84"/>
  <c r="G187" i="84"/>
  <c r="G188" i="84"/>
  <c r="G189" i="84"/>
  <c r="G190" i="84"/>
  <c r="G191" i="84"/>
  <c r="G192" i="84"/>
  <c r="G193" i="84"/>
  <c r="G194" i="84"/>
  <c r="G195" i="84"/>
  <c r="G196" i="84"/>
  <c r="G197" i="84"/>
  <c r="G198" i="84"/>
  <c r="G199" i="84"/>
  <c r="G200" i="84"/>
  <c r="F5" i="84"/>
  <c r="F6" i="84"/>
  <c r="F7" i="84"/>
  <c r="F8" i="84"/>
  <c r="F9" i="84"/>
  <c r="F10" i="84"/>
  <c r="F11" i="84"/>
  <c r="F12" i="84"/>
  <c r="F13" i="84"/>
  <c r="F14" i="84"/>
  <c r="F15" i="84"/>
  <c r="F16" i="84"/>
  <c r="F17" i="84"/>
  <c r="F18" i="84"/>
  <c r="F19" i="84"/>
  <c r="F20" i="84"/>
  <c r="F21" i="84"/>
  <c r="F22" i="84"/>
  <c r="F23" i="84"/>
  <c r="F24" i="84"/>
  <c r="F25" i="84"/>
  <c r="F26" i="84"/>
  <c r="F27" i="84"/>
  <c r="F28" i="84"/>
  <c r="F29" i="84"/>
  <c r="F30" i="84"/>
  <c r="F31" i="84"/>
  <c r="F32" i="84"/>
  <c r="F33" i="84"/>
  <c r="F34" i="84"/>
  <c r="F35" i="84"/>
  <c r="F36" i="84"/>
  <c r="F37" i="84"/>
  <c r="F38" i="84"/>
  <c r="F39" i="84"/>
  <c r="F40" i="84"/>
  <c r="F41" i="84"/>
  <c r="F42" i="84"/>
  <c r="F43" i="84"/>
  <c r="F44" i="84"/>
  <c r="F45" i="84"/>
  <c r="F46" i="84"/>
  <c r="F47" i="84"/>
  <c r="F48" i="84"/>
  <c r="F49" i="84"/>
  <c r="F50" i="84"/>
  <c r="F51" i="84"/>
  <c r="F52" i="84"/>
  <c r="F53" i="84"/>
  <c r="F54" i="84"/>
  <c r="F55" i="84"/>
  <c r="F56" i="84"/>
  <c r="F57" i="84"/>
  <c r="F58" i="84"/>
  <c r="F59" i="84"/>
  <c r="F60" i="84"/>
  <c r="F61" i="84"/>
  <c r="F62" i="84"/>
  <c r="F63" i="84"/>
  <c r="F64" i="84"/>
  <c r="F65" i="84"/>
  <c r="F66" i="84"/>
  <c r="F67" i="84"/>
  <c r="F68" i="84"/>
  <c r="F69" i="84"/>
  <c r="F70" i="84"/>
  <c r="F71" i="84"/>
  <c r="F72" i="84"/>
  <c r="F73" i="84"/>
  <c r="F74" i="84"/>
  <c r="F75" i="84"/>
  <c r="F76" i="84"/>
  <c r="F77" i="84"/>
  <c r="F78" i="84"/>
  <c r="F79" i="84"/>
  <c r="F80" i="84"/>
  <c r="F81" i="84"/>
  <c r="F82" i="84"/>
  <c r="F83" i="84"/>
  <c r="F84" i="84"/>
  <c r="F85" i="84"/>
  <c r="F86" i="84"/>
  <c r="F87" i="84"/>
  <c r="F88" i="84"/>
  <c r="F89" i="84"/>
  <c r="F90" i="84"/>
  <c r="F91" i="84"/>
  <c r="F92" i="84"/>
  <c r="F93" i="84"/>
  <c r="F94" i="84"/>
  <c r="F95" i="84"/>
  <c r="F96" i="84"/>
  <c r="F97" i="84"/>
  <c r="F98" i="84"/>
  <c r="F99" i="84"/>
  <c r="F100" i="84"/>
  <c r="F101" i="84"/>
  <c r="F102" i="84"/>
  <c r="F103" i="84"/>
  <c r="F104" i="84"/>
  <c r="F105" i="84"/>
  <c r="F106" i="84"/>
  <c r="F107" i="84"/>
  <c r="F108" i="84"/>
  <c r="F109" i="84"/>
  <c r="F110" i="84"/>
  <c r="F111" i="84"/>
  <c r="F112" i="84"/>
  <c r="F113" i="84"/>
  <c r="F114" i="84"/>
  <c r="F115" i="84"/>
  <c r="F116" i="84"/>
  <c r="F117" i="84"/>
  <c r="F118" i="84"/>
  <c r="F119" i="84"/>
  <c r="F120" i="84"/>
  <c r="F121" i="84"/>
  <c r="F122" i="84"/>
  <c r="F123" i="84"/>
  <c r="F124" i="84"/>
  <c r="F125" i="84"/>
  <c r="F126" i="84"/>
  <c r="F127" i="84"/>
  <c r="F128" i="84"/>
  <c r="F129" i="84"/>
  <c r="F130" i="84"/>
  <c r="F131" i="84"/>
  <c r="F132" i="84"/>
  <c r="F133" i="84"/>
  <c r="F134" i="84"/>
  <c r="F135" i="84"/>
  <c r="F136" i="84"/>
  <c r="F137" i="84"/>
  <c r="F138" i="84"/>
  <c r="F139" i="84"/>
  <c r="F140" i="84"/>
  <c r="F141" i="84"/>
  <c r="F142" i="84"/>
  <c r="F143" i="84"/>
  <c r="F144" i="84"/>
  <c r="F145" i="84"/>
  <c r="F146" i="84"/>
  <c r="F147" i="84"/>
  <c r="F148" i="84"/>
  <c r="F149" i="84"/>
  <c r="F150" i="84"/>
  <c r="F151" i="84"/>
  <c r="F152" i="84"/>
  <c r="F153" i="84"/>
  <c r="F154" i="84"/>
  <c r="F155" i="84"/>
  <c r="F156" i="84"/>
  <c r="F157" i="84"/>
  <c r="F158" i="84"/>
  <c r="F159" i="84"/>
  <c r="F160" i="84"/>
  <c r="F161" i="84"/>
  <c r="F162" i="84"/>
  <c r="F163" i="84"/>
  <c r="F164" i="84"/>
  <c r="F165" i="84"/>
  <c r="F166" i="84"/>
  <c r="F167" i="84"/>
  <c r="F168" i="84"/>
  <c r="F169" i="84"/>
  <c r="F170" i="84"/>
  <c r="F171" i="84"/>
  <c r="F172" i="84"/>
  <c r="F173" i="84"/>
  <c r="F174" i="84"/>
  <c r="F175" i="84"/>
  <c r="F176" i="84"/>
  <c r="F177" i="84"/>
  <c r="F178" i="84"/>
  <c r="F179" i="84"/>
  <c r="F180" i="84"/>
  <c r="F181" i="84"/>
  <c r="F182" i="84"/>
  <c r="F183" i="84"/>
  <c r="F184" i="84"/>
  <c r="F185" i="84"/>
  <c r="F186" i="84"/>
  <c r="F187" i="84"/>
  <c r="F188" i="84"/>
  <c r="F189" i="84"/>
  <c r="F190" i="84"/>
  <c r="F191" i="84"/>
  <c r="F192" i="84"/>
  <c r="F193" i="84"/>
  <c r="F194" i="84"/>
  <c r="F195" i="84"/>
  <c r="F196" i="84"/>
  <c r="F197" i="84"/>
  <c r="F198" i="84"/>
  <c r="F199" i="84"/>
  <c r="F200" i="84"/>
  <c r="E5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D5" i="84"/>
  <c r="D6" i="84"/>
  <c r="D7" i="84"/>
  <c r="D8" i="84"/>
  <c r="D9" i="84"/>
  <c r="D10" i="84"/>
  <c r="D11" i="84"/>
  <c r="D12" i="84"/>
  <c r="D13" i="84"/>
  <c r="D14" i="84"/>
  <c r="D15" i="84"/>
  <c r="D16" i="84"/>
  <c r="D17" i="84"/>
  <c r="D18" i="84"/>
  <c r="D19" i="84"/>
  <c r="D20" i="84"/>
  <c r="D21" i="84"/>
  <c r="D22" i="84"/>
  <c r="D23" i="84"/>
  <c r="D24" i="84"/>
  <c r="D25" i="84"/>
  <c r="D26" i="84"/>
  <c r="D27" i="84"/>
  <c r="D28" i="84"/>
  <c r="D29" i="84"/>
  <c r="D30" i="84"/>
  <c r="D31" i="84"/>
  <c r="D32" i="84"/>
  <c r="D33" i="84"/>
  <c r="D34" i="84"/>
  <c r="D35" i="84"/>
  <c r="D36" i="84"/>
  <c r="D37" i="84"/>
  <c r="D38" i="84"/>
  <c r="D39" i="84"/>
  <c r="D40" i="84"/>
  <c r="D41" i="84"/>
  <c r="D42" i="84"/>
  <c r="D43" i="84"/>
  <c r="D44" i="84"/>
  <c r="D45" i="84"/>
  <c r="D46" i="84"/>
  <c r="D47" i="84"/>
  <c r="D48" i="84"/>
  <c r="D49" i="84"/>
  <c r="D50" i="84"/>
  <c r="D51" i="84"/>
  <c r="D52" i="84"/>
  <c r="D53" i="84"/>
  <c r="D54" i="84"/>
  <c r="D55" i="84"/>
  <c r="D56" i="84"/>
  <c r="D57" i="84"/>
  <c r="D58" i="84"/>
  <c r="D59" i="84"/>
  <c r="D60" i="84"/>
  <c r="D61" i="84"/>
  <c r="D62" i="84"/>
  <c r="D63" i="84"/>
  <c r="D64" i="84"/>
  <c r="D65" i="84"/>
  <c r="D66" i="84"/>
  <c r="D67" i="84"/>
  <c r="D68" i="84"/>
  <c r="D69" i="84"/>
  <c r="D70" i="84"/>
  <c r="D71" i="84"/>
  <c r="D72" i="84"/>
  <c r="D73" i="84"/>
  <c r="D74" i="84"/>
  <c r="D75" i="84"/>
  <c r="D76" i="84"/>
  <c r="D77" i="84"/>
  <c r="D78" i="84"/>
  <c r="D79" i="84"/>
  <c r="D80" i="84"/>
  <c r="D81" i="84"/>
  <c r="D82" i="84"/>
  <c r="D83" i="84"/>
  <c r="D84" i="84"/>
  <c r="D85" i="84"/>
  <c r="D86" i="84"/>
  <c r="D87" i="84"/>
  <c r="D88" i="84"/>
  <c r="D89" i="84"/>
  <c r="D90" i="84"/>
  <c r="D91" i="84"/>
  <c r="D92" i="84"/>
  <c r="D93" i="84"/>
  <c r="D94" i="84"/>
  <c r="D95" i="84"/>
  <c r="D96" i="84"/>
  <c r="D97" i="84"/>
  <c r="D98" i="84"/>
  <c r="D99" i="84"/>
  <c r="D100" i="84"/>
  <c r="D101" i="84"/>
  <c r="D102" i="84"/>
  <c r="D103" i="84"/>
  <c r="D104" i="84"/>
  <c r="D105" i="84"/>
  <c r="D106" i="84"/>
  <c r="D107" i="84"/>
  <c r="D108" i="84"/>
  <c r="D109" i="84"/>
  <c r="D110" i="84"/>
  <c r="D111" i="84"/>
  <c r="D112" i="84"/>
  <c r="D113" i="84"/>
  <c r="D114" i="84"/>
  <c r="D115" i="84"/>
  <c r="D116" i="84"/>
  <c r="D117" i="84"/>
  <c r="D118" i="84"/>
  <c r="D119" i="84"/>
  <c r="D120" i="84"/>
  <c r="D121" i="84"/>
  <c r="D122" i="84"/>
  <c r="D123" i="84"/>
  <c r="D124" i="84"/>
  <c r="D125" i="84"/>
  <c r="D126" i="84"/>
  <c r="D127" i="84"/>
  <c r="D128" i="84"/>
  <c r="D129" i="84"/>
  <c r="D130" i="84"/>
  <c r="D131" i="84"/>
  <c r="D132" i="84"/>
  <c r="D133" i="84"/>
  <c r="D134" i="84"/>
  <c r="D135" i="84"/>
  <c r="D136" i="84"/>
  <c r="D137" i="84"/>
  <c r="D138" i="84"/>
  <c r="D139" i="84"/>
  <c r="D140" i="84"/>
  <c r="D141" i="84"/>
  <c r="D142" i="84"/>
  <c r="D143" i="84"/>
  <c r="D144" i="84"/>
  <c r="D145" i="84"/>
  <c r="D146" i="84"/>
  <c r="D147" i="84"/>
  <c r="D148" i="84"/>
  <c r="D149" i="84"/>
  <c r="D150" i="84"/>
  <c r="D151" i="84"/>
  <c r="D152" i="84"/>
  <c r="D153" i="84"/>
  <c r="D154" i="84"/>
  <c r="D155" i="84"/>
  <c r="D156" i="84"/>
  <c r="D157" i="84"/>
  <c r="D158" i="84"/>
  <c r="D159" i="84"/>
  <c r="D160" i="84"/>
  <c r="D161" i="84"/>
  <c r="D162" i="84"/>
  <c r="D163" i="84"/>
  <c r="D164" i="84"/>
  <c r="D165" i="84"/>
  <c r="D166" i="84"/>
  <c r="D167" i="84"/>
  <c r="D168" i="84"/>
  <c r="D169" i="84"/>
  <c r="D170" i="84"/>
  <c r="D171" i="84"/>
  <c r="D172" i="84"/>
  <c r="D173" i="84"/>
  <c r="D174" i="84"/>
  <c r="D175" i="84"/>
  <c r="D176" i="84"/>
  <c r="D177" i="84"/>
  <c r="D178" i="84"/>
  <c r="D179" i="84"/>
  <c r="D180" i="84"/>
  <c r="D181" i="84"/>
  <c r="D182" i="84"/>
  <c r="D183" i="84"/>
  <c r="D184" i="84"/>
  <c r="D185" i="84"/>
  <c r="D186" i="84"/>
  <c r="D187" i="84"/>
  <c r="D188" i="84"/>
  <c r="D189" i="84"/>
  <c r="D190" i="84"/>
  <c r="D191" i="84"/>
  <c r="D192" i="84"/>
  <c r="D193" i="84"/>
  <c r="D194" i="84"/>
  <c r="D195" i="84"/>
  <c r="D196" i="84"/>
  <c r="D197" i="84"/>
  <c r="D198" i="84"/>
  <c r="D199" i="84"/>
  <c r="D200" i="84"/>
  <c r="B5" i="84"/>
  <c r="B6" i="84"/>
  <c r="B7" i="84"/>
  <c r="B8" i="84"/>
  <c r="B9" i="84"/>
  <c r="B10" i="84"/>
  <c r="B11" i="84"/>
  <c r="B12" i="84"/>
  <c r="B13" i="84"/>
  <c r="B14" i="84"/>
  <c r="B15" i="84"/>
  <c r="B16" i="84"/>
  <c r="B17" i="84"/>
  <c r="B18" i="84"/>
  <c r="B19" i="84"/>
  <c r="B20" i="84"/>
  <c r="B21" i="84"/>
  <c r="B22" i="84"/>
  <c r="B23" i="84"/>
  <c r="B24" i="84"/>
  <c r="B25" i="84"/>
  <c r="B26" i="84"/>
  <c r="B27" i="84"/>
  <c r="B28" i="84"/>
  <c r="B29" i="84"/>
  <c r="B30" i="84"/>
  <c r="B31" i="84"/>
  <c r="B32" i="84"/>
  <c r="B33" i="84"/>
  <c r="B34" i="84"/>
  <c r="B35" i="84"/>
  <c r="B36" i="84"/>
  <c r="B37" i="84"/>
  <c r="B38" i="84"/>
  <c r="B39" i="84"/>
  <c r="B40" i="84"/>
  <c r="B41" i="84"/>
  <c r="B42" i="84"/>
  <c r="B43" i="84"/>
  <c r="B44" i="84"/>
  <c r="B45" i="84"/>
  <c r="B46" i="84"/>
  <c r="B47" i="84"/>
  <c r="B48" i="84"/>
  <c r="B49" i="84"/>
  <c r="B50" i="84"/>
  <c r="B51" i="84"/>
  <c r="B52" i="84"/>
  <c r="B53" i="84"/>
  <c r="B54" i="84"/>
  <c r="B55" i="84"/>
  <c r="B56" i="84"/>
  <c r="B57" i="84"/>
  <c r="B58" i="84"/>
  <c r="B59" i="84"/>
  <c r="B60" i="84"/>
  <c r="B61" i="84"/>
  <c r="B62" i="84"/>
  <c r="B63" i="84"/>
  <c r="B64" i="84"/>
  <c r="B65" i="84"/>
  <c r="B66" i="84"/>
  <c r="B67" i="84"/>
  <c r="B68" i="84"/>
  <c r="B69" i="84"/>
  <c r="B70" i="84"/>
  <c r="B71" i="84"/>
  <c r="B72" i="84"/>
  <c r="B73" i="84"/>
  <c r="B74" i="84"/>
  <c r="B75" i="84"/>
  <c r="B76" i="84"/>
  <c r="B77" i="84"/>
  <c r="B78" i="84"/>
  <c r="B79" i="84"/>
  <c r="B80" i="84"/>
  <c r="B81" i="84"/>
  <c r="B82" i="84"/>
  <c r="B83" i="84"/>
  <c r="B84" i="84"/>
  <c r="B85" i="84"/>
  <c r="B86" i="84"/>
  <c r="B87" i="84"/>
  <c r="B88" i="84"/>
  <c r="B89" i="84"/>
  <c r="B90" i="84"/>
  <c r="B91" i="84"/>
  <c r="B92" i="84"/>
  <c r="B93" i="84"/>
  <c r="B94" i="84"/>
  <c r="B95" i="84"/>
  <c r="B96" i="84"/>
  <c r="B97" i="84"/>
  <c r="B98" i="84"/>
  <c r="B99" i="84"/>
  <c r="B100" i="84"/>
  <c r="B101" i="84"/>
  <c r="B102" i="84"/>
  <c r="B103" i="84"/>
  <c r="B104" i="84"/>
  <c r="B105" i="84"/>
  <c r="B106" i="84"/>
  <c r="B107" i="84"/>
  <c r="B108" i="84"/>
  <c r="B109" i="84"/>
  <c r="B110" i="84"/>
  <c r="B111" i="84"/>
  <c r="B112" i="84"/>
  <c r="B113" i="84"/>
  <c r="B114" i="84"/>
  <c r="B115" i="84"/>
  <c r="B116" i="84"/>
  <c r="B117" i="84"/>
  <c r="B118" i="84"/>
  <c r="B119" i="84"/>
  <c r="B120" i="84"/>
  <c r="B121" i="84"/>
  <c r="B122" i="84"/>
  <c r="B123" i="84"/>
  <c r="B124" i="84"/>
  <c r="B125" i="84"/>
  <c r="B126" i="84"/>
  <c r="B127" i="84"/>
  <c r="B128" i="84"/>
  <c r="B129" i="84"/>
  <c r="B130" i="84"/>
  <c r="B131" i="84"/>
  <c r="B132" i="84"/>
  <c r="B133" i="84"/>
  <c r="B134" i="84"/>
  <c r="B135" i="84"/>
  <c r="B136" i="84"/>
  <c r="B137" i="84"/>
  <c r="B138" i="84"/>
  <c r="B139" i="84"/>
  <c r="B140" i="84"/>
  <c r="B141" i="84"/>
  <c r="B142" i="84"/>
  <c r="B143" i="84"/>
  <c r="B144" i="84"/>
  <c r="B145" i="84"/>
  <c r="B146" i="84"/>
  <c r="B147" i="84"/>
  <c r="B148" i="84"/>
  <c r="B149" i="84"/>
  <c r="B150" i="84"/>
  <c r="B151" i="84"/>
  <c r="B152" i="84"/>
  <c r="B153" i="84"/>
  <c r="B154" i="84"/>
  <c r="B155" i="84"/>
  <c r="B156" i="84"/>
  <c r="B157" i="84"/>
  <c r="B158" i="84"/>
  <c r="B159" i="84"/>
  <c r="B160" i="84"/>
  <c r="B161" i="84"/>
  <c r="B162" i="84"/>
  <c r="B163" i="84"/>
  <c r="B164" i="84"/>
  <c r="B165" i="84"/>
  <c r="B166" i="84"/>
  <c r="B167" i="84"/>
  <c r="B168" i="84"/>
  <c r="B169" i="84"/>
  <c r="B170" i="84"/>
  <c r="B171" i="84"/>
  <c r="B172" i="84"/>
  <c r="B173" i="84"/>
  <c r="B174" i="84"/>
  <c r="B175" i="84"/>
  <c r="B176" i="84"/>
  <c r="B177" i="84"/>
  <c r="B178" i="84"/>
  <c r="B179" i="84"/>
  <c r="B180" i="84"/>
  <c r="B181" i="84"/>
  <c r="B182" i="84"/>
  <c r="B183" i="84"/>
  <c r="B184" i="84"/>
  <c r="B185" i="84"/>
  <c r="B186" i="84"/>
  <c r="B187" i="84"/>
  <c r="B188" i="84"/>
  <c r="B189" i="84"/>
  <c r="B190" i="84"/>
  <c r="B191" i="84"/>
  <c r="B192" i="84"/>
  <c r="B193" i="84"/>
  <c r="B194" i="84"/>
  <c r="B195" i="84"/>
  <c r="B196" i="84"/>
  <c r="B197" i="84"/>
  <c r="B198" i="84"/>
  <c r="B199" i="84"/>
  <c r="B200" i="84"/>
  <c r="A5" i="84"/>
  <c r="A6" i="84"/>
  <c r="A7" i="84"/>
  <c r="A8" i="84"/>
  <c r="A9" i="84"/>
  <c r="A10" i="84"/>
  <c r="A11" i="84"/>
  <c r="A12" i="84"/>
  <c r="A13" i="84"/>
  <c r="A14" i="84"/>
  <c r="A15" i="84"/>
  <c r="A16" i="84"/>
  <c r="A17" i="84"/>
  <c r="A18" i="84"/>
  <c r="A19" i="84"/>
  <c r="A20" i="84"/>
  <c r="A21" i="84"/>
  <c r="A22" i="84"/>
  <c r="A23" i="84"/>
  <c r="A24" i="84"/>
  <c r="A25" i="84"/>
  <c r="A26" i="84"/>
  <c r="A27" i="84"/>
  <c r="A28" i="84"/>
  <c r="A29" i="84"/>
  <c r="A30" i="84"/>
  <c r="A31" i="84"/>
  <c r="A32" i="84"/>
  <c r="A33" i="84"/>
  <c r="A34" i="84"/>
  <c r="A35" i="84"/>
  <c r="A36" i="84"/>
  <c r="A37" i="84"/>
  <c r="A38" i="84"/>
  <c r="A39" i="84"/>
  <c r="A40" i="84"/>
  <c r="A41" i="84"/>
  <c r="A42" i="84"/>
  <c r="A43" i="84"/>
  <c r="A44" i="84"/>
  <c r="A45" i="84"/>
  <c r="A46" i="84"/>
  <c r="A47" i="84"/>
  <c r="A48" i="84"/>
  <c r="A49" i="84"/>
  <c r="A50" i="84"/>
  <c r="A51" i="84"/>
  <c r="A52" i="84"/>
  <c r="A53" i="84"/>
  <c r="A54" i="84"/>
  <c r="A55" i="84"/>
  <c r="A56" i="84"/>
  <c r="A57" i="84"/>
  <c r="A58" i="84"/>
  <c r="A59" i="84"/>
  <c r="A60" i="84"/>
  <c r="A61" i="84"/>
  <c r="A62" i="84"/>
  <c r="A63" i="84"/>
  <c r="A64" i="84"/>
  <c r="A65" i="84"/>
  <c r="A66" i="84"/>
  <c r="A67" i="84"/>
  <c r="A68" i="84"/>
  <c r="A69" i="84"/>
  <c r="A70" i="84"/>
  <c r="A71" i="84"/>
  <c r="A72" i="84"/>
  <c r="A73" i="84"/>
  <c r="A74" i="84"/>
  <c r="A75" i="84"/>
  <c r="A76" i="84"/>
  <c r="A77" i="84"/>
  <c r="A78" i="84"/>
  <c r="A79" i="84"/>
  <c r="A80" i="84"/>
  <c r="A81" i="84"/>
  <c r="A82" i="84"/>
  <c r="A83" i="84"/>
  <c r="A84" i="84"/>
  <c r="A85" i="84"/>
  <c r="A86" i="84"/>
  <c r="A87" i="84"/>
  <c r="A88" i="84"/>
  <c r="A89" i="84"/>
  <c r="A90" i="84"/>
  <c r="A91" i="84"/>
  <c r="A92" i="84"/>
  <c r="A93" i="84"/>
  <c r="A94" i="84"/>
  <c r="A95" i="84"/>
  <c r="A96" i="84"/>
  <c r="A97" i="84"/>
  <c r="A98" i="84"/>
  <c r="A99" i="84"/>
  <c r="A100" i="84"/>
  <c r="A101" i="84"/>
  <c r="A102" i="84"/>
  <c r="A103" i="84"/>
  <c r="A104" i="84"/>
  <c r="A105" i="84"/>
  <c r="A106" i="84"/>
  <c r="A107" i="84"/>
  <c r="A108" i="84"/>
  <c r="A109" i="84"/>
  <c r="A110" i="84"/>
  <c r="A111" i="84"/>
  <c r="A112" i="84"/>
  <c r="A113" i="84"/>
  <c r="A114" i="84"/>
  <c r="A115" i="84"/>
  <c r="A116" i="84"/>
  <c r="A117" i="84"/>
  <c r="A118" i="84"/>
  <c r="A119" i="84"/>
  <c r="A120" i="84"/>
  <c r="A121" i="84"/>
  <c r="A122" i="84"/>
  <c r="A123" i="84"/>
  <c r="A124" i="84"/>
  <c r="A125" i="84"/>
  <c r="A126" i="84"/>
  <c r="A127" i="84"/>
  <c r="A128" i="84"/>
  <c r="A129" i="84"/>
  <c r="A130" i="84"/>
  <c r="A131" i="84"/>
  <c r="A132" i="84"/>
  <c r="A133" i="84"/>
  <c r="A134" i="84"/>
  <c r="A135" i="84"/>
  <c r="A136" i="84"/>
  <c r="A137" i="84"/>
  <c r="A138" i="84"/>
  <c r="A139" i="84"/>
  <c r="A140" i="84"/>
  <c r="A141" i="84"/>
  <c r="A142" i="84"/>
  <c r="A143" i="84"/>
  <c r="A144" i="84"/>
  <c r="A145" i="84"/>
  <c r="A146" i="84"/>
  <c r="A147" i="84"/>
  <c r="A148" i="84"/>
  <c r="A149" i="84"/>
  <c r="A150" i="84"/>
  <c r="A151" i="84"/>
  <c r="A152" i="84"/>
  <c r="A153" i="84"/>
  <c r="A154" i="84"/>
  <c r="A155" i="84"/>
  <c r="A156" i="84"/>
  <c r="A157" i="84"/>
  <c r="A158" i="84"/>
  <c r="A159" i="84"/>
  <c r="A160" i="84"/>
  <c r="A161" i="84"/>
  <c r="A162" i="84"/>
  <c r="A163" i="84"/>
  <c r="A164" i="84"/>
  <c r="A165" i="84"/>
  <c r="A166" i="84"/>
  <c r="A167" i="84"/>
  <c r="A168" i="84"/>
  <c r="A169" i="84"/>
  <c r="A170" i="84"/>
  <c r="A171" i="84"/>
  <c r="A172" i="84"/>
  <c r="A173" i="84"/>
  <c r="A174" i="84"/>
  <c r="A175" i="84"/>
  <c r="A176" i="84"/>
  <c r="A177" i="84"/>
  <c r="A178" i="84"/>
  <c r="A179" i="84"/>
  <c r="A180" i="84"/>
  <c r="A181" i="84"/>
  <c r="A182" i="84"/>
  <c r="A183" i="84"/>
  <c r="A184" i="84"/>
  <c r="A185" i="84"/>
  <c r="A186" i="84"/>
  <c r="A187" i="84"/>
  <c r="A188" i="84"/>
  <c r="A189" i="84"/>
  <c r="A190" i="84"/>
  <c r="A191" i="84"/>
  <c r="A192" i="84"/>
  <c r="A193" i="84"/>
  <c r="A194" i="84"/>
  <c r="A195" i="84"/>
  <c r="A196" i="84"/>
  <c r="A197" i="84"/>
  <c r="A198" i="84"/>
  <c r="A199" i="84"/>
  <c r="A200" i="84"/>
  <c r="Q1" i="92"/>
  <c r="Q1" i="87"/>
  <c r="Q1" i="91"/>
  <c r="A1" i="92"/>
  <c r="Q143" i="103" l="1"/>
  <c r="S143" i="103"/>
  <c r="C143" i="103"/>
  <c r="C142" i="103"/>
  <c r="Q142" i="103"/>
  <c r="S142" i="103"/>
  <c r="B28" i="123"/>
  <c r="S117" i="103"/>
  <c r="S76" i="103"/>
  <c r="S103" i="103"/>
  <c r="Q103" i="103"/>
  <c r="C120" i="103"/>
  <c r="C76" i="103"/>
  <c r="C116" i="103"/>
  <c r="C75" i="103"/>
  <c r="S75" i="103"/>
  <c r="C115" i="103"/>
  <c r="S122" i="103"/>
  <c r="C112" i="103"/>
  <c r="S114" i="103"/>
  <c r="S102" i="103"/>
  <c r="C102" i="103"/>
  <c r="C118" i="103"/>
  <c r="C123" i="103"/>
  <c r="C113" i="103"/>
  <c r="S121" i="103"/>
  <c r="C119" i="103"/>
  <c r="AE142" i="84"/>
  <c r="K142" i="87" s="1"/>
  <c r="AE184" i="84"/>
  <c r="K184" i="87" s="1"/>
  <c r="AE162" i="84"/>
  <c r="K162" i="87" s="1"/>
  <c r="AD118" i="84"/>
  <c r="AG118" i="84" s="1"/>
  <c r="AD142" i="84"/>
  <c r="AG142" i="84" s="1"/>
  <c r="W187" i="84" a="1"/>
  <c r="X187" i="84" s="1"/>
  <c r="Y187" i="84" s="1"/>
  <c r="Z187" i="84" s="1"/>
  <c r="AA187" i="84" s="1" a="1"/>
  <c r="AB187" i="84" s="1"/>
  <c r="C187" i="91" s="1"/>
  <c r="AD184" i="84"/>
  <c r="AG184" i="84" s="1"/>
  <c r="C200" i="84"/>
  <c r="A200" i="87" s="1"/>
  <c r="C156" i="84"/>
  <c r="A156" i="87" s="1"/>
  <c r="C90" i="84"/>
  <c r="C68" i="84"/>
  <c r="C134" i="84"/>
  <c r="A134" i="87" s="1"/>
  <c r="C178" i="84"/>
  <c r="A178" i="87" s="1"/>
  <c r="C112" i="84"/>
  <c r="A112" i="87" s="1"/>
  <c r="C157" i="84"/>
  <c r="A157" i="91" s="1"/>
  <c r="C113" i="84"/>
  <c r="A113" i="91" s="1"/>
  <c r="AE183" i="84"/>
  <c r="K183" i="91" s="1"/>
  <c r="AE117" i="84"/>
  <c r="K117" i="87" s="1"/>
  <c r="AD94" i="84"/>
  <c r="AG94" i="84" s="1"/>
  <c r="AJ184" i="84" a="1"/>
  <c r="AE102" i="84"/>
  <c r="K102" i="92" s="1"/>
  <c r="AD131" i="84"/>
  <c r="AG131" i="84" s="1"/>
  <c r="W189" i="84" a="1"/>
  <c r="X189" i="84" s="1"/>
  <c r="Y189" i="84" s="1"/>
  <c r="Z189" i="84" s="1"/>
  <c r="AA189" i="84" s="1" a="1"/>
  <c r="AB189" i="84" s="1"/>
  <c r="C189" i="87" s="1"/>
  <c r="W167" i="84" a="1"/>
  <c r="X167" i="84" s="1"/>
  <c r="Y167" i="84" s="1"/>
  <c r="Z167" i="84" s="1"/>
  <c r="AA167" i="84" s="1" a="1"/>
  <c r="AB167" i="84" s="1"/>
  <c r="AJ187" i="84" a="1"/>
  <c r="AD188" i="84"/>
  <c r="AG188" i="84" s="1"/>
  <c r="AD166" i="84"/>
  <c r="AG166" i="84" s="1"/>
  <c r="AE122" i="84"/>
  <c r="K122" i="87" s="1"/>
  <c r="AJ138" i="84" a="1"/>
  <c r="C132" i="84"/>
  <c r="A132" i="87" s="1"/>
  <c r="AJ190" i="84" a="1"/>
  <c r="W168" i="84" a="1"/>
  <c r="X168" i="84" s="1"/>
  <c r="Y168" i="84" s="1"/>
  <c r="Z168" i="84" s="1"/>
  <c r="AA168" i="84" s="1" a="1"/>
  <c r="AB168" i="84" s="1"/>
  <c r="W146" i="84" a="1"/>
  <c r="X146" i="84" s="1"/>
  <c r="Y146" i="84" s="1"/>
  <c r="Z146" i="84" s="1"/>
  <c r="AA146" i="84" s="1" a="1"/>
  <c r="AB146" i="84" s="1"/>
  <c r="C146" i="87" s="1"/>
  <c r="W101" i="84" a="1"/>
  <c r="X101" i="84" s="1"/>
  <c r="Y101" i="84" s="1"/>
  <c r="Z101" i="84" s="1"/>
  <c r="AA101" i="84" s="1" a="1"/>
  <c r="AB101" i="84" s="1"/>
  <c r="C101" i="87" s="1"/>
  <c r="C62" i="84"/>
  <c r="AD172" i="84"/>
  <c r="AG172" i="84" s="1"/>
  <c r="C66" i="84"/>
  <c r="C106" i="84"/>
  <c r="A106" i="87" s="1"/>
  <c r="C84" i="84"/>
  <c r="C176" i="84"/>
  <c r="A176" i="87" s="1"/>
  <c r="C172" i="84"/>
  <c r="A172" i="91" s="1"/>
  <c r="C150" i="84"/>
  <c r="A150" i="91" s="1"/>
  <c r="AD192" i="84"/>
  <c r="AG192" i="84" s="1"/>
  <c r="AD126" i="84"/>
  <c r="AG126" i="84" s="1"/>
  <c r="C88" i="84"/>
  <c r="W185" i="84" a="1"/>
  <c r="X185" i="84" s="1"/>
  <c r="Y185" i="84" s="1"/>
  <c r="Z185" i="84" s="1"/>
  <c r="AJ141" i="84" a="1"/>
  <c r="W119" i="84" a="1"/>
  <c r="X119" i="84" s="1"/>
  <c r="Y119" i="84" s="1"/>
  <c r="Z119" i="84" s="1"/>
  <c r="AJ94" i="84" a="1"/>
  <c r="W162" i="84" a="1"/>
  <c r="X162" i="84" s="1"/>
  <c r="C40" i="84"/>
  <c r="C110" i="84"/>
  <c r="A110" i="91" s="1"/>
  <c r="C154" i="84"/>
  <c r="A154" i="87" s="1"/>
  <c r="C128" i="84"/>
  <c r="A128" i="91" s="1"/>
  <c r="C159" i="84"/>
  <c r="A159" i="86" s="1"/>
  <c r="C137" i="84"/>
  <c r="A137" i="91" s="1"/>
  <c r="C115" i="84"/>
  <c r="A115" i="91" s="1"/>
  <c r="C93" i="84"/>
  <c r="A93" i="92" s="1"/>
  <c r="C71" i="84"/>
  <c r="C198" i="84"/>
  <c r="A198" i="87" s="1"/>
  <c r="C194" i="84"/>
  <c r="A194" i="87" s="1"/>
  <c r="C181" i="84"/>
  <c r="A181" i="86" s="1"/>
  <c r="AD159" i="84"/>
  <c r="AG159" i="84" s="1"/>
  <c r="C44" i="84"/>
  <c r="C42" i="84"/>
  <c r="AE107" i="84"/>
  <c r="K107" i="91" s="1"/>
  <c r="C120" i="84"/>
  <c r="A120" i="87" s="1"/>
  <c r="C51" i="84"/>
  <c r="C22" i="84"/>
  <c r="AE155" i="84"/>
  <c r="K155" i="87" s="1"/>
  <c r="AD111" i="84"/>
  <c r="AG111" i="84" s="1"/>
  <c r="W130" i="84" a="1"/>
  <c r="X130" i="84" s="1"/>
  <c r="W149" i="84" a="1"/>
  <c r="X149" i="84" s="1"/>
  <c r="Y149" i="84" s="1"/>
  <c r="Z149" i="84" s="1"/>
  <c r="AA149" i="84" s="1" a="1"/>
  <c r="AB149" i="84" s="1"/>
  <c r="AJ189" i="84" a="1"/>
  <c r="AD198" i="84"/>
  <c r="AG198" i="84" s="1"/>
  <c r="AD176" i="84"/>
  <c r="AG176" i="84" s="1"/>
  <c r="AD154" i="84"/>
  <c r="AG154" i="84" s="1"/>
  <c r="AD132" i="84"/>
  <c r="AG132" i="84" s="1"/>
  <c r="AD110" i="84"/>
  <c r="AG110" i="84" s="1"/>
  <c r="AJ170" i="84" a="1"/>
  <c r="C122" i="84"/>
  <c r="A122" i="87" s="1"/>
  <c r="AD152" i="84"/>
  <c r="AG152" i="84" s="1"/>
  <c r="C121" i="84"/>
  <c r="A121" i="87" s="1"/>
  <c r="C11" i="84"/>
  <c r="AD195" i="84"/>
  <c r="AG195" i="84" s="1"/>
  <c r="AE173" i="84"/>
  <c r="K173" i="87" s="1"/>
  <c r="AD107" i="84"/>
  <c r="AG107" i="84" s="1"/>
  <c r="AJ168" i="84" a="1"/>
  <c r="AJ165" i="84" a="1"/>
  <c r="AJ143" i="84" a="1"/>
  <c r="AJ121" i="84" a="1"/>
  <c r="C100" i="84"/>
  <c r="A100" i="92" s="1"/>
  <c r="C143" i="84"/>
  <c r="A143" i="86" s="1"/>
  <c r="C99" i="84"/>
  <c r="A99" i="92" s="1"/>
  <c r="C186" i="84"/>
  <c r="A186" i="91" s="1"/>
  <c r="C164" i="84"/>
  <c r="A164" i="91" s="1"/>
  <c r="C142" i="84"/>
  <c r="A142" i="91" s="1"/>
  <c r="C76" i="84"/>
  <c r="AJ123" i="84" a="1"/>
  <c r="C144" i="84"/>
  <c r="A144" i="91" s="1"/>
  <c r="C34" i="84"/>
  <c r="C187" i="84"/>
  <c r="A187" i="91" s="1"/>
  <c r="C33" i="84"/>
  <c r="AJ188" i="84" a="1"/>
  <c r="C166" i="84"/>
  <c r="A166" i="87" s="1"/>
  <c r="C78" i="84"/>
  <c r="C55" i="84"/>
  <c r="AJ101" i="84" a="1"/>
  <c r="C188" i="84"/>
  <c r="A188" i="86" s="1"/>
  <c r="C56" i="84"/>
  <c r="C165" i="84"/>
  <c r="A165" i="87" s="1"/>
  <c r="C77" i="84"/>
  <c r="AJ183" i="84" a="1"/>
  <c r="W182" i="84" a="1"/>
  <c r="X182" i="84" s="1"/>
  <c r="Y182" i="84" s="1"/>
  <c r="Z182" i="84" s="1"/>
  <c r="AA182" i="84" s="1" a="1"/>
  <c r="AB182" i="84" s="1"/>
  <c r="W160" i="84" a="1"/>
  <c r="X160" i="84" s="1"/>
  <c r="Y160" i="84" s="1"/>
  <c r="Z160" i="84" s="1"/>
  <c r="AA160" i="84" s="1" a="1"/>
  <c r="AB160" i="84" s="1"/>
  <c r="W94" i="84" a="1"/>
  <c r="X94" i="84" s="1"/>
  <c r="W116" i="84" a="1"/>
  <c r="X116" i="84" s="1"/>
  <c r="Y116" i="84" s="1"/>
  <c r="Z116" i="84" s="1"/>
  <c r="AA116" i="84" s="1" a="1"/>
  <c r="AB116" i="84" s="1"/>
  <c r="C116" i="91" s="1"/>
  <c r="AE94" i="84"/>
  <c r="K94" i="92" s="1"/>
  <c r="AD99" i="84"/>
  <c r="AG99" i="84" s="1"/>
  <c r="W138" i="84" a="1"/>
  <c r="X138" i="84" s="1"/>
  <c r="Y138" i="84" s="1"/>
  <c r="Z138" i="84" s="1"/>
  <c r="AA138" i="84" s="1" a="1"/>
  <c r="AB138" i="84" s="1"/>
  <c r="AJ167" i="84" a="1"/>
  <c r="AD162" i="84"/>
  <c r="AG162" i="84" s="1"/>
  <c r="AJ163" i="84" a="1"/>
  <c r="C199" i="84"/>
  <c r="A199" i="91" s="1"/>
  <c r="C177" i="84"/>
  <c r="A177" i="87" s="1"/>
  <c r="C155" i="84"/>
  <c r="A155" i="87" s="1"/>
  <c r="C133" i="84"/>
  <c r="A133" i="91" s="1"/>
  <c r="C111" i="84"/>
  <c r="A111" i="91" s="1"/>
  <c r="C89" i="84"/>
  <c r="C67" i="84"/>
  <c r="C45" i="84"/>
  <c r="C23" i="84"/>
  <c r="AD183" i="84"/>
  <c r="AG183" i="84" s="1"/>
  <c r="AD139" i="84"/>
  <c r="AG139" i="84" s="1"/>
  <c r="AD117" i="84"/>
  <c r="AG117" i="84" s="1"/>
  <c r="AD95" i="84"/>
  <c r="AG95" i="84" s="1"/>
  <c r="C152" i="84"/>
  <c r="A152" i="91" s="1"/>
  <c r="C130" i="84"/>
  <c r="A130" i="91" s="1"/>
  <c r="C86" i="84"/>
  <c r="AD182" i="84"/>
  <c r="AG182" i="84" s="1"/>
  <c r="AE138" i="84"/>
  <c r="K138" i="91" s="1"/>
  <c r="AD116" i="84"/>
  <c r="AG116" i="84" s="1"/>
  <c r="C196" i="84"/>
  <c r="A196" i="87" s="1"/>
  <c r="C12" i="84"/>
  <c r="C98" i="84"/>
  <c r="A98" i="91" s="1"/>
  <c r="C185" i="84"/>
  <c r="A185" i="87" s="1"/>
  <c r="C163" i="84"/>
  <c r="A163" i="86" s="1"/>
  <c r="C141" i="84"/>
  <c r="A141" i="87" s="1"/>
  <c r="C119" i="84"/>
  <c r="A119" i="86" s="1"/>
  <c r="C97" i="84"/>
  <c r="A97" i="91" s="1"/>
  <c r="C75" i="84"/>
  <c r="C53" i="84"/>
  <c r="C31" i="84"/>
  <c r="AD199" i="84"/>
  <c r="AG199" i="84" s="1"/>
  <c r="AE177" i="84"/>
  <c r="K177" i="91" s="1"/>
  <c r="AD155" i="84"/>
  <c r="AG155" i="84" s="1"/>
  <c r="AD133" i="84"/>
  <c r="AG133" i="84" s="1"/>
  <c r="W191" i="84" a="1"/>
  <c r="X191" i="84" s="1"/>
  <c r="Y191" i="84" s="1"/>
  <c r="Z191" i="84" s="1"/>
  <c r="AA191" i="84" s="1" a="1"/>
  <c r="AB191" i="84" s="1"/>
  <c r="AJ125" i="84" a="1"/>
  <c r="C54" i="84"/>
  <c r="C184" i="84"/>
  <c r="A184" i="87" s="1"/>
  <c r="C162" i="84"/>
  <c r="A162" i="91" s="1"/>
  <c r="C140" i="84"/>
  <c r="A140" i="87" s="1"/>
  <c r="C118" i="84"/>
  <c r="A118" i="91" s="1"/>
  <c r="C96" i="84"/>
  <c r="A96" i="92" s="1"/>
  <c r="C74" i="84"/>
  <c r="C52" i="84"/>
  <c r="C30" i="84"/>
  <c r="AJ193" i="84" a="1"/>
  <c r="AJ127" i="84" a="1"/>
  <c r="C183" i="84"/>
  <c r="A183" i="91" s="1"/>
  <c r="C161" i="84"/>
  <c r="A161" i="91" s="1"/>
  <c r="C139" i="84"/>
  <c r="A139" i="86" s="1"/>
  <c r="C117" i="84"/>
  <c r="A117" i="91" s="1"/>
  <c r="C95" i="84"/>
  <c r="A95" i="86" s="1"/>
  <c r="C73" i="84"/>
  <c r="C29" i="84"/>
  <c r="C7" i="84"/>
  <c r="C49" i="84"/>
  <c r="C5" i="84"/>
  <c r="V130" i="84"/>
  <c r="C180" i="84"/>
  <c r="A180" i="91" s="1"/>
  <c r="C158" i="84"/>
  <c r="A158" i="87" s="1"/>
  <c r="C136" i="84"/>
  <c r="A136" i="87" s="1"/>
  <c r="C114" i="84"/>
  <c r="A114" i="91" s="1"/>
  <c r="C92" i="84"/>
  <c r="C70" i="84"/>
  <c r="C48" i="84"/>
  <c r="C26" i="84"/>
  <c r="C46" i="84"/>
  <c r="AJ186" i="84" a="1"/>
  <c r="AJ164" i="84" a="1"/>
  <c r="W142" i="84" a="1"/>
  <c r="X142" i="84" s="1"/>
  <c r="Y142" i="84" s="1"/>
  <c r="Z142" i="84" s="1"/>
  <c r="AA142" i="84" s="1" a="1"/>
  <c r="AB142" i="84" s="1"/>
  <c r="W120" i="84" a="1"/>
  <c r="X120" i="84" s="1"/>
  <c r="Y120" i="84" s="1"/>
  <c r="Z120" i="84" s="1"/>
  <c r="AA120" i="84" s="1" a="1"/>
  <c r="AB120" i="84" s="1"/>
  <c r="C120" i="87" s="1"/>
  <c r="W98" i="84" a="1"/>
  <c r="X98" i="84" s="1"/>
  <c r="Y98" i="84" s="1"/>
  <c r="Z98" i="84" s="1"/>
  <c r="AA98" i="84" s="1" a="1"/>
  <c r="AB98" i="84" s="1"/>
  <c r="C47" i="84"/>
  <c r="AD125" i="84"/>
  <c r="AG125" i="84" s="1"/>
  <c r="C179" i="84"/>
  <c r="A179" i="91" s="1"/>
  <c r="C135" i="84"/>
  <c r="A135" i="87" s="1"/>
  <c r="C91" i="84"/>
  <c r="C69" i="84"/>
  <c r="AD149" i="84"/>
  <c r="AG149" i="84" s="1"/>
  <c r="AD105" i="84"/>
  <c r="AG105" i="84" s="1"/>
  <c r="AD147" i="84"/>
  <c r="AG147" i="84" s="1"/>
  <c r="AE103" i="84"/>
  <c r="K103" i="91" s="1"/>
  <c r="W184" i="84" a="1"/>
  <c r="X184" i="84" s="1"/>
  <c r="Y184" i="84" s="1"/>
  <c r="AJ162" i="84" a="1"/>
  <c r="AJ118" i="84" a="1"/>
  <c r="W96" i="84" a="1"/>
  <c r="X96" i="84" s="1"/>
  <c r="Y96" i="84" s="1"/>
  <c r="Z96" i="84" s="1"/>
  <c r="AA96" i="84" s="1" a="1"/>
  <c r="AB96" i="84" s="1"/>
  <c r="C96" i="86" s="1"/>
  <c r="C174" i="84"/>
  <c r="A174" i="86" s="1"/>
  <c r="C108" i="84"/>
  <c r="A108" i="91" s="1"/>
  <c r="C64" i="84"/>
  <c r="C18" i="84"/>
  <c r="AJ180" i="84" a="1"/>
  <c r="AD141" i="84"/>
  <c r="AG141" i="84" s="1"/>
  <c r="AJ116" i="84" a="1"/>
  <c r="AE111" i="84"/>
  <c r="K111" i="87" s="1"/>
  <c r="AJ149" i="84" a="1"/>
  <c r="AJ146" i="84" a="1"/>
  <c r="AJ102" i="84" a="1"/>
  <c r="W173" i="84" a="1"/>
  <c r="X173" i="84" s="1"/>
  <c r="Y173" i="84" s="1"/>
  <c r="Z173" i="84" s="1"/>
  <c r="AA173" i="84" s="1" a="1"/>
  <c r="AB173" i="84" s="1"/>
  <c r="C9" i="84"/>
  <c r="C8" i="84"/>
  <c r="AJ191" i="84" a="1"/>
  <c r="AD177" i="84"/>
  <c r="AG177" i="84" s="1"/>
  <c r="W152" i="84" a="1"/>
  <c r="X152" i="84" s="1"/>
  <c r="C182" i="84"/>
  <c r="A182" i="91" s="1"/>
  <c r="C160" i="84"/>
  <c r="A160" i="87" s="1"/>
  <c r="C138" i="84"/>
  <c r="A138" i="87" s="1"/>
  <c r="C116" i="84"/>
  <c r="A116" i="91" s="1"/>
  <c r="C94" i="84"/>
  <c r="A94" i="86" s="1"/>
  <c r="C72" i="84"/>
  <c r="C50" i="84"/>
  <c r="C27" i="84"/>
  <c r="C25" i="84"/>
  <c r="AJ192" i="84" a="1"/>
  <c r="W170" i="84" a="1"/>
  <c r="X170" i="84" s="1"/>
  <c r="Y170" i="84" s="1"/>
  <c r="Z170" i="84" s="1"/>
  <c r="AA170" i="84" s="1" a="1"/>
  <c r="AB170" i="84" s="1"/>
  <c r="AJ148" i="84" a="1"/>
  <c r="W126" i="84" a="1"/>
  <c r="X126" i="84" s="1"/>
  <c r="Y126" i="84" s="1"/>
  <c r="Z126" i="84" s="1"/>
  <c r="AA126" i="84" s="1" a="1"/>
  <c r="AB126" i="84" s="1"/>
  <c r="C126" i="86" s="1"/>
  <c r="W103" i="84" a="1"/>
  <c r="X103" i="84" s="1"/>
  <c r="Y103" i="84" s="1"/>
  <c r="Z103" i="84" s="1"/>
  <c r="AA103" i="84" s="1" a="1"/>
  <c r="AB103" i="84" s="1"/>
  <c r="C103" i="87" s="1"/>
  <c r="W124" i="84" a="1"/>
  <c r="X124" i="84" s="1"/>
  <c r="Y124" i="84" s="1"/>
  <c r="Z124" i="84" s="1"/>
  <c r="AA124" i="84" s="1" a="1"/>
  <c r="AB124" i="84" s="1"/>
  <c r="C24" i="84"/>
  <c r="AE194" i="84"/>
  <c r="K194" i="87" s="1"/>
  <c r="AD128" i="84"/>
  <c r="AG128" i="84" s="1"/>
  <c r="AE106" i="84"/>
  <c r="K106" i="87" s="1"/>
  <c r="AE168" i="84"/>
  <c r="K168" i="91" s="1"/>
  <c r="AD146" i="84"/>
  <c r="AG146" i="84" s="1"/>
  <c r="AD102" i="84"/>
  <c r="AG102" i="84" s="1"/>
  <c r="W188" i="84" a="1"/>
  <c r="X188" i="84" s="1"/>
  <c r="Y188" i="84" s="1"/>
  <c r="Z188" i="84" s="1"/>
  <c r="AA188" i="84" s="1" a="1"/>
  <c r="AB188" i="84" s="1"/>
  <c r="AJ166" i="84" a="1"/>
  <c r="W144" i="84" a="1"/>
  <c r="X144" i="84" s="1"/>
  <c r="W100" i="84" a="1"/>
  <c r="X100" i="84" s="1"/>
  <c r="Y100" i="84" s="1"/>
  <c r="Z100" i="84" s="1"/>
  <c r="AA100" i="84" s="1" a="1"/>
  <c r="AB100" i="84" s="1"/>
  <c r="C100" i="91" s="1"/>
  <c r="W163" i="84" a="1"/>
  <c r="X163" i="84" s="1"/>
  <c r="Y163" i="84" s="1"/>
  <c r="Z163" i="84" s="1"/>
  <c r="AA163" i="84" s="1" a="1"/>
  <c r="AB163" i="84" s="1"/>
  <c r="C131" i="84"/>
  <c r="A131" i="87" s="1"/>
  <c r="AE166" i="84"/>
  <c r="K166" i="91" s="1"/>
  <c r="C109" i="84"/>
  <c r="A109" i="86" s="1"/>
  <c r="C85" i="84"/>
  <c r="W118" i="84" a="1"/>
  <c r="X118" i="84" s="1"/>
  <c r="Y118" i="84" s="1"/>
  <c r="C39" i="84"/>
  <c r="AD165" i="84"/>
  <c r="AG165" i="84" s="1"/>
  <c r="AJ98" i="84" a="1"/>
  <c r="W172" i="84" a="1"/>
  <c r="X172" i="84" s="1"/>
  <c r="Y172" i="84" s="1"/>
  <c r="Z172" i="84" s="1"/>
  <c r="C87" i="84"/>
  <c r="C107" i="84"/>
  <c r="A107" i="86" s="1"/>
  <c r="C193" i="84"/>
  <c r="A193" i="91" s="1"/>
  <c r="C61" i="84"/>
  <c r="AD143" i="84"/>
  <c r="AG143" i="84" s="1"/>
  <c r="C148" i="84"/>
  <c r="A148" i="87" s="1"/>
  <c r="C60" i="84"/>
  <c r="AD186" i="84"/>
  <c r="AG186" i="84" s="1"/>
  <c r="AD120" i="84"/>
  <c r="AG120" i="84" s="1"/>
  <c r="C169" i="84"/>
  <c r="A169" i="87" s="1"/>
  <c r="C103" i="84"/>
  <c r="A103" i="92" s="1"/>
  <c r="C59" i="84"/>
  <c r="C37" i="84"/>
  <c r="AD185" i="84"/>
  <c r="AG185" i="84" s="1"/>
  <c r="C80" i="84"/>
  <c r="AE118" i="84"/>
  <c r="K118" i="91" s="1"/>
  <c r="C43" i="84"/>
  <c r="C173" i="84"/>
  <c r="A173" i="86" s="1"/>
  <c r="C41" i="84"/>
  <c r="W121" i="84" a="1"/>
  <c r="X121" i="84" s="1"/>
  <c r="Y121" i="84" s="1"/>
  <c r="AJ99" i="84" a="1"/>
  <c r="C171" i="84"/>
  <c r="A171" i="87" s="1"/>
  <c r="C17" i="84"/>
  <c r="C104" i="84"/>
  <c r="A104" i="86" s="1"/>
  <c r="W183" i="84" a="1"/>
  <c r="X183" i="84" s="1"/>
  <c r="Y183" i="84" s="1"/>
  <c r="Z183" i="84" s="1"/>
  <c r="AJ95" i="84" a="1"/>
  <c r="AJ140" i="84" a="1"/>
  <c r="C190" i="84"/>
  <c r="A190" i="86" s="1"/>
  <c r="C168" i="84"/>
  <c r="A168" i="87" s="1"/>
  <c r="C124" i="84"/>
  <c r="A124" i="91" s="1"/>
  <c r="C102" i="84"/>
  <c r="A102" i="91" s="1"/>
  <c r="C58" i="84"/>
  <c r="AD96" i="84"/>
  <c r="AG96" i="84" s="1"/>
  <c r="AE199" i="84"/>
  <c r="K199" i="87" s="1"/>
  <c r="V162" i="84"/>
  <c r="AE95" i="84"/>
  <c r="K95" i="92" s="1"/>
  <c r="C189" i="84"/>
  <c r="A189" i="91" s="1"/>
  <c r="C167" i="84"/>
  <c r="A167" i="91" s="1"/>
  <c r="C145" i="84"/>
  <c r="A145" i="87" s="1"/>
  <c r="C123" i="84"/>
  <c r="A123" i="87" s="1"/>
  <c r="C101" i="84"/>
  <c r="A101" i="92" s="1"/>
  <c r="C79" i="84"/>
  <c r="C57" i="84"/>
  <c r="C35" i="84"/>
  <c r="C13" i="84"/>
  <c r="AE161" i="84"/>
  <c r="K161" i="91" s="1"/>
  <c r="AD181" i="84"/>
  <c r="AG181" i="84" s="1"/>
  <c r="AE159" i="84"/>
  <c r="K159" i="87" s="1"/>
  <c r="AD137" i="84"/>
  <c r="AG137" i="84" s="1"/>
  <c r="AE115" i="84"/>
  <c r="K115" i="91" s="1"/>
  <c r="AE93" i="84"/>
  <c r="K93" i="92" s="1"/>
  <c r="W159" i="84" a="1"/>
  <c r="X159" i="84" s="1"/>
  <c r="Y159" i="84" s="1"/>
  <c r="W115" i="84" a="1"/>
  <c r="X115" i="84" s="1"/>
  <c r="Y115" i="84" s="1"/>
  <c r="AJ93" i="84" a="1"/>
  <c r="C197" i="84"/>
  <c r="A197" i="91" s="1"/>
  <c r="C65" i="84"/>
  <c r="C20" i="84"/>
  <c r="C195" i="84"/>
  <c r="A195" i="86" s="1"/>
  <c r="C63" i="84"/>
  <c r="C149" i="84"/>
  <c r="A149" i="87" s="1"/>
  <c r="C105" i="84"/>
  <c r="A105" i="92" s="1"/>
  <c r="AD187" i="84"/>
  <c r="AG187" i="84" s="1"/>
  <c r="C192" i="84"/>
  <c r="A192" i="87" s="1"/>
  <c r="C126" i="84"/>
  <c r="A126" i="87" s="1"/>
  <c r="C38" i="84"/>
  <c r="AD98" i="84"/>
  <c r="AG98" i="84" s="1"/>
  <c r="AE141" i="84"/>
  <c r="K141" i="87" s="1"/>
  <c r="C191" i="84"/>
  <c r="A191" i="91" s="1"/>
  <c r="C147" i="84"/>
  <c r="A147" i="86" s="1"/>
  <c r="C125" i="84"/>
  <c r="A125" i="91" s="1"/>
  <c r="C81" i="84"/>
  <c r="C15" i="84"/>
  <c r="AD97" i="84"/>
  <c r="AG97" i="84" s="1"/>
  <c r="C146" i="84"/>
  <c r="A146" i="86" s="1"/>
  <c r="C36" i="84"/>
  <c r="V183" i="84"/>
  <c r="AJ182" i="84" a="1"/>
  <c r="AJ161" i="84" a="1"/>
  <c r="AJ139" i="84" a="1"/>
  <c r="AE116" i="84"/>
  <c r="K116" i="91" s="1"/>
  <c r="C32" i="84"/>
  <c r="AD160" i="84"/>
  <c r="AG160" i="84" s="1"/>
  <c r="AD138" i="84"/>
  <c r="AG138" i="84" s="1"/>
  <c r="AE136" i="84"/>
  <c r="K136" i="91" s="1"/>
  <c r="AD114" i="84"/>
  <c r="AG114" i="84" s="1"/>
  <c r="V141" i="84"/>
  <c r="AJ106" i="84" a="1"/>
  <c r="C175" i="84"/>
  <c r="A175" i="91" s="1"/>
  <c r="C21" i="84"/>
  <c r="C151" i="84"/>
  <c r="A151" i="87" s="1"/>
  <c r="C19" i="84"/>
  <c r="C127" i="84"/>
  <c r="A127" i="87" s="1"/>
  <c r="AE121" i="84"/>
  <c r="K121" i="87" s="1"/>
  <c r="AE195" i="84"/>
  <c r="K195" i="87" s="1"/>
  <c r="W161" i="84" a="1"/>
  <c r="X161" i="84" s="1"/>
  <c r="Y161" i="84" s="1"/>
  <c r="Z161" i="84" s="1"/>
  <c r="AA161" i="84" s="1" a="1"/>
  <c r="AB161" i="84" s="1"/>
  <c r="C161" i="91" s="1"/>
  <c r="AE139" i="84"/>
  <c r="K139" i="91" s="1"/>
  <c r="W95" i="84" a="1"/>
  <c r="X95" i="84" s="1"/>
  <c r="Y95" i="84" s="1"/>
  <c r="Z95" i="84" s="1"/>
  <c r="W128" i="84" a="1"/>
  <c r="X128" i="84" s="1"/>
  <c r="Y128" i="84" s="1"/>
  <c r="Z128" i="84" s="1"/>
  <c r="C153" i="84"/>
  <c r="A153" i="87" s="1"/>
  <c r="C129" i="84"/>
  <c r="A129" i="91" s="1"/>
  <c r="W165" i="84" a="1"/>
  <c r="X165" i="84" s="1"/>
  <c r="Y165" i="84" s="1"/>
  <c r="Z165" i="84" s="1"/>
  <c r="AA165" i="84" s="1" a="1"/>
  <c r="AB165" i="84" s="1"/>
  <c r="W99" i="84" a="1"/>
  <c r="X99" i="84" s="1"/>
  <c r="Y99" i="84" s="1"/>
  <c r="Z99" i="84" s="1"/>
  <c r="AA99" i="84" s="1" a="1"/>
  <c r="AB99" i="84" s="1"/>
  <c r="C83" i="84"/>
  <c r="C170" i="84"/>
  <c r="A170" i="87" s="1"/>
  <c r="C82" i="84"/>
  <c r="V185" i="84"/>
  <c r="AJ160" i="84" a="1"/>
  <c r="V95" i="84"/>
  <c r="C16" i="84"/>
  <c r="C14" i="84"/>
  <c r="C28" i="84"/>
  <c r="C10" i="84"/>
  <c r="C6" i="84"/>
  <c r="AE189" i="84"/>
  <c r="K189" i="87" s="1"/>
  <c r="AD167" i="84"/>
  <c r="AG167" i="84" s="1"/>
  <c r="W127" i="84" a="1"/>
  <c r="X127" i="84" s="1"/>
  <c r="AJ195" i="84" a="1"/>
  <c r="W151" i="84" a="1"/>
  <c r="X151" i="84" s="1"/>
  <c r="Y151" i="84" s="1"/>
  <c r="Z151" i="84" s="1"/>
  <c r="AJ107" i="84" a="1"/>
  <c r="AE188" i="84"/>
  <c r="K188" i="87" s="1"/>
  <c r="AD164" i="84"/>
  <c r="AG164" i="84" s="1"/>
  <c r="W145" i="84" a="1"/>
  <c r="X145" i="84" s="1"/>
  <c r="Y145" i="84" s="1"/>
  <c r="Z145" i="84" s="1"/>
  <c r="AA145" i="84" s="1" a="1"/>
  <c r="AB145" i="84" s="1"/>
  <c r="W123" i="84" a="1"/>
  <c r="X123" i="84" s="1"/>
  <c r="Y123" i="84" s="1"/>
  <c r="Z123" i="84" s="1"/>
  <c r="AA123" i="84" s="1" a="1"/>
  <c r="AB123" i="84" s="1"/>
  <c r="AD140" i="84"/>
  <c r="AG140" i="84" s="1"/>
  <c r="AJ144" i="84" a="1"/>
  <c r="AJ122" i="84" a="1"/>
  <c r="AJ100" i="84" a="1"/>
  <c r="AE146" i="84"/>
  <c r="K146" i="87" s="1"/>
  <c r="AD122" i="84"/>
  <c r="AG122" i="84" s="1"/>
  <c r="AE98" i="84"/>
  <c r="K98" i="91" s="1"/>
  <c r="AD121" i="84"/>
  <c r="AG121" i="84" s="1"/>
  <c r="AE186" i="84"/>
  <c r="K186" i="87" s="1"/>
  <c r="AD161" i="84"/>
  <c r="AG161" i="84" s="1"/>
  <c r="AD115" i="84"/>
  <c r="AG115" i="84" s="1"/>
  <c r="AD93" i="84"/>
  <c r="AG93" i="84" s="1"/>
  <c r="AE181" i="84"/>
  <c r="K181" i="87" s="1"/>
  <c r="V166" i="84"/>
  <c r="V144" i="84"/>
  <c r="AE120" i="84"/>
  <c r="K120" i="91" s="1"/>
  <c r="AE97" i="84"/>
  <c r="K97" i="91" s="1"/>
  <c r="AE135" i="84"/>
  <c r="K135" i="87" s="1"/>
  <c r="V128" i="84"/>
  <c r="W140" i="84" a="1"/>
  <c r="X140" i="84" s="1"/>
  <c r="Y140" i="84" s="1"/>
  <c r="AJ96" i="84" a="1"/>
  <c r="AE182" i="84"/>
  <c r="K182" i="91" s="1"/>
  <c r="W166" i="84" a="1"/>
  <c r="X166" i="84" s="1"/>
  <c r="W195" i="84" a="1"/>
  <c r="X195" i="84" s="1"/>
  <c r="Y195" i="84" s="1"/>
  <c r="AJ185" i="84" a="1"/>
  <c r="AE165" i="84"/>
  <c r="K165" i="91" s="1"/>
  <c r="AE160" i="84"/>
  <c r="K160" i="91" s="1"/>
  <c r="AE143" i="84"/>
  <c r="K143" i="91" s="1"/>
  <c r="V119" i="84"/>
  <c r="W157" i="84" a="1"/>
  <c r="W186" i="84" a="1"/>
  <c r="X186" i="84" s="1"/>
  <c r="AE96" i="84"/>
  <c r="K96" i="87" s="1"/>
  <c r="AD130" i="84"/>
  <c r="AG130" i="84" s="1"/>
  <c r="AE108" i="84"/>
  <c r="K108" i="91" s="1"/>
  <c r="W117" i="84" a="1"/>
  <c r="X117" i="84" s="1"/>
  <c r="Y117" i="84" s="1"/>
  <c r="Z117" i="84" s="1"/>
  <c r="AA117" i="84" s="1" a="1"/>
  <c r="AB117" i="84" s="1"/>
  <c r="V195" i="84"/>
  <c r="AE192" i="84"/>
  <c r="K192" i="91" s="1"/>
  <c r="AE185" i="84"/>
  <c r="K185" i="91" s="1"/>
  <c r="AE137" i="84"/>
  <c r="K137" i="91" s="1"/>
  <c r="V107" i="84"/>
  <c r="AD129" i="84"/>
  <c r="AG129" i="84" s="1"/>
  <c r="W177" i="84" a="1"/>
  <c r="W198" i="84" a="1"/>
  <c r="X198" i="84" s="1"/>
  <c r="W143" i="84" a="1"/>
  <c r="X143" i="84" s="1"/>
  <c r="AJ103" i="84" a="1"/>
  <c r="AD193" i="84"/>
  <c r="AG193" i="84" s="1"/>
  <c r="AE171" i="84"/>
  <c r="K171" i="91" s="1"/>
  <c r="AJ200" i="84" a="1"/>
  <c r="AJ112" i="84" a="1"/>
  <c r="W131" i="84" a="1"/>
  <c r="X131" i="84" s="1"/>
  <c r="AJ177" i="84" a="1"/>
  <c r="AJ111" i="84" a="1"/>
  <c r="AJ198" i="84" a="1"/>
  <c r="W176" i="84" a="1"/>
  <c r="X176" i="84" s="1"/>
  <c r="AJ154" i="84" a="1"/>
  <c r="W197" i="84" a="1"/>
  <c r="X197" i="84" s="1"/>
  <c r="Y197" i="84" s="1"/>
  <c r="Z197" i="84" s="1"/>
  <c r="AJ153" i="84" a="1"/>
  <c r="AJ109" i="84" a="1"/>
  <c r="AJ199" i="84" a="1"/>
  <c r="W133" i="84" a="1"/>
  <c r="X133" i="84" s="1"/>
  <c r="AJ174" i="84" a="1"/>
  <c r="AJ130" i="84" a="1"/>
  <c r="AJ104" i="84" a="1"/>
  <c r="AJ120" i="84" a="1"/>
  <c r="AJ173" i="84" a="1"/>
  <c r="AJ145" i="84" a="1"/>
  <c r="AJ124" i="84" a="1"/>
  <c r="AJ142" i="84" a="1"/>
  <c r="AJ152" i="84" a="1"/>
  <c r="AJ97" i="84" a="1"/>
  <c r="V174" i="84"/>
  <c r="V200" i="84"/>
  <c r="AJ159" i="84" a="1"/>
  <c r="W156" i="84" a="1"/>
  <c r="X156" i="84" s="1"/>
  <c r="Y156" i="84" s="1"/>
  <c r="Z156" i="84" s="1"/>
  <c r="AA156" i="84" s="1" a="1"/>
  <c r="AB156" i="84" s="1"/>
  <c r="W155" i="84" a="1"/>
  <c r="X155" i="84" s="1"/>
  <c r="Y155" i="84" s="1"/>
  <c r="V199" i="84"/>
  <c r="AJ175" i="84" a="1"/>
  <c r="V151" i="84"/>
  <c r="V111" i="84"/>
  <c r="W112" i="84" a="1"/>
  <c r="X112" i="84" s="1"/>
  <c r="Y112" i="84" s="1"/>
  <c r="W109" i="84" a="1"/>
  <c r="X109" i="84" s="1"/>
  <c r="Y109" i="84" s="1"/>
  <c r="W196" i="84" a="1"/>
  <c r="X196" i="84" s="1"/>
  <c r="Y196" i="84" s="1"/>
  <c r="Z196" i="84" s="1"/>
  <c r="AA196" i="84" s="1" a="1"/>
  <c r="AB196" i="84" s="1"/>
  <c r="W175" i="84" a="1"/>
  <c r="X175" i="84" s="1"/>
  <c r="Y175" i="84" s="1"/>
  <c r="W125" i="84" a="1"/>
  <c r="X125" i="84" s="1"/>
  <c r="Y125" i="84" s="1"/>
  <c r="Z125" i="84" s="1"/>
  <c r="AA125" i="84" s="1" a="1"/>
  <c r="AB125" i="84" s="1"/>
  <c r="C125" i="91" s="1"/>
  <c r="V112" i="84"/>
  <c r="V109" i="84"/>
  <c r="V133" i="84"/>
  <c r="V154" i="84"/>
  <c r="AJ128" i="84" a="1"/>
  <c r="AJ169" i="84" a="1"/>
  <c r="W154" i="84" a="1"/>
  <c r="V193" i="84"/>
  <c r="V106" i="84"/>
  <c r="W193" i="84" a="1"/>
  <c r="X193" i="84" s="1"/>
  <c r="Y193" i="84" s="1"/>
  <c r="V172" i="84"/>
  <c r="W169" i="84" a="1"/>
  <c r="X169" i="84" s="1"/>
  <c r="Y169" i="84" s="1"/>
  <c r="Z169" i="84" s="1"/>
  <c r="AA169" i="84" s="1" a="1"/>
  <c r="AB169" i="84" s="1"/>
  <c r="W102" i="84" a="1"/>
  <c r="X102" i="84" s="1"/>
  <c r="Y102" i="84" s="1"/>
  <c r="W104" i="84" a="1"/>
  <c r="X104" i="84" s="1"/>
  <c r="Y104" i="84" s="1"/>
  <c r="Z104" i="84" s="1"/>
  <c r="AA104" i="84" s="1" a="1"/>
  <c r="AB104" i="84" s="1"/>
  <c r="AJ197" i="84" a="1"/>
  <c r="V153" i="84"/>
  <c r="V197" i="84"/>
  <c r="W122" i="84" a="1"/>
  <c r="X122" i="84" s="1"/>
  <c r="V115" i="84"/>
  <c r="AJ172" i="84" a="1"/>
  <c r="W190" i="84" a="1"/>
  <c r="X190" i="84" s="1"/>
  <c r="Y190" i="84" s="1"/>
  <c r="W164" i="84" a="1"/>
  <c r="X164" i="84" s="1"/>
  <c r="Y164" i="84" s="1"/>
  <c r="W147" i="84" a="1"/>
  <c r="X147" i="84" s="1"/>
  <c r="Y147" i="84" s="1"/>
  <c r="AJ133" i="84" a="1"/>
  <c r="AJ147" i="84" a="1"/>
  <c r="W200" i="84" a="1"/>
  <c r="X200" i="84" s="1"/>
  <c r="Y200" i="84" s="1"/>
  <c r="W180" i="84" a="1"/>
  <c r="V159" i="84"/>
  <c r="AJ156" i="84" a="1"/>
  <c r="AJ135" i="84" a="1"/>
  <c r="AJ114" i="84" a="1"/>
  <c r="W107" i="84" a="1"/>
  <c r="X107" i="84" s="1"/>
  <c r="Y107" i="84" s="1"/>
  <c r="Z107" i="84" s="1"/>
  <c r="W97" i="84" a="1"/>
  <c r="X97" i="84" s="1"/>
  <c r="Y97" i="84" s="1"/>
  <c r="W93" i="84" a="1"/>
  <c r="X93" i="84" s="1"/>
  <c r="Y93" i="84" s="1"/>
  <c r="V93" i="84"/>
  <c r="AJ151" i="84" a="1"/>
  <c r="AJ137" i="84" a="1"/>
  <c r="W135" i="84" a="1"/>
  <c r="X135" i="84" s="1"/>
  <c r="Y135" i="84" s="1"/>
  <c r="AJ132" i="84" a="1"/>
  <c r="W114" i="84" a="1"/>
  <c r="X114" i="84" s="1"/>
  <c r="AJ158" i="84" a="1"/>
  <c r="AJ181" i="84" a="1"/>
  <c r="W179" i="84" a="1"/>
  <c r="X179" i="84" s="1"/>
  <c r="Y179" i="84" s="1"/>
  <c r="AJ155" i="84" a="1"/>
  <c r="AJ134" i="84" a="1"/>
  <c r="V127" i="84"/>
  <c r="AJ113" i="84" a="1"/>
  <c r="W111" i="84" a="1"/>
  <c r="AJ108" i="84" a="1"/>
  <c r="W106" i="84" a="1"/>
  <c r="X106" i="84" s="1"/>
  <c r="Y106" i="84" s="1"/>
  <c r="AJ179" i="84" a="1"/>
  <c r="W132" i="84" a="1"/>
  <c r="X132" i="84" s="1"/>
  <c r="W174" i="84" a="1"/>
  <c r="X174" i="84" s="1"/>
  <c r="Y174" i="84" s="1"/>
  <c r="W158" i="84" a="1"/>
  <c r="W153" i="84" a="1"/>
  <c r="X153" i="84" s="1"/>
  <c r="Y153" i="84" s="1"/>
  <c r="W148" i="84" a="1"/>
  <c r="X148" i="84" s="1"/>
  <c r="Y148" i="84" s="1"/>
  <c r="W139" i="84" a="1"/>
  <c r="X139" i="84" s="1"/>
  <c r="Y139" i="84" s="1"/>
  <c r="W137" i="84" a="1"/>
  <c r="X137" i="84" s="1"/>
  <c r="Y137" i="84" s="1"/>
  <c r="AJ115" i="84" a="1"/>
  <c r="AJ194" i="84" a="1"/>
  <c r="AJ176" i="84" a="1"/>
  <c r="AJ171" i="84" a="1"/>
  <c r="AJ129" i="84" a="1"/>
  <c r="AJ117" i="84" a="1"/>
  <c r="W199" i="84" a="1"/>
  <c r="X199" i="84" s="1"/>
  <c r="Y199" i="84" s="1"/>
  <c r="W192" i="84" a="1"/>
  <c r="X192" i="84" s="1"/>
  <c r="Y192" i="84" s="1"/>
  <c r="AJ150" i="84" a="1"/>
  <c r="W141" i="84" a="1"/>
  <c r="X141" i="84" s="1"/>
  <c r="Y141" i="84" s="1"/>
  <c r="AJ131" i="84" a="1"/>
  <c r="W113" i="84" a="1"/>
  <c r="X113" i="84" s="1"/>
  <c r="Y113" i="84" s="1"/>
  <c r="W108" i="84" a="1"/>
  <c r="X108" i="84" s="1"/>
  <c r="Y108" i="84" s="1"/>
  <c r="W134" i="84" a="1"/>
  <c r="X134" i="84" s="1"/>
  <c r="Y134" i="84" s="1"/>
  <c r="Z134" i="84" s="1"/>
  <c r="AA134" i="84" s="1" a="1"/>
  <c r="AB134" i="84" s="1"/>
  <c r="AJ126" i="84" a="1"/>
  <c r="AJ196" i="84" a="1"/>
  <c r="AJ178" i="84" a="1"/>
  <c r="W129" i="84" a="1"/>
  <c r="X129" i="84" s="1"/>
  <c r="AJ119" i="84" a="1"/>
  <c r="AJ110" i="84" a="1"/>
  <c r="AJ105" i="84" a="1"/>
  <c r="W181" i="84" a="1"/>
  <c r="X181" i="84" s="1"/>
  <c r="Y181" i="84" s="1"/>
  <c r="W171" i="84" a="1"/>
  <c r="X171" i="84" s="1"/>
  <c r="Y171" i="84" s="1"/>
  <c r="AJ157" i="84" a="1"/>
  <c r="W150" i="84" a="1"/>
  <c r="X150" i="84" s="1"/>
  <c r="Y150" i="84" s="1"/>
  <c r="AJ136" i="84" a="1"/>
  <c r="W194" i="84" a="1"/>
  <c r="V176" i="84"/>
  <c r="W178" i="84" a="1"/>
  <c r="X178" i="84" s="1"/>
  <c r="Y178" i="84" s="1"/>
  <c r="W110" i="84" a="1"/>
  <c r="X110" i="84" s="1"/>
  <c r="W105" i="84" a="1"/>
  <c r="W136" i="84" a="1"/>
  <c r="X136" i="84" s="1"/>
  <c r="Y136" i="84" s="1"/>
  <c r="Z136" i="84" s="1"/>
  <c r="AA136" i="84" s="1" a="1"/>
  <c r="AB136" i="84" s="1"/>
  <c r="AD158" i="84"/>
  <c r="AG158" i="84" s="1"/>
  <c r="AE196" i="84"/>
  <c r="K196" i="91" s="1"/>
  <c r="AE152" i="84"/>
  <c r="K152" i="91" s="1"/>
  <c r="AE114" i="84"/>
  <c r="K114" i="87" s="1"/>
  <c r="AE151" i="84"/>
  <c r="K151" i="91" s="1"/>
  <c r="AE126" i="84"/>
  <c r="K126" i="91" s="1"/>
  <c r="AD103" i="84"/>
  <c r="AG103" i="84" s="1"/>
  <c r="AD148" i="84"/>
  <c r="AG148" i="84" s="1"/>
  <c r="AE132" i="84"/>
  <c r="K132" i="91" s="1"/>
  <c r="AE123" i="84"/>
  <c r="K123" i="91" s="1"/>
  <c r="AE147" i="84"/>
  <c r="K147" i="87" s="1"/>
  <c r="AE99" i="84"/>
  <c r="K99" i="92" s="1"/>
  <c r="AE176" i="84"/>
  <c r="K176" i="87" s="1"/>
  <c r="AE125" i="84"/>
  <c r="K125" i="91" s="1"/>
  <c r="AD108" i="84"/>
  <c r="AG108" i="84" s="1"/>
  <c r="AE187" i="84"/>
  <c r="K187" i="87" s="1"/>
  <c r="AE154" i="84"/>
  <c r="K154" i="91" s="1"/>
  <c r="AE198" i="84"/>
  <c r="K198" i="91" s="1"/>
  <c r="AD136" i="84"/>
  <c r="AG136" i="84" s="1"/>
  <c r="AE129" i="84"/>
  <c r="K129" i="87" s="1"/>
  <c r="AE193" i="84"/>
  <c r="K193" i="91" s="1"/>
  <c r="AD171" i="84"/>
  <c r="AG171" i="84" s="1"/>
  <c r="AD145" i="84"/>
  <c r="AG145" i="84" s="1"/>
  <c r="AE130" i="84"/>
  <c r="K130" i="87" s="1"/>
  <c r="AD119" i="84"/>
  <c r="AG119" i="84" s="1"/>
  <c r="AE110" i="84"/>
  <c r="K110" i="91" s="1"/>
  <c r="AD101" i="84"/>
  <c r="AG101" i="84" s="1"/>
  <c r="AD189" i="84"/>
  <c r="AG189" i="84" s="1"/>
  <c r="AE167" i="84"/>
  <c r="K167" i="87" s="1"/>
  <c r="AE164" i="84"/>
  <c r="K164" i="91" s="1"/>
  <c r="AE140" i="84"/>
  <c r="K140" i="87" s="1"/>
  <c r="AD168" i="84"/>
  <c r="AG168" i="84" s="1"/>
  <c r="AD200" i="84"/>
  <c r="AG200" i="84" s="1"/>
  <c r="AE200" i="84"/>
  <c r="K200" i="87" s="1"/>
  <c r="AD157" i="84"/>
  <c r="AG157" i="84" s="1"/>
  <c r="AE157" i="84"/>
  <c r="K157" i="87" s="1"/>
  <c r="AD178" i="84"/>
  <c r="AG178" i="84" s="1"/>
  <c r="AE178" i="84"/>
  <c r="K178" i="91" s="1"/>
  <c r="AD153" i="84"/>
  <c r="AG153" i="84" s="1"/>
  <c r="AE153" i="84"/>
  <c r="K153" i="87" s="1"/>
  <c r="AD179" i="84"/>
  <c r="AG179" i="84" s="1"/>
  <c r="AE179" i="84"/>
  <c r="K179" i="87" s="1"/>
  <c r="AE156" i="84"/>
  <c r="K156" i="91" s="1"/>
  <c r="AD156" i="84"/>
  <c r="AG156" i="84" s="1"/>
  <c r="AD113" i="84"/>
  <c r="AG113" i="84" s="1"/>
  <c r="AE113" i="84"/>
  <c r="K113" i="87" s="1"/>
  <c r="AD135" i="84"/>
  <c r="AG135" i="84" s="1"/>
  <c r="AD134" i="84"/>
  <c r="AG134" i="84" s="1"/>
  <c r="AE134" i="84"/>
  <c r="K134" i="87" s="1"/>
  <c r="AE112" i="84"/>
  <c r="K112" i="87" s="1"/>
  <c r="AD112" i="84"/>
  <c r="AG112" i="84" s="1"/>
  <c r="AD106" i="84"/>
  <c r="AG106" i="84" s="1"/>
  <c r="AE131" i="84"/>
  <c r="K131" i="87" s="1"/>
  <c r="AE172" i="84"/>
  <c r="K172" i="91" s="1"/>
  <c r="AD190" i="84"/>
  <c r="AG190" i="84" s="1"/>
  <c r="AE180" i="84"/>
  <c r="K180" i="87" s="1"/>
  <c r="AE174" i="84"/>
  <c r="K174" i="91" s="1"/>
  <c r="AE169" i="84"/>
  <c r="K169" i="87" s="1"/>
  <c r="AD144" i="84"/>
  <c r="AG144" i="84" s="1"/>
  <c r="AE128" i="84"/>
  <c r="K128" i="87" s="1"/>
  <c r="AE105" i="84"/>
  <c r="K105" i="91" s="1"/>
  <c r="AD100" i="84"/>
  <c r="AG100" i="84" s="1"/>
  <c r="AE127" i="84"/>
  <c r="K127" i="87" s="1"/>
  <c r="AE190" i="84"/>
  <c r="K190" i="91" s="1"/>
  <c r="AD173" i="84"/>
  <c r="AG173" i="84" s="1"/>
  <c r="AE133" i="84"/>
  <c r="K133" i="87" s="1"/>
  <c r="AD104" i="84"/>
  <c r="AG104" i="84" s="1"/>
  <c r="AE148" i="84"/>
  <c r="K148" i="87" s="1"/>
  <c r="AD196" i="84"/>
  <c r="AG196" i="84" s="1"/>
  <c r="AD123" i="84"/>
  <c r="AG123" i="84" s="1"/>
  <c r="AE100" i="84"/>
  <c r="K100" i="92" s="1"/>
  <c r="AE191" i="84"/>
  <c r="K191" i="87" s="1"/>
  <c r="AD180" i="84"/>
  <c r="AG180" i="84" s="1"/>
  <c r="AD174" i="84"/>
  <c r="AG174" i="84" s="1"/>
  <c r="AE163" i="84"/>
  <c r="K163" i="87" s="1"/>
  <c r="AD109" i="84"/>
  <c r="AG109" i="84" s="1"/>
  <c r="AD194" i="84"/>
  <c r="AG194" i="84" s="1"/>
  <c r="AE144" i="84"/>
  <c r="K144" i="91" s="1"/>
  <c r="AE109" i="84"/>
  <c r="K109" i="87" s="1"/>
  <c r="AE197" i="84"/>
  <c r="K197" i="87" s="1"/>
  <c r="AD191" i="84"/>
  <c r="AG191" i="84" s="1"/>
  <c r="AD197" i="84"/>
  <c r="AG197" i="84" s="1"/>
  <c r="AE175" i="84"/>
  <c r="K175" i="87" s="1"/>
  <c r="AE170" i="84"/>
  <c r="K170" i="87" s="1"/>
  <c r="AD163" i="84"/>
  <c r="AG163" i="84" s="1"/>
  <c r="AD151" i="84"/>
  <c r="AG151" i="84" s="1"/>
  <c r="AE150" i="84"/>
  <c r="K150" i="87" s="1"/>
  <c r="AE124" i="84"/>
  <c r="K124" i="91" s="1"/>
  <c r="AD127" i="84"/>
  <c r="AG127" i="84" s="1"/>
  <c r="AD175" i="84"/>
  <c r="AG175" i="84" s="1"/>
  <c r="AD170" i="84"/>
  <c r="AG170" i="84" s="1"/>
  <c r="AE158" i="84"/>
  <c r="K158" i="91" s="1"/>
  <c r="AD150" i="84"/>
  <c r="AG150" i="84" s="1"/>
  <c r="AE145" i="84"/>
  <c r="K145" i="91" s="1"/>
  <c r="AD124" i="84"/>
  <c r="AG124" i="84" s="1"/>
  <c r="AE119" i="84"/>
  <c r="K119" i="91" s="1"/>
  <c r="AE101" i="84"/>
  <c r="K101" i="92" s="1"/>
  <c r="AE104" i="84"/>
  <c r="K104" i="92" s="1"/>
  <c r="AE149" i="84"/>
  <c r="K149" i="91" s="1"/>
  <c r="AD169" i="84"/>
  <c r="AG169" i="84" s="1"/>
  <c r="C203" i="103"/>
  <c r="D203" i="103"/>
  <c r="A1" i="61" s="1"/>
  <c r="O203" i="103"/>
  <c r="P203" i="103"/>
  <c r="C204" i="103"/>
  <c r="D204" i="103"/>
  <c r="B4" i="61" s="1" a="1"/>
  <c r="O204" i="103"/>
  <c r="P204" i="103"/>
  <c r="S205" i="103"/>
  <c r="D205" i="103"/>
  <c r="O205" i="103"/>
  <c r="P205" i="103"/>
  <c r="Q206" i="103"/>
  <c r="D206" i="103"/>
  <c r="B10" i="61" s="1" a="1"/>
  <c r="O206" i="103"/>
  <c r="P206" i="103"/>
  <c r="C207" i="103"/>
  <c r="D207" i="103"/>
  <c r="B13" i="61" s="1" a="1"/>
  <c r="O207" i="103"/>
  <c r="P207" i="103"/>
  <c r="Q208" i="103"/>
  <c r="D208" i="103"/>
  <c r="B16" i="61" s="1" a="1"/>
  <c r="O208" i="103"/>
  <c r="P208" i="103"/>
  <c r="Q209" i="103"/>
  <c r="D209" i="103"/>
  <c r="B19" i="61" s="1" a="1"/>
  <c r="O209" i="103"/>
  <c r="P209" i="103"/>
  <c r="S210" i="103"/>
  <c r="D210" i="103"/>
  <c r="B22" i="61" s="1" a="1"/>
  <c r="O210" i="103"/>
  <c r="P210" i="103"/>
  <c r="Q211" i="103"/>
  <c r="D211" i="103"/>
  <c r="B25" i="61" s="1" a="1"/>
  <c r="O211" i="103"/>
  <c r="P211" i="103"/>
  <c r="C212" i="103"/>
  <c r="D212" i="103"/>
  <c r="O212" i="103"/>
  <c r="P212" i="103"/>
  <c r="Q213" i="103"/>
  <c r="D213" i="103"/>
  <c r="B31" i="61" s="1" a="1"/>
  <c r="O213" i="103"/>
  <c r="P213" i="103"/>
  <c r="C214" i="103"/>
  <c r="D214" i="103"/>
  <c r="B34" i="61" s="1" a="1"/>
  <c r="O214" i="103"/>
  <c r="P214" i="103"/>
  <c r="S215" i="103"/>
  <c r="D215" i="103"/>
  <c r="B37" i="61" s="1" a="1"/>
  <c r="O215" i="103"/>
  <c r="P215" i="103"/>
  <c r="C216" i="103"/>
  <c r="D216" i="103"/>
  <c r="B40" i="61" s="1" a="1"/>
  <c r="O216" i="103"/>
  <c r="P216" i="103"/>
  <c r="C180" i="103"/>
  <c r="D180" i="103"/>
  <c r="A1" i="66" s="1"/>
  <c r="O180" i="103"/>
  <c r="P180" i="103"/>
  <c r="Q181" i="103"/>
  <c r="D181" i="103"/>
  <c r="B4" i="66" s="1" a="1"/>
  <c r="O181" i="103"/>
  <c r="P181" i="103"/>
  <c r="C182" i="103"/>
  <c r="D182" i="103"/>
  <c r="B7" i="66" s="1" a="1"/>
  <c r="O182" i="103"/>
  <c r="P182" i="103"/>
  <c r="C183" i="103"/>
  <c r="D183" i="103"/>
  <c r="B10" i="66" s="1" a="1"/>
  <c r="O183" i="103"/>
  <c r="P183" i="103"/>
  <c r="C184" i="103"/>
  <c r="D184" i="103"/>
  <c r="B13" i="66" s="1" a="1"/>
  <c r="O184" i="103"/>
  <c r="P184" i="103"/>
  <c r="Q185" i="103"/>
  <c r="D185" i="103"/>
  <c r="B16" i="66" s="1" a="1"/>
  <c r="O185" i="103"/>
  <c r="P185" i="103"/>
  <c r="Q186" i="103"/>
  <c r="D186" i="103"/>
  <c r="B19" i="66" s="1" a="1"/>
  <c r="O186" i="103"/>
  <c r="P186" i="103"/>
  <c r="S187" i="103"/>
  <c r="D187" i="103"/>
  <c r="B22" i="66" s="1" a="1"/>
  <c r="O187" i="103"/>
  <c r="P187" i="103"/>
  <c r="Q188" i="103"/>
  <c r="D188" i="103"/>
  <c r="B25" i="66" s="1" a="1"/>
  <c r="O188" i="103"/>
  <c r="P188" i="103"/>
  <c r="C189" i="103"/>
  <c r="D189" i="103"/>
  <c r="B28" i="66" s="1" a="1"/>
  <c r="O189" i="103"/>
  <c r="P189" i="103"/>
  <c r="Q190" i="103"/>
  <c r="D190" i="103"/>
  <c r="B31" i="66" s="1" a="1"/>
  <c r="O190" i="103"/>
  <c r="P190" i="103"/>
  <c r="C191" i="103"/>
  <c r="D191" i="103"/>
  <c r="B34" i="66" s="1" a="1"/>
  <c r="O191" i="103"/>
  <c r="P191" i="103"/>
  <c r="S192" i="103"/>
  <c r="D192" i="103"/>
  <c r="B37" i="66" s="1" a="1"/>
  <c r="O192" i="103"/>
  <c r="P192" i="103"/>
  <c r="C158" i="103"/>
  <c r="D158" i="103"/>
  <c r="A1" i="60" s="1"/>
  <c r="O158" i="103"/>
  <c r="P158" i="103"/>
  <c r="C159" i="103"/>
  <c r="D159" i="103"/>
  <c r="B4" i="60" s="1" a="1"/>
  <c r="O159" i="103"/>
  <c r="P159" i="103"/>
  <c r="C160" i="103"/>
  <c r="D160" i="103"/>
  <c r="B7" i="60" s="1" a="1"/>
  <c r="O160" i="103"/>
  <c r="P160" i="103"/>
  <c r="Q161" i="103"/>
  <c r="D161" i="103"/>
  <c r="B10" i="60" s="1" a="1"/>
  <c r="O161" i="103"/>
  <c r="P161" i="103"/>
  <c r="C162" i="103"/>
  <c r="D162" i="103"/>
  <c r="B13" i="60" s="1" a="1"/>
  <c r="O162" i="103"/>
  <c r="P162" i="103"/>
  <c r="C163" i="103"/>
  <c r="D163" i="103"/>
  <c r="B16" i="60" s="1" a="1"/>
  <c r="O163" i="103"/>
  <c r="P163" i="103"/>
  <c r="Q164" i="103"/>
  <c r="D164" i="103"/>
  <c r="B19" i="60" s="1" a="1"/>
  <c r="O164" i="103"/>
  <c r="P164" i="103"/>
  <c r="S165" i="103"/>
  <c r="D165" i="103"/>
  <c r="B22" i="60" s="1" a="1"/>
  <c r="O165" i="103"/>
  <c r="P165" i="103"/>
  <c r="S166" i="103"/>
  <c r="D166" i="103"/>
  <c r="B25" i="60" s="1" a="1"/>
  <c r="O166" i="103"/>
  <c r="P166" i="103"/>
  <c r="Q167" i="103"/>
  <c r="D167" i="103"/>
  <c r="B28" i="60" s="1" a="1"/>
  <c r="O167" i="103"/>
  <c r="P167" i="103"/>
  <c r="C168" i="103"/>
  <c r="D168" i="103"/>
  <c r="B31" i="60" s="1" a="1"/>
  <c r="O168" i="103"/>
  <c r="P168" i="103"/>
  <c r="S134" i="103"/>
  <c r="D134" i="103"/>
  <c r="A1" i="62" s="1"/>
  <c r="O134" i="103"/>
  <c r="P134" i="103"/>
  <c r="Q135" i="103"/>
  <c r="D135" i="103"/>
  <c r="B4" i="62" s="1" a="1"/>
  <c r="O135" i="103"/>
  <c r="P135" i="103"/>
  <c r="C136" i="103"/>
  <c r="D136" i="103"/>
  <c r="B7" i="62" s="1" a="1"/>
  <c r="O136" i="103"/>
  <c r="P136" i="103"/>
  <c r="Q137" i="103"/>
  <c r="D137" i="103"/>
  <c r="B10" i="62" s="1" a="1"/>
  <c r="O137" i="103"/>
  <c r="P137" i="103"/>
  <c r="C138" i="103"/>
  <c r="D138" i="103"/>
  <c r="B13" i="62" s="1" a="1"/>
  <c r="O138" i="103"/>
  <c r="P138" i="103"/>
  <c r="C139" i="103"/>
  <c r="D139" i="103"/>
  <c r="B16" i="62" s="1" a="1"/>
  <c r="O139" i="103"/>
  <c r="P139" i="103"/>
  <c r="Q140" i="103"/>
  <c r="D140" i="103"/>
  <c r="B19" i="62" s="1" a="1"/>
  <c r="O140" i="103"/>
  <c r="P140" i="103"/>
  <c r="S141" i="103"/>
  <c r="D141" i="103"/>
  <c r="B22" i="62" s="1" a="1"/>
  <c r="O141" i="103"/>
  <c r="P141" i="103"/>
  <c r="C144" i="103"/>
  <c r="D144" i="103"/>
  <c r="B25" i="62" s="1" a="1"/>
  <c r="O144" i="103"/>
  <c r="P144" i="103"/>
  <c r="Q145" i="103"/>
  <c r="D145" i="103"/>
  <c r="B28" i="62" s="1" a="1"/>
  <c r="O145" i="103"/>
  <c r="P145" i="103"/>
  <c r="C146" i="103"/>
  <c r="D146" i="103"/>
  <c r="O146" i="103"/>
  <c r="P146" i="103"/>
  <c r="D147" i="103"/>
  <c r="O147" i="103"/>
  <c r="P147" i="103"/>
  <c r="S92" i="103"/>
  <c r="D92" i="103"/>
  <c r="A1" i="63" s="1"/>
  <c r="O92" i="103"/>
  <c r="P92" i="103"/>
  <c r="C93" i="103"/>
  <c r="D93" i="103"/>
  <c r="B4" i="63" s="1" a="1"/>
  <c r="O93" i="103"/>
  <c r="P93" i="103"/>
  <c r="Q94" i="103"/>
  <c r="D94" i="103"/>
  <c r="B7" i="63" s="1" a="1"/>
  <c r="O94" i="103"/>
  <c r="P94" i="103"/>
  <c r="C95" i="103"/>
  <c r="D95" i="103"/>
  <c r="B10" i="63" s="1" a="1"/>
  <c r="O95" i="103"/>
  <c r="P95" i="103"/>
  <c r="Q96" i="103"/>
  <c r="D96" i="103"/>
  <c r="B13" i="63" s="1" a="1"/>
  <c r="O96" i="103"/>
  <c r="P96" i="103"/>
  <c r="C97" i="103"/>
  <c r="D97" i="103"/>
  <c r="B16" i="63" s="1" a="1"/>
  <c r="O97" i="103"/>
  <c r="P97" i="103"/>
  <c r="C98" i="103"/>
  <c r="D98" i="103"/>
  <c r="B19" i="63" s="1" a="1"/>
  <c r="O98" i="103"/>
  <c r="P98" i="103"/>
  <c r="C99" i="103"/>
  <c r="D99" i="103"/>
  <c r="B22" i="63" s="1" a="1"/>
  <c r="O99" i="103"/>
  <c r="P99" i="103"/>
  <c r="Q100" i="103"/>
  <c r="D100" i="103"/>
  <c r="B25" i="63" s="1" a="1"/>
  <c r="O100" i="103"/>
  <c r="P100" i="103"/>
  <c r="C101" i="103"/>
  <c r="D101" i="103"/>
  <c r="B28" i="63" s="1" a="1"/>
  <c r="O101" i="103"/>
  <c r="P101" i="103"/>
  <c r="S61" i="103"/>
  <c r="D61" i="103"/>
  <c r="A1" i="64" s="1"/>
  <c r="O61" i="103"/>
  <c r="P61" i="103"/>
  <c r="Q62" i="103"/>
  <c r="B4" i="64" a="1"/>
  <c r="O62" i="103"/>
  <c r="P62" i="103"/>
  <c r="S63" i="103"/>
  <c r="D63" i="103"/>
  <c r="B7" i="64" s="1" a="1"/>
  <c r="O63" i="103"/>
  <c r="P63" i="103"/>
  <c r="Q64" i="103"/>
  <c r="D64" i="103"/>
  <c r="B10" i="64" s="1" a="1"/>
  <c r="O64" i="103"/>
  <c r="P64" i="103"/>
  <c r="C65" i="103"/>
  <c r="D65" i="103"/>
  <c r="B13" i="64" s="1" a="1"/>
  <c r="O65" i="103"/>
  <c r="P65" i="103"/>
  <c r="Q66" i="103"/>
  <c r="D66" i="103"/>
  <c r="B16" i="64" s="1" a="1"/>
  <c r="O66" i="103"/>
  <c r="P66" i="103"/>
  <c r="C67" i="103"/>
  <c r="D67" i="103"/>
  <c r="B19" i="64" s="1" a="1"/>
  <c r="O67" i="103"/>
  <c r="P67" i="103"/>
  <c r="C68" i="103"/>
  <c r="D68" i="103"/>
  <c r="B22" i="64" s="1" a="1"/>
  <c r="O68" i="103"/>
  <c r="P68" i="103"/>
  <c r="Q69" i="103"/>
  <c r="D69" i="103"/>
  <c r="B25" i="64" s="1" a="1"/>
  <c r="O69" i="103"/>
  <c r="P69" i="103"/>
  <c r="C70" i="103"/>
  <c r="D70" i="103"/>
  <c r="O70" i="103"/>
  <c r="P70" i="103"/>
  <c r="Q71" i="103"/>
  <c r="D71" i="103"/>
  <c r="O71" i="103"/>
  <c r="P71" i="103"/>
  <c r="D72" i="103"/>
  <c r="O72" i="103"/>
  <c r="P72" i="103"/>
  <c r="C73" i="103"/>
  <c r="D73" i="103"/>
  <c r="B37" i="64" s="1" a="1"/>
  <c r="O73" i="103"/>
  <c r="P73" i="103"/>
  <c r="S74" i="103"/>
  <c r="D74" i="103"/>
  <c r="O74" i="103"/>
  <c r="P74" i="103"/>
  <c r="Q77" i="103"/>
  <c r="D77" i="103"/>
  <c r="B43" i="64" s="1" a="1"/>
  <c r="O77" i="103"/>
  <c r="P77" i="103"/>
  <c r="C78" i="103"/>
  <c r="D78" i="103"/>
  <c r="O78" i="103"/>
  <c r="P78" i="103"/>
  <c r="C37" i="103"/>
  <c r="D37" i="103"/>
  <c r="A1" i="89" s="1"/>
  <c r="O37" i="103"/>
  <c r="P37" i="103"/>
  <c r="C38" i="103"/>
  <c r="D38" i="103"/>
  <c r="B4" i="89" s="1" a="1"/>
  <c r="O38" i="103"/>
  <c r="P38" i="103"/>
  <c r="S39" i="103"/>
  <c r="D39" i="103"/>
  <c r="B7" i="89" s="1" a="1"/>
  <c r="O39" i="103"/>
  <c r="P39" i="103"/>
  <c r="Q40" i="103"/>
  <c r="D40" i="103"/>
  <c r="B10" i="89" s="1" a="1"/>
  <c r="O40" i="103"/>
  <c r="P40" i="103"/>
  <c r="C41" i="103"/>
  <c r="D41" i="103"/>
  <c r="B13" i="89" s="1" a="1"/>
  <c r="O41" i="103"/>
  <c r="P41" i="103"/>
  <c r="C42" i="103"/>
  <c r="D42" i="103"/>
  <c r="B16" i="89" s="1" a="1"/>
  <c r="O42" i="103"/>
  <c r="P42" i="103"/>
  <c r="Q43" i="103"/>
  <c r="D43" i="103"/>
  <c r="B19" i="89" s="1" a="1"/>
  <c r="O43" i="103"/>
  <c r="P43" i="103"/>
  <c r="C44" i="103"/>
  <c r="D44" i="103"/>
  <c r="B22" i="89" s="1" a="1"/>
  <c r="O44" i="103"/>
  <c r="P44" i="103"/>
  <c r="Q45" i="103"/>
  <c r="D45" i="103"/>
  <c r="B25" i="89" s="1" a="1"/>
  <c r="O45" i="103"/>
  <c r="P45" i="103"/>
  <c r="Q46" i="103"/>
  <c r="D46" i="103"/>
  <c r="B28" i="89" s="1" a="1"/>
  <c r="O46" i="103"/>
  <c r="P46" i="103"/>
  <c r="C47" i="103"/>
  <c r="D47" i="103"/>
  <c r="B31" i="89" s="1" a="1"/>
  <c r="O47" i="103"/>
  <c r="P47" i="103"/>
  <c r="C48" i="103"/>
  <c r="D48" i="103"/>
  <c r="B34" i="89" s="1" a="1"/>
  <c r="O48" i="103"/>
  <c r="P48" i="103"/>
  <c r="K1" i="88"/>
  <c r="J105" i="92"/>
  <c r="I105" i="92"/>
  <c r="H105" i="92"/>
  <c r="G105" i="92"/>
  <c r="F105" i="92"/>
  <c r="E105" i="92"/>
  <c r="B105" i="92"/>
  <c r="J104" i="92"/>
  <c r="I104" i="92"/>
  <c r="H104" i="92"/>
  <c r="G104" i="92"/>
  <c r="F104" i="92"/>
  <c r="E104" i="92"/>
  <c r="B104" i="92"/>
  <c r="J103" i="92"/>
  <c r="I103" i="92"/>
  <c r="H103" i="92"/>
  <c r="G103" i="92"/>
  <c r="F103" i="92"/>
  <c r="E103" i="92"/>
  <c r="B103" i="92"/>
  <c r="J102" i="92"/>
  <c r="I102" i="92"/>
  <c r="H102" i="92"/>
  <c r="G102" i="92"/>
  <c r="F102" i="92"/>
  <c r="E102" i="92"/>
  <c r="B102" i="92"/>
  <c r="J101" i="92"/>
  <c r="I101" i="92"/>
  <c r="H101" i="92"/>
  <c r="G101" i="92"/>
  <c r="F101" i="92"/>
  <c r="E101" i="92"/>
  <c r="B101" i="92"/>
  <c r="J100" i="92"/>
  <c r="I100" i="92"/>
  <c r="H100" i="92"/>
  <c r="G100" i="92"/>
  <c r="F100" i="92"/>
  <c r="E100" i="92"/>
  <c r="B100" i="92"/>
  <c r="J99" i="92"/>
  <c r="I99" i="92"/>
  <c r="H99" i="92"/>
  <c r="G99" i="92"/>
  <c r="F99" i="92"/>
  <c r="E99" i="92"/>
  <c r="B99" i="92"/>
  <c r="J98" i="92"/>
  <c r="I98" i="92"/>
  <c r="H98" i="92"/>
  <c r="G98" i="92"/>
  <c r="F98" i="92"/>
  <c r="E98" i="92"/>
  <c r="B98" i="92"/>
  <c r="J97" i="92"/>
  <c r="I97" i="92"/>
  <c r="H97" i="92"/>
  <c r="G97" i="92"/>
  <c r="F97" i="92"/>
  <c r="E97" i="92"/>
  <c r="B97" i="92"/>
  <c r="J96" i="92"/>
  <c r="I96" i="92"/>
  <c r="H96" i="92"/>
  <c r="G96" i="92"/>
  <c r="F96" i="92"/>
  <c r="E96" i="92"/>
  <c r="B96" i="92"/>
  <c r="J95" i="92"/>
  <c r="I95" i="92"/>
  <c r="H95" i="92"/>
  <c r="G95" i="92"/>
  <c r="F95" i="92"/>
  <c r="E95" i="92"/>
  <c r="B95" i="92"/>
  <c r="J94" i="92"/>
  <c r="I94" i="92"/>
  <c r="H94" i="92"/>
  <c r="G94" i="92"/>
  <c r="F94" i="92"/>
  <c r="E94" i="92"/>
  <c r="B94" i="92"/>
  <c r="J93" i="92"/>
  <c r="I93" i="92"/>
  <c r="H93" i="92"/>
  <c r="G93" i="92"/>
  <c r="F93" i="92"/>
  <c r="E93" i="92"/>
  <c r="B93" i="92"/>
  <c r="K4" i="92"/>
  <c r="J4" i="92"/>
  <c r="I4" i="92"/>
  <c r="H4" i="92"/>
  <c r="G4" i="92"/>
  <c r="F4" i="92"/>
  <c r="E4" i="92"/>
  <c r="D4" i="92"/>
  <c r="C4" i="92"/>
  <c r="B4" i="92"/>
  <c r="A4" i="92"/>
  <c r="S1" i="92"/>
  <c r="J200" i="87"/>
  <c r="I200" i="87"/>
  <c r="H200" i="87"/>
  <c r="G200" i="87"/>
  <c r="F200" i="87"/>
  <c r="E200" i="87"/>
  <c r="B200" i="87"/>
  <c r="J199" i="87"/>
  <c r="I199" i="87"/>
  <c r="H199" i="87"/>
  <c r="G199" i="87"/>
  <c r="F199" i="87"/>
  <c r="E199" i="87"/>
  <c r="B199" i="87"/>
  <c r="J198" i="87"/>
  <c r="I198" i="87"/>
  <c r="H198" i="87"/>
  <c r="G198" i="87"/>
  <c r="F198" i="87"/>
  <c r="E198" i="87"/>
  <c r="B198" i="87"/>
  <c r="J197" i="87"/>
  <c r="I197" i="87"/>
  <c r="H197" i="87"/>
  <c r="G197" i="87"/>
  <c r="F197" i="87"/>
  <c r="E197" i="87"/>
  <c r="B197" i="87"/>
  <c r="J196" i="87"/>
  <c r="I196" i="87"/>
  <c r="H196" i="87"/>
  <c r="G196" i="87"/>
  <c r="F196" i="87"/>
  <c r="E196" i="87"/>
  <c r="B196" i="87"/>
  <c r="J195" i="87"/>
  <c r="I195" i="87"/>
  <c r="H195" i="87"/>
  <c r="G195" i="87"/>
  <c r="F195" i="87"/>
  <c r="E195" i="87"/>
  <c r="B195" i="87"/>
  <c r="J194" i="87"/>
  <c r="I194" i="87"/>
  <c r="H194" i="87"/>
  <c r="G194" i="87"/>
  <c r="F194" i="87"/>
  <c r="E194" i="87"/>
  <c r="B194" i="87"/>
  <c r="J193" i="87"/>
  <c r="I193" i="87"/>
  <c r="H193" i="87"/>
  <c r="G193" i="87"/>
  <c r="F193" i="87"/>
  <c r="E193" i="87"/>
  <c r="B193" i="87"/>
  <c r="J192" i="87"/>
  <c r="I192" i="87"/>
  <c r="H192" i="87"/>
  <c r="G192" i="87"/>
  <c r="F192" i="87"/>
  <c r="E192" i="87"/>
  <c r="B192" i="87"/>
  <c r="J191" i="87"/>
  <c r="I191" i="87"/>
  <c r="H191" i="87"/>
  <c r="G191" i="87"/>
  <c r="F191" i="87"/>
  <c r="E191" i="87"/>
  <c r="B191" i="87"/>
  <c r="J190" i="87"/>
  <c r="I190" i="87"/>
  <c r="H190" i="87"/>
  <c r="G190" i="87"/>
  <c r="F190" i="87"/>
  <c r="E190" i="87"/>
  <c r="B190" i="87"/>
  <c r="J189" i="87"/>
  <c r="I189" i="87"/>
  <c r="H189" i="87"/>
  <c r="G189" i="87"/>
  <c r="F189" i="87"/>
  <c r="E189" i="87"/>
  <c r="B189" i="87"/>
  <c r="J188" i="87"/>
  <c r="I188" i="87"/>
  <c r="H188" i="87"/>
  <c r="G188" i="87"/>
  <c r="F188" i="87"/>
  <c r="E188" i="87"/>
  <c r="B188" i="87"/>
  <c r="J187" i="87"/>
  <c r="I187" i="87"/>
  <c r="H187" i="87"/>
  <c r="G187" i="87"/>
  <c r="F187" i="87"/>
  <c r="E187" i="87"/>
  <c r="B187" i="87"/>
  <c r="J186" i="87"/>
  <c r="I186" i="87"/>
  <c r="H186" i="87"/>
  <c r="G186" i="87"/>
  <c r="F186" i="87"/>
  <c r="E186" i="87"/>
  <c r="B186" i="87"/>
  <c r="J185" i="87"/>
  <c r="I185" i="87"/>
  <c r="H185" i="87"/>
  <c r="G185" i="87"/>
  <c r="F185" i="87"/>
  <c r="E185" i="87"/>
  <c r="B185" i="87"/>
  <c r="J184" i="87"/>
  <c r="I184" i="87"/>
  <c r="H184" i="87"/>
  <c r="G184" i="87"/>
  <c r="F184" i="87"/>
  <c r="E184" i="87"/>
  <c r="B184" i="87"/>
  <c r="J183" i="87"/>
  <c r="I183" i="87"/>
  <c r="H183" i="87"/>
  <c r="G183" i="87"/>
  <c r="F183" i="87"/>
  <c r="E183" i="87"/>
  <c r="B183" i="87"/>
  <c r="J182" i="87"/>
  <c r="I182" i="87"/>
  <c r="H182" i="87"/>
  <c r="G182" i="87"/>
  <c r="F182" i="87"/>
  <c r="E182" i="87"/>
  <c r="B182" i="87"/>
  <c r="J181" i="87"/>
  <c r="I181" i="87"/>
  <c r="H181" i="87"/>
  <c r="G181" i="87"/>
  <c r="F181" i="87"/>
  <c r="E181" i="87"/>
  <c r="B181" i="87"/>
  <c r="J180" i="87"/>
  <c r="I180" i="87"/>
  <c r="H180" i="87"/>
  <c r="G180" i="87"/>
  <c r="F180" i="87"/>
  <c r="E180" i="87"/>
  <c r="B180" i="87"/>
  <c r="J179" i="87"/>
  <c r="I179" i="87"/>
  <c r="H179" i="87"/>
  <c r="G179" i="87"/>
  <c r="F179" i="87"/>
  <c r="E179" i="87"/>
  <c r="B179" i="87"/>
  <c r="J178" i="87"/>
  <c r="I178" i="87"/>
  <c r="H178" i="87"/>
  <c r="G178" i="87"/>
  <c r="F178" i="87"/>
  <c r="E178" i="87"/>
  <c r="B178" i="87"/>
  <c r="J177" i="87"/>
  <c r="I177" i="87"/>
  <c r="H177" i="87"/>
  <c r="G177" i="87"/>
  <c r="F177" i="87"/>
  <c r="E177" i="87"/>
  <c r="B177" i="87"/>
  <c r="J176" i="87"/>
  <c r="I176" i="87"/>
  <c r="H176" i="87"/>
  <c r="G176" i="87"/>
  <c r="F176" i="87"/>
  <c r="E176" i="87"/>
  <c r="B176" i="87"/>
  <c r="J175" i="87"/>
  <c r="I175" i="87"/>
  <c r="H175" i="87"/>
  <c r="G175" i="87"/>
  <c r="F175" i="87"/>
  <c r="E175" i="87"/>
  <c r="B175" i="87"/>
  <c r="J174" i="87"/>
  <c r="I174" i="87"/>
  <c r="H174" i="87"/>
  <c r="G174" i="87"/>
  <c r="F174" i="87"/>
  <c r="E174" i="87"/>
  <c r="B174" i="87"/>
  <c r="J173" i="87"/>
  <c r="I173" i="87"/>
  <c r="H173" i="87"/>
  <c r="G173" i="87"/>
  <c r="F173" i="87"/>
  <c r="E173" i="87"/>
  <c r="B173" i="87"/>
  <c r="J172" i="87"/>
  <c r="I172" i="87"/>
  <c r="H172" i="87"/>
  <c r="G172" i="87"/>
  <c r="F172" i="87"/>
  <c r="E172" i="87"/>
  <c r="B172" i="87"/>
  <c r="J171" i="87"/>
  <c r="I171" i="87"/>
  <c r="H171" i="87"/>
  <c r="G171" i="87"/>
  <c r="F171" i="87"/>
  <c r="E171" i="87"/>
  <c r="B171" i="87"/>
  <c r="J170" i="87"/>
  <c r="I170" i="87"/>
  <c r="H170" i="87"/>
  <c r="G170" i="87"/>
  <c r="F170" i="87"/>
  <c r="E170" i="87"/>
  <c r="B170" i="87"/>
  <c r="J169" i="87"/>
  <c r="I169" i="87"/>
  <c r="H169" i="87"/>
  <c r="G169" i="87"/>
  <c r="F169" i="87"/>
  <c r="E169" i="87"/>
  <c r="B169" i="87"/>
  <c r="J168" i="87"/>
  <c r="I168" i="87"/>
  <c r="H168" i="87"/>
  <c r="G168" i="87"/>
  <c r="F168" i="87"/>
  <c r="E168" i="87"/>
  <c r="B168" i="87"/>
  <c r="J167" i="87"/>
  <c r="I167" i="87"/>
  <c r="H167" i="87"/>
  <c r="G167" i="87"/>
  <c r="F167" i="87"/>
  <c r="E167" i="87"/>
  <c r="B167" i="87"/>
  <c r="J166" i="87"/>
  <c r="I166" i="87"/>
  <c r="H166" i="87"/>
  <c r="G166" i="87"/>
  <c r="F166" i="87"/>
  <c r="E166" i="87"/>
  <c r="B166" i="87"/>
  <c r="J165" i="87"/>
  <c r="I165" i="87"/>
  <c r="H165" i="87"/>
  <c r="G165" i="87"/>
  <c r="F165" i="87"/>
  <c r="E165" i="87"/>
  <c r="B165" i="87"/>
  <c r="J164" i="87"/>
  <c r="I164" i="87"/>
  <c r="H164" i="87"/>
  <c r="G164" i="87"/>
  <c r="F164" i="87"/>
  <c r="E164" i="87"/>
  <c r="B164" i="87"/>
  <c r="J163" i="87"/>
  <c r="I163" i="87"/>
  <c r="H163" i="87"/>
  <c r="G163" i="87"/>
  <c r="F163" i="87"/>
  <c r="E163" i="87"/>
  <c r="B163" i="87"/>
  <c r="J162" i="87"/>
  <c r="I162" i="87"/>
  <c r="H162" i="87"/>
  <c r="G162" i="87"/>
  <c r="F162" i="87"/>
  <c r="E162" i="87"/>
  <c r="B162" i="87"/>
  <c r="J161" i="87"/>
  <c r="I161" i="87"/>
  <c r="H161" i="87"/>
  <c r="G161" i="87"/>
  <c r="F161" i="87"/>
  <c r="E161" i="87"/>
  <c r="B161" i="87"/>
  <c r="J160" i="87"/>
  <c r="I160" i="87"/>
  <c r="H160" i="87"/>
  <c r="G160" i="87"/>
  <c r="F160" i="87"/>
  <c r="E160" i="87"/>
  <c r="B160" i="87"/>
  <c r="J159" i="87"/>
  <c r="I159" i="87"/>
  <c r="H159" i="87"/>
  <c r="G159" i="87"/>
  <c r="F159" i="87"/>
  <c r="E159" i="87"/>
  <c r="B159" i="87"/>
  <c r="J158" i="87"/>
  <c r="I158" i="87"/>
  <c r="H158" i="87"/>
  <c r="G158" i="87"/>
  <c r="F158" i="87"/>
  <c r="E158" i="87"/>
  <c r="B158" i="87"/>
  <c r="J157" i="87"/>
  <c r="I157" i="87"/>
  <c r="H157" i="87"/>
  <c r="G157" i="87"/>
  <c r="F157" i="87"/>
  <c r="E157" i="87"/>
  <c r="B157" i="87"/>
  <c r="J156" i="87"/>
  <c r="I156" i="87"/>
  <c r="H156" i="87"/>
  <c r="G156" i="87"/>
  <c r="F156" i="87"/>
  <c r="E156" i="87"/>
  <c r="B156" i="87"/>
  <c r="J155" i="87"/>
  <c r="I155" i="87"/>
  <c r="H155" i="87"/>
  <c r="G155" i="87"/>
  <c r="F155" i="87"/>
  <c r="E155" i="87"/>
  <c r="B155" i="87"/>
  <c r="J154" i="87"/>
  <c r="I154" i="87"/>
  <c r="H154" i="87"/>
  <c r="G154" i="87"/>
  <c r="F154" i="87"/>
  <c r="E154" i="87"/>
  <c r="B154" i="87"/>
  <c r="J153" i="87"/>
  <c r="I153" i="87"/>
  <c r="H153" i="87"/>
  <c r="G153" i="87"/>
  <c r="F153" i="87"/>
  <c r="E153" i="87"/>
  <c r="B153" i="87"/>
  <c r="J152" i="87"/>
  <c r="I152" i="87"/>
  <c r="H152" i="87"/>
  <c r="G152" i="87"/>
  <c r="F152" i="87"/>
  <c r="E152" i="87"/>
  <c r="B152" i="87"/>
  <c r="J151" i="87"/>
  <c r="I151" i="87"/>
  <c r="H151" i="87"/>
  <c r="G151" i="87"/>
  <c r="F151" i="87"/>
  <c r="E151" i="87"/>
  <c r="B151" i="87"/>
  <c r="J150" i="87"/>
  <c r="I150" i="87"/>
  <c r="H150" i="87"/>
  <c r="G150" i="87"/>
  <c r="F150" i="87"/>
  <c r="E150" i="87"/>
  <c r="B150" i="87"/>
  <c r="J149" i="87"/>
  <c r="I149" i="87"/>
  <c r="H149" i="87"/>
  <c r="G149" i="87"/>
  <c r="F149" i="87"/>
  <c r="E149" i="87"/>
  <c r="B149" i="87"/>
  <c r="J148" i="87"/>
  <c r="I148" i="87"/>
  <c r="H148" i="87"/>
  <c r="G148" i="87"/>
  <c r="F148" i="87"/>
  <c r="E148" i="87"/>
  <c r="B148" i="87"/>
  <c r="J147" i="87"/>
  <c r="I147" i="87"/>
  <c r="H147" i="87"/>
  <c r="G147" i="87"/>
  <c r="F147" i="87"/>
  <c r="E147" i="87"/>
  <c r="B147" i="87"/>
  <c r="J146" i="87"/>
  <c r="I146" i="87"/>
  <c r="H146" i="87"/>
  <c r="G146" i="87"/>
  <c r="F146" i="87"/>
  <c r="E146" i="87"/>
  <c r="B146" i="87"/>
  <c r="J145" i="87"/>
  <c r="I145" i="87"/>
  <c r="H145" i="87"/>
  <c r="G145" i="87"/>
  <c r="F145" i="87"/>
  <c r="E145" i="87"/>
  <c r="B145" i="87"/>
  <c r="J144" i="87"/>
  <c r="I144" i="87"/>
  <c r="H144" i="87"/>
  <c r="G144" i="87"/>
  <c r="F144" i="87"/>
  <c r="E144" i="87"/>
  <c r="B144" i="87"/>
  <c r="J143" i="87"/>
  <c r="I143" i="87"/>
  <c r="H143" i="87"/>
  <c r="G143" i="87"/>
  <c r="F143" i="87"/>
  <c r="E143" i="87"/>
  <c r="B143" i="87"/>
  <c r="J142" i="87"/>
  <c r="I142" i="87"/>
  <c r="H142" i="87"/>
  <c r="G142" i="87"/>
  <c r="F142" i="87"/>
  <c r="E142" i="87"/>
  <c r="B142" i="87"/>
  <c r="J141" i="87"/>
  <c r="I141" i="87"/>
  <c r="H141" i="87"/>
  <c r="G141" i="87"/>
  <c r="F141" i="87"/>
  <c r="E141" i="87"/>
  <c r="B141" i="87"/>
  <c r="J140" i="87"/>
  <c r="I140" i="87"/>
  <c r="H140" i="87"/>
  <c r="G140" i="87"/>
  <c r="F140" i="87"/>
  <c r="E140" i="87"/>
  <c r="B140" i="87"/>
  <c r="J139" i="87"/>
  <c r="I139" i="87"/>
  <c r="H139" i="87"/>
  <c r="G139" i="87"/>
  <c r="F139" i="87"/>
  <c r="E139" i="87"/>
  <c r="B139" i="87"/>
  <c r="J138" i="87"/>
  <c r="I138" i="87"/>
  <c r="H138" i="87"/>
  <c r="G138" i="87"/>
  <c r="F138" i="87"/>
  <c r="E138" i="87"/>
  <c r="B138" i="87"/>
  <c r="J137" i="87"/>
  <c r="I137" i="87"/>
  <c r="H137" i="87"/>
  <c r="G137" i="87"/>
  <c r="F137" i="87"/>
  <c r="E137" i="87"/>
  <c r="B137" i="87"/>
  <c r="J136" i="87"/>
  <c r="I136" i="87"/>
  <c r="H136" i="87"/>
  <c r="G136" i="87"/>
  <c r="F136" i="87"/>
  <c r="E136" i="87"/>
  <c r="B136" i="87"/>
  <c r="J135" i="87"/>
  <c r="I135" i="87"/>
  <c r="H135" i="87"/>
  <c r="G135" i="87"/>
  <c r="F135" i="87"/>
  <c r="E135" i="87"/>
  <c r="B135" i="87"/>
  <c r="J134" i="87"/>
  <c r="I134" i="87"/>
  <c r="H134" i="87"/>
  <c r="G134" i="87"/>
  <c r="F134" i="87"/>
  <c r="E134" i="87"/>
  <c r="B134" i="87"/>
  <c r="J133" i="87"/>
  <c r="I133" i="87"/>
  <c r="H133" i="87"/>
  <c r="G133" i="87"/>
  <c r="F133" i="87"/>
  <c r="E133" i="87"/>
  <c r="B133" i="87"/>
  <c r="J132" i="87"/>
  <c r="I132" i="87"/>
  <c r="H132" i="87"/>
  <c r="G132" i="87"/>
  <c r="F132" i="87"/>
  <c r="E132" i="87"/>
  <c r="B132" i="87"/>
  <c r="J131" i="87"/>
  <c r="I131" i="87"/>
  <c r="H131" i="87"/>
  <c r="G131" i="87"/>
  <c r="F131" i="87"/>
  <c r="E131" i="87"/>
  <c r="B131" i="87"/>
  <c r="J130" i="87"/>
  <c r="I130" i="87"/>
  <c r="H130" i="87"/>
  <c r="G130" i="87"/>
  <c r="F130" i="87"/>
  <c r="E130" i="87"/>
  <c r="B130" i="87"/>
  <c r="J129" i="87"/>
  <c r="I129" i="87"/>
  <c r="H129" i="87"/>
  <c r="G129" i="87"/>
  <c r="F129" i="87"/>
  <c r="E129" i="87"/>
  <c r="B129" i="87"/>
  <c r="J128" i="87"/>
  <c r="I128" i="87"/>
  <c r="H128" i="87"/>
  <c r="G128" i="87"/>
  <c r="F128" i="87"/>
  <c r="E128" i="87"/>
  <c r="B128" i="87"/>
  <c r="J127" i="87"/>
  <c r="I127" i="87"/>
  <c r="H127" i="87"/>
  <c r="G127" i="87"/>
  <c r="F127" i="87"/>
  <c r="E127" i="87"/>
  <c r="B127" i="87"/>
  <c r="J126" i="87"/>
  <c r="I126" i="87"/>
  <c r="H126" i="87"/>
  <c r="G126" i="87"/>
  <c r="F126" i="87"/>
  <c r="E126" i="87"/>
  <c r="B126" i="87"/>
  <c r="J125" i="87"/>
  <c r="I125" i="87"/>
  <c r="H125" i="87"/>
  <c r="G125" i="87"/>
  <c r="F125" i="87"/>
  <c r="E125" i="87"/>
  <c r="B125" i="87"/>
  <c r="J124" i="87"/>
  <c r="I124" i="87"/>
  <c r="H124" i="87"/>
  <c r="G124" i="87"/>
  <c r="F124" i="87"/>
  <c r="E124" i="87"/>
  <c r="B124" i="87"/>
  <c r="J123" i="87"/>
  <c r="I123" i="87"/>
  <c r="H123" i="87"/>
  <c r="G123" i="87"/>
  <c r="F123" i="87"/>
  <c r="E123" i="87"/>
  <c r="B123" i="87"/>
  <c r="J122" i="87"/>
  <c r="I122" i="87"/>
  <c r="H122" i="87"/>
  <c r="G122" i="87"/>
  <c r="F122" i="87"/>
  <c r="E122" i="87"/>
  <c r="B122" i="87"/>
  <c r="J121" i="87"/>
  <c r="I121" i="87"/>
  <c r="H121" i="87"/>
  <c r="G121" i="87"/>
  <c r="F121" i="87"/>
  <c r="E121" i="87"/>
  <c r="B121" i="87"/>
  <c r="J120" i="87"/>
  <c r="I120" i="87"/>
  <c r="H120" i="87"/>
  <c r="G120" i="87"/>
  <c r="F120" i="87"/>
  <c r="E120" i="87"/>
  <c r="B120" i="87"/>
  <c r="J119" i="87"/>
  <c r="I119" i="87"/>
  <c r="H119" i="87"/>
  <c r="G119" i="87"/>
  <c r="F119" i="87"/>
  <c r="E119" i="87"/>
  <c r="B119" i="87"/>
  <c r="J118" i="87"/>
  <c r="I118" i="87"/>
  <c r="H118" i="87"/>
  <c r="G118" i="87"/>
  <c r="F118" i="87"/>
  <c r="E118" i="87"/>
  <c r="B118" i="87"/>
  <c r="J117" i="87"/>
  <c r="I117" i="87"/>
  <c r="H117" i="87"/>
  <c r="G117" i="87"/>
  <c r="F117" i="87"/>
  <c r="E117" i="87"/>
  <c r="B117" i="87"/>
  <c r="J116" i="87"/>
  <c r="I116" i="87"/>
  <c r="H116" i="87"/>
  <c r="G116" i="87"/>
  <c r="F116" i="87"/>
  <c r="E116" i="87"/>
  <c r="B116" i="87"/>
  <c r="J115" i="87"/>
  <c r="I115" i="87"/>
  <c r="H115" i="87"/>
  <c r="G115" i="87"/>
  <c r="F115" i="87"/>
  <c r="E115" i="87"/>
  <c r="B115" i="87"/>
  <c r="J114" i="87"/>
  <c r="I114" i="87"/>
  <c r="H114" i="87"/>
  <c r="G114" i="87"/>
  <c r="F114" i="87"/>
  <c r="E114" i="87"/>
  <c r="B114" i="87"/>
  <c r="J113" i="87"/>
  <c r="I113" i="87"/>
  <c r="H113" i="87"/>
  <c r="G113" i="87"/>
  <c r="F113" i="87"/>
  <c r="E113" i="87"/>
  <c r="B113" i="87"/>
  <c r="J112" i="87"/>
  <c r="I112" i="87"/>
  <c r="H112" i="87"/>
  <c r="G112" i="87"/>
  <c r="F112" i="87"/>
  <c r="E112" i="87"/>
  <c r="B112" i="87"/>
  <c r="J111" i="87"/>
  <c r="I111" i="87"/>
  <c r="H111" i="87"/>
  <c r="G111" i="87"/>
  <c r="F111" i="87"/>
  <c r="E111" i="87"/>
  <c r="B111" i="87"/>
  <c r="J110" i="87"/>
  <c r="I110" i="87"/>
  <c r="H110" i="87"/>
  <c r="G110" i="87"/>
  <c r="F110" i="87"/>
  <c r="E110" i="87"/>
  <c r="B110" i="87"/>
  <c r="J109" i="87"/>
  <c r="I109" i="87"/>
  <c r="H109" i="87"/>
  <c r="G109" i="87"/>
  <c r="F109" i="87"/>
  <c r="E109" i="87"/>
  <c r="B109" i="87"/>
  <c r="J108" i="87"/>
  <c r="I108" i="87"/>
  <c r="H108" i="87"/>
  <c r="G108" i="87"/>
  <c r="F108" i="87"/>
  <c r="E108" i="87"/>
  <c r="B108" i="87"/>
  <c r="J107" i="87"/>
  <c r="I107" i="87"/>
  <c r="H107" i="87"/>
  <c r="G107" i="87"/>
  <c r="F107" i="87"/>
  <c r="E107" i="87"/>
  <c r="B107" i="87"/>
  <c r="J106" i="87"/>
  <c r="I106" i="87"/>
  <c r="H106" i="87"/>
  <c r="G106" i="87"/>
  <c r="F106" i="87"/>
  <c r="E106" i="87"/>
  <c r="B106" i="87"/>
  <c r="J105" i="87"/>
  <c r="I105" i="87"/>
  <c r="H105" i="87"/>
  <c r="G105" i="87"/>
  <c r="F105" i="87"/>
  <c r="E105" i="87"/>
  <c r="B105" i="87"/>
  <c r="J104" i="87"/>
  <c r="I104" i="87"/>
  <c r="H104" i="87"/>
  <c r="G104" i="87"/>
  <c r="F104" i="87"/>
  <c r="E104" i="87"/>
  <c r="B104" i="87"/>
  <c r="J103" i="87"/>
  <c r="I103" i="87"/>
  <c r="H103" i="87"/>
  <c r="G103" i="87"/>
  <c r="F103" i="87"/>
  <c r="E103" i="87"/>
  <c r="B103" i="87"/>
  <c r="J102" i="87"/>
  <c r="I102" i="87"/>
  <c r="H102" i="87"/>
  <c r="G102" i="87"/>
  <c r="F102" i="87"/>
  <c r="E102" i="87"/>
  <c r="B102" i="87"/>
  <c r="J101" i="87"/>
  <c r="I101" i="87"/>
  <c r="H101" i="87"/>
  <c r="G101" i="87"/>
  <c r="F101" i="87"/>
  <c r="E101" i="87"/>
  <c r="B101" i="87"/>
  <c r="J100" i="87"/>
  <c r="I100" i="87"/>
  <c r="H100" i="87"/>
  <c r="G100" i="87"/>
  <c r="F100" i="87"/>
  <c r="E100" i="87"/>
  <c r="B100" i="87"/>
  <c r="J99" i="87"/>
  <c r="I99" i="87"/>
  <c r="H99" i="87"/>
  <c r="G99" i="87"/>
  <c r="F99" i="87"/>
  <c r="E99" i="87"/>
  <c r="B99" i="87"/>
  <c r="J98" i="87"/>
  <c r="I98" i="87"/>
  <c r="H98" i="87"/>
  <c r="G98" i="87"/>
  <c r="F98" i="87"/>
  <c r="E98" i="87"/>
  <c r="B98" i="87"/>
  <c r="J97" i="87"/>
  <c r="I97" i="87"/>
  <c r="H97" i="87"/>
  <c r="G97" i="87"/>
  <c r="F97" i="87"/>
  <c r="E97" i="87"/>
  <c r="B97" i="87"/>
  <c r="J96" i="87"/>
  <c r="I96" i="87"/>
  <c r="H96" i="87"/>
  <c r="G96" i="87"/>
  <c r="F96" i="87"/>
  <c r="E96" i="87"/>
  <c r="B96" i="87"/>
  <c r="J95" i="87"/>
  <c r="I95" i="87"/>
  <c r="H95" i="87"/>
  <c r="G95" i="87"/>
  <c r="F95" i="87"/>
  <c r="E95" i="87"/>
  <c r="B95" i="87"/>
  <c r="J94" i="87"/>
  <c r="I94" i="87"/>
  <c r="H94" i="87"/>
  <c r="G94" i="87"/>
  <c r="F94" i="87"/>
  <c r="E94" i="87"/>
  <c r="B94" i="87"/>
  <c r="J93" i="87"/>
  <c r="I93" i="87"/>
  <c r="H93" i="87"/>
  <c r="G93" i="87"/>
  <c r="F93" i="87"/>
  <c r="E93" i="87"/>
  <c r="B93" i="87"/>
  <c r="K4" i="87"/>
  <c r="J4" i="87"/>
  <c r="I4" i="87"/>
  <c r="H4" i="87"/>
  <c r="G4" i="87"/>
  <c r="F4" i="87"/>
  <c r="E4" i="87"/>
  <c r="D4" i="87"/>
  <c r="C4" i="87"/>
  <c r="B4" i="87"/>
  <c r="A4" i="87"/>
  <c r="S1" i="87"/>
  <c r="J200" i="91"/>
  <c r="I200" i="91"/>
  <c r="H200" i="91"/>
  <c r="G200" i="91"/>
  <c r="F200" i="91"/>
  <c r="E200" i="91"/>
  <c r="B200" i="91"/>
  <c r="J199" i="91"/>
  <c r="I199" i="91"/>
  <c r="H199" i="91"/>
  <c r="G199" i="91"/>
  <c r="F199" i="91"/>
  <c r="E199" i="91"/>
  <c r="B199" i="91"/>
  <c r="J198" i="91"/>
  <c r="I198" i="91"/>
  <c r="H198" i="91"/>
  <c r="G198" i="91"/>
  <c r="F198" i="91"/>
  <c r="E198" i="91"/>
  <c r="B198" i="91"/>
  <c r="J197" i="91"/>
  <c r="I197" i="91"/>
  <c r="H197" i="91"/>
  <c r="G197" i="91"/>
  <c r="F197" i="91"/>
  <c r="E197" i="91"/>
  <c r="B197" i="91"/>
  <c r="J196" i="91"/>
  <c r="I196" i="91"/>
  <c r="H196" i="91"/>
  <c r="G196" i="91"/>
  <c r="F196" i="91"/>
  <c r="E196" i="91"/>
  <c r="B196" i="91"/>
  <c r="J195" i="91"/>
  <c r="I195" i="91"/>
  <c r="H195" i="91"/>
  <c r="G195" i="91"/>
  <c r="F195" i="91"/>
  <c r="E195" i="91"/>
  <c r="B195" i="91"/>
  <c r="J194" i="91"/>
  <c r="I194" i="91"/>
  <c r="H194" i="91"/>
  <c r="G194" i="91"/>
  <c r="F194" i="91"/>
  <c r="E194" i="91"/>
  <c r="B194" i="91"/>
  <c r="J193" i="91"/>
  <c r="I193" i="91"/>
  <c r="H193" i="91"/>
  <c r="G193" i="91"/>
  <c r="F193" i="91"/>
  <c r="E193" i="91"/>
  <c r="B193" i="91"/>
  <c r="J192" i="91"/>
  <c r="I192" i="91"/>
  <c r="H192" i="91"/>
  <c r="G192" i="91"/>
  <c r="F192" i="91"/>
  <c r="E192" i="91"/>
  <c r="B192" i="91"/>
  <c r="J191" i="91"/>
  <c r="I191" i="91"/>
  <c r="H191" i="91"/>
  <c r="G191" i="91"/>
  <c r="F191" i="91"/>
  <c r="E191" i="91"/>
  <c r="B191" i="91"/>
  <c r="J190" i="91"/>
  <c r="I190" i="91"/>
  <c r="H190" i="91"/>
  <c r="G190" i="91"/>
  <c r="F190" i="91"/>
  <c r="E190" i="91"/>
  <c r="B190" i="91"/>
  <c r="J189" i="91"/>
  <c r="I189" i="91"/>
  <c r="H189" i="91"/>
  <c r="G189" i="91"/>
  <c r="F189" i="91"/>
  <c r="E189" i="91"/>
  <c r="B189" i="91"/>
  <c r="J188" i="91"/>
  <c r="I188" i="91"/>
  <c r="H188" i="91"/>
  <c r="G188" i="91"/>
  <c r="F188" i="91"/>
  <c r="E188" i="91"/>
  <c r="B188" i="91"/>
  <c r="J187" i="91"/>
  <c r="I187" i="91"/>
  <c r="H187" i="91"/>
  <c r="G187" i="91"/>
  <c r="F187" i="91"/>
  <c r="E187" i="91"/>
  <c r="B187" i="91"/>
  <c r="J186" i="91"/>
  <c r="I186" i="91"/>
  <c r="H186" i="91"/>
  <c r="G186" i="91"/>
  <c r="F186" i="91"/>
  <c r="E186" i="91"/>
  <c r="B186" i="91"/>
  <c r="J185" i="91"/>
  <c r="I185" i="91"/>
  <c r="H185" i="91"/>
  <c r="G185" i="91"/>
  <c r="F185" i="91"/>
  <c r="E185" i="91"/>
  <c r="B185" i="91"/>
  <c r="J184" i="91"/>
  <c r="I184" i="91"/>
  <c r="H184" i="91"/>
  <c r="G184" i="91"/>
  <c r="F184" i="91"/>
  <c r="E184" i="91"/>
  <c r="B184" i="91"/>
  <c r="J183" i="91"/>
  <c r="I183" i="91"/>
  <c r="H183" i="91"/>
  <c r="G183" i="91"/>
  <c r="F183" i="91"/>
  <c r="E183" i="91"/>
  <c r="B183" i="91"/>
  <c r="J182" i="91"/>
  <c r="I182" i="91"/>
  <c r="H182" i="91"/>
  <c r="G182" i="91"/>
  <c r="F182" i="91"/>
  <c r="E182" i="91"/>
  <c r="B182" i="91"/>
  <c r="J181" i="91"/>
  <c r="I181" i="91"/>
  <c r="H181" i="91"/>
  <c r="G181" i="91"/>
  <c r="F181" i="91"/>
  <c r="E181" i="91"/>
  <c r="B181" i="91"/>
  <c r="J180" i="91"/>
  <c r="I180" i="91"/>
  <c r="H180" i="91"/>
  <c r="G180" i="91"/>
  <c r="F180" i="91"/>
  <c r="E180" i="91"/>
  <c r="B180" i="91"/>
  <c r="J179" i="91"/>
  <c r="I179" i="91"/>
  <c r="H179" i="91"/>
  <c r="G179" i="91"/>
  <c r="F179" i="91"/>
  <c r="E179" i="91"/>
  <c r="B179" i="91"/>
  <c r="J178" i="91"/>
  <c r="I178" i="91"/>
  <c r="H178" i="91"/>
  <c r="G178" i="91"/>
  <c r="F178" i="91"/>
  <c r="E178" i="91"/>
  <c r="B178" i="91"/>
  <c r="J177" i="91"/>
  <c r="I177" i="91"/>
  <c r="H177" i="91"/>
  <c r="G177" i="91"/>
  <c r="F177" i="91"/>
  <c r="E177" i="91"/>
  <c r="B177" i="91"/>
  <c r="J176" i="91"/>
  <c r="I176" i="91"/>
  <c r="H176" i="91"/>
  <c r="G176" i="91"/>
  <c r="F176" i="91"/>
  <c r="E176" i="91"/>
  <c r="B176" i="91"/>
  <c r="J175" i="91"/>
  <c r="I175" i="91"/>
  <c r="H175" i="91"/>
  <c r="G175" i="91"/>
  <c r="F175" i="91"/>
  <c r="E175" i="91"/>
  <c r="B175" i="91"/>
  <c r="J174" i="91"/>
  <c r="I174" i="91"/>
  <c r="H174" i="91"/>
  <c r="G174" i="91"/>
  <c r="F174" i="91"/>
  <c r="E174" i="91"/>
  <c r="B174" i="91"/>
  <c r="J173" i="91"/>
  <c r="I173" i="91"/>
  <c r="H173" i="91"/>
  <c r="G173" i="91"/>
  <c r="F173" i="91"/>
  <c r="E173" i="91"/>
  <c r="B173" i="91"/>
  <c r="J172" i="91"/>
  <c r="I172" i="91"/>
  <c r="H172" i="91"/>
  <c r="G172" i="91"/>
  <c r="F172" i="91"/>
  <c r="E172" i="91"/>
  <c r="B172" i="91"/>
  <c r="J171" i="91"/>
  <c r="I171" i="91"/>
  <c r="H171" i="91"/>
  <c r="G171" i="91"/>
  <c r="F171" i="91"/>
  <c r="E171" i="91"/>
  <c r="B171" i="91"/>
  <c r="J170" i="91"/>
  <c r="I170" i="91"/>
  <c r="H170" i="91"/>
  <c r="G170" i="91"/>
  <c r="F170" i="91"/>
  <c r="E170" i="91"/>
  <c r="B170" i="91"/>
  <c r="J169" i="91"/>
  <c r="I169" i="91"/>
  <c r="H169" i="91"/>
  <c r="G169" i="91"/>
  <c r="F169" i="91"/>
  <c r="E169" i="91"/>
  <c r="B169" i="91"/>
  <c r="J168" i="91"/>
  <c r="I168" i="91"/>
  <c r="H168" i="91"/>
  <c r="G168" i="91"/>
  <c r="F168" i="91"/>
  <c r="E168" i="91"/>
  <c r="B168" i="91"/>
  <c r="J167" i="91"/>
  <c r="I167" i="91"/>
  <c r="H167" i="91"/>
  <c r="G167" i="91"/>
  <c r="F167" i="91"/>
  <c r="E167" i="91"/>
  <c r="B167" i="91"/>
  <c r="J166" i="91"/>
  <c r="I166" i="91"/>
  <c r="H166" i="91"/>
  <c r="G166" i="91"/>
  <c r="F166" i="91"/>
  <c r="E166" i="91"/>
  <c r="B166" i="91"/>
  <c r="J165" i="91"/>
  <c r="I165" i="91"/>
  <c r="H165" i="91"/>
  <c r="G165" i="91"/>
  <c r="F165" i="91"/>
  <c r="E165" i="91"/>
  <c r="B165" i="91"/>
  <c r="J164" i="91"/>
  <c r="I164" i="91"/>
  <c r="H164" i="91"/>
  <c r="G164" i="91"/>
  <c r="F164" i="91"/>
  <c r="E164" i="91"/>
  <c r="B164" i="91"/>
  <c r="J163" i="91"/>
  <c r="I163" i="91"/>
  <c r="H163" i="91"/>
  <c r="G163" i="91"/>
  <c r="F163" i="91"/>
  <c r="E163" i="91"/>
  <c r="B163" i="91"/>
  <c r="J162" i="91"/>
  <c r="I162" i="91"/>
  <c r="H162" i="91"/>
  <c r="G162" i="91"/>
  <c r="F162" i="91"/>
  <c r="E162" i="91"/>
  <c r="B162" i="91"/>
  <c r="J161" i="91"/>
  <c r="I161" i="91"/>
  <c r="H161" i="91"/>
  <c r="G161" i="91"/>
  <c r="F161" i="91"/>
  <c r="E161" i="91"/>
  <c r="B161" i="91"/>
  <c r="J160" i="91"/>
  <c r="I160" i="91"/>
  <c r="H160" i="91"/>
  <c r="G160" i="91"/>
  <c r="F160" i="91"/>
  <c r="E160" i="91"/>
  <c r="B160" i="91"/>
  <c r="J159" i="91"/>
  <c r="I159" i="91"/>
  <c r="H159" i="91"/>
  <c r="G159" i="91"/>
  <c r="F159" i="91"/>
  <c r="E159" i="91"/>
  <c r="B159" i="91"/>
  <c r="J158" i="91"/>
  <c r="I158" i="91"/>
  <c r="H158" i="91"/>
  <c r="G158" i="91"/>
  <c r="F158" i="91"/>
  <c r="E158" i="91"/>
  <c r="B158" i="91"/>
  <c r="J157" i="91"/>
  <c r="I157" i="91"/>
  <c r="H157" i="91"/>
  <c r="G157" i="91"/>
  <c r="F157" i="91"/>
  <c r="E157" i="91"/>
  <c r="B157" i="91"/>
  <c r="J156" i="91"/>
  <c r="I156" i="91"/>
  <c r="H156" i="91"/>
  <c r="G156" i="91"/>
  <c r="F156" i="91"/>
  <c r="E156" i="91"/>
  <c r="B156" i="91"/>
  <c r="J155" i="91"/>
  <c r="I155" i="91"/>
  <c r="H155" i="91"/>
  <c r="G155" i="91"/>
  <c r="F155" i="91"/>
  <c r="E155" i="91"/>
  <c r="B155" i="91"/>
  <c r="J154" i="91"/>
  <c r="I154" i="91"/>
  <c r="H154" i="91"/>
  <c r="G154" i="91"/>
  <c r="F154" i="91"/>
  <c r="E154" i="91"/>
  <c r="B154" i="91"/>
  <c r="J153" i="91"/>
  <c r="I153" i="91"/>
  <c r="H153" i="91"/>
  <c r="G153" i="91"/>
  <c r="F153" i="91"/>
  <c r="E153" i="91"/>
  <c r="B153" i="91"/>
  <c r="J152" i="91"/>
  <c r="I152" i="91"/>
  <c r="H152" i="91"/>
  <c r="G152" i="91"/>
  <c r="F152" i="91"/>
  <c r="E152" i="91"/>
  <c r="B152" i="91"/>
  <c r="J151" i="91"/>
  <c r="I151" i="91"/>
  <c r="H151" i="91"/>
  <c r="G151" i="91"/>
  <c r="F151" i="91"/>
  <c r="E151" i="91"/>
  <c r="B151" i="91"/>
  <c r="J150" i="91"/>
  <c r="I150" i="91"/>
  <c r="H150" i="91"/>
  <c r="G150" i="91"/>
  <c r="F150" i="91"/>
  <c r="E150" i="91"/>
  <c r="B150" i="91"/>
  <c r="J149" i="91"/>
  <c r="I149" i="91"/>
  <c r="H149" i="91"/>
  <c r="G149" i="91"/>
  <c r="F149" i="91"/>
  <c r="E149" i="91"/>
  <c r="B149" i="91"/>
  <c r="J148" i="91"/>
  <c r="I148" i="91"/>
  <c r="H148" i="91"/>
  <c r="G148" i="91"/>
  <c r="F148" i="91"/>
  <c r="E148" i="91"/>
  <c r="B148" i="91"/>
  <c r="J147" i="91"/>
  <c r="I147" i="91"/>
  <c r="H147" i="91"/>
  <c r="G147" i="91"/>
  <c r="F147" i="91"/>
  <c r="E147" i="91"/>
  <c r="B147" i="91"/>
  <c r="J146" i="91"/>
  <c r="I146" i="91"/>
  <c r="H146" i="91"/>
  <c r="G146" i="91"/>
  <c r="F146" i="91"/>
  <c r="E146" i="91"/>
  <c r="B146" i="91"/>
  <c r="J145" i="91"/>
  <c r="I145" i="91"/>
  <c r="H145" i="91"/>
  <c r="G145" i="91"/>
  <c r="F145" i="91"/>
  <c r="E145" i="91"/>
  <c r="B145" i="91"/>
  <c r="J144" i="91"/>
  <c r="I144" i="91"/>
  <c r="H144" i="91"/>
  <c r="G144" i="91"/>
  <c r="F144" i="91"/>
  <c r="E144" i="91"/>
  <c r="B144" i="91"/>
  <c r="J143" i="91"/>
  <c r="I143" i="91"/>
  <c r="H143" i="91"/>
  <c r="G143" i="91"/>
  <c r="F143" i="91"/>
  <c r="E143" i="91"/>
  <c r="B143" i="91"/>
  <c r="J142" i="91"/>
  <c r="I142" i="91"/>
  <c r="H142" i="91"/>
  <c r="G142" i="91"/>
  <c r="F142" i="91"/>
  <c r="E142" i="91"/>
  <c r="B142" i="91"/>
  <c r="J141" i="91"/>
  <c r="I141" i="91"/>
  <c r="H141" i="91"/>
  <c r="G141" i="91"/>
  <c r="F141" i="91"/>
  <c r="E141" i="91"/>
  <c r="B141" i="91"/>
  <c r="J140" i="91"/>
  <c r="I140" i="91"/>
  <c r="H140" i="91"/>
  <c r="G140" i="91"/>
  <c r="F140" i="91"/>
  <c r="E140" i="91"/>
  <c r="B140" i="91"/>
  <c r="J139" i="91"/>
  <c r="I139" i="91"/>
  <c r="H139" i="91"/>
  <c r="G139" i="91"/>
  <c r="F139" i="91"/>
  <c r="E139" i="91"/>
  <c r="B139" i="91"/>
  <c r="J138" i="91"/>
  <c r="I138" i="91"/>
  <c r="H138" i="91"/>
  <c r="G138" i="91"/>
  <c r="F138" i="91"/>
  <c r="E138" i="91"/>
  <c r="B138" i="91"/>
  <c r="J137" i="91"/>
  <c r="I137" i="91"/>
  <c r="H137" i="91"/>
  <c r="G137" i="91"/>
  <c r="F137" i="91"/>
  <c r="E137" i="91"/>
  <c r="B137" i="91"/>
  <c r="J136" i="91"/>
  <c r="I136" i="91"/>
  <c r="H136" i="91"/>
  <c r="G136" i="91"/>
  <c r="F136" i="91"/>
  <c r="E136" i="91"/>
  <c r="B136" i="91"/>
  <c r="J135" i="91"/>
  <c r="I135" i="91"/>
  <c r="H135" i="91"/>
  <c r="G135" i="91"/>
  <c r="F135" i="91"/>
  <c r="E135" i="91"/>
  <c r="B135" i="91"/>
  <c r="J134" i="91"/>
  <c r="I134" i="91"/>
  <c r="H134" i="91"/>
  <c r="G134" i="91"/>
  <c r="F134" i="91"/>
  <c r="E134" i="91"/>
  <c r="B134" i="91"/>
  <c r="J133" i="91"/>
  <c r="I133" i="91"/>
  <c r="H133" i="91"/>
  <c r="G133" i="91"/>
  <c r="F133" i="91"/>
  <c r="E133" i="91"/>
  <c r="B133" i="91"/>
  <c r="J132" i="91"/>
  <c r="I132" i="91"/>
  <c r="H132" i="91"/>
  <c r="G132" i="91"/>
  <c r="F132" i="91"/>
  <c r="E132" i="91"/>
  <c r="B132" i="91"/>
  <c r="J131" i="91"/>
  <c r="I131" i="91"/>
  <c r="H131" i="91"/>
  <c r="G131" i="91"/>
  <c r="F131" i="91"/>
  <c r="E131" i="91"/>
  <c r="B131" i="91"/>
  <c r="J130" i="91"/>
  <c r="I130" i="91"/>
  <c r="H130" i="91"/>
  <c r="G130" i="91"/>
  <c r="F130" i="91"/>
  <c r="E130" i="91"/>
  <c r="B130" i="91"/>
  <c r="J129" i="91"/>
  <c r="I129" i="91"/>
  <c r="H129" i="91"/>
  <c r="G129" i="91"/>
  <c r="F129" i="91"/>
  <c r="E129" i="91"/>
  <c r="B129" i="91"/>
  <c r="J128" i="91"/>
  <c r="I128" i="91"/>
  <c r="H128" i="91"/>
  <c r="G128" i="91"/>
  <c r="F128" i="91"/>
  <c r="E128" i="91"/>
  <c r="B128" i="91"/>
  <c r="J127" i="91"/>
  <c r="I127" i="91"/>
  <c r="H127" i="91"/>
  <c r="G127" i="91"/>
  <c r="F127" i="91"/>
  <c r="E127" i="91"/>
  <c r="B127" i="91"/>
  <c r="J126" i="91"/>
  <c r="I126" i="91"/>
  <c r="H126" i="91"/>
  <c r="G126" i="91"/>
  <c r="F126" i="91"/>
  <c r="E126" i="91"/>
  <c r="B126" i="91"/>
  <c r="J125" i="91"/>
  <c r="I125" i="91"/>
  <c r="H125" i="91"/>
  <c r="G125" i="91"/>
  <c r="F125" i="91"/>
  <c r="E125" i="91"/>
  <c r="B125" i="91"/>
  <c r="J124" i="91"/>
  <c r="I124" i="91"/>
  <c r="H124" i="91"/>
  <c r="G124" i="91"/>
  <c r="F124" i="91"/>
  <c r="E124" i="91"/>
  <c r="B124" i="91"/>
  <c r="J123" i="91"/>
  <c r="I123" i="91"/>
  <c r="H123" i="91"/>
  <c r="G123" i="91"/>
  <c r="F123" i="91"/>
  <c r="E123" i="91"/>
  <c r="B123" i="91"/>
  <c r="J122" i="91"/>
  <c r="I122" i="91"/>
  <c r="H122" i="91"/>
  <c r="G122" i="91"/>
  <c r="F122" i="91"/>
  <c r="E122" i="91"/>
  <c r="B122" i="91"/>
  <c r="J121" i="91"/>
  <c r="I121" i="91"/>
  <c r="H121" i="91"/>
  <c r="G121" i="91"/>
  <c r="F121" i="91"/>
  <c r="E121" i="91"/>
  <c r="B121" i="91"/>
  <c r="J120" i="91"/>
  <c r="I120" i="91"/>
  <c r="H120" i="91"/>
  <c r="G120" i="91"/>
  <c r="F120" i="91"/>
  <c r="E120" i="91"/>
  <c r="B120" i="91"/>
  <c r="J119" i="91"/>
  <c r="I119" i="91"/>
  <c r="H119" i="91"/>
  <c r="G119" i="91"/>
  <c r="F119" i="91"/>
  <c r="E119" i="91"/>
  <c r="B119" i="91"/>
  <c r="J118" i="91"/>
  <c r="I118" i="91"/>
  <c r="H118" i="91"/>
  <c r="G118" i="91"/>
  <c r="F118" i="91"/>
  <c r="E118" i="91"/>
  <c r="B118" i="91"/>
  <c r="J117" i="91"/>
  <c r="I117" i="91"/>
  <c r="H117" i="91"/>
  <c r="G117" i="91"/>
  <c r="F117" i="91"/>
  <c r="E117" i="91"/>
  <c r="B117" i="91"/>
  <c r="J116" i="91"/>
  <c r="I116" i="91"/>
  <c r="H116" i="91"/>
  <c r="G116" i="91"/>
  <c r="F116" i="91"/>
  <c r="E116" i="91"/>
  <c r="B116" i="91"/>
  <c r="J115" i="91"/>
  <c r="I115" i="91"/>
  <c r="H115" i="91"/>
  <c r="G115" i="91"/>
  <c r="F115" i="91"/>
  <c r="E115" i="91"/>
  <c r="B115" i="91"/>
  <c r="J114" i="91"/>
  <c r="I114" i="91"/>
  <c r="H114" i="91"/>
  <c r="G114" i="91"/>
  <c r="F114" i="91"/>
  <c r="E114" i="91"/>
  <c r="B114" i="91"/>
  <c r="J113" i="91"/>
  <c r="I113" i="91"/>
  <c r="H113" i="91"/>
  <c r="G113" i="91"/>
  <c r="F113" i="91"/>
  <c r="E113" i="91"/>
  <c r="B113" i="91"/>
  <c r="J112" i="91"/>
  <c r="I112" i="91"/>
  <c r="H112" i="91"/>
  <c r="G112" i="91"/>
  <c r="F112" i="91"/>
  <c r="E112" i="91"/>
  <c r="B112" i="91"/>
  <c r="J111" i="91"/>
  <c r="I111" i="91"/>
  <c r="H111" i="91"/>
  <c r="G111" i="91"/>
  <c r="F111" i="91"/>
  <c r="E111" i="91"/>
  <c r="B111" i="91"/>
  <c r="J110" i="91"/>
  <c r="I110" i="91"/>
  <c r="H110" i="91"/>
  <c r="G110" i="91"/>
  <c r="F110" i="91"/>
  <c r="E110" i="91"/>
  <c r="B110" i="91"/>
  <c r="J109" i="91"/>
  <c r="I109" i="91"/>
  <c r="H109" i="91"/>
  <c r="G109" i="91"/>
  <c r="F109" i="91"/>
  <c r="E109" i="91"/>
  <c r="B109" i="91"/>
  <c r="J108" i="91"/>
  <c r="I108" i="91"/>
  <c r="H108" i="91"/>
  <c r="G108" i="91"/>
  <c r="F108" i="91"/>
  <c r="E108" i="91"/>
  <c r="B108" i="91"/>
  <c r="J107" i="91"/>
  <c r="I107" i="91"/>
  <c r="H107" i="91"/>
  <c r="G107" i="91"/>
  <c r="F107" i="91"/>
  <c r="E107" i="91"/>
  <c r="B107" i="91"/>
  <c r="J106" i="91"/>
  <c r="I106" i="91"/>
  <c r="H106" i="91"/>
  <c r="G106" i="91"/>
  <c r="F106" i="91"/>
  <c r="E106" i="91"/>
  <c r="B106" i="91"/>
  <c r="J105" i="91"/>
  <c r="I105" i="91"/>
  <c r="H105" i="91"/>
  <c r="G105" i="91"/>
  <c r="F105" i="91"/>
  <c r="E105" i="91"/>
  <c r="B105" i="91"/>
  <c r="J104" i="91"/>
  <c r="I104" i="91"/>
  <c r="H104" i="91"/>
  <c r="G104" i="91"/>
  <c r="F104" i="91"/>
  <c r="E104" i="91"/>
  <c r="B104" i="91"/>
  <c r="J103" i="91"/>
  <c r="I103" i="91"/>
  <c r="H103" i="91"/>
  <c r="G103" i="91"/>
  <c r="F103" i="91"/>
  <c r="E103" i="91"/>
  <c r="B103" i="91"/>
  <c r="J102" i="91"/>
  <c r="I102" i="91"/>
  <c r="H102" i="91"/>
  <c r="G102" i="91"/>
  <c r="F102" i="91"/>
  <c r="E102" i="91"/>
  <c r="B102" i="91"/>
  <c r="J101" i="91"/>
  <c r="I101" i="91"/>
  <c r="H101" i="91"/>
  <c r="G101" i="91"/>
  <c r="F101" i="91"/>
  <c r="E101" i="91"/>
  <c r="B101" i="91"/>
  <c r="J100" i="91"/>
  <c r="I100" i="91"/>
  <c r="H100" i="91"/>
  <c r="G100" i="91"/>
  <c r="F100" i="91"/>
  <c r="E100" i="91"/>
  <c r="B100" i="91"/>
  <c r="J99" i="91"/>
  <c r="I99" i="91"/>
  <c r="H99" i="91"/>
  <c r="G99" i="91"/>
  <c r="F99" i="91"/>
  <c r="E99" i="91"/>
  <c r="B99" i="91"/>
  <c r="J98" i="91"/>
  <c r="I98" i="91"/>
  <c r="H98" i="91"/>
  <c r="G98" i="91"/>
  <c r="F98" i="91"/>
  <c r="E98" i="91"/>
  <c r="B98" i="91"/>
  <c r="J97" i="91"/>
  <c r="I97" i="91"/>
  <c r="H97" i="91"/>
  <c r="G97" i="91"/>
  <c r="F97" i="91"/>
  <c r="E97" i="91"/>
  <c r="B97" i="91"/>
  <c r="J96" i="91"/>
  <c r="I96" i="91"/>
  <c r="H96" i="91"/>
  <c r="G96" i="91"/>
  <c r="F96" i="91"/>
  <c r="E96" i="91"/>
  <c r="B96" i="91"/>
  <c r="J95" i="91"/>
  <c r="I95" i="91"/>
  <c r="H95" i="91"/>
  <c r="G95" i="91"/>
  <c r="F95" i="91"/>
  <c r="E95" i="91"/>
  <c r="B95" i="91"/>
  <c r="J94" i="91"/>
  <c r="I94" i="91"/>
  <c r="H94" i="91"/>
  <c r="G94" i="91"/>
  <c r="F94" i="91"/>
  <c r="E94" i="91"/>
  <c r="B94" i="91"/>
  <c r="J93" i="91"/>
  <c r="I93" i="91"/>
  <c r="H93" i="91"/>
  <c r="G93" i="91"/>
  <c r="F93" i="91"/>
  <c r="E93" i="91"/>
  <c r="B93" i="91"/>
  <c r="K4" i="91"/>
  <c r="J4" i="91"/>
  <c r="I4" i="91"/>
  <c r="H4" i="91"/>
  <c r="G4" i="91"/>
  <c r="F4" i="91"/>
  <c r="E4" i="91"/>
  <c r="D4" i="91"/>
  <c r="C4" i="91"/>
  <c r="B4" i="91"/>
  <c r="A4" i="91"/>
  <c r="S1" i="91"/>
  <c r="G200" i="86"/>
  <c r="F200" i="86"/>
  <c r="E200" i="86"/>
  <c r="B200" i="86"/>
  <c r="G199" i="86"/>
  <c r="F199" i="86"/>
  <c r="E199" i="86"/>
  <c r="B199" i="86"/>
  <c r="G198" i="86"/>
  <c r="F198" i="86"/>
  <c r="E198" i="86"/>
  <c r="B198" i="86"/>
  <c r="G197" i="86"/>
  <c r="F197" i="86"/>
  <c r="E197" i="86"/>
  <c r="B197" i="86"/>
  <c r="G196" i="86"/>
  <c r="F196" i="86"/>
  <c r="E196" i="86"/>
  <c r="B196" i="86"/>
  <c r="G195" i="86"/>
  <c r="F195" i="86"/>
  <c r="E195" i="86"/>
  <c r="B195" i="86"/>
  <c r="G194" i="86"/>
  <c r="F194" i="86"/>
  <c r="E194" i="86"/>
  <c r="B194" i="86"/>
  <c r="G193" i="86"/>
  <c r="F193" i="86"/>
  <c r="E193" i="86"/>
  <c r="B193" i="86"/>
  <c r="G192" i="86"/>
  <c r="F192" i="86"/>
  <c r="E192" i="86"/>
  <c r="B192" i="86"/>
  <c r="G191" i="86"/>
  <c r="F191" i="86"/>
  <c r="E191" i="86"/>
  <c r="B191" i="86"/>
  <c r="G190" i="86"/>
  <c r="F190" i="86"/>
  <c r="E190" i="86"/>
  <c r="B190" i="86"/>
  <c r="G189" i="86"/>
  <c r="F189" i="86"/>
  <c r="E189" i="86"/>
  <c r="B189" i="86"/>
  <c r="G188" i="86"/>
  <c r="F188" i="86"/>
  <c r="E188" i="86"/>
  <c r="B188" i="86"/>
  <c r="G187" i="86"/>
  <c r="F187" i="86"/>
  <c r="E187" i="86"/>
  <c r="B187" i="86"/>
  <c r="G186" i="86"/>
  <c r="F186" i="86"/>
  <c r="E186" i="86"/>
  <c r="B186" i="86"/>
  <c r="G185" i="86"/>
  <c r="F185" i="86"/>
  <c r="E185" i="86"/>
  <c r="B185" i="86"/>
  <c r="G184" i="86"/>
  <c r="F184" i="86"/>
  <c r="E184" i="86"/>
  <c r="B184" i="86"/>
  <c r="G183" i="86"/>
  <c r="F183" i="86"/>
  <c r="E183" i="86"/>
  <c r="B183" i="86"/>
  <c r="G182" i="86"/>
  <c r="F182" i="86"/>
  <c r="E182" i="86"/>
  <c r="B182" i="86"/>
  <c r="G181" i="86"/>
  <c r="F181" i="86"/>
  <c r="E181" i="86"/>
  <c r="B181" i="86"/>
  <c r="G180" i="86"/>
  <c r="F180" i="86"/>
  <c r="E180" i="86"/>
  <c r="B180" i="86"/>
  <c r="G179" i="86"/>
  <c r="F179" i="86"/>
  <c r="E179" i="86"/>
  <c r="B179" i="86"/>
  <c r="G178" i="86"/>
  <c r="F178" i="86"/>
  <c r="E178" i="86"/>
  <c r="B178" i="86"/>
  <c r="G177" i="86"/>
  <c r="F177" i="86"/>
  <c r="E177" i="86"/>
  <c r="B177" i="86"/>
  <c r="G176" i="86"/>
  <c r="F176" i="86"/>
  <c r="E176" i="86"/>
  <c r="B176" i="86"/>
  <c r="G175" i="86"/>
  <c r="F175" i="86"/>
  <c r="E175" i="86"/>
  <c r="B175" i="86"/>
  <c r="G174" i="86"/>
  <c r="F174" i="86"/>
  <c r="E174" i="86"/>
  <c r="B174" i="86"/>
  <c r="G173" i="86"/>
  <c r="F173" i="86"/>
  <c r="E173" i="86"/>
  <c r="B173" i="86"/>
  <c r="G172" i="86"/>
  <c r="F172" i="86"/>
  <c r="E172" i="86"/>
  <c r="B172" i="86"/>
  <c r="G171" i="86"/>
  <c r="F171" i="86"/>
  <c r="E171" i="86"/>
  <c r="B171" i="86"/>
  <c r="G170" i="86"/>
  <c r="F170" i="86"/>
  <c r="E170" i="86"/>
  <c r="B170" i="86"/>
  <c r="G169" i="86"/>
  <c r="F169" i="86"/>
  <c r="E169" i="86"/>
  <c r="B169" i="86"/>
  <c r="G168" i="86"/>
  <c r="F168" i="86"/>
  <c r="E168" i="86"/>
  <c r="B168" i="86"/>
  <c r="G167" i="86"/>
  <c r="F167" i="86"/>
  <c r="E167" i="86"/>
  <c r="B167" i="86"/>
  <c r="G166" i="86"/>
  <c r="F166" i="86"/>
  <c r="E166" i="86"/>
  <c r="B166" i="86"/>
  <c r="G165" i="86"/>
  <c r="F165" i="86"/>
  <c r="E165" i="86"/>
  <c r="B165" i="86"/>
  <c r="G164" i="86"/>
  <c r="F164" i="86"/>
  <c r="E164" i="86"/>
  <c r="B164" i="86"/>
  <c r="G163" i="86"/>
  <c r="F163" i="86"/>
  <c r="E163" i="86"/>
  <c r="B163" i="86"/>
  <c r="G162" i="86"/>
  <c r="F162" i="86"/>
  <c r="E162" i="86"/>
  <c r="B162" i="86"/>
  <c r="G161" i="86"/>
  <c r="F161" i="86"/>
  <c r="E161" i="86"/>
  <c r="B161" i="86"/>
  <c r="G160" i="86"/>
  <c r="F160" i="86"/>
  <c r="E160" i="86"/>
  <c r="B160" i="86"/>
  <c r="G159" i="86"/>
  <c r="F159" i="86"/>
  <c r="E159" i="86"/>
  <c r="B159" i="86"/>
  <c r="G158" i="86"/>
  <c r="F158" i="86"/>
  <c r="E158" i="86"/>
  <c r="B158" i="86"/>
  <c r="G157" i="86"/>
  <c r="F157" i="86"/>
  <c r="E157" i="86"/>
  <c r="B157" i="86"/>
  <c r="G156" i="86"/>
  <c r="F156" i="86"/>
  <c r="E156" i="86"/>
  <c r="B156" i="86"/>
  <c r="G155" i="86"/>
  <c r="F155" i="86"/>
  <c r="E155" i="86"/>
  <c r="B155" i="86"/>
  <c r="G154" i="86"/>
  <c r="F154" i="86"/>
  <c r="E154" i="86"/>
  <c r="B154" i="86"/>
  <c r="G153" i="86"/>
  <c r="F153" i="86"/>
  <c r="E153" i="86"/>
  <c r="B153" i="86"/>
  <c r="G152" i="86"/>
  <c r="F152" i="86"/>
  <c r="E152" i="86"/>
  <c r="B152" i="86"/>
  <c r="G151" i="86"/>
  <c r="F151" i="86"/>
  <c r="E151" i="86"/>
  <c r="B151" i="86"/>
  <c r="G150" i="86"/>
  <c r="F150" i="86"/>
  <c r="E150" i="86"/>
  <c r="B150" i="86"/>
  <c r="G149" i="86"/>
  <c r="F149" i="86"/>
  <c r="E149" i="86"/>
  <c r="B149" i="86"/>
  <c r="G148" i="86"/>
  <c r="F148" i="86"/>
  <c r="E148" i="86"/>
  <c r="B148" i="86"/>
  <c r="G147" i="86"/>
  <c r="F147" i="86"/>
  <c r="E147" i="86"/>
  <c r="B147" i="86"/>
  <c r="G146" i="86"/>
  <c r="F146" i="86"/>
  <c r="E146" i="86"/>
  <c r="B146" i="86"/>
  <c r="G145" i="86"/>
  <c r="F145" i="86"/>
  <c r="E145" i="86"/>
  <c r="B145" i="86"/>
  <c r="G144" i="86"/>
  <c r="F144" i="86"/>
  <c r="E144" i="86"/>
  <c r="B144" i="86"/>
  <c r="G143" i="86"/>
  <c r="F143" i="86"/>
  <c r="E143" i="86"/>
  <c r="B143" i="86"/>
  <c r="G142" i="86"/>
  <c r="F142" i="86"/>
  <c r="E142" i="86"/>
  <c r="B142" i="86"/>
  <c r="G141" i="86"/>
  <c r="F141" i="86"/>
  <c r="E141" i="86"/>
  <c r="B141" i="86"/>
  <c r="G140" i="86"/>
  <c r="F140" i="86"/>
  <c r="E140" i="86"/>
  <c r="B140" i="86"/>
  <c r="G139" i="86"/>
  <c r="F139" i="86"/>
  <c r="E139" i="86"/>
  <c r="B139" i="86"/>
  <c r="G138" i="86"/>
  <c r="F138" i="86"/>
  <c r="E138" i="86"/>
  <c r="B138" i="86"/>
  <c r="G137" i="86"/>
  <c r="F137" i="86"/>
  <c r="E137" i="86"/>
  <c r="B137" i="86"/>
  <c r="G136" i="86"/>
  <c r="F136" i="86"/>
  <c r="E136" i="86"/>
  <c r="B136" i="86"/>
  <c r="G135" i="86"/>
  <c r="F135" i="86"/>
  <c r="E135" i="86"/>
  <c r="B135" i="86"/>
  <c r="G134" i="86"/>
  <c r="F134" i="86"/>
  <c r="E134" i="86"/>
  <c r="B134" i="86"/>
  <c r="G133" i="86"/>
  <c r="F133" i="86"/>
  <c r="E133" i="86"/>
  <c r="B133" i="86"/>
  <c r="G132" i="86"/>
  <c r="F132" i="86"/>
  <c r="E132" i="86"/>
  <c r="B132" i="86"/>
  <c r="G131" i="86"/>
  <c r="F131" i="86"/>
  <c r="E131" i="86"/>
  <c r="B131" i="86"/>
  <c r="G130" i="86"/>
  <c r="F130" i="86"/>
  <c r="E130" i="86"/>
  <c r="B130" i="86"/>
  <c r="G129" i="86"/>
  <c r="F129" i="86"/>
  <c r="E129" i="86"/>
  <c r="B129" i="86"/>
  <c r="G128" i="86"/>
  <c r="F128" i="86"/>
  <c r="E128" i="86"/>
  <c r="B128" i="86"/>
  <c r="G127" i="86"/>
  <c r="F127" i="86"/>
  <c r="E127" i="86"/>
  <c r="B127" i="86"/>
  <c r="G126" i="86"/>
  <c r="F126" i="86"/>
  <c r="E126" i="86"/>
  <c r="B126" i="86"/>
  <c r="G125" i="86"/>
  <c r="F125" i="86"/>
  <c r="E125" i="86"/>
  <c r="B125" i="86"/>
  <c r="G124" i="86"/>
  <c r="F124" i="86"/>
  <c r="E124" i="86"/>
  <c r="B124" i="86"/>
  <c r="G123" i="86"/>
  <c r="F123" i="86"/>
  <c r="E123" i="86"/>
  <c r="B123" i="86"/>
  <c r="G122" i="86"/>
  <c r="F122" i="86"/>
  <c r="E122" i="86"/>
  <c r="B122" i="86"/>
  <c r="G121" i="86"/>
  <c r="F121" i="86"/>
  <c r="E121" i="86"/>
  <c r="B121" i="86"/>
  <c r="G120" i="86"/>
  <c r="F120" i="86"/>
  <c r="E120" i="86"/>
  <c r="B120" i="86"/>
  <c r="G119" i="86"/>
  <c r="F119" i="86"/>
  <c r="E119" i="86"/>
  <c r="B119" i="86"/>
  <c r="G118" i="86"/>
  <c r="F118" i="86"/>
  <c r="E118" i="86"/>
  <c r="B118" i="86"/>
  <c r="G117" i="86"/>
  <c r="F117" i="86"/>
  <c r="E117" i="86"/>
  <c r="B117" i="86"/>
  <c r="G116" i="86"/>
  <c r="F116" i="86"/>
  <c r="E116" i="86"/>
  <c r="B116" i="86"/>
  <c r="G115" i="86"/>
  <c r="F115" i="86"/>
  <c r="E115" i="86"/>
  <c r="B115" i="86"/>
  <c r="G114" i="86"/>
  <c r="F114" i="86"/>
  <c r="E114" i="86"/>
  <c r="B114" i="86"/>
  <c r="G113" i="86"/>
  <c r="F113" i="86"/>
  <c r="E113" i="86"/>
  <c r="B113" i="86"/>
  <c r="G112" i="86"/>
  <c r="F112" i="86"/>
  <c r="E112" i="86"/>
  <c r="B112" i="86"/>
  <c r="G111" i="86"/>
  <c r="F111" i="86"/>
  <c r="E111" i="86"/>
  <c r="B111" i="86"/>
  <c r="G110" i="86"/>
  <c r="F110" i="86"/>
  <c r="E110" i="86"/>
  <c r="B110" i="86"/>
  <c r="G109" i="86"/>
  <c r="F109" i="86"/>
  <c r="E109" i="86"/>
  <c r="B109" i="86"/>
  <c r="G108" i="86"/>
  <c r="F108" i="86"/>
  <c r="E108" i="86"/>
  <c r="B108" i="86"/>
  <c r="G107" i="86"/>
  <c r="F107" i="86"/>
  <c r="E107" i="86"/>
  <c r="B107" i="86"/>
  <c r="G106" i="86"/>
  <c r="F106" i="86"/>
  <c r="E106" i="86"/>
  <c r="B106" i="86"/>
  <c r="G105" i="86"/>
  <c r="F105" i="86"/>
  <c r="E105" i="86"/>
  <c r="B105" i="86"/>
  <c r="G104" i="86"/>
  <c r="F104" i="86"/>
  <c r="E104" i="86"/>
  <c r="B104" i="86"/>
  <c r="G103" i="86"/>
  <c r="F103" i="86"/>
  <c r="E103" i="86"/>
  <c r="B103" i="86"/>
  <c r="G102" i="86"/>
  <c r="F102" i="86"/>
  <c r="E102" i="86"/>
  <c r="B102" i="86"/>
  <c r="G101" i="86"/>
  <c r="F101" i="86"/>
  <c r="E101" i="86"/>
  <c r="B101" i="86"/>
  <c r="G100" i="86"/>
  <c r="F100" i="86"/>
  <c r="E100" i="86"/>
  <c r="B100" i="86"/>
  <c r="G99" i="86"/>
  <c r="F99" i="86"/>
  <c r="E99" i="86"/>
  <c r="B99" i="86"/>
  <c r="G98" i="86"/>
  <c r="F98" i="86"/>
  <c r="E98" i="86"/>
  <c r="B98" i="86"/>
  <c r="G97" i="86"/>
  <c r="F97" i="86"/>
  <c r="E97" i="86"/>
  <c r="B97" i="86"/>
  <c r="G96" i="86"/>
  <c r="F96" i="86"/>
  <c r="E96" i="86"/>
  <c r="B96" i="86"/>
  <c r="G95" i="86"/>
  <c r="F95" i="86"/>
  <c r="E95" i="86"/>
  <c r="B95" i="86"/>
  <c r="G94" i="86"/>
  <c r="F94" i="86"/>
  <c r="E94" i="86"/>
  <c r="B94" i="86"/>
  <c r="G93" i="86"/>
  <c r="F93" i="86"/>
  <c r="E93" i="86"/>
  <c r="B93" i="86"/>
  <c r="H4" i="86"/>
  <c r="G4" i="86"/>
  <c r="F4" i="86"/>
  <c r="E4" i="86"/>
  <c r="D4" i="86"/>
  <c r="C4" i="86"/>
  <c r="B4" i="86"/>
  <c r="A4" i="86"/>
  <c r="P1" i="86"/>
  <c r="C1" i="86"/>
  <c r="A1" i="86"/>
  <c r="F92" i="86"/>
  <c r="B92" i="86"/>
  <c r="H89" i="92"/>
  <c r="J88" i="87"/>
  <c r="E88" i="86"/>
  <c r="G88" i="87"/>
  <c r="F88" i="92"/>
  <c r="E88" i="92"/>
  <c r="B88" i="86"/>
  <c r="I87" i="92"/>
  <c r="F87" i="87"/>
  <c r="I86" i="87"/>
  <c r="F85" i="91"/>
  <c r="G84" i="87"/>
  <c r="E84" i="91"/>
  <c r="B84" i="92"/>
  <c r="G82" i="87"/>
  <c r="G82" i="86"/>
  <c r="B82" i="91"/>
  <c r="H81" i="87"/>
  <c r="G81" i="87"/>
  <c r="F81" i="87"/>
  <c r="F81" i="86"/>
  <c r="B81" i="86"/>
  <c r="G80" i="86"/>
  <c r="H79" i="87"/>
  <c r="G79" i="87"/>
  <c r="E79" i="87"/>
  <c r="G78" i="86"/>
  <c r="F78" i="86"/>
  <c r="G77" i="91"/>
  <c r="G77" i="86"/>
  <c r="F77" i="86"/>
  <c r="B77" i="92"/>
  <c r="I76" i="91"/>
  <c r="J76" i="91"/>
  <c r="E76" i="91"/>
  <c r="F75" i="91"/>
  <c r="F75" i="86"/>
  <c r="B75" i="87"/>
  <c r="J74" i="92"/>
  <c r="B74" i="91"/>
  <c r="I73" i="91"/>
  <c r="J73" i="92"/>
  <c r="H73" i="91"/>
  <c r="G73" i="91"/>
  <c r="E73" i="91"/>
  <c r="I72" i="87"/>
  <c r="G72" i="86"/>
  <c r="F72" i="86"/>
  <c r="J71" i="87"/>
  <c r="F71" i="87"/>
  <c r="E71" i="91"/>
  <c r="B71" i="87"/>
  <c r="H70" i="92"/>
  <c r="G70" i="86"/>
  <c r="I69" i="91"/>
  <c r="J69" i="91"/>
  <c r="H69" i="91"/>
  <c r="G69" i="91"/>
  <c r="F69" i="91"/>
  <c r="E69" i="91"/>
  <c r="I68" i="92"/>
  <c r="G67" i="86"/>
  <c r="E67" i="92"/>
  <c r="B67" i="87"/>
  <c r="J66" i="92"/>
  <c r="H66" i="86"/>
  <c r="G66" i="86"/>
  <c r="J65" i="92"/>
  <c r="I64" i="87"/>
  <c r="G64" i="86"/>
  <c r="F64" i="86"/>
  <c r="G63" i="86"/>
  <c r="E62" i="91"/>
  <c r="I61" i="91"/>
  <c r="J61" i="91"/>
  <c r="E61" i="86"/>
  <c r="G61" i="91"/>
  <c r="G61" i="86"/>
  <c r="F61" i="86"/>
  <c r="B61" i="92"/>
  <c r="J60" i="91"/>
  <c r="B60" i="92"/>
  <c r="J59" i="87"/>
  <c r="G59" i="86"/>
  <c r="F59" i="86"/>
  <c r="H58" i="91"/>
  <c r="E58" i="91"/>
  <c r="B58" i="91"/>
  <c r="I57" i="91"/>
  <c r="B57" i="87"/>
  <c r="E56" i="91"/>
  <c r="E55" i="86"/>
  <c r="H55" i="86"/>
  <c r="F55" i="91"/>
  <c r="E54" i="86"/>
  <c r="F54" i="86"/>
  <c r="B53" i="86"/>
  <c r="J52" i="92"/>
  <c r="E52" i="86"/>
  <c r="H52" i="86"/>
  <c r="F52" i="91"/>
  <c r="E52" i="91"/>
  <c r="I51" i="91"/>
  <c r="J50" i="91"/>
  <c r="E50" i="86"/>
  <c r="G50" i="91"/>
  <c r="F50" i="91"/>
  <c r="G49" i="86"/>
  <c r="E49" i="91"/>
  <c r="B49" i="86"/>
  <c r="I48" i="87"/>
  <c r="H48" i="86"/>
  <c r="B48" i="91"/>
  <c r="J46" i="91"/>
  <c r="G46" i="91"/>
  <c r="F46" i="86"/>
  <c r="E45" i="86"/>
  <c r="G45" i="91"/>
  <c r="G45" i="86"/>
  <c r="F45" i="86"/>
  <c r="B45" i="86"/>
  <c r="J44" i="91"/>
  <c r="G44" i="86"/>
  <c r="B44" i="87"/>
  <c r="J43" i="91"/>
  <c r="H43" i="91"/>
  <c r="B43" i="92"/>
  <c r="E42" i="86"/>
  <c r="H42" i="86"/>
  <c r="G42" i="86"/>
  <c r="B42" i="86"/>
  <c r="H41" i="91"/>
  <c r="F41" i="91"/>
  <c r="I40" i="87"/>
  <c r="J40" i="92"/>
  <c r="G40" i="87"/>
  <c r="B40" i="87"/>
  <c r="E39" i="86"/>
  <c r="B39" i="86"/>
  <c r="F38" i="91"/>
  <c r="F38" i="86"/>
  <c r="B38" i="86"/>
  <c r="J37" i="92"/>
  <c r="H37" i="86"/>
  <c r="G37" i="86"/>
  <c r="I36" i="91"/>
  <c r="J36" i="91"/>
  <c r="B36" i="86"/>
  <c r="J35" i="87"/>
  <c r="G35" i="86"/>
  <c r="E35" i="92"/>
  <c r="F34" i="91"/>
  <c r="E34" i="91"/>
  <c r="J33" i="91"/>
  <c r="G33" i="92"/>
  <c r="F33" i="87"/>
  <c r="E33" i="91"/>
  <c r="I32" i="92"/>
  <c r="H32" i="87"/>
  <c r="E32" i="91"/>
  <c r="B32" i="91"/>
  <c r="H31" i="86"/>
  <c r="G31" i="86"/>
  <c r="B31" i="86"/>
  <c r="E30" i="86"/>
  <c r="H30" i="86"/>
  <c r="G30" i="86"/>
  <c r="F30" i="86"/>
  <c r="B30" i="87"/>
  <c r="I29" i="91"/>
  <c r="I28" i="91"/>
  <c r="J28" i="91"/>
  <c r="H28" i="91"/>
  <c r="F28" i="92"/>
  <c r="B28" i="92"/>
  <c r="I27" i="87"/>
  <c r="E27" i="86"/>
  <c r="F27" i="91"/>
  <c r="E27" i="91"/>
  <c r="B27" i="86"/>
  <c r="G26" i="86"/>
  <c r="J25" i="87"/>
  <c r="B25" i="86"/>
  <c r="H24" i="91"/>
  <c r="G24" i="86"/>
  <c r="E24" i="92"/>
  <c r="B24" i="91"/>
  <c r="H23" i="86"/>
  <c r="G23" i="86"/>
  <c r="G22" i="86"/>
  <c r="E21" i="92"/>
  <c r="B21" i="86"/>
  <c r="G20" i="86"/>
  <c r="F20" i="86"/>
  <c r="J19" i="91"/>
  <c r="E19" i="86"/>
  <c r="B19" i="92"/>
  <c r="J18" i="87"/>
  <c r="G18" i="87"/>
  <c r="E18" i="87"/>
  <c r="B18" i="86"/>
  <c r="H17" i="87"/>
  <c r="G17" i="86"/>
  <c r="F17" i="86"/>
  <c r="J16" i="91"/>
  <c r="H16" i="87"/>
  <c r="G16" i="91"/>
  <c r="F16" i="87"/>
  <c r="I15" i="92"/>
  <c r="E14" i="86"/>
  <c r="F14" i="86"/>
  <c r="B14" i="91"/>
  <c r="E13" i="86"/>
  <c r="H13" i="86"/>
  <c r="G13" i="86"/>
  <c r="E12" i="86"/>
  <c r="G12" i="86"/>
  <c r="B12" i="91"/>
  <c r="I11" i="91"/>
  <c r="J11" i="91"/>
  <c r="F11" i="87"/>
  <c r="B11" i="87"/>
  <c r="G10" i="91"/>
  <c r="G10" i="86"/>
  <c r="E10" i="87"/>
  <c r="B10" i="87"/>
  <c r="I9" i="91"/>
  <c r="E9" i="86"/>
  <c r="G9" i="91"/>
  <c r="E8" i="86"/>
  <c r="H8" i="86"/>
  <c r="G8" i="86"/>
  <c r="B7" i="86"/>
  <c r="E6" i="86"/>
  <c r="F6" i="86"/>
  <c r="H5" i="86"/>
  <c r="G5" i="86"/>
  <c r="E5" i="92"/>
  <c r="B5" i="91"/>
  <c r="B41" i="61" a="1"/>
  <c r="B38" i="61" a="1"/>
  <c r="B35" i="61" a="1"/>
  <c r="B32" i="61" a="1"/>
  <c r="B29" i="61" a="1"/>
  <c r="F28" i="61" a="1"/>
  <c r="B26" i="61" a="1"/>
  <c r="B23" i="61" a="1"/>
  <c r="B20" i="61" a="1"/>
  <c r="B17" i="61" a="1"/>
  <c r="B14" i="61" a="1"/>
  <c r="B11" i="61" a="1"/>
  <c r="B8" i="61" a="1"/>
  <c r="B5" i="61" a="1"/>
  <c r="B38" i="66" a="1"/>
  <c r="B35" i="66" a="1"/>
  <c r="B32" i="66" a="1"/>
  <c r="B29" i="66" a="1"/>
  <c r="B26" i="66" a="1"/>
  <c r="B23" i="66" a="1"/>
  <c r="B20" i="66" a="1"/>
  <c r="B17" i="66" a="1"/>
  <c r="B14" i="66" a="1"/>
  <c r="B11" i="66" a="1"/>
  <c r="B8" i="66" a="1"/>
  <c r="B5" i="66" a="1"/>
  <c r="B32" i="60" a="1"/>
  <c r="B29" i="60" a="1"/>
  <c r="B26" i="60" a="1"/>
  <c r="B23" i="60" a="1"/>
  <c r="B20" i="60" a="1"/>
  <c r="B17" i="60" a="1"/>
  <c r="B14" i="60" a="1"/>
  <c r="B11" i="60" a="1"/>
  <c r="B8" i="60" a="1"/>
  <c r="B5" i="60" a="1"/>
  <c r="B35" i="62" a="1"/>
  <c r="B32" i="62" a="1"/>
  <c r="B29" i="62" a="1"/>
  <c r="B26" i="62" a="1"/>
  <c r="B23" i="62" a="1"/>
  <c r="B20" i="62" a="1"/>
  <c r="B17" i="62" a="1"/>
  <c r="B14" i="62" a="1"/>
  <c r="B11" i="62" a="1"/>
  <c r="B8" i="62" a="1"/>
  <c r="B5" i="62" a="1"/>
  <c r="B5" i="63" a="1"/>
  <c r="B47" i="64" a="1"/>
  <c r="B44" i="64" a="1"/>
  <c r="B41" i="64" a="1"/>
  <c r="B38" i="64" a="1"/>
  <c r="B35" i="64" a="1"/>
  <c r="B32" i="64" a="1"/>
  <c r="B29" i="64" a="1"/>
  <c r="B26" i="64" a="1"/>
  <c r="B23" i="64" a="1"/>
  <c r="B20" i="64" a="1"/>
  <c r="B17" i="64" a="1"/>
  <c r="B14" i="64" a="1"/>
  <c r="B11" i="64" a="1"/>
  <c r="B8" i="64" a="1"/>
  <c r="B5" i="64" a="1"/>
  <c r="B35" i="89" a="1"/>
  <c r="F34" i="89" a="1"/>
  <c r="B32" i="89" a="1"/>
  <c r="F31" i="89" a="1"/>
  <c r="B29" i="89" a="1"/>
  <c r="F28" i="89" a="1"/>
  <c r="B26" i="89" a="1"/>
  <c r="F25" i="89" a="1"/>
  <c r="B23" i="89" a="1"/>
  <c r="F22" i="89" a="1"/>
  <c r="B20" i="89" a="1"/>
  <c r="F19" i="89" a="1"/>
  <c r="B17" i="89" a="1"/>
  <c r="F16" i="89" a="1"/>
  <c r="B14" i="89" a="1"/>
  <c r="F13" i="89" a="1"/>
  <c r="B11" i="89" a="1"/>
  <c r="F10" i="89" a="1"/>
  <c r="B8" i="89" a="1"/>
  <c r="F7" i="89" a="1"/>
  <c r="B5" i="89" a="1"/>
  <c r="F4" i="89" a="1"/>
  <c r="B31" i="62" l="1" a="1"/>
  <c r="B34" i="62" a="1"/>
  <c r="B28" i="61" a="1"/>
  <c r="A152" i="86"/>
  <c r="A143" i="91"/>
  <c r="K142" i="91"/>
  <c r="A100" i="91"/>
  <c r="K162" i="91"/>
  <c r="K184" i="91"/>
  <c r="K155" i="91"/>
  <c r="F31" i="61" a="1"/>
  <c r="F4" i="61" a="1"/>
  <c r="F22" i="60" a="1"/>
  <c r="F13" i="60" a="1"/>
  <c r="F19" i="61" a="1"/>
  <c r="A128" i="86"/>
  <c r="B34" i="64" a="1"/>
  <c r="B31" i="64" a="1"/>
  <c r="B40" i="64" a="1"/>
  <c r="B28" i="64" a="1"/>
  <c r="A186" i="86"/>
  <c r="A134" i="86"/>
  <c r="A130" i="86"/>
  <c r="A143" i="87"/>
  <c r="A200" i="86"/>
  <c r="A134" i="91"/>
  <c r="A178" i="86"/>
  <c r="A100" i="86"/>
  <c r="A127" i="91"/>
  <c r="K103" i="92"/>
  <c r="A110" i="86"/>
  <c r="A200" i="91"/>
  <c r="A132" i="86"/>
  <c r="A132" i="91"/>
  <c r="A130" i="87"/>
  <c r="A178" i="91"/>
  <c r="A99" i="91"/>
  <c r="A99" i="87"/>
  <c r="A186" i="87"/>
  <c r="K122" i="91"/>
  <c r="A99" i="86"/>
  <c r="A115" i="86"/>
  <c r="K107" i="87"/>
  <c r="A154" i="91"/>
  <c r="A128" i="87"/>
  <c r="A148" i="91"/>
  <c r="A156" i="86"/>
  <c r="A154" i="86"/>
  <c r="A156" i="91"/>
  <c r="A116" i="87"/>
  <c r="K94" i="87"/>
  <c r="K94" i="91"/>
  <c r="A142" i="87"/>
  <c r="A142" i="86"/>
  <c r="A137" i="86"/>
  <c r="A137" i="87"/>
  <c r="A113" i="86"/>
  <c r="A139" i="91"/>
  <c r="K117" i="91"/>
  <c r="A112" i="91"/>
  <c r="A157" i="86"/>
  <c r="A112" i="86"/>
  <c r="A171" i="86"/>
  <c r="A150" i="86"/>
  <c r="K102" i="91"/>
  <c r="A158" i="86"/>
  <c r="A184" i="86"/>
  <c r="K103" i="87"/>
  <c r="K167" i="91"/>
  <c r="A106" i="86"/>
  <c r="A164" i="86"/>
  <c r="A171" i="91"/>
  <c r="A159" i="91"/>
  <c r="A159" i="87"/>
  <c r="K183" i="87"/>
  <c r="K138" i="87"/>
  <c r="A158" i="91"/>
  <c r="A184" i="91"/>
  <c r="A150" i="87"/>
  <c r="A126" i="86"/>
  <c r="K143" i="87"/>
  <c r="A139" i="87"/>
  <c r="K102" i="87"/>
  <c r="A198" i="86"/>
  <c r="A160" i="86"/>
  <c r="A194" i="86"/>
  <c r="A157" i="87"/>
  <c r="A135" i="86"/>
  <c r="A144" i="87"/>
  <c r="A140" i="86"/>
  <c r="A144" i="86"/>
  <c r="A100" i="87"/>
  <c r="A198" i="91"/>
  <c r="K140" i="91"/>
  <c r="A191" i="86"/>
  <c r="A147" i="91"/>
  <c r="K141" i="91"/>
  <c r="A110" i="87"/>
  <c r="A125" i="86"/>
  <c r="A168" i="86"/>
  <c r="A151" i="91"/>
  <c r="A113" i="87"/>
  <c r="K186" i="91"/>
  <c r="AK142" i="84"/>
  <c r="AL142" i="84" s="1" a="1"/>
  <c r="AM142" i="84" s="1"/>
  <c r="D142" i="91" s="1"/>
  <c r="K176" i="91"/>
  <c r="A189" i="87"/>
  <c r="A94" i="87"/>
  <c r="A98" i="86"/>
  <c r="A114" i="86"/>
  <c r="A102" i="86"/>
  <c r="A115" i="87"/>
  <c r="F28" i="60" a="1"/>
  <c r="F25" i="64" a="1"/>
  <c r="F34" i="61" a="1"/>
  <c r="F7" i="61" a="1"/>
  <c r="F25" i="60" a="1"/>
  <c r="F37" i="64" a="1"/>
  <c r="F10" i="60" a="1"/>
  <c r="F16" i="61" a="1"/>
  <c r="F22" i="61" a="1"/>
  <c r="F25" i="61" a="1"/>
  <c r="F7" i="60" a="1"/>
  <c r="F40" i="61" a="1"/>
  <c r="F13" i="61" a="1"/>
  <c r="B46" i="64" a="1"/>
  <c r="F16" i="60" a="1"/>
  <c r="F31" i="60" a="1"/>
  <c r="F13" i="64" a="1"/>
  <c r="F4" i="60" a="1"/>
  <c r="F37" i="61" a="1"/>
  <c r="F10" i="61" a="1"/>
  <c r="S147" i="103"/>
  <c r="C72" i="103"/>
  <c r="A101" i="91"/>
  <c r="A118" i="86"/>
  <c r="A97" i="87"/>
  <c r="K173" i="91"/>
  <c r="Y162" i="84"/>
  <c r="Z162" i="84" s="1"/>
  <c r="AA162" i="84" s="1" a="1"/>
  <c r="AB162" i="84" s="1"/>
  <c r="AH162" i="84" s="1"/>
  <c r="K166" i="87"/>
  <c r="A166" i="86"/>
  <c r="A133" i="87"/>
  <c r="A183" i="87"/>
  <c r="A123" i="86"/>
  <c r="A187" i="86"/>
  <c r="A93" i="91"/>
  <c r="A181" i="91"/>
  <c r="A176" i="86"/>
  <c r="A141" i="91"/>
  <c r="A172" i="87"/>
  <c r="A181" i="87"/>
  <c r="A172" i="86"/>
  <c r="A176" i="91"/>
  <c r="A93" i="87"/>
  <c r="A119" i="87"/>
  <c r="A106" i="91"/>
  <c r="A105" i="86"/>
  <c r="A121" i="86"/>
  <c r="A133" i="86"/>
  <c r="A189" i="86"/>
  <c r="A108" i="87"/>
  <c r="A93" i="86"/>
  <c r="A141" i="86"/>
  <c r="A111" i="87"/>
  <c r="K146" i="91"/>
  <c r="A131" i="86"/>
  <c r="A188" i="91"/>
  <c r="A120" i="86"/>
  <c r="K116" i="87"/>
  <c r="K165" i="87"/>
  <c r="A148" i="86"/>
  <c r="A180" i="86"/>
  <c r="A192" i="91"/>
  <c r="A192" i="86"/>
  <c r="A120" i="91"/>
  <c r="A126" i="91"/>
  <c r="A152" i="87"/>
  <c r="A164" i="87"/>
  <c r="K158" i="87"/>
  <c r="Z195" i="84"/>
  <c r="AA195" i="84" s="1" a="1"/>
  <c r="AB195" i="84" s="1"/>
  <c r="AK195" i="84" s="1"/>
  <c r="AL195" i="84" s="1" a="1"/>
  <c r="AM195" i="84" s="1"/>
  <c r="D195" i="91" s="1"/>
  <c r="A188" i="87"/>
  <c r="Y130" i="84"/>
  <c r="Z130" i="84" s="1"/>
  <c r="AA130" i="84" s="1" a="1"/>
  <c r="AB130" i="84" s="1"/>
  <c r="AH130" i="84" s="1"/>
  <c r="AH188" i="84"/>
  <c r="A102" i="87"/>
  <c r="K115" i="87"/>
  <c r="A94" i="92"/>
  <c r="A102" i="92"/>
  <c r="A121" i="91"/>
  <c r="A138" i="91"/>
  <c r="K189" i="91"/>
  <c r="A168" i="91"/>
  <c r="K181" i="91"/>
  <c r="A190" i="91"/>
  <c r="K195" i="91"/>
  <c r="A187" i="87"/>
  <c r="A98" i="92"/>
  <c r="K170" i="91"/>
  <c r="A196" i="91"/>
  <c r="A190" i="87"/>
  <c r="A199" i="87"/>
  <c r="A169" i="86"/>
  <c r="A196" i="86"/>
  <c r="A163" i="91"/>
  <c r="A185" i="91"/>
  <c r="K108" i="87"/>
  <c r="A182" i="87"/>
  <c r="A122" i="86"/>
  <c r="A177" i="86"/>
  <c r="A96" i="91"/>
  <c r="A174" i="91"/>
  <c r="A155" i="91"/>
  <c r="A166" i="91"/>
  <c r="A98" i="87"/>
  <c r="A199" i="86"/>
  <c r="A160" i="91"/>
  <c r="A185" i="86"/>
  <c r="A177" i="91"/>
  <c r="A174" i="87"/>
  <c r="A138" i="86"/>
  <c r="A108" i="86"/>
  <c r="K121" i="91"/>
  <c r="A122" i="91"/>
  <c r="A169" i="91"/>
  <c r="A116" i="86"/>
  <c r="A197" i="86"/>
  <c r="K93" i="91"/>
  <c r="A163" i="87"/>
  <c r="A180" i="87"/>
  <c r="A151" i="86"/>
  <c r="A94" i="91"/>
  <c r="K199" i="91"/>
  <c r="A118" i="87"/>
  <c r="A155" i="86"/>
  <c r="A182" i="86"/>
  <c r="A153" i="91"/>
  <c r="A96" i="87"/>
  <c r="K133" i="91"/>
  <c r="K168" i="87"/>
  <c r="Y94" i="84"/>
  <c r="Z94" i="84" s="1"/>
  <c r="AA94" i="84" s="1" a="1"/>
  <c r="AB94" i="84" s="1"/>
  <c r="AH94" i="84" s="1"/>
  <c r="A95" i="92"/>
  <c r="A161" i="86"/>
  <c r="A95" i="91"/>
  <c r="K130" i="91"/>
  <c r="A97" i="86"/>
  <c r="A131" i="91"/>
  <c r="A165" i="86"/>
  <c r="K196" i="87"/>
  <c r="K111" i="91"/>
  <c r="A147" i="87"/>
  <c r="A161" i="87"/>
  <c r="A123" i="91"/>
  <c r="K163" i="91"/>
  <c r="A117" i="86"/>
  <c r="A162" i="86"/>
  <c r="A145" i="91"/>
  <c r="K98" i="92"/>
  <c r="A95" i="87"/>
  <c r="K95" i="91"/>
  <c r="K106" i="91"/>
  <c r="A129" i="86"/>
  <c r="K95" i="87"/>
  <c r="A97" i="92"/>
  <c r="A111" i="86"/>
  <c r="A165" i="91"/>
  <c r="K98" i="87"/>
  <c r="AK160" i="84"/>
  <c r="AL160" i="84" s="1" a="1"/>
  <c r="AM160" i="84" s="1"/>
  <c r="D160" i="86" s="1"/>
  <c r="A119" i="91"/>
  <c r="K93" i="87"/>
  <c r="A179" i="87"/>
  <c r="K192" i="87"/>
  <c r="A145" i="86"/>
  <c r="A179" i="86"/>
  <c r="K159" i="91"/>
  <c r="A193" i="87"/>
  <c r="A129" i="87"/>
  <c r="A149" i="86"/>
  <c r="A195" i="91"/>
  <c r="A183" i="86"/>
  <c r="Z140" i="84"/>
  <c r="AA140" i="84" s="1" a="1"/>
  <c r="AB140" i="84" s="1"/>
  <c r="C140" i="87" s="1"/>
  <c r="A193" i="86"/>
  <c r="K171" i="87"/>
  <c r="Y152" i="84"/>
  <c r="Z152" i="84" s="1"/>
  <c r="AA152" i="84" s="1" a="1"/>
  <c r="AB152" i="84" s="1"/>
  <c r="C152" i="86" s="1"/>
  <c r="A96" i="86"/>
  <c r="A140" i="91"/>
  <c r="A191" i="87"/>
  <c r="Z184" i="84"/>
  <c r="AA184" i="84" s="1" a="1"/>
  <c r="AB184" i="84" s="1"/>
  <c r="C184" i="91" s="1"/>
  <c r="Z118" i="84"/>
  <c r="AA118" i="84" s="1" a="1"/>
  <c r="AB118" i="84" s="1"/>
  <c r="AH118" i="84" s="1"/>
  <c r="K112" i="91"/>
  <c r="AH138" i="84"/>
  <c r="Z159" i="84"/>
  <c r="AA159" i="84" s="1" a="1"/>
  <c r="AB159" i="84" s="1"/>
  <c r="C159" i="86" s="1"/>
  <c r="A127" i="86"/>
  <c r="A153" i="86"/>
  <c r="A135" i="91"/>
  <c r="K150" i="91"/>
  <c r="A162" i="87"/>
  <c r="K177" i="87"/>
  <c r="Y176" i="84"/>
  <c r="Z176" i="84" s="1"/>
  <c r="AA176" i="84" s="1" a="1"/>
  <c r="AB176" i="84" s="1"/>
  <c r="AK165" i="84"/>
  <c r="AL165" i="84" s="1" a="1"/>
  <c r="AM165" i="84" s="1"/>
  <c r="D165" i="87" s="1"/>
  <c r="K145" i="87"/>
  <c r="A173" i="87"/>
  <c r="A124" i="86"/>
  <c r="K132" i="87"/>
  <c r="A149" i="91"/>
  <c r="A117" i="87"/>
  <c r="A125" i="87"/>
  <c r="AA95" i="84" a="1"/>
  <c r="AB95" i="84" s="1"/>
  <c r="AK95" i="84" s="1"/>
  <c r="AL95" i="84" s="1" a="1"/>
  <c r="AM95" i="84" s="1"/>
  <c r="D95" i="91" s="1"/>
  <c r="AA183" i="84" a="1"/>
  <c r="AB183" i="84" s="1"/>
  <c r="C183" i="87" s="1"/>
  <c r="Z115" i="84"/>
  <c r="AA115" i="84" s="1" a="1"/>
  <c r="AB115" i="84" s="1"/>
  <c r="AK115" i="84" s="1"/>
  <c r="AL115" i="84" s="1" a="1"/>
  <c r="AM115" i="84" s="1"/>
  <c r="D115" i="91" s="1"/>
  <c r="AA185" i="84" a="1"/>
  <c r="AB185" i="84" s="1"/>
  <c r="AK185" i="84" s="1"/>
  <c r="AL185" i="84" s="1" a="1"/>
  <c r="AM185" i="84" s="1"/>
  <c r="D185" i="86" s="1"/>
  <c r="A107" i="91"/>
  <c r="A170" i="86"/>
  <c r="A109" i="91"/>
  <c r="K194" i="91"/>
  <c r="A101" i="87"/>
  <c r="A109" i="87"/>
  <c r="A167" i="86"/>
  <c r="A107" i="87"/>
  <c r="K114" i="91"/>
  <c r="K161" i="87"/>
  <c r="A167" i="87"/>
  <c r="K135" i="91"/>
  <c r="A175" i="87"/>
  <c r="Z121" i="84"/>
  <c r="AA121" i="84" s="1" a="1"/>
  <c r="AB121" i="84" s="1"/>
  <c r="C121" i="91" s="1"/>
  <c r="A101" i="86"/>
  <c r="A175" i="86"/>
  <c r="A170" i="91"/>
  <c r="A197" i="87"/>
  <c r="AK98" i="84"/>
  <c r="AL98" i="84" s="1" a="1"/>
  <c r="AM98" i="84" s="1"/>
  <c r="D98" i="92" s="1"/>
  <c r="K136" i="87"/>
  <c r="A104" i="92"/>
  <c r="A173" i="91"/>
  <c r="K123" i="87"/>
  <c r="X157" i="84"/>
  <c r="Y157" i="84" s="1"/>
  <c r="Z157" i="84" s="1"/>
  <c r="AA157" i="84" s="1" a="1"/>
  <c r="AB157" i="84" s="1"/>
  <c r="Y144" i="84"/>
  <c r="Z144" i="84" s="1"/>
  <c r="AA144" i="84" s="1" a="1"/>
  <c r="AB144" i="84" s="1"/>
  <c r="C144" i="87" s="1"/>
  <c r="K118" i="87"/>
  <c r="A124" i="87"/>
  <c r="K139" i="87"/>
  <c r="K152" i="87"/>
  <c r="A195" i="87"/>
  <c r="K169" i="91"/>
  <c r="K144" i="87"/>
  <c r="K126" i="87"/>
  <c r="AA107" i="84" a="1"/>
  <c r="AB107" i="84" s="1"/>
  <c r="C107" i="91" s="1"/>
  <c r="AA119" i="84" a="1"/>
  <c r="AB119" i="84" s="1"/>
  <c r="C119" i="91" s="1"/>
  <c r="AA128" i="84" a="1"/>
  <c r="AB128" i="84" s="1"/>
  <c r="C128" i="91" s="1"/>
  <c r="Y127" i="84"/>
  <c r="Z127" i="84" s="1"/>
  <c r="AA127" i="84" s="1" a="1"/>
  <c r="AB127" i="84" s="1"/>
  <c r="C127" i="87" s="1"/>
  <c r="Y129" i="84"/>
  <c r="Z129" i="84" s="1"/>
  <c r="AA129" i="84" s="1" a="1"/>
  <c r="AB129" i="84" s="1"/>
  <c r="C129" i="91" s="1"/>
  <c r="Y133" i="84"/>
  <c r="Z133" i="84" s="1"/>
  <c r="AA133" i="84" s="1" a="1"/>
  <c r="AB133" i="84" s="1"/>
  <c r="C133" i="91" s="1"/>
  <c r="Y166" i="84"/>
  <c r="Z166" i="84" s="1"/>
  <c r="AA166" i="84" s="1" a="1"/>
  <c r="AB166" i="84" s="1"/>
  <c r="C166" i="86" s="1"/>
  <c r="K188" i="91"/>
  <c r="K96" i="91"/>
  <c r="K99" i="87"/>
  <c r="K156" i="87"/>
  <c r="K120" i="87"/>
  <c r="Y131" i="84"/>
  <c r="Z131" i="84" s="1"/>
  <c r="AA131" i="84" s="1" a="1"/>
  <c r="AB131" i="84" s="1"/>
  <c r="AK131" i="84" s="1"/>
  <c r="AL131" i="84" s="1" a="1"/>
  <c r="AM131" i="84" s="1"/>
  <c r="Y198" i="84"/>
  <c r="Z198" i="84" s="1"/>
  <c r="AA198" i="84" s="1" a="1"/>
  <c r="AB198" i="84" s="1"/>
  <c r="C198" i="86" s="1"/>
  <c r="K97" i="87"/>
  <c r="K105" i="87"/>
  <c r="Z192" i="84"/>
  <c r="AA192" i="84" s="1" a="1"/>
  <c r="AB192" i="84" s="1"/>
  <c r="C192" i="86" s="1"/>
  <c r="K99" i="91"/>
  <c r="K182" i="87"/>
  <c r="Y114" i="84"/>
  <c r="Z114" i="84" s="1"/>
  <c r="AA114" i="84" s="1" a="1"/>
  <c r="AB114" i="84" s="1"/>
  <c r="C114" i="86" s="1"/>
  <c r="K149" i="87"/>
  <c r="K172" i="87"/>
  <c r="K96" i="92"/>
  <c r="K190" i="87"/>
  <c r="K185" i="87"/>
  <c r="Z155" i="84"/>
  <c r="AA155" i="84" s="1" a="1"/>
  <c r="AB155" i="84" s="1"/>
  <c r="AH155" i="84" s="1"/>
  <c r="K197" i="91"/>
  <c r="K137" i="87"/>
  <c r="K160" i="87"/>
  <c r="Z102" i="84"/>
  <c r="AA102" i="84" s="1" a="1"/>
  <c r="AB102" i="84" s="1"/>
  <c r="AK102" i="84" s="1"/>
  <c r="AL102" i="84" s="1" a="1"/>
  <c r="AM102" i="84" s="1"/>
  <c r="D102" i="92" s="1"/>
  <c r="X177" i="84"/>
  <c r="Y177" i="84" s="1"/>
  <c r="Z177" i="84" s="1"/>
  <c r="AA177" i="84" s="1" a="1"/>
  <c r="AB177" i="84" s="1"/>
  <c r="K157" i="91"/>
  <c r="K119" i="87"/>
  <c r="Z148" i="84"/>
  <c r="AA148" i="84" s="1" a="1"/>
  <c r="AB148" i="84" s="1"/>
  <c r="AH148" i="84" s="1"/>
  <c r="Z112" i="84"/>
  <c r="AA112" i="84" s="1" a="1"/>
  <c r="AB112" i="84" s="1"/>
  <c r="C112" i="91" s="1"/>
  <c r="Y122" i="84"/>
  <c r="Z122" i="84" s="1"/>
  <c r="AA122" i="84" s="1" a="1"/>
  <c r="AB122" i="84" s="1"/>
  <c r="C122" i="86" s="1"/>
  <c r="K178" i="87"/>
  <c r="K180" i="91"/>
  <c r="K97" i="92"/>
  <c r="X105" i="84"/>
  <c r="Y105" i="84" s="1"/>
  <c r="Z105" i="84" s="1"/>
  <c r="AA105" i="84" s="1" a="1"/>
  <c r="AB105" i="84" s="1"/>
  <c r="Y186" i="84"/>
  <c r="Z186" i="84" s="1"/>
  <c r="AA186" i="84" s="1" a="1"/>
  <c r="AB186" i="84" s="1"/>
  <c r="Y110" i="84"/>
  <c r="Z110" i="84" s="1"/>
  <c r="AA110" i="84" s="1" a="1"/>
  <c r="AB110" i="84" s="1"/>
  <c r="C110" i="91" s="1"/>
  <c r="K147" i="91"/>
  <c r="Y143" i="84"/>
  <c r="Z143" i="84" s="1"/>
  <c r="AA143" i="84" s="1" a="1"/>
  <c r="AB143" i="84" s="1"/>
  <c r="AH143" i="84" s="1"/>
  <c r="Y132" i="84"/>
  <c r="Z132" i="84" s="1"/>
  <c r="AA132" i="84" s="1" a="1"/>
  <c r="AB132" i="84" s="1"/>
  <c r="AK132" i="84" s="1"/>
  <c r="AL132" i="84" s="1" a="1"/>
  <c r="AM132" i="84" s="1"/>
  <c r="AA197" i="84" a="1"/>
  <c r="AB197" i="84" s="1"/>
  <c r="AK197" i="84" s="1"/>
  <c r="AL197" i="84" s="1" a="1"/>
  <c r="AM197" i="84" s="1"/>
  <c r="C125" i="86"/>
  <c r="AA172" i="84" a="1"/>
  <c r="AB172" i="84" s="1"/>
  <c r="AK172" i="84" s="1"/>
  <c r="AL172" i="84" s="1" a="1"/>
  <c r="AM172" i="84" s="1"/>
  <c r="D172" i="87" s="1"/>
  <c r="AH145" i="84"/>
  <c r="C145" i="86"/>
  <c r="C117" i="91"/>
  <c r="C117" i="87"/>
  <c r="Z106" i="84"/>
  <c r="AA106" i="84" s="1" a="1"/>
  <c r="AB106" i="84" s="1"/>
  <c r="AH106" i="84" s="1"/>
  <c r="Z113" i="84"/>
  <c r="AA113" i="84" s="1" a="1"/>
  <c r="AB113" i="84" s="1"/>
  <c r="AK113" i="84" s="1"/>
  <c r="AL113" i="84" s="1" a="1"/>
  <c r="AM113" i="84" s="1"/>
  <c r="Z141" i="84"/>
  <c r="AA141" i="84" s="1" a="1"/>
  <c r="AB141" i="84" s="1"/>
  <c r="C141" i="86" s="1"/>
  <c r="C161" i="86"/>
  <c r="Z179" i="84"/>
  <c r="AA179" i="84" s="1" a="1"/>
  <c r="AB179" i="84" s="1"/>
  <c r="AH179" i="84" s="1"/>
  <c r="Z135" i="84"/>
  <c r="AA135" i="84" s="1" a="1"/>
  <c r="AB135" i="84" s="1"/>
  <c r="C135" i="91" s="1"/>
  <c r="Z164" i="84"/>
  <c r="AA164" i="84" s="1" a="1"/>
  <c r="AB164" i="84" s="1"/>
  <c r="C164" i="86" s="1"/>
  <c r="Z175" i="84"/>
  <c r="AA175" i="84" s="1" a="1"/>
  <c r="AB175" i="84" s="1"/>
  <c r="C175" i="87" s="1"/>
  <c r="C98" i="91"/>
  <c r="AH182" i="84"/>
  <c r="C182" i="86"/>
  <c r="C117" i="86"/>
  <c r="Z190" i="84"/>
  <c r="AA190" i="84" s="1" a="1"/>
  <c r="AB190" i="84" s="1"/>
  <c r="C190" i="87" s="1"/>
  <c r="AA151" i="84" a="1"/>
  <c r="AB151" i="84" s="1"/>
  <c r="AH151" i="84" s="1"/>
  <c r="C126" i="87"/>
  <c r="Z193" i="84"/>
  <c r="AA193" i="84" s="1" a="1"/>
  <c r="AB193" i="84" s="1"/>
  <c r="Z108" i="84"/>
  <c r="AA108" i="84" s="1" a="1"/>
  <c r="AB108" i="84" s="1"/>
  <c r="C108" i="87" s="1"/>
  <c r="X154" i="84"/>
  <c r="Y154" i="84" s="1"/>
  <c r="Z154" i="84" s="1"/>
  <c r="AA154" i="84" s="1" a="1"/>
  <c r="AB154" i="84" s="1"/>
  <c r="AH154" i="84" s="1"/>
  <c r="C125" i="87"/>
  <c r="C142" i="86"/>
  <c r="C189" i="86"/>
  <c r="C145" i="91"/>
  <c r="Z174" i="84"/>
  <c r="AA174" i="84" s="1" a="1"/>
  <c r="AB174" i="84" s="1"/>
  <c r="C174" i="86" s="1"/>
  <c r="C120" i="91"/>
  <c r="Z147" i="84"/>
  <c r="AA147" i="84" s="1" a="1"/>
  <c r="AB147" i="84" s="1"/>
  <c r="C147" i="86" s="1"/>
  <c r="Z150" i="84"/>
  <c r="AA150" i="84" s="1" a="1"/>
  <c r="AB150" i="84" s="1"/>
  <c r="AK150" i="84" s="1"/>
  <c r="AL150" i="84" s="1" a="1"/>
  <c r="AM150" i="84" s="1"/>
  <c r="Z109" i="84"/>
  <c r="AA109" i="84" s="1" a="1"/>
  <c r="AB109" i="84" s="1"/>
  <c r="C109" i="87" s="1"/>
  <c r="Z178" i="84"/>
  <c r="AA178" i="84" s="1" a="1"/>
  <c r="AB178" i="84" s="1"/>
  <c r="C178" i="91" s="1"/>
  <c r="Z171" i="84"/>
  <c r="AA171" i="84" s="1" a="1"/>
  <c r="AB171" i="84" s="1"/>
  <c r="C171" i="86" s="1"/>
  <c r="C120" i="86"/>
  <c r="Z137" i="84"/>
  <c r="AA137" i="84" s="1" a="1"/>
  <c r="AB137" i="84" s="1"/>
  <c r="C137" i="87" s="1"/>
  <c r="X158" i="84"/>
  <c r="Y158" i="84" s="1"/>
  <c r="Z158" i="84" s="1"/>
  <c r="AA158" i="84" s="1" a="1"/>
  <c r="AB158" i="84" s="1"/>
  <c r="AH158" i="84" s="1"/>
  <c r="C103" i="91"/>
  <c r="Z200" i="84"/>
  <c r="AA200" i="84" s="1" a="1"/>
  <c r="AB200" i="84" s="1"/>
  <c r="AH200" i="84" s="1"/>
  <c r="C146" i="91"/>
  <c r="Z139" i="84"/>
  <c r="AA139" i="84" s="1" a="1"/>
  <c r="AB139" i="84" s="1"/>
  <c r="C139" i="86" s="1"/>
  <c r="Z93" i="84"/>
  <c r="AA93" i="84" s="1" a="1"/>
  <c r="AB93" i="84" s="1"/>
  <c r="C93" i="86" s="1"/>
  <c r="Z181" i="84"/>
  <c r="AA181" i="84" s="1" a="1"/>
  <c r="AB181" i="84" s="1"/>
  <c r="C181" i="86" s="1"/>
  <c r="X111" i="84"/>
  <c r="Y111" i="84" s="1"/>
  <c r="Z111" i="84" s="1"/>
  <c r="AA111" i="84" s="1" a="1"/>
  <c r="AB111" i="84" s="1"/>
  <c r="AH111" i="84" s="1"/>
  <c r="Z97" i="84"/>
  <c r="AA97" i="84" s="1" a="1"/>
  <c r="AB97" i="84" s="1"/>
  <c r="AH97" i="84" s="1"/>
  <c r="Z153" i="84"/>
  <c r="AA153" i="84" s="1" a="1"/>
  <c r="AB153" i="84" s="1"/>
  <c r="AK153" i="84" s="1"/>
  <c r="AL153" i="84" s="1" a="1"/>
  <c r="AM153" i="84" s="1"/>
  <c r="X180" i="84"/>
  <c r="Y180" i="84" s="1"/>
  <c r="Z180" i="84" s="1"/>
  <c r="AA180" i="84" s="1" a="1"/>
  <c r="AB180" i="84" s="1"/>
  <c r="C142" i="91"/>
  <c r="C98" i="92"/>
  <c r="X194" i="84"/>
  <c r="Y194" i="84" s="1"/>
  <c r="Z194" i="84" s="1"/>
  <c r="AA194" i="84" s="1" a="1"/>
  <c r="AB194" i="84" s="1"/>
  <c r="Z199" i="84"/>
  <c r="AA199" i="84" s="1" a="1"/>
  <c r="AB199" i="84" s="1"/>
  <c r="AK199" i="84" s="1"/>
  <c r="AL199" i="84" s="1" a="1"/>
  <c r="AM199" i="84" s="1"/>
  <c r="C103" i="92"/>
  <c r="C96" i="91"/>
  <c r="C98" i="86"/>
  <c r="C116" i="86"/>
  <c r="C182" i="91"/>
  <c r="C103" i="86"/>
  <c r="K191" i="91"/>
  <c r="K100" i="91"/>
  <c r="K154" i="87"/>
  <c r="K124" i="87"/>
  <c r="K164" i="87"/>
  <c r="AK182" i="84"/>
  <c r="AL182" i="84" s="1" a="1"/>
  <c r="AM182" i="84" s="1"/>
  <c r="C165" i="86"/>
  <c r="K187" i="91"/>
  <c r="C146" i="86"/>
  <c r="C188" i="91"/>
  <c r="K110" i="87"/>
  <c r="K100" i="87"/>
  <c r="AH165" i="84"/>
  <c r="C101" i="86"/>
  <c r="K200" i="91"/>
  <c r="K125" i="87"/>
  <c r="C188" i="87"/>
  <c r="C161" i="87"/>
  <c r="K101" i="91"/>
  <c r="AH98" i="84"/>
  <c r="K128" i="91"/>
  <c r="K104" i="87"/>
  <c r="C145" i="87"/>
  <c r="K105" i="92"/>
  <c r="K109" i="91"/>
  <c r="C160" i="87"/>
  <c r="C160" i="91"/>
  <c r="K193" i="87"/>
  <c r="K198" i="87"/>
  <c r="C160" i="86"/>
  <c r="C98" i="87"/>
  <c r="C101" i="92"/>
  <c r="AH136" i="84"/>
  <c r="K174" i="87"/>
  <c r="AK145" i="84"/>
  <c r="AL145" i="84" s="1" a="1"/>
  <c r="AM145" i="84" s="1"/>
  <c r="K129" i="91"/>
  <c r="C101" i="91"/>
  <c r="K134" i="91"/>
  <c r="C188" i="86"/>
  <c r="K151" i="87"/>
  <c r="AK189" i="84"/>
  <c r="AL189" i="84" s="1" a="1"/>
  <c r="AM189" i="84" s="1"/>
  <c r="D189" i="87" s="1"/>
  <c r="AK188" i="84"/>
  <c r="AL188" i="84" s="1" a="1"/>
  <c r="AM188" i="84" s="1"/>
  <c r="D188" i="91" s="1"/>
  <c r="C116" i="87"/>
  <c r="AH189" i="84"/>
  <c r="AH99" i="84"/>
  <c r="AK99" i="84"/>
  <c r="AL99" i="84" s="1" a="1"/>
  <c r="AM99" i="84" s="1"/>
  <c r="C99" i="92"/>
  <c r="C99" i="91"/>
  <c r="C99" i="86"/>
  <c r="C99" i="87"/>
  <c r="AH134" i="84"/>
  <c r="AK134" i="84"/>
  <c r="AL134" i="84" s="1" a="1"/>
  <c r="AM134" i="84" s="1"/>
  <c r="C134" i="87"/>
  <c r="C134" i="91"/>
  <c r="C134" i="86"/>
  <c r="AH173" i="84"/>
  <c r="AK173" i="84"/>
  <c r="AL173" i="84" s="1" a="1"/>
  <c r="AM173" i="84" s="1"/>
  <c r="C173" i="86"/>
  <c r="C173" i="87"/>
  <c r="C173" i="91"/>
  <c r="AK191" i="84"/>
  <c r="AL191" i="84" s="1" a="1"/>
  <c r="AM191" i="84" s="1"/>
  <c r="D191" i="87" s="1"/>
  <c r="C191" i="87"/>
  <c r="C191" i="91"/>
  <c r="C191" i="86"/>
  <c r="AH191" i="84"/>
  <c r="AH104" i="84"/>
  <c r="AK104" i="84"/>
  <c r="AL104" i="84" s="1" a="1"/>
  <c r="AM104" i="84" s="1"/>
  <c r="C104" i="86"/>
  <c r="C104" i="87"/>
  <c r="C104" i="92"/>
  <c r="C104" i="91"/>
  <c r="AH168" i="84"/>
  <c r="C168" i="86"/>
  <c r="C168" i="87"/>
  <c r="C168" i="91"/>
  <c r="AK168" i="84"/>
  <c r="AL168" i="84" s="1" a="1"/>
  <c r="AM168" i="84" s="1"/>
  <c r="D168" i="86" s="1"/>
  <c r="AH163" i="84"/>
  <c r="AK163" i="84"/>
  <c r="AL163" i="84" s="1" a="1"/>
  <c r="AM163" i="84" s="1"/>
  <c r="C163" i="87"/>
  <c r="C163" i="91"/>
  <c r="C163" i="86"/>
  <c r="AH196" i="84"/>
  <c r="C196" i="86"/>
  <c r="AK196" i="84"/>
  <c r="AL196" i="84" s="1" a="1"/>
  <c r="AM196" i="84" s="1"/>
  <c r="D196" i="91" s="1"/>
  <c r="C196" i="91"/>
  <c r="C196" i="87"/>
  <c r="C170" i="87"/>
  <c r="C170" i="91"/>
  <c r="AK170" i="84"/>
  <c r="AL170" i="84" s="1" a="1"/>
  <c r="AM170" i="84" s="1"/>
  <c r="D170" i="87" s="1"/>
  <c r="C170" i="86"/>
  <c r="C123" i="86"/>
  <c r="C123" i="87"/>
  <c r="AH123" i="84"/>
  <c r="AK123" i="84"/>
  <c r="AL123" i="84" s="1" a="1"/>
  <c r="AM123" i="84" s="1"/>
  <c r="C123" i="91"/>
  <c r="AK169" i="84"/>
  <c r="AL169" i="84" s="1" a="1"/>
  <c r="AM169" i="84" s="1"/>
  <c r="AH169" i="84"/>
  <c r="C169" i="86"/>
  <c r="C169" i="87"/>
  <c r="C169" i="91"/>
  <c r="AK156" i="84"/>
  <c r="AL156" i="84" s="1" a="1"/>
  <c r="AM156" i="84" s="1"/>
  <c r="AH156" i="84"/>
  <c r="C156" i="86"/>
  <c r="C156" i="87"/>
  <c r="C156" i="91"/>
  <c r="AH124" i="84"/>
  <c r="C124" i="87"/>
  <c r="C124" i="86"/>
  <c r="AK124" i="84"/>
  <c r="AL124" i="84" s="1" a="1"/>
  <c r="AM124" i="84" s="1"/>
  <c r="C124" i="91"/>
  <c r="AH149" i="84"/>
  <c r="AK149" i="84"/>
  <c r="AL149" i="84" s="1" a="1"/>
  <c r="AM149" i="84" s="1"/>
  <c r="D149" i="86" s="1"/>
  <c r="C149" i="87"/>
  <c r="C149" i="91"/>
  <c r="C149" i="86"/>
  <c r="AK100" i="84"/>
  <c r="AL100" i="84" s="1" a="1"/>
  <c r="AM100" i="84" s="1"/>
  <c r="D100" i="92" s="1"/>
  <c r="AH100" i="84"/>
  <c r="AK138" i="84"/>
  <c r="AL138" i="84" s="1" a="1"/>
  <c r="AM138" i="84" s="1"/>
  <c r="AH96" i="84"/>
  <c r="AK96" i="84"/>
  <c r="AL96" i="84" s="1" a="1"/>
  <c r="AM96" i="84" s="1"/>
  <c r="AH187" i="84"/>
  <c r="AK187" i="84"/>
  <c r="AL187" i="84" s="1" a="1"/>
  <c r="AM187" i="84" s="1"/>
  <c r="AH167" i="84"/>
  <c r="AK167" i="84"/>
  <c r="AL167" i="84" s="1" a="1"/>
  <c r="AM167" i="84" s="1"/>
  <c r="K131" i="91"/>
  <c r="C138" i="91"/>
  <c r="AH160" i="84"/>
  <c r="C136" i="91"/>
  <c r="C167" i="91"/>
  <c r="K101" i="87"/>
  <c r="C167" i="87"/>
  <c r="AH117" i="84"/>
  <c r="AK117" i="84"/>
  <c r="AL117" i="84" s="1" a="1"/>
  <c r="AM117" i="84" s="1"/>
  <c r="K127" i="91"/>
  <c r="C165" i="91"/>
  <c r="C142" i="87"/>
  <c r="C165" i="87"/>
  <c r="C100" i="86"/>
  <c r="C187" i="86"/>
  <c r="K179" i="91"/>
  <c r="C100" i="92"/>
  <c r="AH103" i="84"/>
  <c r="AK103" i="84"/>
  <c r="AL103" i="84" s="1" a="1"/>
  <c r="AM103" i="84" s="1"/>
  <c r="K104" i="91"/>
  <c r="K148" i="91"/>
  <c r="K175" i="91"/>
  <c r="C138" i="87"/>
  <c r="C96" i="92"/>
  <c r="AK161" i="84"/>
  <c r="AL161" i="84" s="1" a="1"/>
  <c r="AM161" i="84" s="1"/>
  <c r="AH161" i="84"/>
  <c r="AH170" i="84"/>
  <c r="C138" i="86"/>
  <c r="C167" i="86"/>
  <c r="C100" i="87"/>
  <c r="C136" i="87"/>
  <c r="C182" i="87"/>
  <c r="AK120" i="84"/>
  <c r="AL120" i="84" s="1" a="1"/>
  <c r="AM120" i="84" s="1"/>
  <c r="AH120" i="84"/>
  <c r="AH126" i="84"/>
  <c r="AK126" i="84"/>
  <c r="AL126" i="84" s="1" a="1"/>
  <c r="AM126" i="84" s="1"/>
  <c r="C126" i="91"/>
  <c r="C96" i="87"/>
  <c r="K113" i="91"/>
  <c r="AK136" i="84"/>
  <c r="AL136" i="84" s="1" a="1"/>
  <c r="AM136" i="84" s="1"/>
  <c r="AK116" i="84"/>
  <c r="AL116" i="84" s="1" a="1"/>
  <c r="AM116" i="84" s="1"/>
  <c r="AH116" i="84"/>
  <c r="AK146" i="84"/>
  <c r="AL146" i="84" s="1" a="1"/>
  <c r="AM146" i="84" s="1"/>
  <c r="AH146" i="84"/>
  <c r="C136" i="86"/>
  <c r="C189" i="91"/>
  <c r="AK125" i="84"/>
  <c r="AL125" i="84" s="1" a="1"/>
  <c r="AM125" i="84" s="1"/>
  <c r="AH125" i="84"/>
  <c r="K153" i="91"/>
  <c r="C187" i="87"/>
  <c r="AH101" i="84"/>
  <c r="AK101" i="84"/>
  <c r="AL101" i="84" s="1" a="1"/>
  <c r="AM101" i="84" s="1"/>
  <c r="AH142" i="84"/>
  <c r="A104" i="87"/>
  <c r="A104" i="91"/>
  <c r="A146" i="91"/>
  <c r="A103" i="87"/>
  <c r="A105" i="87"/>
  <c r="A146" i="87"/>
  <c r="A103" i="91"/>
  <c r="A105" i="91"/>
  <c r="A136" i="86"/>
  <c r="A136" i="91"/>
  <c r="A103" i="86"/>
  <c r="A194" i="91"/>
  <c r="A114" i="87"/>
  <c r="Q160" i="103"/>
  <c r="A82" i="92"/>
  <c r="E88" i="91"/>
  <c r="AE92" i="84"/>
  <c r="K92" i="92" s="1"/>
  <c r="A12" i="86"/>
  <c r="A77" i="91"/>
  <c r="AE62" i="84"/>
  <c r="K62" i="92" s="1"/>
  <c r="A31" i="86"/>
  <c r="A19" i="91"/>
  <c r="A52" i="86"/>
  <c r="A63" i="87"/>
  <c r="A74" i="92"/>
  <c r="A18" i="86"/>
  <c r="A29" i="92"/>
  <c r="A45" i="91"/>
  <c r="A56" i="86"/>
  <c r="A67" i="86"/>
  <c r="AD7" i="84"/>
  <c r="AG7" i="84" s="1"/>
  <c r="AE18" i="84"/>
  <c r="K18" i="91" s="1"/>
  <c r="A6" i="86"/>
  <c r="A61" i="91"/>
  <c r="A32" i="86"/>
  <c r="A43" i="86"/>
  <c r="A54" i="87"/>
  <c r="AE66" i="84"/>
  <c r="K66" i="92" s="1"/>
  <c r="AE77" i="84"/>
  <c r="K77" i="92" s="1"/>
  <c r="A79" i="92"/>
  <c r="AE64" i="84"/>
  <c r="K64" i="92" s="1"/>
  <c r="AE36" i="84"/>
  <c r="K36" i="92" s="1"/>
  <c r="A83" i="92"/>
  <c r="AD85" i="84"/>
  <c r="AG85" i="84" s="1"/>
  <c r="A38" i="91"/>
  <c r="A71" i="92"/>
  <c r="AE51" i="84"/>
  <c r="K51" i="91" s="1"/>
  <c r="AD34" i="84"/>
  <c r="AG34" i="84" s="1"/>
  <c r="AD56" i="84"/>
  <c r="AG56" i="84" s="1"/>
  <c r="A53" i="87"/>
  <c r="AE22" i="84"/>
  <c r="K22" i="92" s="1"/>
  <c r="A58" i="91"/>
  <c r="AE23" i="84"/>
  <c r="K23" i="92" s="1"/>
  <c r="A69" i="91"/>
  <c r="AD60" i="84"/>
  <c r="AG60" i="84" s="1"/>
  <c r="AE82" i="84"/>
  <c r="K82" i="87" s="1"/>
  <c r="AD24" i="84"/>
  <c r="AG24" i="84" s="1"/>
  <c r="AE68" i="84"/>
  <c r="K68" i="91" s="1"/>
  <c r="AD18" i="84"/>
  <c r="AG18" i="84" s="1"/>
  <c r="A72" i="86"/>
  <c r="AE15" i="84"/>
  <c r="K15" i="91" s="1"/>
  <c r="A24" i="92"/>
  <c r="A46" i="92"/>
  <c r="AD76" i="84"/>
  <c r="AG76" i="84" s="1"/>
  <c r="AE87" i="84"/>
  <c r="K87" i="92" s="1"/>
  <c r="A21" i="91"/>
  <c r="G88" i="86"/>
  <c r="AE56" i="84"/>
  <c r="K56" i="92" s="1"/>
  <c r="A8" i="87"/>
  <c r="AD44" i="84"/>
  <c r="AG44" i="84" s="1"/>
  <c r="AE50" i="84"/>
  <c r="K50" i="87" s="1"/>
  <c r="A86" i="92"/>
  <c r="A40" i="91"/>
  <c r="A28" i="92"/>
  <c r="AE35" i="84"/>
  <c r="A34" i="92"/>
  <c r="AE31" i="84"/>
  <c r="K31" i="87" s="1"/>
  <c r="AE29" i="84"/>
  <c r="A49" i="86"/>
  <c r="AD57" i="84"/>
  <c r="AG57" i="84" s="1"/>
  <c r="AD70" i="84"/>
  <c r="AG70" i="84" s="1"/>
  <c r="AE74" i="84"/>
  <c r="AE80" i="84"/>
  <c r="E56" i="86"/>
  <c r="A78" i="92"/>
  <c r="A13" i="86"/>
  <c r="AD23" i="84"/>
  <c r="AG23" i="84" s="1"/>
  <c r="AD81" i="84"/>
  <c r="AG81" i="84" s="1"/>
  <c r="A11" i="87"/>
  <c r="AD27" i="84"/>
  <c r="AG27" i="84" s="1"/>
  <c r="A88" i="91"/>
  <c r="AE42" i="84"/>
  <c r="K42" i="87" s="1"/>
  <c r="A55" i="86"/>
  <c r="A62" i="86"/>
  <c r="AD64" i="84"/>
  <c r="AG64" i="84" s="1"/>
  <c r="A10" i="91"/>
  <c r="E64" i="86"/>
  <c r="AD43" i="84"/>
  <c r="AG43" i="84" s="1"/>
  <c r="AE81" i="84"/>
  <c r="K81" i="87" s="1"/>
  <c r="AD87" i="84"/>
  <c r="AG87" i="84" s="1"/>
  <c r="A41" i="91"/>
  <c r="AD77" i="84"/>
  <c r="AG77" i="84" s="1"/>
  <c r="A81" i="92"/>
  <c r="AD79" i="84"/>
  <c r="AG79" i="84" s="1"/>
  <c r="AE8" i="84"/>
  <c r="K8" i="87" s="1"/>
  <c r="AE7" i="84"/>
  <c r="K7" i="92" s="1"/>
  <c r="A47" i="92"/>
  <c r="A66" i="92"/>
  <c r="AE76" i="84"/>
  <c r="K76" i="87" s="1"/>
  <c r="AD51" i="84"/>
  <c r="AG51" i="84" s="1"/>
  <c r="AE57" i="84"/>
  <c r="K57" i="92" s="1"/>
  <c r="AJ5" i="84" a="1"/>
  <c r="AD49" i="84"/>
  <c r="AG49" i="84" s="1"/>
  <c r="A80" i="87"/>
  <c r="AE27" i="84"/>
  <c r="H61" i="86"/>
  <c r="G81" i="86"/>
  <c r="H50" i="91"/>
  <c r="B45" i="87"/>
  <c r="J43" i="92"/>
  <c r="A39" i="91"/>
  <c r="E32" i="86"/>
  <c r="J18" i="91"/>
  <c r="I50" i="91"/>
  <c r="E77" i="91"/>
  <c r="J44" i="92"/>
  <c r="A20" i="87"/>
  <c r="A27" i="91"/>
  <c r="A84" i="86"/>
  <c r="A91" i="87"/>
  <c r="F32" i="86"/>
  <c r="B82" i="86"/>
  <c r="F77" i="91"/>
  <c r="J52" i="87"/>
  <c r="E52" i="92"/>
  <c r="G33" i="86"/>
  <c r="H45" i="86"/>
  <c r="G81" i="91"/>
  <c r="J56" i="87"/>
  <c r="F52" i="92"/>
  <c r="AE6" i="84"/>
  <c r="K6" i="87" s="1"/>
  <c r="AD35" i="84"/>
  <c r="AG35" i="84" s="1"/>
  <c r="AD36" i="84"/>
  <c r="AG36" i="84" s="1"/>
  <c r="E35" i="86"/>
  <c r="E66" i="86"/>
  <c r="E54" i="91"/>
  <c r="E5" i="87"/>
  <c r="B58" i="87"/>
  <c r="G52" i="92"/>
  <c r="AE41" i="84"/>
  <c r="K41" i="87" s="1"/>
  <c r="AD50" i="84"/>
  <c r="AG50" i="84" s="1"/>
  <c r="AD80" i="84"/>
  <c r="AG80" i="84" s="1"/>
  <c r="F49" i="86"/>
  <c r="G82" i="91"/>
  <c r="H58" i="87"/>
  <c r="J60" i="92"/>
  <c r="A26" i="92"/>
  <c r="A60" i="92"/>
  <c r="AD68" i="84"/>
  <c r="AG68" i="84" s="1"/>
  <c r="A70" i="92"/>
  <c r="A90" i="92"/>
  <c r="G55" i="91"/>
  <c r="B84" i="91"/>
  <c r="J60" i="87"/>
  <c r="G50" i="86"/>
  <c r="AD8" i="84"/>
  <c r="AG8" i="84" s="1"/>
  <c r="AD16" i="84"/>
  <c r="AG16" i="84" s="1"/>
  <c r="A36" i="92"/>
  <c r="A37" i="87"/>
  <c r="AD42" i="84"/>
  <c r="AG42" i="84" s="1"/>
  <c r="AE43" i="84"/>
  <c r="K43" i="91" s="1"/>
  <c r="A51" i="92"/>
  <c r="A59" i="92"/>
  <c r="AE79" i="84"/>
  <c r="K79" i="91" s="1"/>
  <c r="F52" i="86"/>
  <c r="B67" i="86"/>
  <c r="H66" i="92"/>
  <c r="E67" i="87"/>
  <c r="V5" i="84"/>
  <c r="AD15" i="84"/>
  <c r="AG15" i="84" s="1"/>
  <c r="A17" i="92"/>
  <c r="A44" i="92"/>
  <c r="A50" i="91"/>
  <c r="AD66" i="84"/>
  <c r="AG66" i="84" s="1"/>
  <c r="A68" i="92"/>
  <c r="B5" i="86"/>
  <c r="E24" i="86"/>
  <c r="F33" i="91"/>
  <c r="G88" i="91"/>
  <c r="E71" i="87"/>
  <c r="W5" i="84" a="1"/>
  <c r="A9" i="86"/>
  <c r="AD22" i="84"/>
  <c r="AG22" i="84" s="1"/>
  <c r="F5" i="86"/>
  <c r="F24" i="86"/>
  <c r="G38" i="86"/>
  <c r="E5" i="91"/>
  <c r="J88" i="91"/>
  <c r="A7" i="92"/>
  <c r="A42" i="92"/>
  <c r="E73" i="92"/>
  <c r="F63" i="91"/>
  <c r="H6" i="92"/>
  <c r="A15" i="91"/>
  <c r="A16" i="92"/>
  <c r="A23" i="91"/>
  <c r="A57" i="87"/>
  <c r="AD74" i="84"/>
  <c r="AG74" i="84" s="1"/>
  <c r="F58" i="86"/>
  <c r="B10" i="91"/>
  <c r="E67" i="91"/>
  <c r="B31" i="87"/>
  <c r="J76" i="87"/>
  <c r="H74" i="92"/>
  <c r="AE70" i="84"/>
  <c r="K70" i="91" s="1"/>
  <c r="A87" i="87"/>
  <c r="F10" i="91"/>
  <c r="F16" i="92"/>
  <c r="AD30" i="84"/>
  <c r="AG30" i="84" s="1"/>
  <c r="A33" i="92"/>
  <c r="A76" i="86"/>
  <c r="AD92" i="84"/>
  <c r="AG92" i="84" s="1"/>
  <c r="I76" i="92"/>
  <c r="A14" i="86"/>
  <c r="A22" i="91"/>
  <c r="AE30" i="84"/>
  <c r="AD37" i="84"/>
  <c r="AG37" i="84" s="1"/>
  <c r="A48" i="92"/>
  <c r="AE59" i="84"/>
  <c r="K59" i="92" s="1"/>
  <c r="E46" i="91"/>
  <c r="H19" i="92"/>
  <c r="J76" i="92"/>
  <c r="AD62" i="84"/>
  <c r="AG62" i="84" s="1"/>
  <c r="F33" i="92"/>
  <c r="F81" i="92"/>
  <c r="AD28" i="84"/>
  <c r="AG28" i="84" s="1"/>
  <c r="A64" i="87"/>
  <c r="A65" i="86"/>
  <c r="E43" i="86"/>
  <c r="J43" i="87"/>
  <c r="E88" i="87"/>
  <c r="H81" i="92"/>
  <c r="AE28" i="84"/>
  <c r="K28" i="92" s="1"/>
  <c r="A30" i="92"/>
  <c r="A73" i="87"/>
  <c r="A85" i="91"/>
  <c r="A92" i="92"/>
  <c r="E81" i="86"/>
  <c r="F88" i="87"/>
  <c r="G82" i="92"/>
  <c r="H16" i="91"/>
  <c r="J44" i="87"/>
  <c r="J58" i="91"/>
  <c r="J58" i="87"/>
  <c r="J58" i="92"/>
  <c r="AE58" i="84"/>
  <c r="AD58" i="84"/>
  <c r="AG58" i="84" s="1"/>
  <c r="E86" i="92"/>
  <c r="E86" i="87"/>
  <c r="E86" i="91"/>
  <c r="F86" i="86"/>
  <c r="G89" i="92"/>
  <c r="G89" i="87"/>
  <c r="G89" i="91"/>
  <c r="H91" i="92"/>
  <c r="H91" i="87"/>
  <c r="E91" i="86"/>
  <c r="H91" i="91"/>
  <c r="AE91" i="84"/>
  <c r="AD91" i="84"/>
  <c r="AG91" i="84" s="1"/>
  <c r="B60" i="86"/>
  <c r="F28" i="91"/>
  <c r="E11" i="91"/>
  <c r="E11" i="87"/>
  <c r="F11" i="86"/>
  <c r="E11" i="92"/>
  <c r="E12" i="87"/>
  <c r="E12" i="92"/>
  <c r="E12" i="91"/>
  <c r="G14" i="92"/>
  <c r="G14" i="87"/>
  <c r="H14" i="86"/>
  <c r="G14" i="91"/>
  <c r="E15" i="92"/>
  <c r="E15" i="87"/>
  <c r="F15" i="86"/>
  <c r="E15" i="91"/>
  <c r="B16" i="91"/>
  <c r="B16" i="87"/>
  <c r="B16" i="92"/>
  <c r="B16" i="86"/>
  <c r="H39" i="92"/>
  <c r="H39" i="87"/>
  <c r="H39" i="91"/>
  <c r="AE39" i="84"/>
  <c r="E55" i="87"/>
  <c r="E55" i="92"/>
  <c r="F55" i="86"/>
  <c r="B65" i="91"/>
  <c r="B65" i="87"/>
  <c r="B65" i="92"/>
  <c r="B65" i="86"/>
  <c r="G87" i="92"/>
  <c r="G87" i="87"/>
  <c r="G87" i="91"/>
  <c r="F12" i="86"/>
  <c r="G84" i="91"/>
  <c r="F15" i="92"/>
  <c r="F15" i="87"/>
  <c r="F15" i="91"/>
  <c r="I37" i="91"/>
  <c r="I37" i="87"/>
  <c r="I37" i="92"/>
  <c r="G47" i="87"/>
  <c r="G47" i="91"/>
  <c r="H47" i="86"/>
  <c r="G47" i="92"/>
  <c r="H49" i="92"/>
  <c r="H49" i="87"/>
  <c r="H49" i="91"/>
  <c r="AE49" i="84"/>
  <c r="F55" i="87"/>
  <c r="F55" i="92"/>
  <c r="I75" i="92"/>
  <c r="I75" i="87"/>
  <c r="I75" i="91"/>
  <c r="G11" i="92"/>
  <c r="H11" i="86"/>
  <c r="G11" i="91"/>
  <c r="G12" i="92"/>
  <c r="G12" i="87"/>
  <c r="G12" i="91"/>
  <c r="G15" i="92"/>
  <c r="G15" i="87"/>
  <c r="G15" i="91"/>
  <c r="H15" i="86"/>
  <c r="E16" i="91"/>
  <c r="E16" i="87"/>
  <c r="F16" i="86"/>
  <c r="I38" i="92"/>
  <c r="I38" i="87"/>
  <c r="I38" i="91"/>
  <c r="H48" i="92"/>
  <c r="H48" i="87"/>
  <c r="H48" i="91"/>
  <c r="E48" i="86"/>
  <c r="AE48" i="84"/>
  <c r="AD48" i="84"/>
  <c r="AG48" i="84" s="1"/>
  <c r="J49" i="91"/>
  <c r="J49" i="92"/>
  <c r="J49" i="87"/>
  <c r="G55" i="92"/>
  <c r="G55" i="87"/>
  <c r="I58" i="91"/>
  <c r="I58" i="87"/>
  <c r="I58" i="92"/>
  <c r="E65" i="91"/>
  <c r="E65" i="92"/>
  <c r="F86" i="92"/>
  <c r="F86" i="87"/>
  <c r="F86" i="91"/>
  <c r="G86" i="86"/>
  <c r="H90" i="91"/>
  <c r="H90" i="87"/>
  <c r="H90" i="92"/>
  <c r="AD90" i="84"/>
  <c r="AG90" i="84" s="1"/>
  <c r="E90" i="86"/>
  <c r="AE90" i="84"/>
  <c r="H12" i="86"/>
  <c r="J40" i="87"/>
  <c r="H38" i="92"/>
  <c r="H38" i="87"/>
  <c r="I40" i="92"/>
  <c r="I40" i="91"/>
  <c r="F47" i="87"/>
  <c r="F47" i="91"/>
  <c r="G47" i="86"/>
  <c r="B62" i="92"/>
  <c r="B62" i="87"/>
  <c r="B62" i="86"/>
  <c r="B62" i="91"/>
  <c r="H72" i="92"/>
  <c r="H72" i="91"/>
  <c r="AE72" i="84"/>
  <c r="H72" i="87"/>
  <c r="E72" i="86"/>
  <c r="J75" i="92"/>
  <c r="J75" i="87"/>
  <c r="J75" i="91"/>
  <c r="F89" i="92"/>
  <c r="F89" i="87"/>
  <c r="F89" i="91"/>
  <c r="G89" i="86"/>
  <c r="I41" i="91"/>
  <c r="F12" i="92"/>
  <c r="F12" i="87"/>
  <c r="F12" i="91"/>
  <c r="B20" i="92"/>
  <c r="B20" i="87"/>
  <c r="B20" i="91"/>
  <c r="J38" i="92"/>
  <c r="J38" i="87"/>
  <c r="J39" i="92"/>
  <c r="J39" i="87"/>
  <c r="J39" i="91"/>
  <c r="F46" i="92"/>
  <c r="F46" i="87"/>
  <c r="F46" i="91"/>
  <c r="G46" i="86"/>
  <c r="B56" i="92"/>
  <c r="B56" i="87"/>
  <c r="B56" i="91"/>
  <c r="B56" i="86"/>
  <c r="J61" i="87"/>
  <c r="J61" i="92"/>
  <c r="B78" i="92"/>
  <c r="B78" i="87"/>
  <c r="B78" i="91"/>
  <c r="J9" i="87"/>
  <c r="J9" i="92"/>
  <c r="AD9" i="84"/>
  <c r="AG9" i="84" s="1"/>
  <c r="H10" i="92"/>
  <c r="H10" i="87"/>
  <c r="H10" i="91"/>
  <c r="E10" i="86"/>
  <c r="H13" i="91"/>
  <c r="H13" i="92"/>
  <c r="AE13" i="84"/>
  <c r="AD13" i="84"/>
  <c r="AG13" i="84" s="1"/>
  <c r="H14" i="92"/>
  <c r="H14" i="87"/>
  <c r="AD14" i="84"/>
  <c r="AG14" i="84" s="1"/>
  <c r="H14" i="91"/>
  <c r="B19" i="87"/>
  <c r="B19" i="86"/>
  <c r="B19" i="91"/>
  <c r="E20" i="92"/>
  <c r="E20" i="87"/>
  <c r="E20" i="91"/>
  <c r="F21" i="92"/>
  <c r="G21" i="86"/>
  <c r="F21" i="87"/>
  <c r="F21" i="91"/>
  <c r="B26" i="92"/>
  <c r="B26" i="86"/>
  <c r="B26" i="91"/>
  <c r="I44" i="92"/>
  <c r="I44" i="87"/>
  <c r="I44" i="91"/>
  <c r="AE44" i="84"/>
  <c r="J48" i="92"/>
  <c r="J48" i="87"/>
  <c r="J48" i="91"/>
  <c r="I49" i="91"/>
  <c r="I49" i="92"/>
  <c r="I49" i="87"/>
  <c r="F54" i="92"/>
  <c r="F54" i="87"/>
  <c r="F54" i="91"/>
  <c r="G54" i="86"/>
  <c r="E56" i="92"/>
  <c r="E56" i="87"/>
  <c r="F56" i="86"/>
  <c r="E59" i="87"/>
  <c r="E59" i="92"/>
  <c r="E59" i="91"/>
  <c r="F62" i="92"/>
  <c r="F62" i="87"/>
  <c r="F62" i="91"/>
  <c r="G62" i="86"/>
  <c r="F65" i="87"/>
  <c r="F65" i="92"/>
  <c r="F65" i="91"/>
  <c r="G65" i="86"/>
  <c r="B79" i="92"/>
  <c r="B79" i="91"/>
  <c r="B79" i="86"/>
  <c r="B79" i="87"/>
  <c r="E85" i="92"/>
  <c r="E85" i="87"/>
  <c r="E85" i="91"/>
  <c r="F85" i="86"/>
  <c r="J31" i="91"/>
  <c r="G11" i="87"/>
  <c r="G21" i="92"/>
  <c r="G21" i="87"/>
  <c r="H21" i="86"/>
  <c r="G21" i="91"/>
  <c r="J45" i="92"/>
  <c r="J45" i="87"/>
  <c r="J45" i="91"/>
  <c r="G53" i="92"/>
  <c r="G53" i="87"/>
  <c r="G53" i="91"/>
  <c r="H53" i="86"/>
  <c r="F56" i="92"/>
  <c r="F56" i="87"/>
  <c r="F56" i="91"/>
  <c r="F59" i="92"/>
  <c r="F59" i="87"/>
  <c r="F59" i="91"/>
  <c r="G65" i="92"/>
  <c r="G65" i="87"/>
  <c r="H65" i="86"/>
  <c r="G65" i="91"/>
  <c r="H88" i="92"/>
  <c r="H88" i="87"/>
  <c r="AD88" i="84"/>
  <c r="AG88" i="84" s="1"/>
  <c r="I90" i="91"/>
  <c r="I90" i="87"/>
  <c r="I90" i="92"/>
  <c r="H88" i="91"/>
  <c r="H13" i="87"/>
  <c r="J10" i="91"/>
  <c r="J10" i="87"/>
  <c r="J10" i="92"/>
  <c r="J13" i="91"/>
  <c r="J13" i="92"/>
  <c r="J13" i="87"/>
  <c r="J14" i="92"/>
  <c r="J14" i="87"/>
  <c r="J14" i="91"/>
  <c r="F20" i="92"/>
  <c r="F20" i="87"/>
  <c r="F20" i="91"/>
  <c r="H47" i="91"/>
  <c r="H47" i="87"/>
  <c r="H47" i="92"/>
  <c r="E47" i="86"/>
  <c r="AE47" i="84"/>
  <c r="AD47" i="84"/>
  <c r="AG47" i="84" s="1"/>
  <c r="I48" i="91"/>
  <c r="I48" i="92"/>
  <c r="G54" i="92"/>
  <c r="G54" i="87"/>
  <c r="G54" i="91"/>
  <c r="H54" i="86"/>
  <c r="G62" i="92"/>
  <c r="G62" i="87"/>
  <c r="G62" i="91"/>
  <c r="H62" i="86"/>
  <c r="B66" i="92"/>
  <c r="B66" i="87"/>
  <c r="B66" i="86"/>
  <c r="B66" i="91"/>
  <c r="I10" i="92"/>
  <c r="I10" i="87"/>
  <c r="I10" i="91"/>
  <c r="H11" i="87"/>
  <c r="E11" i="86"/>
  <c r="H11" i="91"/>
  <c r="I13" i="91"/>
  <c r="I13" i="92"/>
  <c r="E19" i="92"/>
  <c r="E19" i="87"/>
  <c r="F19" i="86"/>
  <c r="E19" i="91"/>
  <c r="G20" i="92"/>
  <c r="G20" i="87"/>
  <c r="G20" i="91"/>
  <c r="H20" i="86"/>
  <c r="B25" i="92"/>
  <c r="B25" i="87"/>
  <c r="B25" i="91"/>
  <c r="E26" i="92"/>
  <c r="F26" i="86"/>
  <c r="E26" i="91"/>
  <c r="I45" i="92"/>
  <c r="I45" i="87"/>
  <c r="I45" i="91"/>
  <c r="H46" i="92"/>
  <c r="H46" i="87"/>
  <c r="H46" i="91"/>
  <c r="E46" i="86"/>
  <c r="H55" i="92"/>
  <c r="H55" i="87"/>
  <c r="H55" i="91"/>
  <c r="AE55" i="84"/>
  <c r="AD55" i="84"/>
  <c r="AG55" i="84" s="1"/>
  <c r="G56" i="92"/>
  <c r="G56" i="87"/>
  <c r="G56" i="91"/>
  <c r="G59" i="92"/>
  <c r="G59" i="87"/>
  <c r="H59" i="86"/>
  <c r="G59" i="91"/>
  <c r="E70" i="92"/>
  <c r="E70" i="87"/>
  <c r="F70" i="86"/>
  <c r="E70" i="91"/>
  <c r="B74" i="92"/>
  <c r="B74" i="87"/>
  <c r="B74" i="86"/>
  <c r="G78" i="92"/>
  <c r="G78" i="87"/>
  <c r="G78" i="91"/>
  <c r="E79" i="92"/>
  <c r="E79" i="91"/>
  <c r="F79" i="86"/>
  <c r="G85" i="92"/>
  <c r="G85" i="87"/>
  <c r="G85" i="91"/>
  <c r="I13" i="87"/>
  <c r="B21" i="91"/>
  <c r="B21" i="87"/>
  <c r="B21" i="92"/>
  <c r="J11" i="87"/>
  <c r="J11" i="92"/>
  <c r="J12" i="92"/>
  <c r="J12" i="87"/>
  <c r="J12" i="91"/>
  <c r="AD12" i="84"/>
  <c r="AG12" i="84" s="1"/>
  <c r="F19" i="92"/>
  <c r="F19" i="87"/>
  <c r="B22" i="92"/>
  <c r="B22" i="91"/>
  <c r="B22" i="86"/>
  <c r="B22" i="87"/>
  <c r="E27" i="92"/>
  <c r="E27" i="87"/>
  <c r="F27" i="86"/>
  <c r="AD31" i="84"/>
  <c r="AG31" i="84" s="1"/>
  <c r="J46" i="92"/>
  <c r="J46" i="87"/>
  <c r="I47" i="91"/>
  <c r="I47" i="87"/>
  <c r="I47" i="92"/>
  <c r="H52" i="91"/>
  <c r="H52" i="87"/>
  <c r="J55" i="87"/>
  <c r="J55" i="92"/>
  <c r="J55" i="91"/>
  <c r="E66" i="92"/>
  <c r="E66" i="87"/>
  <c r="F66" i="86"/>
  <c r="E66" i="91"/>
  <c r="H69" i="92"/>
  <c r="H69" i="87"/>
  <c r="E69" i="86"/>
  <c r="AE69" i="84"/>
  <c r="AD69" i="84"/>
  <c r="AG69" i="84" s="1"/>
  <c r="E84" i="92"/>
  <c r="F84" i="86"/>
  <c r="E84" i="87"/>
  <c r="H86" i="87"/>
  <c r="H86" i="91"/>
  <c r="E86" i="86"/>
  <c r="H86" i="92"/>
  <c r="AE86" i="84"/>
  <c r="AD86" i="84"/>
  <c r="AG86" i="84" s="1"/>
  <c r="B60" i="91"/>
  <c r="I11" i="87"/>
  <c r="I11" i="92"/>
  <c r="I12" i="92"/>
  <c r="I12" i="87"/>
  <c r="I12" i="91"/>
  <c r="F18" i="92"/>
  <c r="F18" i="91"/>
  <c r="G18" i="86"/>
  <c r="G19" i="92"/>
  <c r="G19" i="87"/>
  <c r="H19" i="86"/>
  <c r="H21" i="92"/>
  <c r="H21" i="87"/>
  <c r="H21" i="91"/>
  <c r="AD21" i="84"/>
  <c r="AG21" i="84" s="1"/>
  <c r="E21" i="86"/>
  <c r="E25" i="87"/>
  <c r="E25" i="91"/>
  <c r="E25" i="92"/>
  <c r="F25" i="86"/>
  <c r="G26" i="92"/>
  <c r="G26" i="87"/>
  <c r="G26" i="91"/>
  <c r="F27" i="92"/>
  <c r="F27" i="87"/>
  <c r="G27" i="86"/>
  <c r="B28" i="91"/>
  <c r="B28" i="87"/>
  <c r="B28" i="86"/>
  <c r="I46" i="92"/>
  <c r="I46" i="87"/>
  <c r="I46" i="91"/>
  <c r="H53" i="91"/>
  <c r="H53" i="87"/>
  <c r="E53" i="86"/>
  <c r="H53" i="92"/>
  <c r="H54" i="91"/>
  <c r="H54" i="87"/>
  <c r="H54" i="92"/>
  <c r="AE54" i="84"/>
  <c r="I55" i="92"/>
  <c r="I55" i="87"/>
  <c r="I55" i="91"/>
  <c r="H62" i="91"/>
  <c r="H62" i="87"/>
  <c r="H62" i="92"/>
  <c r="E62" i="86"/>
  <c r="H65" i="92"/>
  <c r="H65" i="87"/>
  <c r="AE65" i="84"/>
  <c r="AD65" i="84"/>
  <c r="AG65" i="84" s="1"/>
  <c r="H65" i="91"/>
  <c r="J69" i="87"/>
  <c r="J69" i="92"/>
  <c r="E74" i="92"/>
  <c r="E74" i="87"/>
  <c r="F74" i="86"/>
  <c r="E74" i="91"/>
  <c r="F84" i="92"/>
  <c r="F84" i="87"/>
  <c r="F84" i="91"/>
  <c r="G84" i="86"/>
  <c r="J86" i="91"/>
  <c r="J86" i="92"/>
  <c r="G55" i="86"/>
  <c r="E13" i="87"/>
  <c r="E13" i="91"/>
  <c r="E13" i="92"/>
  <c r="F13" i="86"/>
  <c r="G49" i="92"/>
  <c r="G49" i="87"/>
  <c r="G49" i="91"/>
  <c r="H49" i="86"/>
  <c r="E87" i="92"/>
  <c r="E87" i="87"/>
  <c r="E87" i="91"/>
  <c r="F87" i="86"/>
  <c r="G91" i="92"/>
  <c r="G91" i="87"/>
  <c r="G91" i="91"/>
  <c r="I32" i="91"/>
  <c r="I32" i="87"/>
  <c r="F51" i="92"/>
  <c r="F51" i="87"/>
  <c r="G51" i="86"/>
  <c r="F51" i="91"/>
  <c r="E89" i="92"/>
  <c r="E89" i="87"/>
  <c r="F89" i="86"/>
  <c r="E89" i="91"/>
  <c r="E78" i="86"/>
  <c r="H78" i="92"/>
  <c r="AE78" i="84"/>
  <c r="AD78" i="84"/>
  <c r="AG78" i="84" s="1"/>
  <c r="H78" i="87"/>
  <c r="H78" i="91"/>
  <c r="B34" i="92"/>
  <c r="B34" i="87"/>
  <c r="B34" i="91"/>
  <c r="B34" i="86"/>
  <c r="AD38" i="84"/>
  <c r="AG38" i="84" s="1"/>
  <c r="I62" i="91"/>
  <c r="I62" i="87"/>
  <c r="I62" i="92"/>
  <c r="E57" i="92"/>
  <c r="E57" i="91"/>
  <c r="F57" i="86"/>
  <c r="E57" i="87"/>
  <c r="F83" i="92"/>
  <c r="F83" i="87"/>
  <c r="F83" i="91"/>
  <c r="G83" i="86"/>
  <c r="F19" i="91"/>
  <c r="J26" i="92"/>
  <c r="J26" i="87"/>
  <c r="J26" i="91"/>
  <c r="G5" i="92"/>
  <c r="G5" i="87"/>
  <c r="G5" i="91"/>
  <c r="AD10" i="84"/>
  <c r="AG10" i="84" s="1"/>
  <c r="I19" i="92"/>
  <c r="I19" i="87"/>
  <c r="I19" i="91"/>
  <c r="I26" i="92"/>
  <c r="I26" i="91"/>
  <c r="E33" i="87"/>
  <c r="F33" i="86"/>
  <c r="E33" i="92"/>
  <c r="F35" i="91"/>
  <c r="F35" i="87"/>
  <c r="F35" i="92"/>
  <c r="G57" i="92"/>
  <c r="G57" i="87"/>
  <c r="G57" i="91"/>
  <c r="H57" i="86"/>
  <c r="F60" i="92"/>
  <c r="F60" i="87"/>
  <c r="F60" i="91"/>
  <c r="G60" i="86"/>
  <c r="H26" i="86"/>
  <c r="H19" i="91"/>
  <c r="E6" i="91"/>
  <c r="E6" i="92"/>
  <c r="E6" i="87"/>
  <c r="AE10" i="84"/>
  <c r="I18" i="92"/>
  <c r="I18" i="91"/>
  <c r="I18" i="87"/>
  <c r="H22" i="92"/>
  <c r="H22" i="87"/>
  <c r="H22" i="91"/>
  <c r="E22" i="86"/>
  <c r="J25" i="91"/>
  <c r="J25" i="92"/>
  <c r="G34" i="92"/>
  <c r="G34" i="87"/>
  <c r="G34" i="91"/>
  <c r="H34" i="86"/>
  <c r="G35" i="91"/>
  <c r="G35" i="92"/>
  <c r="H35" i="86"/>
  <c r="G35" i="87"/>
  <c r="E36" i="92"/>
  <c r="E36" i="87"/>
  <c r="E36" i="91"/>
  <c r="F36" i="86"/>
  <c r="A38" i="86"/>
  <c r="B40" i="91"/>
  <c r="B40" i="86"/>
  <c r="B40" i="92"/>
  <c r="E41" i="92"/>
  <c r="E41" i="87"/>
  <c r="F41" i="86"/>
  <c r="E41" i="91"/>
  <c r="AE45" i="84"/>
  <c r="G60" i="92"/>
  <c r="G60" i="87"/>
  <c r="G60" i="91"/>
  <c r="H60" i="86"/>
  <c r="E63" i="92"/>
  <c r="F63" i="86"/>
  <c r="E63" i="87"/>
  <c r="B68" i="92"/>
  <c r="B68" i="91"/>
  <c r="B68" i="87"/>
  <c r="B68" i="86"/>
  <c r="AD72" i="84"/>
  <c r="AG72" i="84" s="1"/>
  <c r="J74" i="91"/>
  <c r="J74" i="87"/>
  <c r="I84" i="92"/>
  <c r="I84" i="87"/>
  <c r="I84" i="91"/>
  <c r="AE88" i="84"/>
  <c r="G56" i="86"/>
  <c r="E63" i="91"/>
  <c r="B26" i="87"/>
  <c r="H11" i="92"/>
  <c r="F47" i="92"/>
  <c r="E31" i="92"/>
  <c r="E31" i="87"/>
  <c r="E31" i="91"/>
  <c r="F31" i="86"/>
  <c r="H56" i="86"/>
  <c r="H38" i="91"/>
  <c r="E26" i="87"/>
  <c r="I6" i="92"/>
  <c r="I6" i="87"/>
  <c r="I6" i="91"/>
  <c r="I63" i="92"/>
  <c r="I63" i="87"/>
  <c r="I63" i="91"/>
  <c r="G76" i="92"/>
  <c r="G76" i="87"/>
  <c r="G76" i="91"/>
  <c r="E47" i="92"/>
  <c r="E47" i="87"/>
  <c r="E47" i="91"/>
  <c r="F47" i="86"/>
  <c r="B77" i="91"/>
  <c r="B77" i="86"/>
  <c r="B77" i="87"/>
  <c r="G84" i="92"/>
  <c r="G25" i="87"/>
  <c r="G25" i="91"/>
  <c r="H25" i="86"/>
  <c r="G25" i="92"/>
  <c r="I53" i="92"/>
  <c r="I53" i="87"/>
  <c r="I53" i="91"/>
  <c r="I65" i="92"/>
  <c r="I65" i="87"/>
  <c r="I65" i="91"/>
  <c r="J78" i="92"/>
  <c r="J78" i="91"/>
  <c r="J78" i="87"/>
  <c r="J17" i="92"/>
  <c r="J17" i="87"/>
  <c r="J17" i="91"/>
  <c r="G23" i="87"/>
  <c r="G23" i="91"/>
  <c r="G23" i="92"/>
  <c r="B36" i="92"/>
  <c r="B36" i="87"/>
  <c r="B36" i="91"/>
  <c r="B41" i="92"/>
  <c r="B41" i="87"/>
  <c r="B41" i="86"/>
  <c r="F57" i="92"/>
  <c r="F57" i="91"/>
  <c r="G57" i="86"/>
  <c r="F57" i="87"/>
  <c r="H84" i="92"/>
  <c r="H84" i="87"/>
  <c r="AE84" i="84"/>
  <c r="AD84" i="84"/>
  <c r="AG84" i="84" s="1"/>
  <c r="E84" i="86"/>
  <c r="H84" i="91"/>
  <c r="H25" i="91"/>
  <c r="H25" i="92"/>
  <c r="H25" i="87"/>
  <c r="E25" i="86"/>
  <c r="AE25" i="84"/>
  <c r="AD25" i="84"/>
  <c r="AG25" i="84" s="1"/>
  <c r="F34" i="92"/>
  <c r="G34" i="86"/>
  <c r="F34" i="87"/>
  <c r="B37" i="92"/>
  <c r="B37" i="87"/>
  <c r="B37" i="86"/>
  <c r="B37" i="91"/>
  <c r="H5" i="92"/>
  <c r="H5" i="87"/>
  <c r="E5" i="86"/>
  <c r="AE5" i="84"/>
  <c r="AD5" i="84"/>
  <c r="AG5" i="84" s="1"/>
  <c r="H5" i="91"/>
  <c r="F7" i="87"/>
  <c r="G7" i="86"/>
  <c r="F7" i="91"/>
  <c r="F7" i="92"/>
  <c r="B8" i="92"/>
  <c r="B8" i="87"/>
  <c r="B8" i="91"/>
  <c r="B8" i="86"/>
  <c r="AE11" i="84"/>
  <c r="I22" i="92"/>
  <c r="I22" i="87"/>
  <c r="I22" i="91"/>
  <c r="J23" i="87"/>
  <c r="J23" i="91"/>
  <c r="J23" i="92"/>
  <c r="J24" i="92"/>
  <c r="J24" i="87"/>
  <c r="F32" i="92"/>
  <c r="F32" i="87"/>
  <c r="F32" i="91"/>
  <c r="G32" i="86"/>
  <c r="E40" i="91"/>
  <c r="E40" i="87"/>
  <c r="E40" i="92"/>
  <c r="F40" i="86"/>
  <c r="G41" i="92"/>
  <c r="G41" i="87"/>
  <c r="G41" i="91"/>
  <c r="H41" i="86"/>
  <c r="F42" i="92"/>
  <c r="F42" i="87"/>
  <c r="F42" i="91"/>
  <c r="B43" i="86"/>
  <c r="B43" i="91"/>
  <c r="B43" i="87"/>
  <c r="AE46" i="84"/>
  <c r="AE52" i="84"/>
  <c r="H57" i="92"/>
  <c r="H57" i="87"/>
  <c r="H57" i="91"/>
  <c r="E57" i="86"/>
  <c r="B61" i="91"/>
  <c r="B61" i="87"/>
  <c r="B61" i="86"/>
  <c r="AE61" i="84"/>
  <c r="G63" i="92"/>
  <c r="G63" i="87"/>
  <c r="H63" i="86"/>
  <c r="G63" i="91"/>
  <c r="E68" i="92"/>
  <c r="E68" i="87"/>
  <c r="F68" i="86"/>
  <c r="E68" i="91"/>
  <c r="I80" i="92"/>
  <c r="I80" i="87"/>
  <c r="I80" i="91"/>
  <c r="J81" i="87"/>
  <c r="J81" i="91"/>
  <c r="J81" i="92"/>
  <c r="H82" i="92"/>
  <c r="H82" i="87"/>
  <c r="H82" i="91"/>
  <c r="AD82" i="84"/>
  <c r="AG82" i="84" s="1"/>
  <c r="E82" i="86"/>
  <c r="B92" i="92"/>
  <c r="B92" i="87"/>
  <c r="B92" i="91"/>
  <c r="E38" i="86"/>
  <c r="E49" i="86"/>
  <c r="J38" i="91"/>
  <c r="I26" i="87"/>
  <c r="J31" i="92"/>
  <c r="J31" i="87"/>
  <c r="I41" i="92"/>
  <c r="I41" i="87"/>
  <c r="G50" i="92"/>
  <c r="G50" i="87"/>
  <c r="F14" i="92"/>
  <c r="F14" i="87"/>
  <c r="G14" i="86"/>
  <c r="F14" i="91"/>
  <c r="H50" i="86"/>
  <c r="J21" i="92"/>
  <c r="J21" i="91"/>
  <c r="J21" i="87"/>
  <c r="H59" i="92"/>
  <c r="H59" i="87"/>
  <c r="H59" i="91"/>
  <c r="AD59" i="84"/>
  <c r="AG59" i="84" s="1"/>
  <c r="J20" i="91"/>
  <c r="J20" i="87"/>
  <c r="J20" i="92"/>
  <c r="G74" i="92"/>
  <c r="G74" i="87"/>
  <c r="G74" i="91"/>
  <c r="E83" i="92"/>
  <c r="E83" i="87"/>
  <c r="E83" i="91"/>
  <c r="F83" i="86"/>
  <c r="H19" i="87"/>
  <c r="AE19" i="84"/>
  <c r="AD19" i="84"/>
  <c r="AG19" i="84" s="1"/>
  <c r="H26" i="92"/>
  <c r="H26" i="87"/>
  <c r="H26" i="91"/>
  <c r="AD26" i="84"/>
  <c r="AG26" i="84" s="1"/>
  <c r="B33" i="91"/>
  <c r="B33" i="87"/>
  <c r="B33" i="86"/>
  <c r="B33" i="92"/>
  <c r="AE38" i="84"/>
  <c r="G83" i="91"/>
  <c r="G83" i="92"/>
  <c r="G83" i="87"/>
  <c r="AE14" i="84"/>
  <c r="I25" i="91"/>
  <c r="I25" i="87"/>
  <c r="I25" i="92"/>
  <c r="E42" i="92"/>
  <c r="E42" i="87"/>
  <c r="E42" i="91"/>
  <c r="F42" i="86"/>
  <c r="AD46" i="84"/>
  <c r="AG46" i="84" s="1"/>
  <c r="AD61" i="84"/>
  <c r="AG61" i="84" s="1"/>
  <c r="H83" i="91"/>
  <c r="H83" i="87"/>
  <c r="H83" i="92"/>
  <c r="E83" i="86"/>
  <c r="AE83" i="84"/>
  <c r="AD83" i="84"/>
  <c r="AG83" i="84" s="1"/>
  <c r="G6" i="91"/>
  <c r="G6" i="87"/>
  <c r="G6" i="92"/>
  <c r="H6" i="86"/>
  <c r="J5" i="92"/>
  <c r="J5" i="87"/>
  <c r="J5" i="91"/>
  <c r="G7" i="92"/>
  <c r="G7" i="87"/>
  <c r="G7" i="91"/>
  <c r="H7" i="86"/>
  <c r="AE21" i="84"/>
  <c r="I23" i="87"/>
  <c r="I23" i="91"/>
  <c r="I23" i="92"/>
  <c r="G31" i="92"/>
  <c r="G31" i="87"/>
  <c r="G31" i="91"/>
  <c r="G32" i="92"/>
  <c r="G32" i="87"/>
  <c r="G32" i="91"/>
  <c r="H32" i="86"/>
  <c r="H34" i="92"/>
  <c r="H34" i="87"/>
  <c r="H34" i="91"/>
  <c r="AE34" i="84"/>
  <c r="E34" i="86"/>
  <c r="F40" i="91"/>
  <c r="F40" i="92"/>
  <c r="F40" i="87"/>
  <c r="G40" i="86"/>
  <c r="G42" i="87"/>
  <c r="G42" i="91"/>
  <c r="G42" i="92"/>
  <c r="B44" i="92"/>
  <c r="B44" i="91"/>
  <c r="B44" i="86"/>
  <c r="B49" i="92"/>
  <c r="B49" i="87"/>
  <c r="B49" i="91"/>
  <c r="B50" i="91"/>
  <c r="B50" i="92"/>
  <c r="B50" i="87"/>
  <c r="AD53" i="84"/>
  <c r="AG53" i="84" s="1"/>
  <c r="AD54" i="84"/>
  <c r="AG54" i="84" s="1"/>
  <c r="J57" i="87"/>
  <c r="J57" i="91"/>
  <c r="J57" i="92"/>
  <c r="H60" i="92"/>
  <c r="H60" i="91"/>
  <c r="E60" i="86"/>
  <c r="AE60" i="84"/>
  <c r="H60" i="87"/>
  <c r="B76" i="92"/>
  <c r="B76" i="86"/>
  <c r="B76" i="91"/>
  <c r="B76" i="87"/>
  <c r="I81" i="87"/>
  <c r="I81" i="91"/>
  <c r="J82" i="92"/>
  <c r="J82" i="91"/>
  <c r="J82" i="87"/>
  <c r="I83" i="92"/>
  <c r="I83" i="91"/>
  <c r="I83" i="87"/>
  <c r="B91" i="86"/>
  <c r="B91" i="92"/>
  <c r="B91" i="87"/>
  <c r="B91" i="91"/>
  <c r="G19" i="86"/>
  <c r="E65" i="86"/>
  <c r="B78" i="86"/>
  <c r="J86" i="87"/>
  <c r="B15" i="92"/>
  <c r="B15" i="91"/>
  <c r="B15" i="86"/>
  <c r="B15" i="87"/>
  <c r="J32" i="91"/>
  <c r="J32" i="87"/>
  <c r="J32" i="92"/>
  <c r="AE32" i="84"/>
  <c r="AD32" i="84"/>
  <c r="AG32" i="84" s="1"/>
  <c r="F48" i="92"/>
  <c r="F48" i="87"/>
  <c r="F48" i="91"/>
  <c r="G48" i="86"/>
  <c r="F90" i="92"/>
  <c r="F90" i="87"/>
  <c r="F90" i="91"/>
  <c r="G90" i="86"/>
  <c r="F13" i="87"/>
  <c r="F13" i="91"/>
  <c r="F13" i="92"/>
  <c r="I31" i="92"/>
  <c r="I31" i="87"/>
  <c r="I31" i="91"/>
  <c r="H37" i="91"/>
  <c r="H37" i="87"/>
  <c r="H37" i="92"/>
  <c r="G48" i="92"/>
  <c r="G48" i="87"/>
  <c r="G48" i="91"/>
  <c r="H75" i="92"/>
  <c r="H75" i="87"/>
  <c r="AE75" i="84"/>
  <c r="AD75" i="84"/>
  <c r="AG75" i="84" s="1"/>
  <c r="H75" i="91"/>
  <c r="E75" i="86"/>
  <c r="G27" i="92"/>
  <c r="G27" i="87"/>
  <c r="G27" i="91"/>
  <c r="H27" i="86"/>
  <c r="I52" i="91"/>
  <c r="I52" i="87"/>
  <c r="I52" i="92"/>
  <c r="J54" i="91"/>
  <c r="J54" i="87"/>
  <c r="J54" i="92"/>
  <c r="F74" i="92"/>
  <c r="F74" i="87"/>
  <c r="F74" i="91"/>
  <c r="G74" i="86"/>
  <c r="I16" i="87"/>
  <c r="I16" i="91"/>
  <c r="I16" i="92"/>
  <c r="AE16" i="84"/>
  <c r="AD39" i="84"/>
  <c r="AG39" i="84" s="1"/>
  <c r="H73" i="92"/>
  <c r="H73" i="87"/>
  <c r="AE73" i="84"/>
  <c r="AD73" i="84"/>
  <c r="AG73" i="84" s="1"/>
  <c r="E73" i="86"/>
  <c r="F24" i="92"/>
  <c r="F24" i="87"/>
  <c r="F24" i="91"/>
  <c r="I78" i="92"/>
  <c r="I78" i="91"/>
  <c r="I78" i="87"/>
  <c r="G15" i="86"/>
  <c r="B6" i="91"/>
  <c r="B6" i="92"/>
  <c r="B6" i="86"/>
  <c r="B6" i="87"/>
  <c r="G24" i="92"/>
  <c r="G24" i="87"/>
  <c r="H24" i="86"/>
  <c r="E37" i="86"/>
  <c r="H23" i="92"/>
  <c r="E23" i="86"/>
  <c r="H23" i="87"/>
  <c r="H23" i="91"/>
  <c r="F36" i="92"/>
  <c r="F36" i="87"/>
  <c r="G36" i="86"/>
  <c r="F36" i="91"/>
  <c r="AD52" i="84"/>
  <c r="AG52" i="84" s="1"/>
  <c r="I5" i="92"/>
  <c r="I5" i="87"/>
  <c r="I5" i="91"/>
  <c r="E8" i="92"/>
  <c r="E8" i="87"/>
  <c r="E8" i="91"/>
  <c r="F8" i="86"/>
  <c r="B9" i="92"/>
  <c r="B9" i="87"/>
  <c r="B9" i="91"/>
  <c r="J29" i="92"/>
  <c r="J29" i="87"/>
  <c r="J29" i="91"/>
  <c r="AD29" i="84"/>
  <c r="AG29" i="84" s="1"/>
  <c r="H30" i="91"/>
  <c r="H30" i="92"/>
  <c r="H30" i="87"/>
  <c r="H33" i="92"/>
  <c r="E33" i="86"/>
  <c r="H33" i="91"/>
  <c r="AE33" i="84"/>
  <c r="AD33" i="84"/>
  <c r="AG33" i="84" s="1"/>
  <c r="H33" i="87"/>
  <c r="J34" i="92"/>
  <c r="J34" i="87"/>
  <c r="J34" i="91"/>
  <c r="G40" i="91"/>
  <c r="G40" i="92"/>
  <c r="H40" i="86"/>
  <c r="E43" i="92"/>
  <c r="E43" i="91"/>
  <c r="E43" i="87"/>
  <c r="F43" i="86"/>
  <c r="B48" i="92"/>
  <c r="B48" i="86"/>
  <c r="B48" i="87"/>
  <c r="AE53" i="84"/>
  <c r="I57" i="92"/>
  <c r="I57" i="87"/>
  <c r="B64" i="92"/>
  <c r="B64" i="91"/>
  <c r="B64" i="86"/>
  <c r="B64" i="87"/>
  <c r="H67" i="92"/>
  <c r="H67" i="87"/>
  <c r="AE67" i="84"/>
  <c r="H67" i="91"/>
  <c r="E67" i="86"/>
  <c r="AD67" i="84"/>
  <c r="AG67" i="84" s="1"/>
  <c r="G68" i="92"/>
  <c r="G68" i="87"/>
  <c r="G68" i="91"/>
  <c r="H71" i="92"/>
  <c r="H71" i="87"/>
  <c r="E71" i="86"/>
  <c r="H71" i="91"/>
  <c r="AE71" i="84"/>
  <c r="AD71" i="84"/>
  <c r="AG71" i="84" s="1"/>
  <c r="E72" i="92"/>
  <c r="E72" i="87"/>
  <c r="E72" i="91"/>
  <c r="I82" i="92"/>
  <c r="I82" i="87"/>
  <c r="I82" i="91"/>
  <c r="B90" i="92"/>
  <c r="B90" i="87"/>
  <c r="B90" i="91"/>
  <c r="B90" i="86"/>
  <c r="F65" i="86"/>
  <c r="J9" i="91"/>
  <c r="G24" i="91"/>
  <c r="J40" i="91"/>
  <c r="B60" i="87"/>
  <c r="E16" i="92"/>
  <c r="H52" i="92"/>
  <c r="I81" i="92"/>
  <c r="F25" i="87"/>
  <c r="F25" i="91"/>
  <c r="G25" i="86"/>
  <c r="F25" i="92"/>
  <c r="AE37" i="84"/>
  <c r="J53" i="92"/>
  <c r="J53" i="87"/>
  <c r="J53" i="91"/>
  <c r="B57" i="91"/>
  <c r="B57" i="92"/>
  <c r="B57" i="86"/>
  <c r="J62" i="91"/>
  <c r="J62" i="87"/>
  <c r="J62" i="92"/>
  <c r="B29" i="87"/>
  <c r="B29" i="92"/>
  <c r="B29" i="86"/>
  <c r="B29" i="91"/>
  <c r="F28" i="87"/>
  <c r="G28" i="86"/>
  <c r="AE9" i="84"/>
  <c r="I17" i="92"/>
  <c r="I17" i="87"/>
  <c r="I17" i="91"/>
  <c r="G28" i="87"/>
  <c r="G28" i="92"/>
  <c r="H28" i="86"/>
  <c r="G28" i="91"/>
  <c r="E60" i="92"/>
  <c r="E60" i="87"/>
  <c r="F60" i="86"/>
  <c r="E60" i="91"/>
  <c r="G19" i="91"/>
  <c r="AD11" i="84"/>
  <c r="AG11" i="84" s="1"/>
  <c r="E32" i="92"/>
  <c r="E32" i="87"/>
  <c r="G67" i="92"/>
  <c r="G67" i="87"/>
  <c r="H6" i="87"/>
  <c r="AD6" i="84"/>
  <c r="AG6" i="84" s="1"/>
  <c r="H6" i="91"/>
  <c r="F8" i="87"/>
  <c r="F8" i="91"/>
  <c r="F8" i="92"/>
  <c r="B14" i="92"/>
  <c r="B14" i="87"/>
  <c r="B14" i="86"/>
  <c r="AE26" i="84"/>
  <c r="J30" i="92"/>
  <c r="J30" i="87"/>
  <c r="J30" i="91"/>
  <c r="J33" i="92"/>
  <c r="J33" i="87"/>
  <c r="I34" i="92"/>
  <c r="I34" i="87"/>
  <c r="I34" i="91"/>
  <c r="F39" i="92"/>
  <c r="F39" i="87"/>
  <c r="F39" i="91"/>
  <c r="G39" i="86"/>
  <c r="H41" i="92"/>
  <c r="H41" i="87"/>
  <c r="AD41" i="84"/>
  <c r="AG41" i="84" s="1"/>
  <c r="E41" i="86"/>
  <c r="F43" i="92"/>
  <c r="G43" i="86"/>
  <c r="F43" i="91"/>
  <c r="F43" i="87"/>
  <c r="E44" i="92"/>
  <c r="E44" i="87"/>
  <c r="E44" i="91"/>
  <c r="F44" i="86"/>
  <c r="E50" i="91"/>
  <c r="E50" i="92"/>
  <c r="E50" i="87"/>
  <c r="F50" i="86"/>
  <c r="B51" i="92"/>
  <c r="B51" i="87"/>
  <c r="B51" i="86"/>
  <c r="B51" i="91"/>
  <c r="I60" i="91"/>
  <c r="I60" i="87"/>
  <c r="H63" i="92"/>
  <c r="H63" i="87"/>
  <c r="E63" i="86"/>
  <c r="H63" i="91"/>
  <c r="AE63" i="84"/>
  <c r="AD63" i="84"/>
  <c r="AG63" i="84" s="1"/>
  <c r="J67" i="92"/>
  <c r="J67" i="91"/>
  <c r="J67" i="87"/>
  <c r="J71" i="92"/>
  <c r="J71" i="91"/>
  <c r="F72" i="92"/>
  <c r="F72" i="87"/>
  <c r="F72" i="91"/>
  <c r="E76" i="92"/>
  <c r="E76" i="87"/>
  <c r="F76" i="86"/>
  <c r="B87" i="92"/>
  <c r="B87" i="87"/>
  <c r="B87" i="91"/>
  <c r="B87" i="86"/>
  <c r="E91" i="92"/>
  <c r="E91" i="87"/>
  <c r="F91" i="86"/>
  <c r="E91" i="91"/>
  <c r="F92" i="92"/>
  <c r="G92" i="86"/>
  <c r="F92" i="87"/>
  <c r="F92" i="91"/>
  <c r="B9" i="86"/>
  <c r="B20" i="86"/>
  <c r="B50" i="86"/>
  <c r="I60" i="92"/>
  <c r="E14" i="91"/>
  <c r="E14" i="92"/>
  <c r="E14" i="87"/>
  <c r="H40" i="92"/>
  <c r="H40" i="87"/>
  <c r="H40" i="91"/>
  <c r="E40" i="86"/>
  <c r="AE40" i="84"/>
  <c r="AD40" i="84"/>
  <c r="AG40" i="84" s="1"/>
  <c r="E51" i="92"/>
  <c r="E51" i="87"/>
  <c r="E51" i="91"/>
  <c r="F51" i="86"/>
  <c r="B55" i="91"/>
  <c r="B55" i="87"/>
  <c r="B55" i="92"/>
  <c r="B55" i="86"/>
  <c r="F64" i="92"/>
  <c r="F64" i="87"/>
  <c r="F64" i="91"/>
  <c r="B52" i="92"/>
  <c r="B52" i="87"/>
  <c r="B52" i="91"/>
  <c r="B52" i="86"/>
  <c r="H20" i="91"/>
  <c r="H20" i="87"/>
  <c r="AD20" i="84"/>
  <c r="AG20" i="84" s="1"/>
  <c r="AE20" i="84"/>
  <c r="H20" i="92"/>
  <c r="J65" i="87"/>
  <c r="J65" i="91"/>
  <c r="I69" i="92"/>
  <c r="I69" i="87"/>
  <c r="I86" i="92"/>
  <c r="I86" i="91"/>
  <c r="F18" i="87"/>
  <c r="I21" i="92"/>
  <c r="I21" i="87"/>
  <c r="I21" i="91"/>
  <c r="E28" i="91"/>
  <c r="E28" i="87"/>
  <c r="E28" i="92"/>
  <c r="F28" i="86"/>
  <c r="B35" i="91"/>
  <c r="B35" i="92"/>
  <c r="B35" i="86"/>
  <c r="B35" i="87"/>
  <c r="I20" i="91"/>
  <c r="I20" i="87"/>
  <c r="I20" i="92"/>
  <c r="J73" i="87"/>
  <c r="J73" i="91"/>
  <c r="I85" i="92"/>
  <c r="I85" i="87"/>
  <c r="I85" i="91"/>
  <c r="E26" i="86"/>
  <c r="H18" i="92"/>
  <c r="H18" i="91"/>
  <c r="E18" i="86"/>
  <c r="H18" i="87"/>
  <c r="H27" i="92"/>
  <c r="H27" i="87"/>
  <c r="H27" i="91"/>
  <c r="E35" i="91"/>
  <c r="F35" i="86"/>
  <c r="E35" i="87"/>
  <c r="AD45" i="84"/>
  <c r="AG45" i="84" s="1"/>
  <c r="E7" i="92"/>
  <c r="E7" i="87"/>
  <c r="F7" i="86"/>
  <c r="E7" i="91"/>
  <c r="H24" i="87"/>
  <c r="H24" i="92"/>
  <c r="AE24" i="84"/>
  <c r="B13" i="92"/>
  <c r="B13" i="87"/>
  <c r="B13" i="91"/>
  <c r="B13" i="86"/>
  <c r="AD17" i="84"/>
  <c r="AG17" i="84" s="1"/>
  <c r="J6" i="87"/>
  <c r="J6" i="92"/>
  <c r="J6" i="91"/>
  <c r="H7" i="92"/>
  <c r="H7" i="87"/>
  <c r="E7" i="86"/>
  <c r="H7" i="91"/>
  <c r="G8" i="87"/>
  <c r="G8" i="91"/>
  <c r="G8" i="92"/>
  <c r="AE17" i="84"/>
  <c r="I30" i="91"/>
  <c r="I30" i="92"/>
  <c r="I30" i="87"/>
  <c r="H31" i="92"/>
  <c r="H31" i="87"/>
  <c r="H31" i="91"/>
  <c r="E31" i="86"/>
  <c r="I33" i="92"/>
  <c r="I33" i="87"/>
  <c r="I33" i="91"/>
  <c r="G38" i="92"/>
  <c r="G38" i="87"/>
  <c r="H38" i="86"/>
  <c r="G38" i="91"/>
  <c r="G39" i="92"/>
  <c r="G39" i="87"/>
  <c r="G39" i="91"/>
  <c r="H39" i="86"/>
  <c r="J41" i="92"/>
  <c r="J41" i="87"/>
  <c r="J41" i="91"/>
  <c r="H42" i="87"/>
  <c r="H42" i="91"/>
  <c r="H42" i="92"/>
  <c r="G43" i="92"/>
  <c r="G43" i="87"/>
  <c r="H43" i="86"/>
  <c r="G43" i="91"/>
  <c r="B47" i="92"/>
  <c r="B47" i="87"/>
  <c r="B47" i="91"/>
  <c r="B47" i="86"/>
  <c r="E48" i="92"/>
  <c r="E48" i="87"/>
  <c r="F48" i="86"/>
  <c r="E48" i="91"/>
  <c r="F49" i="92"/>
  <c r="F49" i="87"/>
  <c r="F49" i="91"/>
  <c r="F50" i="92"/>
  <c r="F50" i="87"/>
  <c r="J63" i="92"/>
  <c r="J63" i="87"/>
  <c r="J63" i="91"/>
  <c r="E64" i="92"/>
  <c r="E64" i="87"/>
  <c r="E64" i="91"/>
  <c r="I67" i="92"/>
  <c r="I67" i="87"/>
  <c r="I67" i="91"/>
  <c r="I71" i="92"/>
  <c r="I71" i="87"/>
  <c r="I71" i="91"/>
  <c r="G72" i="92"/>
  <c r="G72" i="87"/>
  <c r="G72" i="91"/>
  <c r="B88" i="92"/>
  <c r="B88" i="87"/>
  <c r="B88" i="91"/>
  <c r="F91" i="92"/>
  <c r="F91" i="87"/>
  <c r="G91" i="86"/>
  <c r="F91" i="91"/>
  <c r="G92" i="92"/>
  <c r="G92" i="87"/>
  <c r="G92" i="91"/>
  <c r="E20" i="86"/>
  <c r="E59" i="86"/>
  <c r="J24" i="91"/>
  <c r="B41" i="91"/>
  <c r="E55" i="91"/>
  <c r="G67" i="91"/>
  <c r="E65" i="87"/>
  <c r="J18" i="92"/>
  <c r="F6" i="91"/>
  <c r="F6" i="92"/>
  <c r="B7" i="92"/>
  <c r="B7" i="87"/>
  <c r="H12" i="87"/>
  <c r="H12" i="92"/>
  <c r="H12" i="91"/>
  <c r="G13" i="91"/>
  <c r="G13" i="92"/>
  <c r="G13" i="87"/>
  <c r="J19" i="92"/>
  <c r="J19" i="87"/>
  <c r="I24" i="92"/>
  <c r="I24" i="87"/>
  <c r="I24" i="91"/>
  <c r="F26" i="92"/>
  <c r="F26" i="87"/>
  <c r="F26" i="91"/>
  <c r="B27" i="92"/>
  <c r="B27" i="91"/>
  <c r="B27" i="87"/>
  <c r="H32" i="92"/>
  <c r="H32" i="91"/>
  <c r="G33" i="87"/>
  <c r="H33" i="86"/>
  <c r="E34" i="92"/>
  <c r="E34" i="87"/>
  <c r="I39" i="92"/>
  <c r="I39" i="87"/>
  <c r="I39" i="91"/>
  <c r="F41" i="92"/>
  <c r="F41" i="87"/>
  <c r="B42" i="92"/>
  <c r="B42" i="87"/>
  <c r="B42" i="91"/>
  <c r="J47" i="91"/>
  <c r="J47" i="87"/>
  <c r="J47" i="92"/>
  <c r="E49" i="92"/>
  <c r="E49" i="87"/>
  <c r="I54" i="91"/>
  <c r="I54" i="92"/>
  <c r="I54" i="87"/>
  <c r="B59" i="91"/>
  <c r="B59" i="87"/>
  <c r="B59" i="92"/>
  <c r="E62" i="92"/>
  <c r="E62" i="87"/>
  <c r="F62" i="86"/>
  <c r="B70" i="92"/>
  <c r="B70" i="87"/>
  <c r="B70" i="86"/>
  <c r="B70" i="91"/>
  <c r="B72" i="92"/>
  <c r="B72" i="87"/>
  <c r="B72" i="91"/>
  <c r="F76" i="92"/>
  <c r="F76" i="87"/>
  <c r="F76" i="91"/>
  <c r="J83" i="91"/>
  <c r="J83" i="87"/>
  <c r="J83" i="92"/>
  <c r="J84" i="92"/>
  <c r="J84" i="87"/>
  <c r="J84" i="91"/>
  <c r="J85" i="92"/>
  <c r="J85" i="87"/>
  <c r="J85" i="91"/>
  <c r="F87" i="91"/>
  <c r="G87" i="86"/>
  <c r="F87" i="92"/>
  <c r="B89" i="87"/>
  <c r="B89" i="92"/>
  <c r="E90" i="92"/>
  <c r="E90" i="87"/>
  <c r="E90" i="91"/>
  <c r="F90" i="86"/>
  <c r="G6" i="86"/>
  <c r="B72" i="86"/>
  <c r="B89" i="86"/>
  <c r="G33" i="91"/>
  <c r="H16" i="92"/>
  <c r="J7" i="92"/>
  <c r="J7" i="87"/>
  <c r="J7" i="91"/>
  <c r="E9" i="92"/>
  <c r="E9" i="87"/>
  <c r="E9" i="91"/>
  <c r="I14" i="87"/>
  <c r="I14" i="92"/>
  <c r="B17" i="87"/>
  <c r="B17" i="92"/>
  <c r="B17" i="91"/>
  <c r="B17" i="86"/>
  <c r="J27" i="92"/>
  <c r="J27" i="91"/>
  <c r="J27" i="87"/>
  <c r="E29" i="92"/>
  <c r="E29" i="87"/>
  <c r="E29" i="91"/>
  <c r="F29" i="86"/>
  <c r="H35" i="91"/>
  <c r="H35" i="92"/>
  <c r="H35" i="87"/>
  <c r="G36" i="92"/>
  <c r="H36" i="86"/>
  <c r="J42" i="87"/>
  <c r="J42" i="91"/>
  <c r="F44" i="92"/>
  <c r="F44" i="87"/>
  <c r="F44" i="91"/>
  <c r="B45" i="91"/>
  <c r="B45" i="92"/>
  <c r="H50" i="92"/>
  <c r="H50" i="87"/>
  <c r="G51" i="92"/>
  <c r="G51" i="87"/>
  <c r="H51" i="86"/>
  <c r="B58" i="92"/>
  <c r="B58" i="86"/>
  <c r="J59" i="92"/>
  <c r="J59" i="91"/>
  <c r="E61" i="87"/>
  <c r="E61" i="91"/>
  <c r="E61" i="92"/>
  <c r="G64" i="92"/>
  <c r="G64" i="87"/>
  <c r="G64" i="91"/>
  <c r="H64" i="86"/>
  <c r="H68" i="92"/>
  <c r="H68" i="91"/>
  <c r="H68" i="87"/>
  <c r="E68" i="86"/>
  <c r="J70" i="87"/>
  <c r="J70" i="91"/>
  <c r="J70" i="92"/>
  <c r="J72" i="91"/>
  <c r="J72" i="87"/>
  <c r="J72" i="92"/>
  <c r="I74" i="91"/>
  <c r="I74" i="92"/>
  <c r="I74" i="87"/>
  <c r="G79" i="92"/>
  <c r="G79" i="91"/>
  <c r="I88" i="92"/>
  <c r="I88" i="91"/>
  <c r="J89" i="92"/>
  <c r="J89" i="87"/>
  <c r="J89" i="91"/>
  <c r="G52" i="86"/>
  <c r="G36" i="91"/>
  <c r="B89" i="91"/>
  <c r="I7" i="87"/>
  <c r="I7" i="92"/>
  <c r="F9" i="92"/>
  <c r="F9" i="91"/>
  <c r="H15" i="92"/>
  <c r="H15" i="87"/>
  <c r="H15" i="91"/>
  <c r="E15" i="86"/>
  <c r="G16" i="87"/>
  <c r="G16" i="92"/>
  <c r="E22" i="92"/>
  <c r="E22" i="91"/>
  <c r="F22" i="86"/>
  <c r="E22" i="87"/>
  <c r="I27" i="92"/>
  <c r="I27" i="91"/>
  <c r="F29" i="92"/>
  <c r="F29" i="87"/>
  <c r="G29" i="86"/>
  <c r="B30" i="91"/>
  <c r="B30" i="86"/>
  <c r="B30" i="92"/>
  <c r="J35" i="92"/>
  <c r="J35" i="91"/>
  <c r="E37" i="92"/>
  <c r="E37" i="87"/>
  <c r="E37" i="91"/>
  <c r="F37" i="86"/>
  <c r="I42" i="87"/>
  <c r="I42" i="91"/>
  <c r="G44" i="92"/>
  <c r="G44" i="87"/>
  <c r="H44" i="86"/>
  <c r="G44" i="91"/>
  <c r="J50" i="92"/>
  <c r="J50" i="87"/>
  <c r="H56" i="92"/>
  <c r="H56" i="91"/>
  <c r="H56" i="87"/>
  <c r="I59" i="92"/>
  <c r="I59" i="87"/>
  <c r="F61" i="92"/>
  <c r="F61" i="91"/>
  <c r="F61" i="87"/>
  <c r="G66" i="92"/>
  <c r="G66" i="87"/>
  <c r="G66" i="91"/>
  <c r="J68" i="91"/>
  <c r="J68" i="87"/>
  <c r="J68" i="92"/>
  <c r="I70" i="87"/>
  <c r="I70" i="91"/>
  <c r="I70" i="92"/>
  <c r="I72" i="91"/>
  <c r="I72" i="92"/>
  <c r="E77" i="87"/>
  <c r="E77" i="92"/>
  <c r="E80" i="92"/>
  <c r="E80" i="87"/>
  <c r="E80" i="91"/>
  <c r="F80" i="86"/>
  <c r="I89" i="92"/>
  <c r="I89" i="87"/>
  <c r="I89" i="91"/>
  <c r="F9" i="86"/>
  <c r="E21" i="91"/>
  <c r="B5" i="92"/>
  <c r="B5" i="87"/>
  <c r="H8" i="87"/>
  <c r="H8" i="91"/>
  <c r="H8" i="92"/>
  <c r="G9" i="92"/>
  <c r="G9" i="87"/>
  <c r="H9" i="86"/>
  <c r="AE12" i="84"/>
  <c r="J15" i="91"/>
  <c r="J15" i="92"/>
  <c r="J15" i="87"/>
  <c r="E17" i="92"/>
  <c r="E17" i="87"/>
  <c r="E17" i="91"/>
  <c r="F22" i="92"/>
  <c r="F22" i="87"/>
  <c r="B23" i="92"/>
  <c r="B23" i="91"/>
  <c r="B23" i="87"/>
  <c r="H28" i="87"/>
  <c r="H28" i="92"/>
  <c r="G29" i="87"/>
  <c r="H29" i="86"/>
  <c r="G29" i="92"/>
  <c r="G29" i="91"/>
  <c r="I35" i="92"/>
  <c r="I35" i="91"/>
  <c r="F37" i="92"/>
  <c r="F37" i="87"/>
  <c r="F37" i="91"/>
  <c r="B38" i="87"/>
  <c r="B38" i="92"/>
  <c r="H43" i="92"/>
  <c r="H43" i="87"/>
  <c r="E45" i="91"/>
  <c r="E45" i="92"/>
  <c r="E45" i="87"/>
  <c r="I50" i="92"/>
  <c r="I50" i="87"/>
  <c r="B53" i="92"/>
  <c r="B53" i="87"/>
  <c r="B53" i="91"/>
  <c r="J56" i="91"/>
  <c r="J56" i="92"/>
  <c r="E58" i="92"/>
  <c r="E58" i="87"/>
  <c r="G61" i="92"/>
  <c r="G61" i="87"/>
  <c r="B71" i="91"/>
  <c r="B71" i="92"/>
  <c r="B71" i="86"/>
  <c r="F77" i="87"/>
  <c r="F77" i="92"/>
  <c r="F80" i="92"/>
  <c r="F80" i="91"/>
  <c r="F80" i="87"/>
  <c r="B81" i="92"/>
  <c r="B81" i="87"/>
  <c r="B81" i="91"/>
  <c r="G9" i="86"/>
  <c r="E16" i="86"/>
  <c r="F21" i="86"/>
  <c r="F34" i="86"/>
  <c r="E58" i="86"/>
  <c r="G51" i="91"/>
  <c r="G22" i="92"/>
  <c r="G22" i="87"/>
  <c r="G22" i="91"/>
  <c r="H22" i="86"/>
  <c r="G37" i="92"/>
  <c r="G37" i="91"/>
  <c r="G37" i="87"/>
  <c r="F45" i="91"/>
  <c r="F45" i="92"/>
  <c r="F45" i="87"/>
  <c r="H51" i="92"/>
  <c r="H51" i="87"/>
  <c r="H51" i="91"/>
  <c r="E51" i="86"/>
  <c r="G52" i="91"/>
  <c r="G52" i="87"/>
  <c r="I56" i="91"/>
  <c r="I56" i="87"/>
  <c r="I56" i="92"/>
  <c r="F58" i="92"/>
  <c r="F58" i="87"/>
  <c r="F58" i="91"/>
  <c r="H64" i="92"/>
  <c r="H64" i="91"/>
  <c r="B69" i="91"/>
  <c r="B69" i="86"/>
  <c r="B69" i="87"/>
  <c r="B73" i="91"/>
  <c r="B73" i="87"/>
  <c r="B73" i="86"/>
  <c r="G77" i="92"/>
  <c r="G77" i="87"/>
  <c r="H79" i="92"/>
  <c r="H79" i="91"/>
  <c r="E79" i="86"/>
  <c r="G80" i="92"/>
  <c r="G80" i="87"/>
  <c r="G80" i="91"/>
  <c r="I14" i="91"/>
  <c r="F22" i="91"/>
  <c r="F6" i="87"/>
  <c r="H64" i="87"/>
  <c r="I88" i="87"/>
  <c r="B10" i="92"/>
  <c r="B69" i="92"/>
  <c r="I15" i="91"/>
  <c r="I15" i="87"/>
  <c r="B18" i="92"/>
  <c r="B18" i="91"/>
  <c r="B18" i="87"/>
  <c r="J28" i="92"/>
  <c r="J28" i="87"/>
  <c r="E30" i="91"/>
  <c r="E30" i="92"/>
  <c r="E30" i="87"/>
  <c r="H36" i="92"/>
  <c r="H36" i="87"/>
  <c r="H36" i="91"/>
  <c r="E36" i="86"/>
  <c r="A63" i="91"/>
  <c r="I8" i="87"/>
  <c r="I8" i="91"/>
  <c r="I8" i="92"/>
  <c r="F10" i="92"/>
  <c r="F10" i="87"/>
  <c r="B11" i="91"/>
  <c r="B11" i="86"/>
  <c r="G17" i="92"/>
  <c r="G17" i="87"/>
  <c r="G17" i="91"/>
  <c r="H17" i="86"/>
  <c r="E23" i="91"/>
  <c r="E23" i="92"/>
  <c r="E23" i="87"/>
  <c r="I28" i="87"/>
  <c r="I28" i="92"/>
  <c r="F30" i="91"/>
  <c r="F30" i="92"/>
  <c r="F30" i="87"/>
  <c r="B31" i="92"/>
  <c r="B31" i="91"/>
  <c r="J36" i="92"/>
  <c r="J36" i="87"/>
  <c r="E38" i="92"/>
  <c r="E38" i="87"/>
  <c r="E38" i="91"/>
  <c r="I43" i="92"/>
  <c r="I43" i="87"/>
  <c r="I43" i="91"/>
  <c r="H44" i="92"/>
  <c r="H44" i="87"/>
  <c r="H44" i="91"/>
  <c r="E44" i="86"/>
  <c r="G45" i="92"/>
  <c r="G45" i="87"/>
  <c r="J51" i="92"/>
  <c r="J51" i="87"/>
  <c r="J51" i="91"/>
  <c r="E53" i="92"/>
  <c r="E53" i="87"/>
  <c r="E53" i="91"/>
  <c r="F53" i="86"/>
  <c r="G58" i="92"/>
  <c r="G58" i="87"/>
  <c r="G58" i="91"/>
  <c r="B63" i="91"/>
  <c r="B63" i="87"/>
  <c r="B63" i="92"/>
  <c r="B63" i="86"/>
  <c r="J64" i="91"/>
  <c r="J64" i="92"/>
  <c r="H66" i="87"/>
  <c r="H66" i="91"/>
  <c r="B67" i="91"/>
  <c r="B67" i="92"/>
  <c r="F71" i="86"/>
  <c r="E71" i="92"/>
  <c r="E75" i="92"/>
  <c r="E75" i="87"/>
  <c r="E75" i="91"/>
  <c r="J79" i="92"/>
  <c r="J79" i="87"/>
  <c r="J79" i="91"/>
  <c r="E81" i="92"/>
  <c r="E81" i="87"/>
  <c r="E81" i="91"/>
  <c r="B10" i="86"/>
  <c r="G16" i="86"/>
  <c r="E28" i="86"/>
  <c r="G58" i="86"/>
  <c r="B7" i="91"/>
  <c r="F29" i="91"/>
  <c r="J52" i="91"/>
  <c r="F9" i="87"/>
  <c r="E21" i="87"/>
  <c r="E52" i="87"/>
  <c r="I42" i="92"/>
  <c r="J8" i="87"/>
  <c r="J8" i="91"/>
  <c r="J8" i="92"/>
  <c r="E10" i="92"/>
  <c r="E10" i="91"/>
  <c r="F10" i="86"/>
  <c r="F17" i="92"/>
  <c r="F17" i="87"/>
  <c r="F17" i="91"/>
  <c r="B46" i="92"/>
  <c r="B46" i="87"/>
  <c r="B46" i="86"/>
  <c r="F5" i="92"/>
  <c r="F5" i="91"/>
  <c r="F5" i="87"/>
  <c r="H9" i="92"/>
  <c r="H9" i="87"/>
  <c r="H9" i="91"/>
  <c r="G10" i="92"/>
  <c r="G10" i="87"/>
  <c r="J16" i="92"/>
  <c r="J16" i="87"/>
  <c r="E18" i="92"/>
  <c r="E18" i="91"/>
  <c r="F18" i="86"/>
  <c r="F23" i="91"/>
  <c r="F23" i="87"/>
  <c r="F23" i="92"/>
  <c r="B24" i="92"/>
  <c r="B24" i="87"/>
  <c r="B24" i="86"/>
  <c r="H29" i="92"/>
  <c r="H29" i="91"/>
  <c r="E29" i="86"/>
  <c r="H29" i="87"/>
  <c r="G30" i="91"/>
  <c r="G30" i="92"/>
  <c r="G30" i="87"/>
  <c r="I36" i="92"/>
  <c r="I36" i="87"/>
  <c r="F38" i="92"/>
  <c r="F38" i="87"/>
  <c r="B39" i="92"/>
  <c r="B39" i="87"/>
  <c r="B39" i="91"/>
  <c r="E46" i="92"/>
  <c r="E46" i="87"/>
  <c r="I51" i="92"/>
  <c r="I51" i="87"/>
  <c r="F53" i="92"/>
  <c r="F53" i="87"/>
  <c r="F53" i="91"/>
  <c r="B54" i="92"/>
  <c r="B54" i="87"/>
  <c r="B54" i="86"/>
  <c r="H61" i="92"/>
  <c r="H61" i="87"/>
  <c r="H61" i="91"/>
  <c r="I64" i="91"/>
  <c r="I64" i="92"/>
  <c r="J66" i="87"/>
  <c r="J66" i="91"/>
  <c r="E69" i="87"/>
  <c r="F69" i="86"/>
  <c r="E69" i="92"/>
  <c r="G71" i="86"/>
  <c r="F71" i="92"/>
  <c r="F71" i="91"/>
  <c r="E73" i="87"/>
  <c r="F73" i="86"/>
  <c r="H16" i="86"/>
  <c r="B23" i="86"/>
  <c r="G41" i="86"/>
  <c r="G53" i="86"/>
  <c r="H58" i="86"/>
  <c r="B38" i="91"/>
  <c r="I35" i="87"/>
  <c r="F52" i="87"/>
  <c r="J64" i="87"/>
  <c r="J42" i="92"/>
  <c r="H58" i="92"/>
  <c r="B11" i="92"/>
  <c r="B73" i="92"/>
  <c r="F69" i="87"/>
  <c r="F69" i="92"/>
  <c r="G69" i="86"/>
  <c r="G71" i="92"/>
  <c r="G71" i="87"/>
  <c r="G71" i="91"/>
  <c r="F73" i="87"/>
  <c r="G73" i="86"/>
  <c r="F73" i="92"/>
  <c r="G75" i="92"/>
  <c r="G75" i="87"/>
  <c r="G75" i="91"/>
  <c r="H77" i="92"/>
  <c r="H77" i="87"/>
  <c r="H77" i="91"/>
  <c r="E77" i="86"/>
  <c r="B83" i="92"/>
  <c r="B83" i="87"/>
  <c r="B83" i="91"/>
  <c r="B83" i="86"/>
  <c r="B84" i="86"/>
  <c r="B84" i="87"/>
  <c r="B85" i="92"/>
  <c r="B85" i="87"/>
  <c r="B85" i="91"/>
  <c r="B85" i="86"/>
  <c r="I9" i="92"/>
  <c r="I9" i="87"/>
  <c r="F11" i="91"/>
  <c r="G11" i="86"/>
  <c r="F11" i="92"/>
  <c r="B12" i="92"/>
  <c r="B12" i="87"/>
  <c r="B12" i="86"/>
  <c r="H17" i="92"/>
  <c r="H17" i="91"/>
  <c r="G18" i="92"/>
  <c r="G18" i="91"/>
  <c r="H18" i="86"/>
  <c r="J22" i="92"/>
  <c r="J22" i="91"/>
  <c r="J22" i="87"/>
  <c r="E24" i="87"/>
  <c r="E24" i="91"/>
  <c r="I29" i="92"/>
  <c r="I29" i="87"/>
  <c r="F31" i="92"/>
  <c r="F31" i="87"/>
  <c r="F31" i="91"/>
  <c r="B32" i="92"/>
  <c r="B32" i="87"/>
  <c r="B32" i="86"/>
  <c r="J37" i="91"/>
  <c r="J37" i="87"/>
  <c r="E39" i="92"/>
  <c r="E39" i="87"/>
  <c r="E39" i="91"/>
  <c r="F39" i="86"/>
  <c r="H45" i="92"/>
  <c r="H45" i="87"/>
  <c r="H45" i="91"/>
  <c r="G46" i="92"/>
  <c r="G46" i="87"/>
  <c r="H46" i="86"/>
  <c r="E54" i="92"/>
  <c r="E54" i="87"/>
  <c r="I61" i="92"/>
  <c r="I61" i="87"/>
  <c r="F63" i="92"/>
  <c r="F63" i="87"/>
  <c r="F67" i="92"/>
  <c r="F67" i="87"/>
  <c r="F67" i="91"/>
  <c r="G69" i="92"/>
  <c r="G69" i="87"/>
  <c r="G73" i="92"/>
  <c r="G73" i="87"/>
  <c r="J77" i="87"/>
  <c r="J77" i="92"/>
  <c r="J77" i="91"/>
  <c r="F82" i="92"/>
  <c r="F82" i="87"/>
  <c r="F82" i="91"/>
  <c r="H10" i="86"/>
  <c r="E17" i="86"/>
  <c r="F23" i="86"/>
  <c r="B59" i="86"/>
  <c r="G76" i="86"/>
  <c r="I7" i="91"/>
  <c r="F16" i="91"/>
  <c r="B46" i="91"/>
  <c r="B54" i="91"/>
  <c r="I59" i="91"/>
  <c r="F73" i="91"/>
  <c r="G36" i="87"/>
  <c r="F85" i="92"/>
  <c r="F85" i="87"/>
  <c r="G85" i="86"/>
  <c r="B86" i="92"/>
  <c r="B86" i="87"/>
  <c r="B86" i="86"/>
  <c r="H89" i="87"/>
  <c r="H89" i="91"/>
  <c r="G90" i="92"/>
  <c r="G90" i="87"/>
  <c r="G90" i="91"/>
  <c r="F67" i="86"/>
  <c r="F88" i="86"/>
  <c r="I87" i="87"/>
  <c r="F66" i="92"/>
  <c r="F66" i="87"/>
  <c r="F66" i="91"/>
  <c r="F68" i="92"/>
  <c r="F68" i="87"/>
  <c r="G68" i="86"/>
  <c r="F68" i="91"/>
  <c r="H74" i="87"/>
  <c r="E74" i="86"/>
  <c r="H74" i="91"/>
  <c r="I77" i="92"/>
  <c r="I77" i="87"/>
  <c r="I77" i="91"/>
  <c r="F79" i="92"/>
  <c r="F79" i="91"/>
  <c r="F79" i="87"/>
  <c r="B80" i="92"/>
  <c r="B80" i="87"/>
  <c r="B80" i="91"/>
  <c r="B80" i="86"/>
  <c r="H85" i="92"/>
  <c r="H85" i="87"/>
  <c r="H85" i="91"/>
  <c r="G86" i="92"/>
  <c r="G86" i="87"/>
  <c r="G86" i="91"/>
  <c r="J90" i="92"/>
  <c r="J90" i="91"/>
  <c r="J90" i="87"/>
  <c r="E92" i="92"/>
  <c r="E92" i="87"/>
  <c r="E92" i="91"/>
  <c r="E89" i="86"/>
  <c r="J91" i="92"/>
  <c r="J91" i="87"/>
  <c r="J91" i="91"/>
  <c r="B86" i="91"/>
  <c r="I91" i="92"/>
  <c r="I91" i="87"/>
  <c r="I91" i="91"/>
  <c r="AD89" i="84"/>
  <c r="AG89" i="84" s="1"/>
  <c r="H92" i="92"/>
  <c r="H92" i="87"/>
  <c r="H92" i="91"/>
  <c r="G88" i="92"/>
  <c r="I66" i="87"/>
  <c r="I66" i="91"/>
  <c r="I66" i="92"/>
  <c r="I68" i="91"/>
  <c r="I68" i="87"/>
  <c r="F70" i="92"/>
  <c r="F70" i="87"/>
  <c r="F70" i="91"/>
  <c r="H76" i="92"/>
  <c r="H76" i="91"/>
  <c r="E76" i="86"/>
  <c r="H76" i="87"/>
  <c r="I79" i="92"/>
  <c r="I79" i="87"/>
  <c r="I79" i="91"/>
  <c r="B82" i="92"/>
  <c r="B82" i="87"/>
  <c r="H87" i="92"/>
  <c r="H87" i="87"/>
  <c r="H87" i="91"/>
  <c r="E87" i="86"/>
  <c r="AE89" i="84"/>
  <c r="J92" i="92"/>
  <c r="J92" i="87"/>
  <c r="J92" i="91"/>
  <c r="E85" i="86"/>
  <c r="I87" i="91"/>
  <c r="G70" i="92"/>
  <c r="G70" i="87"/>
  <c r="G70" i="91"/>
  <c r="B75" i="91"/>
  <c r="B75" i="92"/>
  <c r="E78" i="92"/>
  <c r="E78" i="87"/>
  <c r="E78" i="91"/>
  <c r="H80" i="92"/>
  <c r="H80" i="87"/>
  <c r="H80" i="91"/>
  <c r="E80" i="86"/>
  <c r="J87" i="92"/>
  <c r="J87" i="87"/>
  <c r="I92" i="92"/>
  <c r="I92" i="87"/>
  <c r="I92" i="91"/>
  <c r="J87" i="91"/>
  <c r="J88" i="92"/>
  <c r="F78" i="92"/>
  <c r="F78" i="87"/>
  <c r="F78" i="91"/>
  <c r="J80" i="92"/>
  <c r="J80" i="87"/>
  <c r="J80" i="91"/>
  <c r="E82" i="92"/>
  <c r="E82" i="87"/>
  <c r="E82" i="91"/>
  <c r="F82" i="86"/>
  <c r="B75" i="86"/>
  <c r="G79" i="86"/>
  <c r="F81" i="91"/>
  <c r="H70" i="87"/>
  <c r="H70" i="91"/>
  <c r="I73" i="92"/>
  <c r="I73" i="87"/>
  <c r="F75" i="92"/>
  <c r="F75" i="87"/>
  <c r="G75" i="86"/>
  <c r="AE85" i="84"/>
  <c r="E70" i="86"/>
  <c r="E92" i="86"/>
  <c r="H81" i="91"/>
  <c r="F88" i="91"/>
  <c r="I76" i="87"/>
  <c r="G81" i="92"/>
  <c r="F34" i="64" a="1"/>
  <c r="F28" i="64" a="1"/>
  <c r="F40" i="64" a="1"/>
  <c r="Q187" i="103"/>
  <c r="S191" i="103"/>
  <c r="C187" i="103"/>
  <c r="C71" i="103"/>
  <c r="Q73" i="103"/>
  <c r="Q147" i="103"/>
  <c r="Q99" i="103"/>
  <c r="S140" i="103"/>
  <c r="Q210" i="103"/>
  <c r="C215" i="103"/>
  <c r="S163" i="103"/>
  <c r="C210" i="103"/>
  <c r="Q146" i="103"/>
  <c r="Q166" i="103"/>
  <c r="S98" i="103"/>
  <c r="Q98" i="103"/>
  <c r="Q165" i="103"/>
  <c r="S214" i="103"/>
  <c r="Q214" i="103"/>
  <c r="S47" i="103"/>
  <c r="S145" i="103"/>
  <c r="S78" i="103"/>
  <c r="C188" i="103"/>
  <c r="C46" i="103"/>
  <c r="S168" i="103"/>
  <c r="S160" i="103"/>
  <c r="Q191" i="103"/>
  <c r="S95" i="103"/>
  <c r="Q95" i="103"/>
  <c r="Q215" i="103"/>
  <c r="S203" i="103"/>
  <c r="C77" i="103"/>
  <c r="Q74" i="103"/>
  <c r="C62" i="103"/>
  <c r="S146" i="103"/>
  <c r="S136" i="103"/>
  <c r="S186" i="103"/>
  <c r="Q141" i="103"/>
  <c r="C134" i="103"/>
  <c r="C185" i="103"/>
  <c r="C192" i="103"/>
  <c r="C181" i="103"/>
  <c r="C206" i="103"/>
  <c r="S73" i="103"/>
  <c r="C141" i="103"/>
  <c r="S64" i="103"/>
  <c r="C213" i="103"/>
  <c r="S77" i="103"/>
  <c r="S139" i="103"/>
  <c r="C64" i="103"/>
  <c r="Q139" i="103"/>
  <c r="C190" i="103"/>
  <c r="Q39" i="103"/>
  <c r="Q44" i="103"/>
  <c r="S181" i="103"/>
  <c r="Q192" i="103"/>
  <c r="S42" i="103"/>
  <c r="C140" i="103"/>
  <c r="C186" i="103"/>
  <c r="S212" i="103"/>
  <c r="Q205" i="103"/>
  <c r="C96" i="103"/>
  <c r="C161" i="103"/>
  <c r="Q136" i="103"/>
  <c r="C209" i="103"/>
  <c r="Q78" i="103"/>
  <c r="S135" i="103"/>
  <c r="S211" i="103"/>
  <c r="C205" i="103"/>
  <c r="S204" i="103"/>
  <c r="C61" i="103"/>
  <c r="Q184" i="103"/>
  <c r="Q204" i="103"/>
  <c r="C69" i="103"/>
  <c r="C147" i="103"/>
  <c r="S162" i="103"/>
  <c r="Q162" i="103"/>
  <c r="B7" i="61" a="1"/>
  <c r="C166" i="103"/>
  <c r="N203" i="103"/>
  <c r="S44" i="103"/>
  <c r="S180" i="103"/>
  <c r="S48" i="103"/>
  <c r="S183" i="103"/>
  <c r="S206" i="103"/>
  <c r="Q48" i="103"/>
  <c r="S71" i="103"/>
  <c r="C94" i="103"/>
  <c r="Q183" i="103"/>
  <c r="S96" i="103"/>
  <c r="Q168" i="103"/>
  <c r="S161" i="103"/>
  <c r="C137" i="103"/>
  <c r="C165" i="103"/>
  <c r="S209" i="103"/>
  <c r="C100" i="103"/>
  <c r="S182" i="103"/>
  <c r="S216" i="103"/>
  <c r="C39" i="103"/>
  <c r="Q97" i="103"/>
  <c r="C92" i="103"/>
  <c r="S137" i="103"/>
  <c r="C135" i="103"/>
  <c r="C167" i="103"/>
  <c r="S158" i="103"/>
  <c r="Q182" i="103"/>
  <c r="Q216" i="103"/>
  <c r="C211" i="103"/>
  <c r="C43" i="103"/>
  <c r="S68" i="103"/>
  <c r="S94" i="103"/>
  <c r="S190" i="103"/>
  <c r="S213" i="103"/>
  <c r="S38" i="103"/>
  <c r="C145" i="103"/>
  <c r="C164" i="103"/>
  <c r="C208" i="103"/>
  <c r="N158" i="103"/>
  <c r="Q38" i="103"/>
  <c r="Q42" i="103"/>
  <c r="S144" i="103"/>
  <c r="S207" i="103"/>
  <c r="S97" i="103"/>
  <c r="S99" i="103"/>
  <c r="Q144" i="103"/>
  <c r="Q163" i="103"/>
  <c r="S184" i="103"/>
  <c r="Q207" i="103"/>
  <c r="S93" i="103"/>
  <c r="S189" i="103"/>
  <c r="Q93" i="103"/>
  <c r="Q189" i="103"/>
  <c r="Q212" i="103"/>
  <c r="C74" i="103"/>
  <c r="S101" i="103"/>
  <c r="C45" i="103"/>
  <c r="S66" i="103"/>
  <c r="Q63" i="103"/>
  <c r="Q101" i="103"/>
  <c r="S138" i="103"/>
  <c r="S159" i="103"/>
  <c r="Q138" i="103"/>
  <c r="Q159" i="103"/>
  <c r="S167" i="103"/>
  <c r="C66" i="103"/>
  <c r="C63" i="103"/>
  <c r="S188" i="103"/>
  <c r="S164" i="103"/>
  <c r="S208" i="103"/>
  <c r="S65" i="103"/>
  <c r="S62" i="103"/>
  <c r="S100" i="103"/>
  <c r="S185" i="103"/>
  <c r="Q65" i="103"/>
  <c r="Q68" i="103"/>
  <c r="C40" i="103"/>
  <c r="Q47" i="103"/>
  <c r="S70" i="103"/>
  <c r="Q70" i="103"/>
  <c r="S67" i="103"/>
  <c r="Q67" i="103"/>
  <c r="S72" i="103"/>
  <c r="Q72" i="103"/>
  <c r="S69" i="103"/>
  <c r="S45" i="103"/>
  <c r="S41" i="103"/>
  <c r="Q41" i="103"/>
  <c r="S40" i="103"/>
  <c r="S43" i="103"/>
  <c r="S46" i="103"/>
  <c r="G4" i="62"/>
  <c r="X5" i="84" l="1"/>
  <c r="Y5" i="84" s="1"/>
  <c r="Z5" i="84" s="1"/>
  <c r="F10" i="66" a="1"/>
  <c r="F13" i="66" a="1"/>
  <c r="F46" i="64" a="1"/>
  <c r="F43" i="64" a="1"/>
  <c r="F25" i="62" a="1"/>
  <c r="F10" i="62" a="1"/>
  <c r="F7" i="66" a="1"/>
  <c r="F7" i="62" a="1"/>
  <c r="AK94" i="84"/>
  <c r="AL94" i="84" s="1" a="1"/>
  <c r="AM94" i="84" s="1"/>
  <c r="D94" i="91" s="1"/>
  <c r="C94" i="91"/>
  <c r="C94" i="86"/>
  <c r="C94" i="87"/>
  <c r="C94" i="92"/>
  <c r="C140" i="86"/>
  <c r="AH140" i="84"/>
  <c r="AK152" i="84"/>
  <c r="AL152" i="84" s="1" a="1"/>
  <c r="AM152" i="84" s="1"/>
  <c r="D152" i="91" s="1"/>
  <c r="C152" i="87"/>
  <c r="AH152" i="84"/>
  <c r="D95" i="86"/>
  <c r="C95" i="91"/>
  <c r="AK140" i="84"/>
  <c r="AL140" i="84" s="1" a="1"/>
  <c r="AM140" i="84" s="1"/>
  <c r="D140" i="91" s="1"/>
  <c r="C118" i="91"/>
  <c r="C184" i="86"/>
  <c r="C184" i="87"/>
  <c r="C152" i="91"/>
  <c r="C130" i="91"/>
  <c r="C140" i="91"/>
  <c r="C118" i="86"/>
  <c r="AK130" i="84"/>
  <c r="AL130" i="84" s="1" a="1"/>
  <c r="AM130" i="84" s="1"/>
  <c r="D130" i="87" s="1"/>
  <c r="AK118" i="84"/>
  <c r="AL118" i="84" s="1" a="1"/>
  <c r="AM118" i="84" s="1"/>
  <c r="D118" i="91" s="1"/>
  <c r="C130" i="86"/>
  <c r="C130" i="87"/>
  <c r="AK184" i="84"/>
  <c r="AL184" i="84" s="1" a="1"/>
  <c r="AM184" i="84" s="1"/>
  <c r="D184" i="86" s="1"/>
  <c r="AH184" i="84"/>
  <c r="C185" i="87"/>
  <c r="D165" i="86"/>
  <c r="D165" i="91"/>
  <c r="C118" i="87"/>
  <c r="D102" i="91"/>
  <c r="C95" i="86"/>
  <c r="AH95" i="84"/>
  <c r="C95" i="92"/>
  <c r="C183" i="91"/>
  <c r="D185" i="87"/>
  <c r="D95" i="92"/>
  <c r="D95" i="87"/>
  <c r="D185" i="91"/>
  <c r="AH185" i="84"/>
  <c r="C95" i="87"/>
  <c r="AH183" i="84"/>
  <c r="C185" i="91"/>
  <c r="AK183" i="84"/>
  <c r="AL183" i="84" s="1" a="1"/>
  <c r="AM183" i="84" s="1"/>
  <c r="D183" i="91" s="1"/>
  <c r="D98" i="86"/>
  <c r="D98" i="91"/>
  <c r="D98" i="87"/>
  <c r="C121" i="86"/>
  <c r="C185" i="86"/>
  <c r="C183" i="86"/>
  <c r="C144" i="91"/>
  <c r="AH144" i="84"/>
  <c r="AK144" i="84"/>
  <c r="AL144" i="84" s="1" a="1"/>
  <c r="AM144" i="84" s="1"/>
  <c r="D144" i="86" s="1"/>
  <c r="AK162" i="84"/>
  <c r="AL162" i="84" s="1" a="1"/>
  <c r="AM162" i="84" s="1"/>
  <c r="D162" i="87" s="1"/>
  <c r="C162" i="91"/>
  <c r="D160" i="87"/>
  <c r="C144" i="86"/>
  <c r="AK121" i="84"/>
  <c r="AL121" i="84" s="1" a="1"/>
  <c r="AM121" i="84" s="1"/>
  <c r="D121" i="87" s="1"/>
  <c r="AH121" i="84"/>
  <c r="C121" i="87"/>
  <c r="C157" i="91"/>
  <c r="C157" i="87"/>
  <c r="AK157" i="84"/>
  <c r="AL157" i="84" s="1" a="1"/>
  <c r="AM157" i="84" s="1"/>
  <c r="D157" i="86" s="1"/>
  <c r="AH157" i="84"/>
  <c r="C157" i="86"/>
  <c r="AK128" i="84"/>
  <c r="AL128" i="84" s="1" a="1"/>
  <c r="AM128" i="84" s="1"/>
  <c r="D128" i="86" s="1"/>
  <c r="D160" i="91"/>
  <c r="C155" i="87"/>
  <c r="C162" i="86"/>
  <c r="AK155" i="84"/>
  <c r="AL155" i="84" s="1" a="1"/>
  <c r="AM155" i="84" s="1"/>
  <c r="D155" i="86" s="1"/>
  <c r="C162" i="87"/>
  <c r="D102" i="87"/>
  <c r="C102" i="86"/>
  <c r="C107" i="86"/>
  <c r="AK107" i="84"/>
  <c r="AL107" i="84" s="1" a="1"/>
  <c r="AM107" i="84" s="1"/>
  <c r="D107" i="87" s="1"/>
  <c r="AH107" i="84"/>
  <c r="AH128" i="84"/>
  <c r="AK166" i="84"/>
  <c r="AL166" i="84" s="1" a="1"/>
  <c r="AM166" i="84" s="1"/>
  <c r="D166" i="86" s="1"/>
  <c r="C166" i="87"/>
  <c r="C155" i="91"/>
  <c r="AH119" i="84"/>
  <c r="AH102" i="84"/>
  <c r="D102" i="86"/>
  <c r="C155" i="86"/>
  <c r="C128" i="86"/>
  <c r="C192" i="91"/>
  <c r="C128" i="87"/>
  <c r="AK192" i="84"/>
  <c r="AL192" i="84" s="1" a="1"/>
  <c r="AM192" i="84" s="1"/>
  <c r="D192" i="87" s="1"/>
  <c r="C107" i="87"/>
  <c r="AH192" i="84"/>
  <c r="AK119" i="84"/>
  <c r="AL119" i="84" s="1" a="1"/>
  <c r="AM119" i="84" s="1"/>
  <c r="D119" i="86" s="1"/>
  <c r="C198" i="91"/>
  <c r="AH166" i="84"/>
  <c r="C166" i="91"/>
  <c r="AH198" i="84"/>
  <c r="C119" i="87"/>
  <c r="C102" i="92"/>
  <c r="C119" i="86"/>
  <c r="C102" i="87"/>
  <c r="C148" i="91"/>
  <c r="C148" i="87"/>
  <c r="C148" i="86"/>
  <c r="C131" i="86"/>
  <c r="C131" i="87"/>
  <c r="C195" i="86"/>
  <c r="AK148" i="84"/>
  <c r="AL148" i="84" s="1" a="1"/>
  <c r="AM148" i="84" s="1"/>
  <c r="D148" i="87" s="1"/>
  <c r="C195" i="87"/>
  <c r="C198" i="87"/>
  <c r="C195" i="91"/>
  <c r="C131" i="91"/>
  <c r="AH195" i="84"/>
  <c r="C192" i="87"/>
  <c r="AK198" i="84"/>
  <c r="AL198" i="84" s="1" a="1"/>
  <c r="AM198" i="84" s="1"/>
  <c r="D198" i="91" s="1"/>
  <c r="AH131" i="84"/>
  <c r="C102" i="91"/>
  <c r="C186" i="86"/>
  <c r="C186" i="87"/>
  <c r="AH186" i="84"/>
  <c r="AK186" i="84"/>
  <c r="AL186" i="84" s="1" a="1"/>
  <c r="AM186" i="84" s="1"/>
  <c r="D186" i="87" s="1"/>
  <c r="C186" i="91"/>
  <c r="C105" i="87"/>
  <c r="C105" i="92"/>
  <c r="C105" i="91"/>
  <c r="C105" i="86"/>
  <c r="AH105" i="84"/>
  <c r="AK105" i="84"/>
  <c r="AL105" i="84" s="1" a="1"/>
  <c r="AM105" i="84" s="1"/>
  <c r="D105" i="87" s="1"/>
  <c r="C177" i="87"/>
  <c r="C177" i="86"/>
  <c r="C177" i="91"/>
  <c r="AK177" i="84"/>
  <c r="AL177" i="84" s="1" a="1"/>
  <c r="AM177" i="84" s="1"/>
  <c r="D177" i="91" s="1"/>
  <c r="AH177" i="84"/>
  <c r="C143" i="86"/>
  <c r="C143" i="91"/>
  <c r="C143" i="87"/>
  <c r="AK143" i="84"/>
  <c r="AL143" i="84" s="1" a="1"/>
  <c r="AM143" i="84" s="1"/>
  <c r="D143" i="87" s="1"/>
  <c r="C151" i="87"/>
  <c r="AH141" i="84"/>
  <c r="AK141" i="84"/>
  <c r="AL141" i="84" s="1" a="1"/>
  <c r="AM141" i="84" s="1"/>
  <c r="D141" i="86" s="1"/>
  <c r="AH172" i="84"/>
  <c r="C172" i="87"/>
  <c r="C150" i="86"/>
  <c r="C197" i="91"/>
  <c r="C197" i="86"/>
  <c r="C113" i="87"/>
  <c r="C172" i="86"/>
  <c r="AH113" i="84"/>
  <c r="C197" i="87"/>
  <c r="C172" i="91"/>
  <c r="AH197" i="84"/>
  <c r="AH112" i="84"/>
  <c r="C151" i="91"/>
  <c r="C175" i="91"/>
  <c r="C141" i="91"/>
  <c r="AK129" i="84"/>
  <c r="AL129" i="84" s="1" a="1"/>
  <c r="AM129" i="84" s="1"/>
  <c r="D129" i="91" s="1"/>
  <c r="AH164" i="84"/>
  <c r="C141" i="87"/>
  <c r="C127" i="86"/>
  <c r="C127" i="91"/>
  <c r="AK135" i="84"/>
  <c r="AL135" i="84" s="1" a="1"/>
  <c r="AM135" i="84" s="1"/>
  <c r="D135" i="86" s="1"/>
  <c r="AH127" i="84"/>
  <c r="C106" i="87"/>
  <c r="AK127" i="84"/>
  <c r="AL127" i="84" s="1" a="1"/>
  <c r="AM127" i="84" s="1"/>
  <c r="D127" i="87" s="1"/>
  <c r="C113" i="86"/>
  <c r="AH109" i="84"/>
  <c r="AH115" i="84"/>
  <c r="C112" i="86"/>
  <c r="AK112" i="84"/>
  <c r="AL112" i="84" s="1" a="1"/>
  <c r="AM112" i="84" s="1"/>
  <c r="D112" i="87" s="1"/>
  <c r="AH108" i="84"/>
  <c r="C108" i="91"/>
  <c r="AH135" i="84"/>
  <c r="C112" i="87"/>
  <c r="D188" i="86"/>
  <c r="AH175" i="84"/>
  <c r="C113" i="91"/>
  <c r="AH178" i="84"/>
  <c r="C106" i="86"/>
  <c r="AH190" i="84"/>
  <c r="C150" i="91"/>
  <c r="D189" i="86"/>
  <c r="C175" i="86"/>
  <c r="AH129" i="84"/>
  <c r="AK175" i="84"/>
  <c r="AL175" i="84" s="1" a="1"/>
  <c r="AM175" i="84" s="1"/>
  <c r="D175" i="86" s="1"/>
  <c r="C122" i="91"/>
  <c r="AK190" i="84"/>
  <c r="AL190" i="84" s="1" a="1"/>
  <c r="AM190" i="84" s="1"/>
  <c r="D190" i="87" s="1"/>
  <c r="C178" i="87"/>
  <c r="C174" i="91"/>
  <c r="C164" i="87"/>
  <c r="C108" i="86"/>
  <c r="AK174" i="84"/>
  <c r="AL174" i="84" s="1" a="1"/>
  <c r="AM174" i="84" s="1"/>
  <c r="D174" i="86" s="1"/>
  <c r="C190" i="91"/>
  <c r="C178" i="86"/>
  <c r="C190" i="86"/>
  <c r="AK178" i="84"/>
  <c r="AL178" i="84" s="1" a="1"/>
  <c r="AM178" i="84" s="1"/>
  <c r="D178" i="91" s="1"/>
  <c r="C180" i="86"/>
  <c r="AH180" i="84"/>
  <c r="C180" i="87"/>
  <c r="C180" i="91"/>
  <c r="AK180" i="84"/>
  <c r="AL180" i="84" s="1" a="1"/>
  <c r="AM180" i="84" s="1"/>
  <c r="D180" i="91" s="1"/>
  <c r="AH194" i="84"/>
  <c r="C194" i="91"/>
  <c r="AK194" i="84"/>
  <c r="AL194" i="84" s="1" a="1"/>
  <c r="AM194" i="84" s="1"/>
  <c r="D194" i="86" s="1"/>
  <c r="AK110" i="84"/>
  <c r="AL110" i="84" s="1" a="1"/>
  <c r="AM110" i="84" s="1"/>
  <c r="D110" i="86" s="1"/>
  <c r="C199" i="86"/>
  <c r="C139" i="87"/>
  <c r="C200" i="87"/>
  <c r="C110" i="87"/>
  <c r="D142" i="87"/>
  <c r="C200" i="86"/>
  <c r="C110" i="86"/>
  <c r="AK139" i="84"/>
  <c r="AL139" i="84" s="1" a="1"/>
  <c r="AM139" i="84" s="1"/>
  <c r="C133" i="87"/>
  <c r="C154" i="87"/>
  <c r="AK200" i="84"/>
  <c r="AL200" i="84" s="1" a="1"/>
  <c r="AM200" i="84" s="1"/>
  <c r="C158" i="86"/>
  <c r="AH133" i="84"/>
  <c r="C135" i="86"/>
  <c r="AH139" i="84"/>
  <c r="AK133" i="84"/>
  <c r="AL133" i="84" s="1" a="1"/>
  <c r="AM133" i="84" s="1"/>
  <c r="D133" i="87" s="1"/>
  <c r="C135" i="87"/>
  <c r="AK158" i="84"/>
  <c r="AL158" i="84" s="1" a="1"/>
  <c r="AM158" i="84" s="1"/>
  <c r="D158" i="86" s="1"/>
  <c r="C199" i="91"/>
  <c r="C115" i="91"/>
  <c r="AK151" i="84"/>
  <c r="AL151" i="84" s="1" a="1"/>
  <c r="AM151" i="84" s="1"/>
  <c r="D151" i="87" s="1"/>
  <c r="AH122" i="84"/>
  <c r="C115" i="87"/>
  <c r="C106" i="91"/>
  <c r="AK106" i="84"/>
  <c r="AL106" i="84" s="1" a="1"/>
  <c r="AM106" i="84" s="1"/>
  <c r="D106" i="87" s="1"/>
  <c r="C129" i="86"/>
  <c r="AH114" i="84"/>
  <c r="AH93" i="84"/>
  <c r="AH110" i="84"/>
  <c r="AK122" i="84"/>
  <c r="AL122" i="84" s="1" a="1"/>
  <c r="AM122" i="84" s="1"/>
  <c r="D122" i="91" s="1"/>
  <c r="C115" i="86"/>
  <c r="C179" i="91"/>
  <c r="C181" i="87"/>
  <c r="C114" i="87"/>
  <c r="AK154" i="84"/>
  <c r="AL154" i="84" s="1" a="1"/>
  <c r="AM154" i="84" s="1"/>
  <c r="D154" i="87" s="1"/>
  <c r="C179" i="87"/>
  <c r="C122" i="87"/>
  <c r="C199" i="87"/>
  <c r="C179" i="86"/>
  <c r="C114" i="91"/>
  <c r="AK164" i="84"/>
  <c r="AL164" i="84" s="1" a="1"/>
  <c r="AM164" i="84" s="1"/>
  <c r="AK179" i="84"/>
  <c r="AL179" i="84" s="1" a="1"/>
  <c r="AM179" i="84" s="1"/>
  <c r="D179" i="86" s="1"/>
  <c r="C153" i="91"/>
  <c r="C164" i="91"/>
  <c r="C193" i="91"/>
  <c r="C193" i="87"/>
  <c r="AH193" i="84"/>
  <c r="C193" i="86"/>
  <c r="AK109" i="84"/>
  <c r="AL109" i="84" s="1" a="1"/>
  <c r="AM109" i="84" s="1"/>
  <c r="D109" i="87" s="1"/>
  <c r="C150" i="87"/>
  <c r="C132" i="87"/>
  <c r="C109" i="91"/>
  <c r="AH132" i="84"/>
  <c r="C109" i="86"/>
  <c r="C174" i="87"/>
  <c r="AK108" i="84"/>
  <c r="AL108" i="84" s="1" a="1"/>
  <c r="AM108" i="84" s="1"/>
  <c r="AH153" i="84"/>
  <c r="C151" i="86"/>
  <c r="AH174" i="84"/>
  <c r="AK171" i="84"/>
  <c r="AL171" i="84" s="1" a="1"/>
  <c r="AM171" i="84" s="1"/>
  <c r="D171" i="91" s="1"/>
  <c r="C171" i="87"/>
  <c r="AH171" i="84"/>
  <c r="C171" i="91"/>
  <c r="D142" i="86"/>
  <c r="AK114" i="84"/>
  <c r="AL114" i="84" s="1" a="1"/>
  <c r="AM114" i="84" s="1"/>
  <c r="AK137" i="84"/>
  <c r="AL137" i="84" s="1" a="1"/>
  <c r="AM137" i="84" s="1"/>
  <c r="C133" i="86"/>
  <c r="AH137" i="84"/>
  <c r="C132" i="91"/>
  <c r="C194" i="87"/>
  <c r="C132" i="86"/>
  <c r="C194" i="86"/>
  <c r="AK97" i="84"/>
  <c r="AL97" i="84" s="1" a="1"/>
  <c r="AM97" i="84" s="1"/>
  <c r="D97" i="86" s="1"/>
  <c r="AH199" i="84"/>
  <c r="AK193" i="84"/>
  <c r="AL193" i="84" s="1" a="1"/>
  <c r="AM193" i="84" s="1"/>
  <c r="C158" i="91"/>
  <c r="C129" i="87"/>
  <c r="C147" i="87"/>
  <c r="AH147" i="84"/>
  <c r="C97" i="87"/>
  <c r="AK147" i="84"/>
  <c r="AL147" i="84" s="1" a="1"/>
  <c r="AM147" i="84" s="1"/>
  <c r="D147" i="86" s="1"/>
  <c r="C147" i="91"/>
  <c r="C159" i="91"/>
  <c r="AH159" i="84"/>
  <c r="AH150" i="84"/>
  <c r="C154" i="91"/>
  <c r="C154" i="86"/>
  <c r="AK159" i="84"/>
  <c r="AL159" i="84" s="1" a="1"/>
  <c r="AM159" i="84" s="1"/>
  <c r="D159" i="86" s="1"/>
  <c r="C200" i="91"/>
  <c r="C158" i="87"/>
  <c r="AK111" i="84"/>
  <c r="AL111" i="84" s="1" a="1"/>
  <c r="AM111" i="84" s="1"/>
  <c r="D111" i="86" s="1"/>
  <c r="AK181" i="84"/>
  <c r="AL181" i="84" s="1" a="1"/>
  <c r="AM181" i="84" s="1"/>
  <c r="D181" i="86" s="1"/>
  <c r="C137" i="91"/>
  <c r="C181" i="91"/>
  <c r="C97" i="86"/>
  <c r="AH181" i="84"/>
  <c r="C111" i="87"/>
  <c r="C111" i="86"/>
  <c r="C111" i="91"/>
  <c r="AK93" i="84"/>
  <c r="AL93" i="84" s="1" a="1"/>
  <c r="AM93" i="84" s="1"/>
  <c r="C93" i="91"/>
  <c r="C97" i="91"/>
  <c r="C93" i="92"/>
  <c r="C139" i="91"/>
  <c r="C97" i="92"/>
  <c r="C93" i="87"/>
  <c r="C159" i="87"/>
  <c r="C153" i="87"/>
  <c r="C137" i="86"/>
  <c r="D195" i="86"/>
  <c r="C153" i="86"/>
  <c r="C176" i="86"/>
  <c r="AH176" i="84"/>
  <c r="AK176" i="84"/>
  <c r="AL176" i="84" s="1" a="1"/>
  <c r="AM176" i="84" s="1"/>
  <c r="C176" i="87"/>
  <c r="C176" i="91"/>
  <c r="D196" i="86"/>
  <c r="D182" i="87"/>
  <c r="D172" i="91"/>
  <c r="D182" i="86"/>
  <c r="D182" i="91"/>
  <c r="D168" i="87"/>
  <c r="D145" i="87"/>
  <c r="D145" i="91"/>
  <c r="D145" i="86"/>
  <c r="D188" i="87"/>
  <c r="D189" i="91"/>
  <c r="D138" i="86"/>
  <c r="D138" i="87"/>
  <c r="D138" i="91"/>
  <c r="D173" i="86"/>
  <c r="D173" i="87"/>
  <c r="D173" i="91"/>
  <c r="D117" i="91"/>
  <c r="D117" i="87"/>
  <c r="D117" i="86"/>
  <c r="D124" i="87"/>
  <c r="D124" i="86"/>
  <c r="D168" i="91"/>
  <c r="D125" i="87"/>
  <c r="D125" i="91"/>
  <c r="D125" i="86"/>
  <c r="D167" i="86"/>
  <c r="D167" i="87"/>
  <c r="D167" i="91"/>
  <c r="D134" i="87"/>
  <c r="D134" i="91"/>
  <c r="D134" i="86"/>
  <c r="D124" i="91"/>
  <c r="D123" i="86"/>
  <c r="D123" i="91"/>
  <c r="D196" i="87"/>
  <c r="D123" i="87"/>
  <c r="D187" i="91"/>
  <c r="D187" i="86"/>
  <c r="D187" i="87"/>
  <c r="D100" i="87"/>
  <c r="D100" i="91"/>
  <c r="D100" i="86"/>
  <c r="D161" i="87"/>
  <c r="D161" i="91"/>
  <c r="D161" i="86"/>
  <c r="D104" i="86"/>
  <c r="D104" i="87"/>
  <c r="D104" i="92"/>
  <c r="D104" i="91"/>
  <c r="D191" i="86"/>
  <c r="D136" i="87"/>
  <c r="D101" i="92"/>
  <c r="D101" i="86"/>
  <c r="D101" i="91"/>
  <c r="D101" i="87"/>
  <c r="D96" i="87"/>
  <c r="D96" i="92"/>
  <c r="D96" i="91"/>
  <c r="D96" i="86"/>
  <c r="D115" i="86"/>
  <c r="D99" i="91"/>
  <c r="D99" i="86"/>
  <c r="D99" i="87"/>
  <c r="D99" i="92"/>
  <c r="D136" i="91"/>
  <c r="D126" i="87"/>
  <c r="D126" i="91"/>
  <c r="D126" i="86"/>
  <c r="D199" i="91"/>
  <c r="D199" i="86"/>
  <c r="D199" i="87"/>
  <c r="D136" i="86"/>
  <c r="D170" i="91"/>
  <c r="D170" i="86"/>
  <c r="D115" i="87"/>
  <c r="D131" i="86"/>
  <c r="D131" i="87"/>
  <c r="D131" i="91"/>
  <c r="D149" i="87"/>
  <c r="D149" i="91"/>
  <c r="D132" i="87"/>
  <c r="D132" i="86"/>
  <c r="D132" i="91"/>
  <c r="D172" i="86"/>
  <c r="D113" i="87"/>
  <c r="D113" i="91"/>
  <c r="D113" i="86"/>
  <c r="D197" i="86"/>
  <c r="D197" i="91"/>
  <c r="D197" i="87"/>
  <c r="D195" i="87"/>
  <c r="D120" i="87"/>
  <c r="D120" i="91"/>
  <c r="D120" i="86"/>
  <c r="D146" i="87"/>
  <c r="D146" i="86"/>
  <c r="D146" i="91"/>
  <c r="D150" i="86"/>
  <c r="D150" i="87"/>
  <c r="D150" i="91"/>
  <c r="D156" i="86"/>
  <c r="D156" i="87"/>
  <c r="D156" i="91"/>
  <c r="D191" i="91"/>
  <c r="D116" i="91"/>
  <c r="D116" i="87"/>
  <c r="D116" i="86"/>
  <c r="D103" i="92"/>
  <c r="D103" i="91"/>
  <c r="D103" i="86"/>
  <c r="D103" i="87"/>
  <c r="D169" i="86"/>
  <c r="D169" i="87"/>
  <c r="D169" i="91"/>
  <c r="D163" i="87"/>
  <c r="D163" i="91"/>
  <c r="D163" i="86"/>
  <c r="D153" i="86"/>
  <c r="D153" i="87"/>
  <c r="D153" i="91"/>
  <c r="A38" i="92"/>
  <c r="A38" i="87"/>
  <c r="A52" i="91"/>
  <c r="A52" i="87"/>
  <c r="A52" i="92"/>
  <c r="K51" i="87"/>
  <c r="K51" i="92"/>
  <c r="A71" i="91"/>
  <c r="A63" i="86"/>
  <c r="A63" i="92"/>
  <c r="A71" i="87"/>
  <c r="A71" i="86"/>
  <c r="A18" i="91"/>
  <c r="A74" i="86"/>
  <c r="A74" i="87"/>
  <c r="A74" i="91"/>
  <c r="AJ6" i="84" a="1"/>
  <c r="A20" i="92"/>
  <c r="K62" i="87"/>
  <c r="K62" i="91"/>
  <c r="A54" i="92"/>
  <c r="A83" i="91"/>
  <c r="A54" i="86"/>
  <c r="A77" i="92"/>
  <c r="A77" i="87"/>
  <c r="A83" i="86"/>
  <c r="A12" i="92"/>
  <c r="A46" i="87"/>
  <c r="A46" i="86"/>
  <c r="A82" i="87"/>
  <c r="A82" i="86"/>
  <c r="A83" i="87"/>
  <c r="A31" i="91"/>
  <c r="A31" i="87"/>
  <c r="A46" i="91"/>
  <c r="K36" i="91"/>
  <c r="K36" i="87"/>
  <c r="A78" i="86"/>
  <c r="K77" i="91"/>
  <c r="A78" i="91"/>
  <c r="K92" i="91"/>
  <c r="K77" i="87"/>
  <c r="A78" i="87"/>
  <c r="A82" i="91"/>
  <c r="K92" i="87"/>
  <c r="A77" i="86"/>
  <c r="A12" i="91"/>
  <c r="A31" i="92"/>
  <c r="A12" i="87"/>
  <c r="A19" i="92"/>
  <c r="A20" i="86"/>
  <c r="A18" i="87"/>
  <c r="A18" i="92"/>
  <c r="A19" i="86"/>
  <c r="K66" i="91"/>
  <c r="A54" i="91"/>
  <c r="K66" i="87"/>
  <c r="A19" i="87"/>
  <c r="A67" i="92"/>
  <c r="K22" i="87"/>
  <c r="A56" i="87"/>
  <c r="A67" i="91"/>
  <c r="K22" i="91"/>
  <c r="A56" i="92"/>
  <c r="A67" i="87"/>
  <c r="A6" i="92"/>
  <c r="A29" i="91"/>
  <c r="A29" i="86"/>
  <c r="A29" i="87"/>
  <c r="A50" i="86"/>
  <c r="A53" i="92"/>
  <c r="A53" i="86"/>
  <c r="A53" i="91"/>
  <c r="A6" i="91"/>
  <c r="A37" i="92"/>
  <c r="A45" i="86"/>
  <c r="A73" i="92"/>
  <c r="A45" i="92"/>
  <c r="A73" i="86"/>
  <c r="A45" i="87"/>
  <c r="A73" i="91"/>
  <c r="K23" i="87"/>
  <c r="A10" i="87"/>
  <c r="A34" i="86"/>
  <c r="K82" i="91"/>
  <c r="K82" i="92"/>
  <c r="K29" i="91"/>
  <c r="A6" i="87"/>
  <c r="A22" i="92"/>
  <c r="A43" i="92"/>
  <c r="A50" i="92"/>
  <c r="A43" i="87"/>
  <c r="A70" i="91"/>
  <c r="A70" i="86"/>
  <c r="A69" i="87"/>
  <c r="A61" i="86"/>
  <c r="A69" i="86"/>
  <c r="A61" i="92"/>
  <c r="A69" i="92"/>
  <c r="A61" i="87"/>
  <c r="A10" i="86"/>
  <c r="K68" i="92"/>
  <c r="A10" i="92"/>
  <c r="K68" i="87"/>
  <c r="K18" i="87"/>
  <c r="K23" i="91"/>
  <c r="A56" i="91"/>
  <c r="K18" i="92"/>
  <c r="K64" i="91"/>
  <c r="K15" i="92"/>
  <c r="K64" i="87"/>
  <c r="K15" i="87"/>
  <c r="A33" i="86"/>
  <c r="A24" i="91"/>
  <c r="K74" i="92"/>
  <c r="A32" i="91"/>
  <c r="A79" i="87"/>
  <c r="A32" i="87"/>
  <c r="A79" i="91"/>
  <c r="A32" i="92"/>
  <c r="A79" i="86"/>
  <c r="A27" i="92"/>
  <c r="A22" i="86"/>
  <c r="A22" i="87"/>
  <c r="A58" i="86"/>
  <c r="A58" i="87"/>
  <c r="A58" i="92"/>
  <c r="A43" i="91"/>
  <c r="A27" i="87"/>
  <c r="A33" i="87"/>
  <c r="A36" i="86"/>
  <c r="A36" i="87"/>
  <c r="K29" i="87"/>
  <c r="A36" i="91"/>
  <c r="A9" i="87"/>
  <c r="A9" i="92"/>
  <c r="A13" i="87"/>
  <c r="A13" i="92"/>
  <c r="K30" i="92"/>
  <c r="A15" i="87"/>
  <c r="A15" i="86"/>
  <c r="A72" i="91"/>
  <c r="A72" i="92"/>
  <c r="K56" i="91"/>
  <c r="K31" i="92"/>
  <c r="A49" i="91"/>
  <c r="A15" i="92"/>
  <c r="A72" i="87"/>
  <c r="A81" i="86"/>
  <c r="A24" i="86"/>
  <c r="K56" i="87"/>
  <c r="K87" i="91"/>
  <c r="A49" i="87"/>
  <c r="K87" i="87"/>
  <c r="A49" i="92"/>
  <c r="A62" i="92"/>
  <c r="A59" i="87"/>
  <c r="A9" i="91"/>
  <c r="A13" i="91"/>
  <c r="K30" i="91"/>
  <c r="K30" i="87"/>
  <c r="A81" i="87"/>
  <c r="A23" i="92"/>
  <c r="A80" i="91"/>
  <c r="A91" i="92"/>
  <c r="A26" i="91"/>
  <c r="A57" i="86"/>
  <c r="K43" i="92"/>
  <c r="A26" i="86"/>
  <c r="K41" i="91"/>
  <c r="A28" i="91"/>
  <c r="A24" i="87"/>
  <c r="K57" i="91"/>
  <c r="K29" i="92"/>
  <c r="A21" i="86"/>
  <c r="A16" i="86"/>
  <c r="A85" i="86"/>
  <c r="A88" i="92"/>
  <c r="A57" i="91"/>
  <c r="K57" i="87"/>
  <c r="A21" i="92"/>
  <c r="A16" i="87"/>
  <c r="A85" i="87"/>
  <c r="K50" i="92"/>
  <c r="A23" i="86"/>
  <c r="A21" i="87"/>
  <c r="A16" i="91"/>
  <c r="A28" i="87"/>
  <c r="A81" i="91"/>
  <c r="K43" i="87"/>
  <c r="A92" i="87"/>
  <c r="A92" i="91"/>
  <c r="A92" i="86"/>
  <c r="A11" i="91"/>
  <c r="A85" i="92"/>
  <c r="A23" i="87"/>
  <c r="A48" i="91"/>
  <c r="AJ50" i="84" a="1"/>
  <c r="A8" i="92"/>
  <c r="A28" i="86"/>
  <c r="A88" i="87"/>
  <c r="A57" i="92"/>
  <c r="A11" i="92"/>
  <c r="A84" i="91"/>
  <c r="A48" i="87"/>
  <c r="A59" i="86"/>
  <c r="A91" i="91"/>
  <c r="K80" i="91"/>
  <c r="A91" i="86"/>
  <c r="AJ63" i="84" a="1"/>
  <c r="K80" i="87"/>
  <c r="A66" i="87"/>
  <c r="AJ12" i="84" a="1"/>
  <c r="K80" i="92"/>
  <c r="A48" i="86"/>
  <c r="A80" i="86"/>
  <c r="A27" i="86"/>
  <c r="A11" i="86"/>
  <c r="A80" i="92"/>
  <c r="A47" i="86"/>
  <c r="A47" i="91"/>
  <c r="K31" i="91"/>
  <c r="A88" i="86"/>
  <c r="A47" i="87"/>
  <c r="AJ35" i="84" a="1"/>
  <c r="A20" i="91"/>
  <c r="A26" i="87"/>
  <c r="A86" i="86"/>
  <c r="A84" i="92"/>
  <c r="A86" i="87"/>
  <c r="A8" i="91"/>
  <c r="A40" i="92"/>
  <c r="A34" i="87"/>
  <c r="K7" i="91"/>
  <c r="K35" i="91"/>
  <c r="A84" i="87"/>
  <c r="A37" i="91"/>
  <c r="K74" i="87"/>
  <c r="A50" i="87"/>
  <c r="A60" i="87"/>
  <c r="K74" i="91"/>
  <c r="A59" i="91"/>
  <c r="A51" i="91"/>
  <c r="A51" i="86"/>
  <c r="K41" i="92"/>
  <c r="A40" i="86"/>
  <c r="AJ21" i="84" a="1"/>
  <c r="A33" i="91"/>
  <c r="A51" i="87"/>
  <c r="A86" i="91"/>
  <c r="A40" i="87"/>
  <c r="K50" i="91"/>
  <c r="A8" i="86"/>
  <c r="A34" i="91"/>
  <c r="K7" i="87"/>
  <c r="K35" i="87"/>
  <c r="A37" i="86"/>
  <c r="K35" i="92"/>
  <c r="A62" i="87"/>
  <c r="AJ20" i="84" a="1"/>
  <c r="AJ84" i="84" a="1"/>
  <c r="A5" i="86"/>
  <c r="AJ34" i="84" a="1"/>
  <c r="A30" i="91"/>
  <c r="A30" i="87"/>
  <c r="AJ19" i="84" a="1"/>
  <c r="AJ69" i="84" a="1"/>
  <c r="AJ67" i="84" a="1"/>
  <c r="A30" i="86"/>
  <c r="AJ23" i="84" a="1"/>
  <c r="K28" i="91"/>
  <c r="A14" i="92"/>
  <c r="K28" i="87"/>
  <c r="K27" i="87"/>
  <c r="AJ27" i="84" a="1"/>
  <c r="A44" i="86"/>
  <c r="K27" i="92"/>
  <c r="A64" i="92"/>
  <c r="AJ16" i="84" a="1"/>
  <c r="A55" i="92"/>
  <c r="AJ43" i="84" a="1"/>
  <c r="K79" i="87"/>
  <c r="A76" i="91"/>
  <c r="A87" i="92"/>
  <c r="K6" i="92"/>
  <c r="A55" i="87"/>
  <c r="K70" i="92"/>
  <c r="A65" i="91"/>
  <c r="K79" i="92"/>
  <c r="A17" i="86"/>
  <c r="A76" i="87"/>
  <c r="A66" i="91"/>
  <c r="K6" i="91"/>
  <c r="AJ73" i="84" a="1"/>
  <c r="AJ48" i="84" a="1"/>
  <c r="AJ14" i="84" a="1"/>
  <c r="A5" i="91"/>
  <c r="AJ7" i="84" a="1"/>
  <c r="A5" i="87"/>
  <c r="A5" i="92"/>
  <c r="K81" i="92"/>
  <c r="A14" i="87"/>
  <c r="AJ24" i="84" a="1"/>
  <c r="AJ45" i="84" a="1"/>
  <c r="AJ22" i="84" a="1"/>
  <c r="A64" i="91"/>
  <c r="AJ47" i="84" a="1"/>
  <c r="K27" i="91"/>
  <c r="A65" i="92"/>
  <c r="A44" i="87"/>
  <c r="A55" i="91"/>
  <c r="K70" i="87"/>
  <c r="K76" i="92"/>
  <c r="A17" i="91"/>
  <c r="A76" i="92"/>
  <c r="A66" i="86"/>
  <c r="AJ10" i="84" a="1"/>
  <c r="AJ65" i="84" a="1"/>
  <c r="A39" i="87"/>
  <c r="A68" i="86"/>
  <c r="AJ28" i="84" a="1"/>
  <c r="K76" i="91"/>
  <c r="A7" i="86"/>
  <c r="A41" i="86"/>
  <c r="AJ71" i="84" a="1"/>
  <c r="K8" i="92"/>
  <c r="A39" i="86"/>
  <c r="AJ36" i="84" a="1"/>
  <c r="A39" i="92"/>
  <c r="A68" i="91"/>
  <c r="A7" i="91"/>
  <c r="K59" i="91"/>
  <c r="A41" i="87"/>
  <c r="A42" i="86"/>
  <c r="AJ25" i="84" a="1"/>
  <c r="K8" i="91"/>
  <c r="A68" i="87"/>
  <c r="AJ11" i="84" a="1"/>
  <c r="K42" i="92"/>
  <c r="A7" i="87"/>
  <c r="K59" i="87"/>
  <c r="A41" i="92"/>
  <c r="A42" i="87"/>
  <c r="A62" i="91"/>
  <c r="AJ74" i="84" a="1"/>
  <c r="K81" i="91"/>
  <c r="A14" i="91"/>
  <c r="AJ79" i="84" a="1"/>
  <c r="A64" i="86"/>
  <c r="AJ15" i="84" a="1"/>
  <c r="A87" i="86"/>
  <c r="AJ66" i="84" a="1"/>
  <c r="A87" i="91"/>
  <c r="A65" i="87"/>
  <c r="A44" i="91"/>
  <c r="AJ55" i="84" a="1"/>
  <c r="AJ31" i="84" a="1"/>
  <c r="A17" i="87"/>
  <c r="AJ72" i="84" a="1"/>
  <c r="AJ18" i="84" a="1"/>
  <c r="K42" i="91"/>
  <c r="F31" i="64" a="1"/>
  <c r="A90" i="86"/>
  <c r="A90" i="91"/>
  <c r="A90" i="87"/>
  <c r="AJ8" i="84" a="1"/>
  <c r="AJ62" i="84" a="1"/>
  <c r="AJ9" i="84" a="1"/>
  <c r="A70" i="87"/>
  <c r="AJ54" i="84" a="1"/>
  <c r="A42" i="91"/>
  <c r="A60" i="91"/>
  <c r="A60" i="86"/>
  <c r="AJ33" i="84" a="1"/>
  <c r="AJ77" i="84" a="1"/>
  <c r="AJ17" i="84" a="1"/>
  <c r="AJ13" i="84" a="1"/>
  <c r="K72" i="91"/>
  <c r="K72" i="92"/>
  <c r="K72" i="87"/>
  <c r="AJ52" i="84" a="1"/>
  <c r="K38" i="92"/>
  <c r="K38" i="87"/>
  <c r="K38" i="91"/>
  <c r="K86" i="91"/>
  <c r="K86" i="92"/>
  <c r="K86" i="87"/>
  <c r="AJ61" i="84" a="1"/>
  <c r="K39" i="91"/>
  <c r="K39" i="92"/>
  <c r="K39" i="87"/>
  <c r="AJ76" i="84" a="1"/>
  <c r="K46" i="92"/>
  <c r="K46" i="87"/>
  <c r="K46" i="91"/>
  <c r="K45" i="92"/>
  <c r="K45" i="87"/>
  <c r="K45" i="91"/>
  <c r="K40" i="92"/>
  <c r="K40" i="87"/>
  <c r="K40" i="91"/>
  <c r="K53" i="92"/>
  <c r="K53" i="91"/>
  <c r="K53" i="87"/>
  <c r="K52" i="87"/>
  <c r="K52" i="91"/>
  <c r="K52" i="92"/>
  <c r="K24" i="92"/>
  <c r="K24" i="87"/>
  <c r="K24" i="91"/>
  <c r="K17" i="92"/>
  <c r="K17" i="87"/>
  <c r="K17" i="91"/>
  <c r="K63" i="92"/>
  <c r="K63" i="87"/>
  <c r="K63" i="91"/>
  <c r="K85" i="92"/>
  <c r="K85" i="87"/>
  <c r="K85" i="91"/>
  <c r="AJ92" i="84" a="1"/>
  <c r="AJ53" i="84" a="1"/>
  <c r="AJ78" i="84" a="1"/>
  <c r="AJ64" i="84" a="1"/>
  <c r="K49" i="91"/>
  <c r="K49" i="87"/>
  <c r="K49" i="92"/>
  <c r="K60" i="91"/>
  <c r="K60" i="87"/>
  <c r="K60" i="92"/>
  <c r="K47" i="87"/>
  <c r="K47" i="92"/>
  <c r="K47" i="91"/>
  <c r="K44" i="91"/>
  <c r="K44" i="92"/>
  <c r="K44" i="87"/>
  <c r="AJ37" i="84" a="1"/>
  <c r="K12" i="92"/>
  <c r="K12" i="87"/>
  <c r="K12" i="91"/>
  <c r="K25" i="92"/>
  <c r="K25" i="91"/>
  <c r="K25" i="87"/>
  <c r="AJ80" i="84" a="1"/>
  <c r="AJ46" i="84" a="1"/>
  <c r="AJ88" i="84" a="1"/>
  <c r="K78" i="92"/>
  <c r="K78" i="91"/>
  <c r="K78" i="87"/>
  <c r="AJ41" i="84" a="1"/>
  <c r="AJ60" i="84" a="1"/>
  <c r="K21" i="92"/>
  <c r="K21" i="87"/>
  <c r="K21" i="91"/>
  <c r="K65" i="92"/>
  <c r="K65" i="87"/>
  <c r="K65" i="91"/>
  <c r="AJ42" i="84" a="1"/>
  <c r="AJ40" i="84" a="1"/>
  <c r="K55" i="92"/>
  <c r="K55" i="87"/>
  <c r="K55" i="91"/>
  <c r="K48" i="92"/>
  <c r="K48" i="87"/>
  <c r="K48" i="91"/>
  <c r="AJ29" i="84" a="1"/>
  <c r="AJ44" i="84" a="1"/>
  <c r="K26" i="92"/>
  <c r="K26" i="87"/>
  <c r="K26" i="91"/>
  <c r="K89" i="92"/>
  <c r="K89" i="87"/>
  <c r="K89" i="91"/>
  <c r="K34" i="92"/>
  <c r="K34" i="87"/>
  <c r="K34" i="91"/>
  <c r="K91" i="92"/>
  <c r="K91" i="87"/>
  <c r="K91" i="91"/>
  <c r="AJ57" i="84" a="1"/>
  <c r="AJ51" i="84" a="1"/>
  <c r="K58" i="91"/>
  <c r="K58" i="87"/>
  <c r="K58" i="92"/>
  <c r="A75" i="91"/>
  <c r="A75" i="92"/>
  <c r="A75" i="86"/>
  <c r="A75" i="87"/>
  <c r="AJ91" i="84" a="1"/>
  <c r="AJ83" i="84" a="1"/>
  <c r="A89" i="91"/>
  <c r="A89" i="86"/>
  <c r="A89" i="92"/>
  <c r="A89" i="87"/>
  <c r="A35" i="91"/>
  <c r="A35" i="92"/>
  <c r="A35" i="86"/>
  <c r="A35" i="87"/>
  <c r="K13" i="92"/>
  <c r="K13" i="91"/>
  <c r="K13" i="87"/>
  <c r="AJ85" i="84" a="1"/>
  <c r="AJ39" i="84" a="1"/>
  <c r="AJ75" i="84" a="1"/>
  <c r="AJ56" i="84" a="1"/>
  <c r="K71" i="92"/>
  <c r="K71" i="87"/>
  <c r="K71" i="91"/>
  <c r="K9" i="92"/>
  <c r="K9" i="87"/>
  <c r="K9" i="91"/>
  <c r="K32" i="91"/>
  <c r="K32" i="87"/>
  <c r="K32" i="92"/>
  <c r="K14" i="92"/>
  <c r="K14" i="87"/>
  <c r="K14" i="91"/>
  <c r="K19" i="92"/>
  <c r="K19" i="91"/>
  <c r="K19" i="87"/>
  <c r="K11" i="92"/>
  <c r="K11" i="87"/>
  <c r="K11" i="91"/>
  <c r="AJ90" i="84" a="1"/>
  <c r="K20" i="91"/>
  <c r="K20" i="87"/>
  <c r="K20" i="92"/>
  <c r="K61" i="92"/>
  <c r="K61" i="87"/>
  <c r="K61" i="91"/>
  <c r="K37" i="91"/>
  <c r="K37" i="87"/>
  <c r="K37" i="92"/>
  <c r="K84" i="92"/>
  <c r="K84" i="91"/>
  <c r="K84" i="87"/>
  <c r="AJ49" i="84" a="1"/>
  <c r="AJ86" i="84" a="1"/>
  <c r="AJ81" i="84" a="1"/>
  <c r="A25" i="92"/>
  <c r="A25" i="87"/>
  <c r="A25" i="91"/>
  <c r="A25" i="86"/>
  <c r="AJ32" i="84" a="1"/>
  <c r="K67" i="92"/>
  <c r="K67" i="87"/>
  <c r="K67" i="91"/>
  <c r="K73" i="92"/>
  <c r="K73" i="87"/>
  <c r="K73" i="91"/>
  <c r="AJ87" i="84" a="1"/>
  <c r="K54" i="91"/>
  <c r="K54" i="87"/>
  <c r="K54" i="92"/>
  <c r="K69" i="92"/>
  <c r="K69" i="87"/>
  <c r="K69" i="91"/>
  <c r="AJ38" i="84" a="1"/>
  <c r="AJ70" i="84" a="1"/>
  <c r="AJ89" i="84" a="1"/>
  <c r="K10" i="91"/>
  <c r="K10" i="87"/>
  <c r="K10" i="92"/>
  <c r="K83" i="91"/>
  <c r="K83" i="92"/>
  <c r="K83" i="87"/>
  <c r="K88" i="92"/>
  <c r="K88" i="87"/>
  <c r="K88" i="91"/>
  <c r="AJ59" i="84" a="1"/>
  <c r="AJ26" i="84" a="1"/>
  <c r="AJ30" i="84" a="1"/>
  <c r="AJ58" i="84" a="1"/>
  <c r="K90" i="91"/>
  <c r="K90" i="87"/>
  <c r="K90" i="92"/>
  <c r="K16" i="92"/>
  <c r="K16" i="87"/>
  <c r="K16" i="91"/>
  <c r="K5" i="91"/>
  <c r="K5" i="92"/>
  <c r="K5" i="87"/>
  <c r="AJ82" i="84" a="1"/>
  <c r="K33" i="92"/>
  <c r="K33" i="87"/>
  <c r="K33" i="91"/>
  <c r="K75" i="92"/>
  <c r="K75" i="87"/>
  <c r="K75" i="91"/>
  <c r="AJ68" i="84" a="1"/>
  <c r="F4" i="66" a="1"/>
  <c r="G4" i="66"/>
  <c r="F2" i="66"/>
  <c r="F4" i="62" a="1"/>
  <c r="F22" i="66" l="1" a="1"/>
  <c r="F28" i="66" a="1"/>
  <c r="F19" i="66" a="1"/>
  <c r="F16" i="62" a="1"/>
  <c r="F19" i="62" a="1"/>
  <c r="F22" i="62" a="1"/>
  <c r="F25" i="66" a="1"/>
  <c r="F28" i="62" a="1"/>
  <c r="F34" i="62" a="1"/>
  <c r="F31" i="62" a="1"/>
  <c r="F34" i="66" a="1"/>
  <c r="F31" i="66" a="1"/>
  <c r="F37" i="66" a="1"/>
  <c r="D94" i="87"/>
  <c r="D94" i="86"/>
  <c r="D94" i="92"/>
  <c r="D152" i="86"/>
  <c r="D152" i="87"/>
  <c r="D118" i="87"/>
  <c r="D184" i="87"/>
  <c r="D140" i="86"/>
  <c r="D140" i="87"/>
  <c r="D184" i="91"/>
  <c r="D118" i="86"/>
  <c r="D130" i="86"/>
  <c r="D130" i="91"/>
  <c r="D183" i="87"/>
  <c r="D183" i="86"/>
  <c r="D157" i="87"/>
  <c r="D157" i="91"/>
  <c r="D162" i="86"/>
  <c r="D162" i="91"/>
  <c r="D144" i="91"/>
  <c r="D166" i="87"/>
  <c r="D128" i="87"/>
  <c r="D144" i="87"/>
  <c r="D166" i="91"/>
  <c r="D121" i="91"/>
  <c r="D121" i="86"/>
  <c r="D155" i="91"/>
  <c r="D107" i="91"/>
  <c r="D107" i="86"/>
  <c r="D128" i="91"/>
  <c r="D155" i="87"/>
  <c r="D192" i="86"/>
  <c r="D192" i="91"/>
  <c r="D119" i="87"/>
  <c r="D119" i="91"/>
  <c r="D148" i="86"/>
  <c r="D148" i="91"/>
  <c r="D177" i="86"/>
  <c r="D198" i="86"/>
  <c r="D186" i="91"/>
  <c r="D186" i="86"/>
  <c r="D198" i="87"/>
  <c r="D177" i="87"/>
  <c r="D105" i="86"/>
  <c r="D143" i="86"/>
  <c r="D105" i="91"/>
  <c r="D143" i="91"/>
  <c r="D105" i="92"/>
  <c r="D190" i="86"/>
  <c r="D190" i="91"/>
  <c r="D141" i="87"/>
  <c r="D127" i="86"/>
  <c r="D141" i="91"/>
  <c r="D129" i="86"/>
  <c r="D129" i="87"/>
  <c r="D194" i="91"/>
  <c r="D180" i="86"/>
  <c r="D180" i="87"/>
  <c r="D174" i="91"/>
  <c r="D175" i="87"/>
  <c r="D135" i="91"/>
  <c r="D135" i="87"/>
  <c r="D109" i="91"/>
  <c r="D174" i="87"/>
  <c r="D127" i="91"/>
  <c r="D122" i="86"/>
  <c r="D122" i="87"/>
  <c r="D159" i="91"/>
  <c r="D154" i="86"/>
  <c r="D159" i="87"/>
  <c r="D133" i="91"/>
  <c r="D112" i="91"/>
  <c r="D147" i="87"/>
  <c r="D154" i="91"/>
  <c r="D112" i="86"/>
  <c r="D178" i="86"/>
  <c r="D175" i="91"/>
  <c r="D151" i="86"/>
  <c r="D151" i="91"/>
  <c r="D179" i="91"/>
  <c r="D179" i="87"/>
  <c r="D178" i="87"/>
  <c r="D194" i="87"/>
  <c r="D110" i="91"/>
  <c r="D171" i="87"/>
  <c r="D139" i="86"/>
  <c r="D106" i="86"/>
  <c r="D110" i="87"/>
  <c r="D109" i="86"/>
  <c r="D171" i="86"/>
  <c r="D139" i="91"/>
  <c r="D164" i="86"/>
  <c r="D139" i="87"/>
  <c r="D164" i="91"/>
  <c r="D133" i="86"/>
  <c r="D164" i="87"/>
  <c r="D200" i="87"/>
  <c r="D200" i="91"/>
  <c r="D158" i="91"/>
  <c r="D158" i="87"/>
  <c r="D200" i="86"/>
  <c r="D106" i="91"/>
  <c r="D108" i="86"/>
  <c r="D108" i="91"/>
  <c r="D108" i="87"/>
  <c r="D114" i="86"/>
  <c r="D114" i="91"/>
  <c r="D114" i="87"/>
  <c r="D193" i="91"/>
  <c r="D193" i="87"/>
  <c r="D193" i="86"/>
  <c r="D97" i="87"/>
  <c r="D111" i="87"/>
  <c r="D111" i="91"/>
  <c r="D181" i="91"/>
  <c r="D137" i="87"/>
  <c r="D97" i="92"/>
  <c r="D147" i="91"/>
  <c r="D137" i="86"/>
  <c r="D97" i="91"/>
  <c r="D137" i="91"/>
  <c r="D93" i="91"/>
  <c r="D93" i="86"/>
  <c r="D93" i="87"/>
  <c r="D93" i="92"/>
  <c r="D176" i="87"/>
  <c r="D176" i="91"/>
  <c r="D176" i="86"/>
  <c r="D181" i="87"/>
  <c r="F13" i="62" a="1"/>
  <c r="F16" i="66" a="1"/>
  <c r="N180" i="103"/>
  <c r="N134" i="103"/>
  <c r="W79" i="84" l="1" a="1"/>
  <c r="X79" i="84" s="1"/>
  <c r="Y79" i="84" s="1"/>
  <c r="V79" i="84"/>
  <c r="Z79" i="84" l="1"/>
  <c r="AA79" i="84" s="1" a="1"/>
  <c r="AB79" i="84" s="1"/>
  <c r="C79" i="87" l="1"/>
  <c r="AH79" i="84"/>
  <c r="C79" i="86"/>
  <c r="C79" i="91"/>
  <c r="AK79" i="84"/>
  <c r="AL79" i="84" s="1" a="1"/>
  <c r="AM79" i="84" s="1"/>
  <c r="C79" i="92"/>
  <c r="V80" i="84" l="1"/>
  <c r="D79" i="91"/>
  <c r="D79" i="86"/>
  <c r="D79" i="87"/>
  <c r="W80" i="84" a="1"/>
  <c r="D79" i="92"/>
  <c r="X80" i="84" l="1"/>
  <c r="Y80" i="84" s="1"/>
  <c r="Z80" i="84" s="1"/>
  <c r="AA80" i="84" s="1" a="1"/>
  <c r="AB80" i="84" s="1"/>
  <c r="C80" i="86" s="1"/>
  <c r="C80" i="87" l="1"/>
  <c r="C80" i="91"/>
  <c r="C80" i="92"/>
  <c r="AK80" i="84"/>
  <c r="AL80" i="84" s="1" a="1"/>
  <c r="AM80" i="84" s="1"/>
  <c r="W81" i="84" s="1" a="1"/>
  <c r="X81" i="84" s="1"/>
  <c r="Y81" i="84" s="1"/>
  <c r="AH80" i="84"/>
  <c r="V81" i="84"/>
  <c r="D80" i="87" l="1"/>
  <c r="D80" i="91"/>
  <c r="D80" i="86"/>
  <c r="D80" i="92"/>
  <c r="Z81" i="84"/>
  <c r="AA81" i="84" s="1" a="1"/>
  <c r="AB81" i="84" s="1"/>
  <c r="C81" i="92" l="1"/>
  <c r="AH81" i="84"/>
  <c r="C81" i="86"/>
  <c r="AK81" i="84"/>
  <c r="AL81" i="84" s="1" a="1"/>
  <c r="AM81" i="84" s="1"/>
  <c r="C81" i="91"/>
  <c r="C81" i="87"/>
  <c r="D81" i="92" l="1"/>
  <c r="V82" i="84"/>
  <c r="D81" i="91"/>
  <c r="W82" i="84" a="1"/>
  <c r="X82" i="84" s="1"/>
  <c r="Y82" i="84" s="1"/>
  <c r="D81" i="86"/>
  <c r="D81" i="87"/>
  <c r="Z82" i="84" l="1"/>
  <c r="AA82" i="84" s="1" a="1"/>
  <c r="AB82" i="84" s="1"/>
  <c r="C82" i="87" l="1"/>
  <c r="AH82" i="84"/>
  <c r="AK82" i="84"/>
  <c r="AL82" i="84" s="1" a="1"/>
  <c r="AM82" i="84" s="1"/>
  <c r="C82" i="86"/>
  <c r="C82" i="92"/>
  <c r="C82" i="91"/>
  <c r="D82" i="87" l="1"/>
  <c r="D82" i="92"/>
  <c r="V83" i="84"/>
  <c r="W83" i="84" a="1"/>
  <c r="D82" i="86"/>
  <c r="D82" i="91"/>
  <c r="X83" i="84" l="1"/>
  <c r="Y83" i="84" s="1"/>
  <c r="Z83" i="84" s="1"/>
  <c r="AA83" i="84" s="1" a="1"/>
  <c r="AB83" i="84" s="1"/>
  <c r="C83" i="92" l="1"/>
  <c r="AH83" i="84"/>
  <c r="AK83" i="84"/>
  <c r="AL83" i="84" s="1" a="1"/>
  <c r="AM83" i="84" s="1"/>
  <c r="C83" i="86"/>
  <c r="C83" i="91"/>
  <c r="C83" i="87"/>
  <c r="D83" i="91" l="1"/>
  <c r="V84" i="84"/>
  <c r="W84" i="84" a="1"/>
  <c r="X84" i="84" s="1"/>
  <c r="Y84" i="84" s="1"/>
  <c r="D83" i="87"/>
  <c r="D83" i="92"/>
  <c r="D83" i="86"/>
  <c r="Z84" i="84" l="1"/>
  <c r="AA84" i="84" s="1" a="1"/>
  <c r="AB84" i="84" s="1"/>
  <c r="C84" i="87" l="1"/>
  <c r="AH84" i="84"/>
  <c r="C84" i="92"/>
  <c r="AK84" i="84"/>
  <c r="AL84" i="84" s="1" a="1"/>
  <c r="AM84" i="84" s="1"/>
  <c r="C84" i="86"/>
  <c r="C84" i="91"/>
  <c r="D84" i="87" l="1"/>
  <c r="V85" i="84"/>
  <c r="W85" i="84" a="1"/>
  <c r="X85" i="84" s="1"/>
  <c r="Y85" i="84" s="1"/>
  <c r="D84" i="86"/>
  <c r="D84" i="91"/>
  <c r="D84" i="92"/>
  <c r="Z85" i="84" l="1"/>
  <c r="AA85" i="84" s="1" a="1"/>
  <c r="AB85" i="84" s="1"/>
  <c r="C85" i="86" l="1"/>
  <c r="AH85" i="84"/>
  <c r="C85" i="91"/>
  <c r="C85" i="87"/>
  <c r="C85" i="92"/>
  <c r="AK85" i="84"/>
  <c r="AL85" i="84" s="1" a="1"/>
  <c r="AM85" i="84" s="1"/>
  <c r="D85" i="92" l="1"/>
  <c r="V86" i="84"/>
  <c r="W86" i="84" a="1"/>
  <c r="V89" i="84"/>
  <c r="W89" i="84" a="1"/>
  <c r="D85" i="86"/>
  <c r="D85" i="91"/>
  <c r="D85" i="87"/>
  <c r="X89" i="84" l="1"/>
  <c r="Y89" i="84" s="1"/>
  <c r="Z89" i="84" s="1"/>
  <c r="AA89" i="84" s="1" a="1"/>
  <c r="AB89" i="84" s="1"/>
  <c r="X86" i="84"/>
  <c r="Y86" i="84" s="1"/>
  <c r="Z86" i="84" s="1"/>
  <c r="AA86" i="84" s="1" a="1"/>
  <c r="AB86" i="84" s="1"/>
  <c r="C86" i="87" l="1"/>
  <c r="AH86" i="84"/>
  <c r="AK89" i="84"/>
  <c r="AL89" i="84" s="1" a="1"/>
  <c r="AM89" i="84" s="1"/>
  <c r="V90" i="84" s="1"/>
  <c r="AH89" i="84"/>
  <c r="C89" i="92"/>
  <c r="C89" i="91"/>
  <c r="C89" i="87"/>
  <c r="AK86" i="84"/>
  <c r="AL86" i="84" s="1" a="1"/>
  <c r="AM86" i="84" s="1"/>
  <c r="C86" i="86"/>
  <c r="C86" i="92"/>
  <c r="C86" i="91"/>
  <c r="C89" i="86"/>
  <c r="D86" i="92" l="1"/>
  <c r="D89" i="91"/>
  <c r="D89" i="87"/>
  <c r="D89" i="86"/>
  <c r="D89" i="92"/>
  <c r="W90" i="84" a="1"/>
  <c r="W87" i="84" a="1"/>
  <c r="V87" i="84"/>
  <c r="D86" i="86"/>
  <c r="D86" i="91"/>
  <c r="D86" i="87"/>
  <c r="X90" i="84" l="1"/>
  <c r="Y90" i="84" s="1"/>
  <c r="Z90" i="84" s="1"/>
  <c r="AA90" i="84" s="1" a="1"/>
  <c r="AB90" i="84" s="1"/>
  <c r="X87" i="84"/>
  <c r="Y87" i="84" s="1"/>
  <c r="Z87" i="84" s="1"/>
  <c r="AA87" i="84" s="1" a="1"/>
  <c r="AB87" i="84" s="1"/>
  <c r="C90" i="91" l="1"/>
  <c r="AH90" i="84"/>
  <c r="C90" i="92"/>
  <c r="C90" i="87"/>
  <c r="C90" i="86"/>
  <c r="AK90" i="84"/>
  <c r="AL90" i="84" s="1" a="1"/>
  <c r="AM90" i="84" s="1"/>
  <c r="D90" i="92" s="1"/>
  <c r="C87" i="92"/>
  <c r="AH87" i="84"/>
  <c r="AK87" i="84"/>
  <c r="AL87" i="84" s="1" a="1"/>
  <c r="AM87" i="84" s="1"/>
  <c r="C87" i="86"/>
  <c r="C87" i="91"/>
  <c r="C87" i="87"/>
  <c r="W91" i="84" a="1"/>
  <c r="V91" i="84"/>
  <c r="D90" i="86" l="1"/>
  <c r="D90" i="91"/>
  <c r="D90" i="87"/>
  <c r="D87" i="92"/>
  <c r="W88" i="84" a="1"/>
  <c r="X88" i="84" s="1"/>
  <c r="Y88" i="84" s="1"/>
  <c r="D87" i="86"/>
  <c r="D87" i="91"/>
  <c r="V88" i="84"/>
  <c r="D87" i="87"/>
  <c r="X91" i="84"/>
  <c r="Y91" i="84" s="1"/>
  <c r="Z91" i="84" s="1"/>
  <c r="AA91" i="84" s="1" a="1"/>
  <c r="AB91" i="84" s="1"/>
  <c r="AH91" i="84" l="1"/>
  <c r="Z88" i="84"/>
  <c r="AA88" i="84" s="1" a="1"/>
  <c r="AB88" i="84" s="1"/>
  <c r="C91" i="92"/>
  <c r="C91" i="87"/>
  <c r="C91" i="91"/>
  <c r="C91" i="86"/>
  <c r="AK91" i="84"/>
  <c r="AL91" i="84" s="1" a="1"/>
  <c r="AM91" i="84" s="1"/>
  <c r="C88" i="92" l="1"/>
  <c r="AH88" i="84"/>
  <c r="C88" i="87"/>
  <c r="C88" i="91"/>
  <c r="C88" i="86"/>
  <c r="AK88" i="84"/>
  <c r="AL88" i="84" s="1" a="1"/>
  <c r="AM88" i="84" s="1"/>
  <c r="D91" i="92"/>
  <c r="D91" i="87"/>
  <c r="D91" i="91"/>
  <c r="D91" i="86"/>
  <c r="W92" i="84" a="1"/>
  <c r="V92" i="84"/>
  <c r="D88" i="91" l="1"/>
  <c r="D88" i="92"/>
  <c r="D88" i="87"/>
  <c r="D88" i="86"/>
  <c r="X92" i="84"/>
  <c r="Y92" i="84" s="1"/>
  <c r="Z92" i="84" s="1"/>
  <c r="AA92" i="84" s="1" a="1"/>
  <c r="AB92" i="84" s="1"/>
  <c r="AH92" i="84" l="1"/>
  <c r="C92" i="92"/>
  <c r="C92" i="87"/>
  <c r="C92" i="91"/>
  <c r="C92" i="86"/>
  <c r="AK92" i="84"/>
  <c r="AL92" i="84" s="1" a="1"/>
  <c r="AM92" i="84" s="1"/>
  <c r="D92" i="92" l="1"/>
  <c r="D92" i="87"/>
  <c r="D92" i="91"/>
  <c r="D92" i="86"/>
  <c r="I1" i="86" l="1"/>
  <c r="I3" i="86" s="1"/>
  <c r="I95" i="86" a="1"/>
  <c r="I169" i="86" a="1"/>
  <c r="I187" i="86" a="1"/>
  <c r="I196" i="86" a="1"/>
  <c r="I186" i="86" a="1"/>
  <c r="I97" i="86" a="1"/>
  <c r="I81" i="86" a="1"/>
  <c r="I115" i="86" a="1"/>
  <c r="I141" i="86" a="1"/>
  <c r="I118" i="86" a="1"/>
  <c r="I190" i="86" a="1"/>
  <c r="I110" i="86" a="1"/>
  <c r="I99" i="86" a="1"/>
  <c r="I191" i="86" a="1"/>
  <c r="I171" i="86" a="1"/>
  <c r="I175" i="86" a="1"/>
  <c r="I170" i="86" a="1"/>
  <c r="I83" i="86" a="1"/>
  <c r="I157" i="86" a="1"/>
  <c r="I174" i="86" a="1"/>
  <c r="I168" i="86" a="1"/>
  <c r="I91" i="86" a="1"/>
  <c r="I164" i="86" a="1"/>
  <c r="I180" i="86" a="1"/>
  <c r="I85" i="86" a="1"/>
  <c r="I156" i="86" a="1"/>
  <c r="I184" i="86" a="1"/>
  <c r="I127" i="86" a="1"/>
  <c r="I120" i="86" a="1"/>
  <c r="I154" i="86" a="1"/>
  <c r="I94" i="86" a="1"/>
  <c r="I163" i="86" a="1"/>
  <c r="I150" i="86" a="1"/>
  <c r="I145" i="86" a="1"/>
  <c r="I133" i="86" a="1"/>
  <c r="I89" i="86" a="1"/>
  <c r="I155" i="86" a="1"/>
  <c r="I93" i="86" a="1"/>
  <c r="I112" i="86" a="1"/>
  <c r="I176" i="86" a="1"/>
  <c r="I109" i="86" a="1"/>
  <c r="I130" i="86" a="1"/>
  <c r="I152" i="86" a="1"/>
  <c r="I178" i="86" a="1"/>
  <c r="I126" i="86" a="1"/>
  <c r="I161" i="86" a="1"/>
  <c r="I96" i="86" a="1"/>
  <c r="I90" i="86" a="1"/>
  <c r="I113" i="86" a="1"/>
  <c r="I137" i="86" a="1"/>
  <c r="I143" i="86" a="1"/>
  <c r="I82" i="86" a="1"/>
  <c r="I128" i="86" a="1"/>
  <c r="I88" i="86" a="1"/>
  <c r="I167" i="86" a="1"/>
  <c r="I129" i="86" a="1"/>
  <c r="I100" i="86" a="1"/>
  <c r="I92" i="86" a="1"/>
  <c r="I192" i="86" a="1"/>
  <c r="I117" i="86" a="1"/>
  <c r="I146" i="86" a="1"/>
  <c r="I140" i="86" a="1"/>
  <c r="I101" i="86" a="1"/>
  <c r="I131" i="86" a="1"/>
  <c r="I183" i="86" a="1"/>
  <c r="I111" i="86" a="1"/>
  <c r="I116" i="86" a="1"/>
  <c r="I197" i="86" a="1"/>
  <c r="I104" i="86" a="1"/>
  <c r="I177" i="86" a="1"/>
  <c r="I193" i="86" a="1"/>
  <c r="I105" i="86" a="1"/>
  <c r="I160" i="86" a="1"/>
  <c r="I134" i="86" a="1"/>
  <c r="I119" i="86" a="1"/>
  <c r="I151" i="86" a="1"/>
  <c r="I198" i="86" a="1"/>
  <c r="I103" i="86" a="1"/>
  <c r="I147" i="86" a="1"/>
  <c r="I159" i="86" a="1"/>
  <c r="I86" i="86" a="1"/>
  <c r="I144" i="86" a="1"/>
  <c r="I98" i="86" a="1"/>
  <c r="I107" i="86" a="1"/>
  <c r="I132" i="86" a="1"/>
  <c r="I136" i="86" a="1"/>
  <c r="I181" i="86" a="1"/>
  <c r="I148" i="86" a="1"/>
  <c r="I121" i="86" a="1"/>
  <c r="I149" i="86" a="1"/>
  <c r="I173" i="86" a="1"/>
  <c r="I189" i="86" a="1"/>
  <c r="I166" i="86" a="1"/>
  <c r="I158" i="86" a="1"/>
  <c r="I179" i="86" a="1"/>
  <c r="I108" i="86" a="1"/>
  <c r="I84" i="86" a="1"/>
  <c r="I135" i="86" a="1"/>
  <c r="I199" i="86" a="1"/>
  <c r="I200" i="86" a="1"/>
  <c r="I123" i="86" a="1"/>
  <c r="I195" i="86" a="1"/>
  <c r="I102" i="86" a="1"/>
  <c r="I87" i="86" a="1"/>
  <c r="I182" i="86" a="1"/>
  <c r="I106" i="86" a="1"/>
  <c r="I139" i="86" a="1"/>
  <c r="I114" i="86" a="1"/>
  <c r="I80" i="86" a="1"/>
  <c r="I153" i="86" a="1"/>
  <c r="I79" i="86" a="1"/>
  <c r="I142" i="86" a="1"/>
  <c r="I185" i="86" a="1"/>
  <c r="I162" i="86" a="1"/>
  <c r="I165" i="86" a="1"/>
  <c r="I124" i="86" a="1"/>
  <c r="I188" i="86" a="1"/>
  <c r="I138" i="86" a="1"/>
  <c r="I172" i="86" a="1"/>
  <c r="I125" i="86" a="1"/>
  <c r="I122" i="86" a="1"/>
  <c r="I194" i="86" a="1"/>
  <c r="T5" i="84"/>
  <c r="AA5" i="84" s="1" a="1"/>
  <c r="AB5" i="84" s="1"/>
  <c r="D1" i="88"/>
  <c r="L1" i="92"/>
  <c r="L3" i="92" s="1"/>
  <c r="L1" i="91"/>
  <c r="L3" i="91" s="1"/>
  <c r="L1" i="87"/>
  <c r="L3" i="87" s="1"/>
  <c r="L167" i="91" a="1"/>
  <c r="L97" i="92" a="1"/>
  <c r="L104" i="91" a="1"/>
  <c r="L98" i="87" a="1"/>
  <c r="L110" i="92" a="1"/>
  <c r="L88" i="91" a="1"/>
  <c r="L83" i="87" a="1"/>
  <c r="L177" i="87" a="1"/>
  <c r="L107" i="92" a="1"/>
  <c r="L109" i="91" a="1"/>
  <c r="L99" i="92" a="1"/>
  <c r="L164" i="87" a="1"/>
  <c r="L88" i="92" a="1"/>
  <c r="L95" i="92" a="1"/>
  <c r="L132" i="92" a="1"/>
  <c r="L101" i="87" a="1"/>
  <c r="L118" i="91" a="1"/>
  <c r="L192" i="91" a="1"/>
  <c r="L127" i="91" a="1"/>
  <c r="L94" i="92" a="1"/>
  <c r="L142" i="91" a="1"/>
  <c r="L163" i="91" a="1"/>
  <c r="L143" i="92" a="1"/>
  <c r="L113" i="91" a="1"/>
  <c r="L195" i="87" a="1"/>
  <c r="L163" i="87" a="1"/>
  <c r="L161" i="92" a="1"/>
  <c r="L97" i="87" a="1"/>
  <c r="L162" i="87" a="1"/>
  <c r="L124" i="87" a="1"/>
  <c r="L138" i="92" a="1"/>
  <c r="L135" i="87" a="1"/>
  <c r="L198" i="91" a="1"/>
  <c r="L178" i="92" a="1"/>
  <c r="L144" i="92" a="1"/>
  <c r="L131" i="87" a="1"/>
  <c r="L128" i="92" a="1"/>
  <c r="L114" i="92" a="1"/>
  <c r="L133" i="92" a="1"/>
  <c r="L86" i="87" a="1"/>
  <c r="L156" i="87" a="1"/>
  <c r="L108" i="92" a="1"/>
  <c r="L156" i="92" a="1"/>
  <c r="L127" i="87" a="1"/>
  <c r="L125" i="87" a="1"/>
  <c r="L155" i="87" a="1"/>
  <c r="L107" i="87" a="1"/>
  <c r="L120" i="87" a="1"/>
  <c r="L141" i="92" a="1"/>
  <c r="L132" i="91" a="1"/>
  <c r="L137" i="87" a="1"/>
  <c r="L146" i="92" a="1"/>
  <c r="L182" i="92" a="1"/>
  <c r="L109" i="92" a="1"/>
  <c r="L80" i="87" a="1"/>
  <c r="L174" i="91" a="1"/>
  <c r="L154" i="87" a="1"/>
  <c r="L170" i="92" a="1"/>
  <c r="L172" i="87" a="1"/>
  <c r="L190" i="91" a="1"/>
  <c r="L146" i="87" a="1"/>
  <c r="L93" i="92" a="1"/>
  <c r="L107" i="91" a="1"/>
  <c r="L144" i="91" a="1"/>
  <c r="L111" i="92" a="1"/>
  <c r="L191" i="87" a="1"/>
  <c r="L193" i="92" a="1"/>
  <c r="L135" i="91" a="1"/>
  <c r="L129" i="87" a="1"/>
  <c r="L180" i="92" a="1"/>
  <c r="L129" i="92" a="1"/>
  <c r="L166" i="91" a="1"/>
  <c r="L187" i="87" a="1"/>
  <c r="L190" i="92" a="1"/>
  <c r="L152" i="91" a="1"/>
  <c r="L128" i="87" a="1"/>
  <c r="L91" i="92" a="1"/>
  <c r="L197" i="92" a="1"/>
  <c r="L178" i="87" a="1"/>
  <c r="L178" i="91" a="1"/>
  <c r="L195" i="91" a="1"/>
  <c r="L136" i="91" a="1"/>
  <c r="L106" i="92" a="1"/>
  <c r="L122" i="92" a="1"/>
  <c r="L190" i="87" a="1"/>
  <c r="L90" i="92" a="1"/>
  <c r="L194" i="87" a="1"/>
  <c r="L195" i="92" a="1"/>
  <c r="L200" i="91" a="1"/>
  <c r="L117" i="92" a="1"/>
  <c r="L187" i="92" a="1"/>
  <c r="L173" i="91" a="1"/>
  <c r="L111" i="87" a="1"/>
  <c r="L197" i="87" a="1"/>
  <c r="L92" i="92" a="1"/>
  <c r="L171" i="87" a="1"/>
  <c r="L96" i="91" a="1"/>
  <c r="L148" i="92" a="1"/>
  <c r="L186" i="91" a="1"/>
  <c r="L81" i="87" a="1"/>
  <c r="L85" i="92" a="1"/>
  <c r="L156" i="91" a="1"/>
  <c r="L104" i="92" a="1"/>
  <c r="L185" i="92" a="1"/>
  <c r="L175" i="91" a="1"/>
  <c r="L135" i="92" a="1"/>
  <c r="L80" i="92" a="1"/>
  <c r="L158" i="92" a="1"/>
  <c r="L145" i="87" a="1"/>
  <c r="L129" i="91" a="1"/>
  <c r="L138" i="91" a="1"/>
  <c r="L126" i="92" a="1"/>
  <c r="L189" i="92" a="1"/>
  <c r="L165" i="92" a="1"/>
  <c r="L145" i="92" a="1"/>
  <c r="L186" i="92" a="1"/>
  <c r="L150" i="91" a="1"/>
  <c r="L197" i="91" a="1"/>
  <c r="L168" i="91" a="1"/>
  <c r="L134" i="87" a="1"/>
  <c r="L143" i="91" a="1"/>
  <c r="L105" i="87" a="1"/>
  <c r="L120" i="91" a="1"/>
  <c r="L174" i="87" a="1"/>
  <c r="L176" i="91" a="1"/>
  <c r="L104" i="87" a="1"/>
  <c r="L160" i="91" a="1"/>
  <c r="L116" i="91" a="1"/>
  <c r="L87" i="91" a="1"/>
  <c r="L91" i="91" a="1"/>
  <c r="L122" i="91" a="1"/>
  <c r="L199" i="92" a="1"/>
  <c r="L162" i="91" a="1"/>
  <c r="L82" i="91" a="1"/>
  <c r="L168" i="92" a="1"/>
  <c r="L106" i="87" a="1"/>
  <c r="L102" i="91" a="1"/>
  <c r="L134" i="91" a="1"/>
  <c r="L183" i="91" a="1"/>
  <c r="L139" i="92" a="1"/>
  <c r="L119" i="91" a="1"/>
  <c r="L147" i="91" a="1"/>
  <c r="L160" i="92" a="1"/>
  <c r="L199" i="91" a="1"/>
  <c r="L83" i="91" a="1"/>
  <c r="L131" i="91" a="1"/>
  <c r="L106" i="91" a="1"/>
  <c r="L109" i="87" a="1"/>
  <c r="L194" i="91" a="1"/>
  <c r="L187" i="91" a="1"/>
  <c r="L126" i="87" a="1"/>
  <c r="L90" i="87" a="1"/>
  <c r="L149" i="92" a="1"/>
  <c r="L113" i="92" a="1"/>
  <c r="L117" i="87" a="1"/>
  <c r="L82" i="87" a="1"/>
  <c r="L108" i="87" a="1"/>
  <c r="L130" i="91" a="1"/>
  <c r="L103" i="91" a="1"/>
  <c r="L98" i="92" a="1"/>
  <c r="L166" i="92" a="1"/>
  <c r="L84" i="87" a="1"/>
  <c r="L169" i="91" a="1"/>
  <c r="L175" i="92" a="1"/>
  <c r="L94" i="91" a="1"/>
  <c r="L90" i="91" a="1"/>
  <c r="L115" i="87" a="1"/>
  <c r="L119" i="87" a="1"/>
  <c r="L182" i="87" a="1"/>
  <c r="L192" i="87" a="1"/>
  <c r="L92" i="91" a="1"/>
  <c r="L175" i="87" a="1"/>
  <c r="L89" i="92" a="1"/>
  <c r="L89" i="87" a="1"/>
  <c r="L112" i="91" a="1"/>
  <c r="L101" i="92" a="1"/>
  <c r="L144" i="87" a="1"/>
  <c r="L169" i="87" a="1"/>
  <c r="L124" i="91" a="1"/>
  <c r="L137" i="92" a="1"/>
  <c r="L140" i="87" a="1"/>
  <c r="L112" i="92" a="1"/>
  <c r="L121" i="91" a="1"/>
  <c r="L95" i="91" a="1"/>
  <c r="L113" i="87" a="1"/>
  <c r="L163" i="92" a="1"/>
  <c r="L151" i="92" a="1"/>
  <c r="L161" i="87" a="1"/>
  <c r="L81" i="92" a="1"/>
  <c r="L93" i="87" a="1"/>
  <c r="L122" i="87" a="1"/>
  <c r="L161" i="91" a="1"/>
  <c r="L183" i="92" a="1"/>
  <c r="L141" i="91" a="1"/>
  <c r="L177" i="91" a="1"/>
  <c r="L200" i="92" a="1"/>
  <c r="L159" i="92" a="1"/>
  <c r="L154" i="91" a="1"/>
  <c r="L185" i="87" a="1"/>
  <c r="L130" i="92" a="1"/>
  <c r="L98" i="91" a="1"/>
  <c r="L101" i="91" a="1"/>
  <c r="L160" i="87" a="1"/>
  <c r="L177" i="92" a="1"/>
  <c r="L147" i="87" a="1"/>
  <c r="L102" i="87" a="1"/>
  <c r="L79" i="87" a="1"/>
  <c r="L131" i="92" a="1"/>
  <c r="L146" i="91" a="1"/>
  <c r="L164" i="92" a="1"/>
  <c r="L153" i="91" a="1"/>
  <c r="L121" i="92" a="1"/>
  <c r="L180" i="91" a="1"/>
  <c r="L125" i="91" a="1"/>
  <c r="L149" i="91" a="1"/>
  <c r="L191" i="92" a="1"/>
  <c r="L148" i="91" a="1"/>
  <c r="L167" i="87" a="1"/>
  <c r="L79" i="92" a="1"/>
  <c r="L193" i="91" a="1"/>
  <c r="L140" i="92" a="1"/>
  <c r="L181" i="87" a="1"/>
  <c r="L82" i="92" a="1"/>
  <c r="L171" i="91" a="1"/>
  <c r="L183" i="87" a="1"/>
  <c r="L180" i="87" a="1"/>
  <c r="L99" i="91" a="1"/>
  <c r="L116" i="87" a="1"/>
  <c r="L158" i="87" a="1"/>
  <c r="L184" i="92" a="1"/>
  <c r="L193" i="87" a="1"/>
  <c r="L158" i="91" a="1"/>
  <c r="L184" i="91" a="1"/>
  <c r="L121" i="87" a="1"/>
  <c r="L100" i="91" a="1"/>
  <c r="L87" i="87" a="1"/>
  <c r="L157" i="92" a="1"/>
  <c r="L198" i="92" a="1"/>
  <c r="L126" i="91" a="1"/>
  <c r="L147" i="92" a="1"/>
  <c r="L154" i="92" a="1"/>
  <c r="L105" i="91" a="1"/>
  <c r="L149" i="87" a="1"/>
  <c r="L102" i="92" a="1"/>
  <c r="L191" i="91" a="1"/>
  <c r="L164" i="91" a="1"/>
  <c r="L86" i="92" a="1"/>
  <c r="L108" i="91" a="1"/>
  <c r="L117" i="91" a="1"/>
  <c r="L133" i="91" a="1"/>
  <c r="L95" i="87" a="1"/>
  <c r="L85" i="87" a="1"/>
  <c r="L176" i="87" a="1"/>
  <c r="L159" i="87" a="1"/>
  <c r="L115" i="92" a="1"/>
  <c r="L97" i="91" a="1"/>
  <c r="L194" i="92" a="1"/>
  <c r="L155" i="92" a="1"/>
  <c r="L132" i="87" a="1"/>
  <c r="L155" i="91" a="1"/>
  <c r="L124" i="92" a="1"/>
  <c r="L130" i="87" a="1"/>
  <c r="L138" i="87" a="1"/>
  <c r="L159" i="91" a="1"/>
  <c r="L119" i="92" a="1"/>
  <c r="L80" i="91" a="1"/>
  <c r="L196" i="91" a="1"/>
  <c r="L151" i="87" a="1"/>
  <c r="L172" i="92" a="1"/>
  <c r="L85" i="91" a="1"/>
  <c r="L188" i="91" a="1"/>
  <c r="L189" i="87" a="1"/>
  <c r="L99" i="87" a="1"/>
  <c r="L111" i="91" a="1"/>
  <c r="L133" i="87" a="1"/>
  <c r="L196" i="87" a="1"/>
  <c r="L192" i="92" a="1"/>
  <c r="L112" i="87" a="1"/>
  <c r="L141" i="87" a="1"/>
  <c r="L94" i="87" a="1"/>
  <c r="L168" i="87" a="1"/>
  <c r="L185" i="91" a="1"/>
  <c r="L84" i="92" a="1"/>
  <c r="L100" i="87" a="1"/>
  <c r="L136" i="92" a="1"/>
  <c r="L189" i="91" a="1"/>
  <c r="L123" i="91" a="1"/>
  <c r="L81" i="91" a="1"/>
  <c r="L188" i="87" a="1"/>
  <c r="L153" i="87" a="1"/>
  <c r="L120" i="92" a="1"/>
  <c r="L125" i="92" a="1"/>
  <c r="L173" i="87" a="1"/>
  <c r="L123" i="92" a="1"/>
  <c r="L96" i="92" a="1"/>
  <c r="L173" i="92" a="1"/>
  <c r="L93" i="91" a="1"/>
  <c r="L165" i="91" a="1"/>
  <c r="L139" i="87" a="1"/>
  <c r="L179" i="91" a="1"/>
  <c r="L134" i="92" a="1"/>
  <c r="L167" i="92" a="1"/>
  <c r="L150" i="87" a="1"/>
  <c r="L152" i="87" a="1"/>
  <c r="L83" i="92" a="1"/>
  <c r="L181" i="91" a="1"/>
  <c r="L136" i="87" a="1"/>
  <c r="L142" i="87" a="1"/>
  <c r="L148" i="87" a="1"/>
  <c r="L105" i="92" a="1"/>
  <c r="L145" i="91" a="1"/>
  <c r="L100" i="92" a="1"/>
  <c r="L87" i="92" a="1"/>
  <c r="L179" i="87" a="1"/>
  <c r="L91" i="87" a="1"/>
  <c r="L86" i="91" a="1"/>
  <c r="L162" i="92" a="1"/>
  <c r="L89" i="91" a="1"/>
  <c r="L170" i="91" a="1"/>
  <c r="L143" i="87" a="1"/>
  <c r="L199" i="87" a="1"/>
  <c r="L118" i="92" a="1"/>
  <c r="L172" i="91" a="1"/>
  <c r="L176" i="92" a="1"/>
  <c r="L200" i="87" a="1"/>
  <c r="L115" i="91" a="1"/>
  <c r="L188" i="92" a="1"/>
  <c r="L181" i="92" a="1"/>
  <c r="L114" i="87" a="1"/>
  <c r="L110" i="87" a="1"/>
  <c r="L170" i="87" a="1"/>
  <c r="L137" i="91" a="1"/>
  <c r="L157" i="91" a="1"/>
  <c r="L110" i="91" a="1"/>
  <c r="L103" i="92" a="1"/>
  <c r="L184" i="87" a="1"/>
  <c r="L123" i="87" a="1"/>
  <c r="L114" i="91" a="1"/>
  <c r="L186" i="87" a="1"/>
  <c r="L179" i="92" a="1"/>
  <c r="L103" i="87" a="1"/>
  <c r="L92" i="87" a="1"/>
  <c r="L79" i="91" a="1"/>
  <c r="L84" i="91" a="1"/>
  <c r="L152" i="92" a="1"/>
  <c r="L169" i="92" a="1"/>
  <c r="L140" i="91" a="1"/>
  <c r="L127" i="92" a="1"/>
  <c r="L128" i="91" a="1"/>
  <c r="L96" i="87" a="1"/>
  <c r="L118" i="87" a="1"/>
  <c r="L165" i="87" a="1"/>
  <c r="L174" i="92" a="1"/>
  <c r="L116" i="92" a="1"/>
  <c r="L182" i="91" a="1"/>
  <c r="L142" i="92" a="1"/>
  <c r="L139" i="91" a="1"/>
  <c r="L166" i="87" a="1"/>
  <c r="L150" i="92" a="1"/>
  <c r="L196" i="92" a="1"/>
  <c r="L157" i="87" a="1"/>
  <c r="L171" i="92" a="1"/>
  <c r="L151" i="91" a="1"/>
  <c r="L198" i="87" a="1"/>
  <c r="L153" i="92" a="1"/>
  <c r="L88" i="87" a="1"/>
  <c r="J106" i="92" s="1"/>
  <c r="D36" i="88"/>
  <c r="D14" i="88"/>
  <c r="D25" i="88"/>
  <c r="D3" i="88"/>
  <c r="D47" i="88"/>
  <c r="M3" i="92" l="1"/>
  <c r="L2" i="92"/>
  <c r="L4" i="92"/>
  <c r="L4" i="87"/>
  <c r="L2" i="87"/>
  <c r="M3" i="87"/>
  <c r="J3" i="86"/>
  <c r="I4" i="86"/>
  <c r="I2" i="86"/>
  <c r="C5" i="87"/>
  <c r="C5" i="92"/>
  <c r="C5" i="86"/>
  <c r="C5" i="91"/>
  <c r="AH5" i="84"/>
  <c r="AK5" i="84" s="1"/>
  <c r="AL5" i="84" s="1" a="1"/>
  <c r="AM5" i="84" s="1"/>
  <c r="V6" i="84" s="1"/>
  <c r="M3" i="91"/>
  <c r="N3" i="91" s="1"/>
  <c r="BD3" i="91"/>
  <c r="L4" i="91"/>
  <c r="L2" i="91"/>
  <c r="E36" i="88"/>
  <c r="D37" i="88"/>
  <c r="D35" i="88"/>
  <c r="M4" i="91"/>
  <c r="BE3" i="91"/>
  <c r="E3" i="88"/>
  <c r="D2" i="88"/>
  <c r="D4" i="88"/>
  <c r="E25" i="88"/>
  <c r="D26" i="88"/>
  <c r="D24" i="88"/>
  <c r="E14" i="88"/>
  <c r="D13" i="88"/>
  <c r="D15" i="88"/>
  <c r="N3" i="92"/>
  <c r="M4" i="92"/>
  <c r="N3" i="87"/>
  <c r="M4" i="87"/>
  <c r="E47" i="88"/>
  <c r="D46" i="88"/>
  <c r="D48" i="88"/>
  <c r="M123" i="87" a="1"/>
  <c r="M144" i="87" a="1"/>
  <c r="N157" i="87" a="1"/>
  <c r="M125" i="91" a="1"/>
  <c r="N97" i="87" a="1"/>
  <c r="M185" i="91" a="1"/>
  <c r="M162" i="92" a="1"/>
  <c r="M95" i="91" a="1"/>
  <c r="N149" i="87" a="1"/>
  <c r="M148" i="92" a="1"/>
  <c r="M137" i="92" a="1"/>
  <c r="M147" i="92" a="1"/>
  <c r="M178" i="91" a="1"/>
  <c r="N139" i="92" a="1"/>
  <c r="N175" i="92" a="1"/>
  <c r="N106" i="87" a="1"/>
  <c r="M171" i="91" a="1"/>
  <c r="M198" i="91" a="1"/>
  <c r="M180" i="92" a="1"/>
  <c r="M159" i="91" a="1"/>
  <c r="M106" i="87" a="1"/>
  <c r="M129" i="91" a="1"/>
  <c r="M188" i="92" a="1"/>
  <c r="M150" i="87" a="1"/>
  <c r="M81" i="87" a="1"/>
  <c r="N158" i="92" a="1"/>
  <c r="M175" i="87" a="1"/>
  <c r="N182" i="87" a="1"/>
  <c r="N154" i="92" a="1"/>
  <c r="N80" i="87" a="1"/>
  <c r="N176" i="92" a="1"/>
  <c r="M153" i="87" a="1"/>
  <c r="M110" i="91" a="1"/>
  <c r="M93" i="87" a="1"/>
  <c r="M127" i="92" a="1"/>
  <c r="N175" i="87" a="1"/>
  <c r="M134" i="92" a="1"/>
  <c r="M130" i="91" a="1"/>
  <c r="M152" i="92" a="1"/>
  <c r="M175" i="92" a="1"/>
  <c r="N181" i="87" a="1"/>
  <c r="M135" i="87" a="1"/>
  <c r="M119" i="91" a="1"/>
  <c r="M166" i="87" a="1"/>
  <c r="M102" i="87" a="1"/>
  <c r="N162" i="87" a="1"/>
  <c r="N90" i="92" a="1"/>
  <c r="M82" i="87" a="1"/>
  <c r="M99" i="92" a="1"/>
  <c r="N96" i="92" a="1"/>
  <c r="N197" i="87" a="1"/>
  <c r="N96" i="87" a="1"/>
  <c r="N87" i="87" a="1"/>
  <c r="N84" i="92" a="1"/>
  <c r="M132" i="91" a="1"/>
  <c r="M95" i="87" a="1"/>
  <c r="M86" i="87" a="1"/>
  <c r="M182" i="91" a="1"/>
  <c r="N198" i="92" a="1"/>
  <c r="N81" i="87" a="1"/>
  <c r="N151" i="87" a="1"/>
  <c r="N128" i="87" a="1"/>
  <c r="M136" i="92" a="1"/>
  <c r="N143" i="87" a="1"/>
  <c r="M124" i="87" a="1"/>
  <c r="N135" i="87" a="1"/>
  <c r="M189" i="92" a="1"/>
  <c r="M118" i="87" a="1"/>
  <c r="N83" i="87" a="1"/>
  <c r="N126" i="87" a="1"/>
  <c r="M160" i="92" a="1"/>
  <c r="M79" i="92" a="1"/>
  <c r="N183" i="87" a="1"/>
  <c r="N95" i="87" a="1"/>
  <c r="M119" i="87" a="1"/>
  <c r="M199" i="87" a="1"/>
  <c r="M152" i="87" a="1"/>
  <c r="M196" i="92" a="1"/>
  <c r="M167" i="92" a="1"/>
  <c r="M172" i="92" a="1"/>
  <c r="N83" i="92" a="1"/>
  <c r="M143" i="87" a="1"/>
  <c r="M146" i="91" a="1"/>
  <c r="M112" i="87" a="1"/>
  <c r="N163" i="87" a="1"/>
  <c r="N124" i="87" a="1"/>
  <c r="N118" i="87" a="1"/>
  <c r="N147" i="87" a="1"/>
  <c r="M180" i="91" a="1"/>
  <c r="N177" i="92" a="1"/>
  <c r="M96" i="92" a="1"/>
  <c r="M168" i="87" a="1"/>
  <c r="N85" i="87" a="1"/>
  <c r="N189" i="92" a="1"/>
  <c r="M123" i="92" a="1"/>
  <c r="N110" i="87" a="1"/>
  <c r="M186" i="87" a="1"/>
  <c r="M137" i="91" a="1"/>
  <c r="M96" i="87" a="1"/>
  <c r="N140" i="92" a="1"/>
  <c r="N178" i="87" a="1"/>
  <c r="M133" i="91" a="1"/>
  <c r="N152" i="87" a="1"/>
  <c r="N134" i="87" a="1"/>
  <c r="M145" i="91" a="1"/>
  <c r="M103" i="91" a="1"/>
  <c r="N106" i="92" a="1"/>
  <c r="N126" i="92" a="1"/>
  <c r="M121" i="91" a="1"/>
  <c r="N92" i="92" a="1"/>
  <c r="M156" i="92" a="1"/>
  <c r="M156" i="87" a="1"/>
  <c r="M183" i="87" a="1"/>
  <c r="M185" i="87" a="1"/>
  <c r="M153" i="91" a="1"/>
  <c r="N179" i="92" a="1"/>
  <c r="M80" i="91" a="1"/>
  <c r="N104" i="92" a="1"/>
  <c r="M125" i="92" a="1"/>
  <c r="M190" i="92" a="1"/>
  <c r="N99" i="87" a="1"/>
  <c r="M115" i="91" a="1"/>
  <c r="M100" i="91" a="1"/>
  <c r="M178" i="92" a="1"/>
  <c r="M93" i="91" a="1"/>
  <c r="M195" i="87" a="1"/>
  <c r="M86" i="92" a="1"/>
  <c r="M79" i="91" a="1"/>
  <c r="N135" i="92" a="1"/>
  <c r="M193" i="91" a="1"/>
  <c r="N155" i="92" a="1"/>
  <c r="M200" i="91" a="1"/>
  <c r="M120" i="92" a="1"/>
  <c r="M104" i="87" a="1"/>
  <c r="N160" i="92" a="1"/>
  <c r="N171" i="87" a="1"/>
  <c r="M111" i="91" a="1"/>
  <c r="N138" i="87" a="1"/>
  <c r="N169" i="87" a="1"/>
  <c r="N113" i="87" a="1"/>
  <c r="M108" i="87" a="1"/>
  <c r="M132" i="92" a="1"/>
  <c r="N86" i="92" a="1"/>
  <c r="N174" i="92" a="1"/>
  <c r="M199" i="92" a="1"/>
  <c r="N139" i="87" a="1"/>
  <c r="M174" i="87" a="1"/>
  <c r="N200" i="87" a="1"/>
  <c r="M164" i="92" a="1"/>
  <c r="N151" i="92" a="1"/>
  <c r="M191" i="92" a="1"/>
  <c r="N153" i="87" a="1"/>
  <c r="M86" i="91" a="1"/>
  <c r="M106" i="91" a="1"/>
  <c r="N111" i="87" a="1"/>
  <c r="M139" i="91" a="1"/>
  <c r="N190" i="92" a="1"/>
  <c r="N160" i="87" a="1"/>
  <c r="N79" i="87" a="1"/>
  <c r="M199" i="91" a="1"/>
  <c r="M182" i="92" a="1"/>
  <c r="M179" i="92" a="1"/>
  <c r="M110" i="92" a="1"/>
  <c r="M162" i="91" a="1"/>
  <c r="M80" i="87" a="1"/>
  <c r="N150" i="92" a="1"/>
  <c r="N97" i="92" a="1"/>
  <c r="M168" i="92" a="1"/>
  <c r="M104" i="91" a="1"/>
  <c r="N194" i="92" a="1"/>
  <c r="N196" i="87" a="1"/>
  <c r="N127" i="92" a="1"/>
  <c r="M141" i="92" a="1"/>
  <c r="N100" i="92" a="1"/>
  <c r="N156" i="87" a="1"/>
  <c r="M140" i="92" a="1"/>
  <c r="N198" i="87" a="1"/>
  <c r="M5" i="87" a="1"/>
  <c r="M142" i="87" a="1"/>
  <c r="N103" i="87" a="1"/>
  <c r="N85" i="92" a="1"/>
  <c r="N170" i="92" a="1"/>
  <c r="M170" i="91" a="1"/>
  <c r="N161" i="92" a="1"/>
  <c r="M193" i="92" a="1"/>
  <c r="M92" i="87" a="1"/>
  <c r="M109" i="87" a="1"/>
  <c r="N165" i="87" a="1"/>
  <c r="N147" i="92" a="1"/>
  <c r="M131" i="87" a="1"/>
  <c r="M162" i="87" a="1"/>
  <c r="M173" i="92" a="1"/>
  <c r="N125" i="92" a="1"/>
  <c r="N180" i="92" a="1"/>
  <c r="M119" i="92" a="1"/>
  <c r="M81" i="92" a="1"/>
  <c r="M89" i="91" a="1"/>
  <c r="M177" i="91" a="1"/>
  <c r="N117" i="92" a="1"/>
  <c r="N137" i="87" a="1"/>
  <c r="N82" i="92" a="1"/>
  <c r="M115" i="87" a="1"/>
  <c r="N148" i="92" a="1"/>
  <c r="N98" i="87" a="1"/>
  <c r="M116" i="87" a="1"/>
  <c r="N152" i="92" a="1"/>
  <c r="M184" i="92" a="1"/>
  <c r="M130" i="92" a="1"/>
  <c r="N200" i="92" a="1"/>
  <c r="M159" i="87" a="1"/>
  <c r="M94" i="87" a="1"/>
  <c r="N119" i="92" a="1"/>
  <c r="M104" i="92" a="1"/>
  <c r="M135" i="91" a="1"/>
  <c r="N171" i="92" a="1"/>
  <c r="M121" i="87" a="1"/>
  <c r="M93" i="92" a="1"/>
  <c r="M100" i="87" a="1"/>
  <c r="N128" i="92" a="1"/>
  <c r="N165" i="92" a="1"/>
  <c r="M170" i="92" a="1"/>
  <c r="N186" i="87" a="1"/>
  <c r="M97" i="87" a="1"/>
  <c r="M144" i="91" a="1"/>
  <c r="M124" i="92" a="1"/>
  <c r="N101" i="92" a="1"/>
  <c r="M109" i="92" a="1"/>
  <c r="N107" i="87" a="1"/>
  <c r="N107" i="92" a="1"/>
  <c r="M188" i="87" a="1"/>
  <c r="M145" i="87" a="1"/>
  <c r="N140" i="87" a="1"/>
  <c r="M107" i="91" a="1"/>
  <c r="M166" i="92" a="1"/>
  <c r="M134" i="87" a="1"/>
  <c r="N5" i="92" a="1"/>
  <c r="M97" i="92" a="1"/>
  <c r="M111" i="92" a="1"/>
  <c r="N123" i="87" a="1"/>
  <c r="N178" i="92" a="1"/>
  <c r="M141" i="87" a="1"/>
  <c r="N170" i="87" a="1"/>
  <c r="N164" i="87" a="1"/>
  <c r="N163" i="92" a="1"/>
  <c r="M164" i="91" a="1"/>
  <c r="N113" i="92" a="1"/>
  <c r="N99" i="92" a="1"/>
  <c r="N189" i="87" a="1"/>
  <c r="M81" i="91" a="1"/>
  <c r="M90" i="87" a="1"/>
  <c r="M137" i="87" a="1"/>
  <c r="N131" i="92" a="1"/>
  <c r="N169" i="92" a="1"/>
  <c r="M164" i="87" a="1"/>
  <c r="M146" i="87" a="1"/>
  <c r="M143" i="92" a="1"/>
  <c r="N88" i="92" a="1"/>
  <c r="N142" i="87" a="1"/>
  <c r="M83" i="91" a="1"/>
  <c r="M188" i="91" a="1"/>
  <c r="M84" i="87" a="1"/>
  <c r="N138" i="92" a="1"/>
  <c r="M179" i="87" a="1"/>
  <c r="M152" i="91" a="1"/>
  <c r="M142" i="92" a="1"/>
  <c r="N136" i="92" a="1"/>
  <c r="N192" i="92" a="1"/>
  <c r="N109" i="87" a="1"/>
  <c r="M134" i="91" a="1"/>
  <c r="M136" i="87" a="1"/>
  <c r="M163" i="92" a="1"/>
  <c r="M154" i="91" a="1"/>
  <c r="N141" i="87" a="1"/>
  <c r="M187" i="87" a="1"/>
  <c r="M169" i="91" a="1"/>
  <c r="N184" i="92" a="1"/>
  <c r="M105" i="87" a="1"/>
  <c r="N122" i="87" a="1"/>
  <c r="M148" i="87" a="1"/>
  <c r="M161" i="92" a="1"/>
  <c r="N92" i="87" a="1"/>
  <c r="N94" i="92" a="1"/>
  <c r="M107" i="92" a="1"/>
  <c r="M186" i="91" a="1"/>
  <c r="N89" i="92" a="1"/>
  <c r="M149" i="92" a="1"/>
  <c r="M168" i="91" a="1"/>
  <c r="M165" i="92" a="1"/>
  <c r="M200" i="92" a="1"/>
  <c r="N176" i="87" a="1"/>
  <c r="N119" i="87" a="1"/>
  <c r="M178" i="87" a="1"/>
  <c r="N98" i="92" a="1"/>
  <c r="N167" i="87" a="1"/>
  <c r="M169" i="87" a="1"/>
  <c r="N86" i="87" a="1"/>
  <c r="M92" i="92" a="1"/>
  <c r="N141" i="92" a="1"/>
  <c r="M101" i="91" a="1"/>
  <c r="M126" i="92" a="1"/>
  <c r="N173" i="87" a="1"/>
  <c r="N199" i="92" a="1"/>
  <c r="N120" i="92" a="1"/>
  <c r="M193" i="87" a="1"/>
  <c r="M120" i="87" a="1"/>
  <c r="N108" i="87" a="1"/>
  <c r="N115" i="87" a="1"/>
  <c r="M139" i="92" a="1"/>
  <c r="M120" i="91" a="1"/>
  <c r="M117" i="92" a="1"/>
  <c r="M96" i="91" a="1"/>
  <c r="M173" i="91" a="1"/>
  <c r="M84" i="91" a="1"/>
  <c r="N159" i="87" a="1"/>
  <c r="M157" i="87" a="1"/>
  <c r="M155" i="91" a="1"/>
  <c r="M91" i="92" a="1"/>
  <c r="M91" i="87" a="1"/>
  <c r="N112" i="87" a="1"/>
  <c r="M155" i="92" a="1"/>
  <c r="N123" i="92" a="1"/>
  <c r="M195" i="91" a="1"/>
  <c r="N153" i="92" a="1"/>
  <c r="N131" i="87" a="1"/>
  <c r="M90" i="92" a="1"/>
  <c r="M191" i="87" a="1"/>
  <c r="M128" i="87" a="1"/>
  <c r="M158" i="91" a="1"/>
  <c r="N130" i="87" a="1"/>
  <c r="N172" i="92" a="1"/>
  <c r="N154" i="87" a="1"/>
  <c r="M176" i="91" a="1"/>
  <c r="N125" i="87" a="1"/>
  <c r="N115" i="92" a="1"/>
  <c r="N196" i="92" a="1"/>
  <c r="M98" i="87" a="1"/>
  <c r="M157" i="91" a="1"/>
  <c r="N195" i="87" a="1"/>
  <c r="M181" i="91" a="1"/>
  <c r="N146" i="92" a="1"/>
  <c r="M160" i="91" a="1"/>
  <c r="M113" i="91" a="1"/>
  <c r="M83" i="87" a="1"/>
  <c r="N191" i="87" a="1"/>
  <c r="N168" i="92" a="1"/>
  <c r="N100" i="87" a="1"/>
  <c r="N179" i="87" a="1"/>
  <c r="M140" i="87" a="1"/>
  <c r="N187" i="87" a="1"/>
  <c r="M129" i="92" a="1"/>
  <c r="N182" i="92" a="1"/>
  <c r="M172" i="91" a="1"/>
  <c r="M187" i="92" a="1"/>
  <c r="N156" i="92" a="1"/>
  <c r="M177" i="92" a="1"/>
  <c r="M159" i="92" a="1"/>
  <c r="M85" i="92" a="1"/>
  <c r="M110" i="87" a="1"/>
  <c r="M165" i="91" a="1"/>
  <c r="M114" i="87" a="1"/>
  <c r="M151" i="91" a="1"/>
  <c r="M109" i="91" a="1"/>
  <c r="M89" i="87" a="1"/>
  <c r="N142" i="92" a="1"/>
  <c r="N116" i="87" a="1"/>
  <c r="N127" i="87" a="1"/>
  <c r="M161" i="87" a="1"/>
  <c r="M194" i="92" a="1"/>
  <c r="N105" i="92" a="1"/>
  <c r="N114" i="92" a="1"/>
  <c r="N94" i="87" a="1"/>
  <c r="M99" i="91" a="1"/>
  <c r="M130" i="87" a="1"/>
  <c r="M154" i="92" a="1"/>
  <c r="M145" i="92" a="1"/>
  <c r="M171" i="92" a="1"/>
  <c r="L5" i="91" a="1"/>
  <c r="M121" i="92" a="1"/>
  <c r="N102" i="92" a="1"/>
  <c r="M101" i="87" a="1"/>
  <c r="M129" i="87" a="1"/>
  <c r="M103" i="92" a="1"/>
  <c r="M183" i="92" a="1"/>
  <c r="L5" i="92" a="1"/>
  <c r="N161" i="87" a="1"/>
  <c r="N187" i="92" a="1"/>
  <c r="M195" i="92" a="1"/>
  <c r="N195" i="92" a="1"/>
  <c r="N145" i="92" a="1"/>
  <c r="M99" i="87" a="1"/>
  <c r="N91" i="87" a="1"/>
  <c r="M149" i="87" a="1"/>
  <c r="N104" i="87" a="1"/>
  <c r="N137" i="92" a="1"/>
  <c r="N122" i="92" a="1"/>
  <c r="M122" i="91" a="1"/>
  <c r="N87" i="92" a="1"/>
  <c r="M140" i="91" a="1"/>
  <c r="M172" i="87" a="1"/>
  <c r="M173" i="87" a="1"/>
  <c r="N129" i="92" a="1"/>
  <c r="M155" i="87" a="1"/>
  <c r="M184" i="87" a="1"/>
  <c r="M141" i="91" a="1"/>
  <c r="M5" i="92" a="1"/>
  <c r="N185" i="92" a="1"/>
  <c r="M118" i="92" a="1"/>
  <c r="M82" i="92" a="1"/>
  <c r="N143" i="92" a="1"/>
  <c r="M122" i="87" a="1"/>
  <c r="N89" i="87" a="1"/>
  <c r="N145" i="87" a="1"/>
  <c r="M179" i="91" a="1"/>
  <c r="M113" i="92" a="1"/>
  <c r="M87" i="91" a="1"/>
  <c r="M100" i="92" a="1"/>
  <c r="N134" i="92" a="1"/>
  <c r="M85" i="87" a="1"/>
  <c r="M106" i="92" a="1"/>
  <c r="M151" i="87" a="1"/>
  <c r="M160" i="87" a="1"/>
  <c r="M176" i="92" a="1"/>
  <c r="M171" i="87" a="1"/>
  <c r="N118" i="92" a="1"/>
  <c r="N166" i="92" a="1"/>
  <c r="M113" i="87" a="1"/>
  <c r="M191" i="91" a="1"/>
  <c r="N173" i="92" a="1"/>
  <c r="N157" i="92" a="1"/>
  <c r="M133" i="87" a="1"/>
  <c r="N194" i="87" a="1"/>
  <c r="N112" i="92" a="1"/>
  <c r="M138" i="91" a="1"/>
  <c r="M157" i="92" a="1"/>
  <c r="N90" i="87" a="1"/>
  <c r="N82" i="87" a="1"/>
  <c r="N183" i="92" a="1"/>
  <c r="M117" i="87" a="1"/>
  <c r="N149" i="92" a="1"/>
  <c r="N91" i="92" a="1"/>
  <c r="M146" i="92" a="1"/>
  <c r="M165" i="87" a="1"/>
  <c r="M200" i="87" a="1"/>
  <c r="N103" i="92" a="1"/>
  <c r="M197" i="92" a="1"/>
  <c r="M163" i="87" a="1"/>
  <c r="M79" i="87" a="1"/>
  <c r="M102" i="91" a="1"/>
  <c r="N80" i="92" a="1"/>
  <c r="M192" i="87" a="1"/>
  <c r="M154" i="87" a="1"/>
  <c r="M182" i="87" a="1"/>
  <c r="M139" i="87" a="1"/>
  <c r="N102" i="87" a="1"/>
  <c r="M108" i="91" a="1"/>
  <c r="M150" i="92" a="1"/>
  <c r="M189" i="91" a="1"/>
  <c r="N191" i="92" a="1"/>
  <c r="N136" i="87" a="1"/>
  <c r="M114" i="91" a="1"/>
  <c r="M89" i="92" a="1"/>
  <c r="M98" i="91" a="1"/>
  <c r="M125" i="87" a="1"/>
  <c r="N108" i="92" a="1"/>
  <c r="N133" i="87" a="1"/>
  <c r="N192" i="87" a="1"/>
  <c r="M103" i="87" a="1"/>
  <c r="M127" i="87" a="1"/>
  <c r="M144" i="92" a="1"/>
  <c r="N158" i="87" a="1"/>
  <c r="M95" i="92" a="1"/>
  <c r="M107" i="87" a="1"/>
  <c r="M147" i="91" a="1"/>
  <c r="N101" i="87" a="1"/>
  <c r="M185" i="92" a="1"/>
  <c r="L5" i="87" a="1"/>
  <c r="M88" i="91" a="1"/>
  <c r="M116" i="92" a="1"/>
  <c r="N121" i="92" a="1"/>
  <c r="M92" i="91" a="1"/>
  <c r="N148" i="87" a="1"/>
  <c r="M91" i="91" a="1"/>
  <c r="N93" i="87" a="1"/>
  <c r="N132" i="92" a="1"/>
  <c r="M5" i="91" a="1"/>
  <c r="N130" i="92" a="1"/>
  <c r="N81" i="92" a="1"/>
  <c r="M116" i="91" a="1"/>
  <c r="N88" i="87" a="1"/>
  <c r="M181" i="92" a="1"/>
  <c r="J5" i="86" a="1"/>
  <c r="M126" i="91" a="1"/>
  <c r="N120" i="87" a="1"/>
  <c r="M112" i="92" a="1"/>
  <c r="M118" i="91" a="1"/>
  <c r="M138" i="87" a="1"/>
  <c r="M151" i="92" a="1"/>
  <c r="M148" i="91" a="1"/>
  <c r="M190" i="87" a="1"/>
  <c r="M82" i="91" a="1"/>
  <c r="M198" i="87" a="1"/>
  <c r="M175" i="91" a="1"/>
  <c r="M184" i="91" a="1"/>
  <c r="M166" i="91" a="1"/>
  <c r="M197" i="87" a="1"/>
  <c r="M192" i="92" a="1"/>
  <c r="N133" i="92" a="1"/>
  <c r="I5" i="86" a="1"/>
  <c r="M192" i="91" a="1"/>
  <c r="N150" i="87" a="1"/>
  <c r="N109" i="92" a="1"/>
  <c r="M177" i="87" a="1"/>
  <c r="M98" i="92" a="1"/>
  <c r="N186" i="92" a="1"/>
  <c r="M85" i="91" a="1"/>
  <c r="N124" i="92" a="1"/>
  <c r="M87" i="87" a="1"/>
  <c r="M90" i="91" a="1"/>
  <c r="N180" i="87" a="1"/>
  <c r="N164" i="92" a="1"/>
  <c r="N184" i="87" a="1"/>
  <c r="M143" i="91" a="1"/>
  <c r="M136" i="91" a="1"/>
  <c r="N188" i="87" a="1"/>
  <c r="M198" i="92" a="1"/>
  <c r="N146" i="87" a="1"/>
  <c r="M142" i="91" a="1"/>
  <c r="N5" i="87" a="1"/>
  <c r="M187" i="91" a="1"/>
  <c r="N121" i="87" a="1"/>
  <c r="M127" i="91" a="1"/>
  <c r="M156" i="91" a="1"/>
  <c r="M105" i="92" a="1"/>
  <c r="M83" i="92" a="1"/>
  <c r="M84" i="92" a="1"/>
  <c r="N144" i="87" a="1"/>
  <c r="N166" i="87" a="1"/>
  <c r="N172" i="87" a="1"/>
  <c r="M194" i="91" a="1"/>
  <c r="M189" i="87" a="1"/>
  <c r="M133" i="92" a="1"/>
  <c r="M149" i="91" a="1"/>
  <c r="M88" i="87" a="1"/>
  <c r="N185" i="87" a="1"/>
  <c r="M196" i="91" a="1"/>
  <c r="M153" i="92" a="1"/>
  <c r="M131" i="91" a="1"/>
  <c r="M94" i="92" a="1"/>
  <c r="N188" i="92" a="1"/>
  <c r="M123" i="91" a="1"/>
  <c r="M147" i="87" a="1"/>
  <c r="N159" i="92" a="1"/>
  <c r="M126" i="87" a="1"/>
  <c r="M105" i="91" a="1"/>
  <c r="M180" i="87" a="1"/>
  <c r="M158" i="92" a="1"/>
  <c r="N167" i="92" a="1"/>
  <c r="N193" i="87" a="1"/>
  <c r="N162" i="92" a="1"/>
  <c r="N105" i="87" a="1"/>
  <c r="N116" i="92" a="1"/>
  <c r="N199" i="87" a="1"/>
  <c r="M181" i="87" a="1"/>
  <c r="N168" i="87" a="1"/>
  <c r="M87" i="92" a="1"/>
  <c r="M163" i="91" a="1"/>
  <c r="M132" i="87" a="1"/>
  <c r="N193" i="92" a="1"/>
  <c r="M88" i="92" a="1"/>
  <c r="N93" i="92" a="1"/>
  <c r="N132" i="87" a="1"/>
  <c r="M161" i="91" a="1"/>
  <c r="M102" i="92" a="1"/>
  <c r="N197" i="92" a="1"/>
  <c r="M108" i="92" a="1"/>
  <c r="N181" i="92" a="1"/>
  <c r="N129" i="87" a="1"/>
  <c r="M115" i="92" a="1"/>
  <c r="M117" i="91" a="1"/>
  <c r="M128" i="92" a="1"/>
  <c r="M135" i="92" a="1"/>
  <c r="M190" i="91" a="1"/>
  <c r="N111" i="92" a="1"/>
  <c r="M80" i="92" a="1"/>
  <c r="M138" i="92" a="1"/>
  <c r="M111" i="87" a="1"/>
  <c r="M167" i="91" a="1"/>
  <c r="N110" i="92" a="1"/>
  <c r="M194" i="87" a="1"/>
  <c r="M170" i="87" a="1"/>
  <c r="M112" i="91" a="1"/>
  <c r="N174" i="87" a="1"/>
  <c r="M174" i="91" a="1"/>
  <c r="M176" i="87" a="1"/>
  <c r="M131" i="92" a="1"/>
  <c r="N117" i="87" a="1"/>
  <c r="M169" i="92" a="1"/>
  <c r="M174" i="92" a="1"/>
  <c r="N114" i="87" a="1"/>
  <c r="M158" i="87" a="1"/>
  <c r="N155" i="87" a="1"/>
  <c r="M186" i="92" a="1"/>
  <c r="N84" i="87" a="1"/>
  <c r="M97" i="91" a="1"/>
  <c r="N79" i="92" a="1"/>
  <c r="N177" i="87" a="1"/>
  <c r="M114" i="92" a="1"/>
  <c r="N144" i="92" a="1"/>
  <c r="M94" i="91" a="1"/>
  <c r="M167" i="87" a="1"/>
  <c r="M197" i="91" a="1"/>
  <c r="M122" i="92" a="1"/>
  <c r="M128" i="91" a="1"/>
  <c r="M150" i="91" a="1"/>
  <c r="M183" i="91" a="1"/>
  <c r="N190" i="87" a="1"/>
  <c r="M101" i="92" a="1"/>
  <c r="M196" i="87" a="1"/>
  <c r="M124" i="91" a="1"/>
  <c r="N95" i="92" a="1"/>
  <c r="N185" i="91" l="1" a="1"/>
  <c r="N128" i="91" a="1"/>
  <c r="N134" i="91" a="1"/>
  <c r="N188" i="91" a="1"/>
  <c r="N86" i="91" a="1"/>
  <c r="N104" i="91" a="1"/>
  <c r="N105" i="91" a="1"/>
  <c r="N172" i="91" a="1"/>
  <c r="N190" i="91" a="1"/>
  <c r="N80" i="91" a="1"/>
  <c r="N82" i="91" a="1"/>
  <c r="N99" i="91" a="1"/>
  <c r="N87" i="91" a="1"/>
  <c r="N115" i="91" a="1"/>
  <c r="N152" i="91" a="1"/>
  <c r="N90" i="91" a="1"/>
  <c r="N132" i="91" a="1"/>
  <c r="N145" i="91" a="1"/>
  <c r="N199" i="91" a="1"/>
  <c r="N148" i="91" a="1"/>
  <c r="N198" i="91" a="1"/>
  <c r="N106" i="91" a="1"/>
  <c r="N149" i="91" a="1"/>
  <c r="N159" i="91" a="1"/>
  <c r="N133" i="91" a="1"/>
  <c r="N107" i="91" a="1"/>
  <c r="N119" i="91" a="1"/>
  <c r="N121" i="91" a="1"/>
  <c r="N137" i="91" a="1"/>
  <c r="N136" i="91" a="1"/>
  <c r="N89" i="91" a="1"/>
  <c r="N112" i="91" a="1"/>
  <c r="N5" i="91" a="1"/>
  <c r="N165" i="91" a="1"/>
  <c r="N91" i="91" a="1"/>
  <c r="N174" i="91" a="1"/>
  <c r="N151" i="91" a="1"/>
  <c r="N162" i="91" a="1"/>
  <c r="N140" i="91" a="1"/>
  <c r="N170" i="91" a="1"/>
  <c r="N155" i="91" a="1"/>
  <c r="N124" i="91" a="1"/>
  <c r="N88" i="91" a="1"/>
  <c r="N98" i="91" a="1"/>
  <c r="N118" i="91" a="1"/>
  <c r="N101" i="91" a="1"/>
  <c r="N116" i="91" a="1"/>
  <c r="N109" i="91" a="1"/>
  <c r="N85" i="91" a="1"/>
  <c r="N169" i="91" a="1"/>
  <c r="N182" i="91" a="1"/>
  <c r="N173" i="91" a="1"/>
  <c r="N103" i="91" a="1"/>
  <c r="N187" i="91" a="1"/>
  <c r="N189" i="91" a="1"/>
  <c r="N180" i="91" a="1"/>
  <c r="N93" i="91" a="1"/>
  <c r="N193" i="91" a="1"/>
  <c r="N150" i="91" a="1"/>
  <c r="N135" i="91" a="1"/>
  <c r="N142" i="91" a="1"/>
  <c r="N164" i="91" a="1"/>
  <c r="N200" i="91" a="1"/>
  <c r="N79" i="91" a="1"/>
  <c r="N114" i="91" a="1"/>
  <c r="N108" i="91" a="1"/>
  <c r="N81" i="91" a="1"/>
  <c r="N156" i="91" a="1"/>
  <c r="N122" i="91" a="1"/>
  <c r="N110" i="91" a="1"/>
  <c r="N141" i="91" a="1"/>
  <c r="N138" i="91" a="1"/>
  <c r="N153" i="91" a="1"/>
  <c r="N171" i="91" a="1"/>
  <c r="N183" i="91" a="1"/>
  <c r="N167" i="91" a="1"/>
  <c r="N157" i="91" a="1"/>
  <c r="N127" i="91" a="1"/>
  <c r="N96" i="91" a="1"/>
  <c r="N97" i="91" a="1"/>
  <c r="N139" i="91" a="1"/>
  <c r="N197" i="91" a="1"/>
  <c r="N117" i="91" a="1"/>
  <c r="N191" i="91" a="1"/>
  <c r="N192" i="91" a="1"/>
  <c r="N154" i="91" a="1"/>
  <c r="N195" i="91" a="1"/>
  <c r="N123" i="91" a="1"/>
  <c r="N92" i="91" a="1"/>
  <c r="N100" i="91" a="1"/>
  <c r="N143" i="91" a="1"/>
  <c r="N102" i="91" a="1"/>
  <c r="N163" i="91" a="1"/>
  <c r="N181" i="91" a="1"/>
  <c r="N113" i="91" a="1"/>
  <c r="N160" i="91" a="1"/>
  <c r="N111" i="91" a="1"/>
  <c r="N184" i="91" a="1"/>
  <c r="N131" i="91" a="1"/>
  <c r="N95" i="91" a="1"/>
  <c r="N147" i="91" a="1"/>
  <c r="N179" i="91" a="1"/>
  <c r="N194" i="91" a="1"/>
  <c r="N129" i="91" a="1"/>
  <c r="N168" i="91" a="1"/>
  <c r="N126" i="91" a="1"/>
  <c r="N175" i="91" a="1"/>
  <c r="N196" i="91" a="1"/>
  <c r="N178" i="91" a="1"/>
  <c r="N176" i="91" a="1"/>
  <c r="N130" i="91" a="1"/>
  <c r="N177" i="91" a="1"/>
  <c r="N120" i="91" a="1"/>
  <c r="N161" i="91" a="1"/>
  <c r="N84" i="91" a="1"/>
  <c r="N83" i="91" a="1"/>
  <c r="N158" i="91" a="1"/>
  <c r="N146" i="91" a="1"/>
  <c r="N166" i="91" a="1"/>
  <c r="N144" i="91" a="1"/>
  <c r="N94" i="91" a="1"/>
  <c r="N186" i="91" a="1"/>
  <c r="N125" i="91" a="1"/>
  <c r="J112" i="86" a="1"/>
  <c r="J119" i="86" a="1"/>
  <c r="J174" i="86" a="1"/>
  <c r="J137" i="86" a="1"/>
  <c r="J184" i="86" a="1"/>
  <c r="J131" i="86" a="1"/>
  <c r="J139" i="86" a="1"/>
  <c r="J187" i="86" a="1"/>
  <c r="J180" i="86" a="1"/>
  <c r="J192" i="86" a="1"/>
  <c r="J163" i="86" a="1"/>
  <c r="J111" i="86" a="1"/>
  <c r="J179" i="86" a="1"/>
  <c r="J157" i="86" a="1"/>
  <c r="J87" i="86" a="1"/>
  <c r="J191" i="86" a="1"/>
  <c r="J195" i="86" a="1"/>
  <c r="J194" i="86" a="1"/>
  <c r="J172" i="86" a="1"/>
  <c r="J89" i="86" a="1"/>
  <c r="J182" i="86" a="1"/>
  <c r="J140" i="86" a="1"/>
  <c r="J106" i="86" a="1"/>
  <c r="J116" i="86" a="1"/>
  <c r="J118" i="86" a="1"/>
  <c r="J134" i="86" a="1"/>
  <c r="J151" i="86" a="1"/>
  <c r="J149" i="86" a="1"/>
  <c r="J120" i="86" a="1"/>
  <c r="J197" i="86" a="1"/>
  <c r="J153" i="86" a="1"/>
  <c r="J100" i="86" a="1"/>
  <c r="J88" i="86" a="1"/>
  <c r="J146" i="86" a="1"/>
  <c r="J83" i="86" a="1"/>
  <c r="J188" i="86" a="1"/>
  <c r="J115" i="86" a="1"/>
  <c r="J160" i="86" a="1"/>
  <c r="J86" i="86" a="1"/>
  <c r="J175" i="86" a="1"/>
  <c r="J132" i="86" a="1"/>
  <c r="J164" i="86" a="1"/>
  <c r="J185" i="86" a="1"/>
  <c r="J92" i="86" a="1"/>
  <c r="J169" i="86" a="1"/>
  <c r="J199" i="86" a="1"/>
  <c r="J167" i="86" a="1"/>
  <c r="J176" i="86" a="1"/>
  <c r="J173" i="86" a="1"/>
  <c r="J91" i="86" a="1"/>
  <c r="J108" i="86" a="1"/>
  <c r="J190" i="86" a="1"/>
  <c r="J141" i="86" a="1"/>
  <c r="J155" i="86" a="1"/>
  <c r="J85" i="86" a="1"/>
  <c r="J196" i="86" a="1"/>
  <c r="J84" i="86" a="1"/>
  <c r="J82" i="86" a="1"/>
  <c r="J147" i="86" a="1"/>
  <c r="J98" i="86" a="1"/>
  <c r="J104" i="86" a="1"/>
  <c r="J94" i="86" a="1"/>
  <c r="J99" i="86" a="1"/>
  <c r="J148" i="86" a="1"/>
  <c r="J135" i="86" a="1"/>
  <c r="J113" i="86" a="1"/>
  <c r="J97" i="86" a="1"/>
  <c r="J95" i="86" a="1"/>
  <c r="J162" i="86" a="1"/>
  <c r="J130" i="86" a="1"/>
  <c r="J145" i="86" a="1"/>
  <c r="J178" i="86" a="1"/>
  <c r="J121" i="86" a="1"/>
  <c r="J159" i="86" a="1"/>
  <c r="J117" i="86" a="1"/>
  <c r="J80" i="86" a="1"/>
  <c r="J166" i="86" a="1"/>
  <c r="J200" i="86" a="1"/>
  <c r="J126" i="86" a="1"/>
  <c r="J110" i="86" a="1"/>
  <c r="J158" i="86" a="1"/>
  <c r="J156" i="86" a="1"/>
  <c r="J181" i="86" a="1"/>
  <c r="J161" i="86" a="1"/>
  <c r="J114" i="86" a="1"/>
  <c r="J136" i="86" a="1"/>
  <c r="J81" i="86" a="1"/>
  <c r="J171" i="86" a="1"/>
  <c r="J109" i="86" a="1"/>
  <c r="J152" i="86" a="1"/>
  <c r="J93" i="86" a="1"/>
  <c r="J177" i="86" a="1"/>
  <c r="J128" i="86" a="1"/>
  <c r="J107" i="86" a="1"/>
  <c r="J96" i="86" a="1"/>
  <c r="J189" i="86" a="1"/>
  <c r="J129" i="86" a="1"/>
  <c r="J165" i="86" a="1"/>
  <c r="J133" i="86" a="1"/>
  <c r="J79" i="86" a="1"/>
  <c r="J138" i="86" a="1"/>
  <c r="J198" i="86" a="1"/>
  <c r="J168" i="86" a="1"/>
  <c r="J193" i="86" a="1"/>
  <c r="J103" i="86" a="1"/>
  <c r="J123" i="86" a="1"/>
  <c r="J105" i="86" a="1"/>
  <c r="J90" i="86" a="1"/>
  <c r="J170" i="86" a="1"/>
  <c r="J186" i="86" a="1"/>
  <c r="J154" i="86" a="1"/>
  <c r="J102" i="86" a="1"/>
  <c r="J144" i="86" a="1"/>
  <c r="J124" i="86" a="1"/>
  <c r="J143" i="86" a="1"/>
  <c r="J101" i="86" a="1"/>
  <c r="J122" i="86" a="1"/>
  <c r="J125" i="86" a="1"/>
  <c r="J150" i="86" a="1"/>
  <c r="J183" i="86" a="1"/>
  <c r="J142" i="86" a="1"/>
  <c r="J127" i="86" a="1"/>
  <c r="J4" i="86"/>
  <c r="K3" i="86"/>
  <c r="D5" i="86"/>
  <c r="D5" i="87"/>
  <c r="W6" i="84" a="1"/>
  <c r="X6" i="84" s="1"/>
  <c r="Y6" i="84" s="1"/>
  <c r="Z6" i="84" s="1"/>
  <c r="AA6" i="84" s="1" a="1"/>
  <c r="AB6" i="84" s="1"/>
  <c r="D5" i="92"/>
  <c r="D5" i="91"/>
  <c r="F36" i="88"/>
  <c r="E37" i="88"/>
  <c r="E35" i="88"/>
  <c r="O3" i="91"/>
  <c r="BG3" i="91" s="1"/>
  <c r="N4" i="91"/>
  <c r="BF3" i="91"/>
  <c r="E2" i="88"/>
  <c r="E4" i="88"/>
  <c r="F3" i="88"/>
  <c r="E26" i="88"/>
  <c r="F25" i="88"/>
  <c r="F14" i="88"/>
  <c r="E15" i="88"/>
  <c r="E13" i="88"/>
  <c r="O3" i="92"/>
  <c r="N4" i="92"/>
  <c r="O3" i="87"/>
  <c r="N4" i="87"/>
  <c r="F47" i="88"/>
  <c r="E48" i="88"/>
  <c r="E46" i="88"/>
  <c r="F26" i="88" l="1"/>
  <c r="G25" i="88"/>
  <c r="G14" i="88"/>
  <c r="F13" i="88"/>
  <c r="F15" i="88"/>
  <c r="P3" i="87"/>
  <c r="O4" i="87"/>
  <c r="G36" i="88"/>
  <c r="F35" i="88"/>
  <c r="F37" i="88"/>
  <c r="P3" i="91"/>
  <c r="O4" i="91"/>
  <c r="G3" i="88"/>
  <c r="F2" i="88"/>
  <c r="F4" i="88"/>
  <c r="P3" i="92"/>
  <c r="O4" i="92"/>
  <c r="G47" i="88"/>
  <c r="F48" i="88"/>
  <c r="F46" i="88"/>
  <c r="L3" i="86"/>
  <c r="K4" i="86"/>
  <c r="K157" i="86" a="1"/>
  <c r="K79" i="86" a="1"/>
  <c r="K192" i="86" a="1"/>
  <c r="K117" i="86" a="1"/>
  <c r="K136" i="86" a="1"/>
  <c r="K141" i="86" a="1"/>
  <c r="K150" i="86" a="1"/>
  <c r="K180" i="86" a="1"/>
  <c r="K145" i="86" a="1"/>
  <c r="K137" i="86" a="1"/>
  <c r="K183" i="86" a="1"/>
  <c r="K199" i="86" a="1"/>
  <c r="K197" i="86" a="1"/>
  <c r="K125" i="86" a="1"/>
  <c r="K118" i="86" a="1"/>
  <c r="K149" i="86" a="1"/>
  <c r="K164" i="86" a="1"/>
  <c r="K107" i="86" a="1"/>
  <c r="K124" i="86" a="1"/>
  <c r="K200" i="86" a="1"/>
  <c r="K99" i="86" a="1"/>
  <c r="K102" i="86" a="1"/>
  <c r="K106" i="86" a="1"/>
  <c r="K135" i="86" a="1"/>
  <c r="K184" i="86" a="1"/>
  <c r="K151" i="86" a="1"/>
  <c r="K140" i="86" a="1"/>
  <c r="K161" i="86" a="1"/>
  <c r="K123" i="86" a="1"/>
  <c r="K147" i="86" a="1"/>
  <c r="K182" i="86" a="1"/>
  <c r="K97" i="86" a="1"/>
  <c r="K153" i="86" a="1"/>
  <c r="K129" i="86" a="1"/>
  <c r="K139" i="86" a="1"/>
  <c r="K116" i="86" a="1"/>
  <c r="K144" i="86" a="1"/>
  <c r="K196" i="86" a="1"/>
  <c r="K94" i="86" a="1"/>
  <c r="K142" i="86" a="1"/>
  <c r="K93" i="86" a="1"/>
  <c r="K185" i="86" a="1"/>
  <c r="K86" i="86" a="1"/>
  <c r="K175" i="86" a="1"/>
  <c r="K122" i="86" a="1"/>
  <c r="K5" i="86" a="1"/>
  <c r="K84" i="86" a="1"/>
  <c r="K178" i="86" a="1"/>
  <c r="K158" i="86" a="1"/>
  <c r="K128" i="86" a="1"/>
  <c r="K81" i="86" a="1"/>
  <c r="K80" i="86" a="1"/>
  <c r="K131" i="86" a="1"/>
  <c r="K85" i="86" a="1"/>
  <c r="K155" i="86" a="1"/>
  <c r="K195" i="86" a="1"/>
  <c r="K188" i="86" a="1"/>
  <c r="K168" i="86" a="1"/>
  <c r="K143" i="86" a="1"/>
  <c r="K114" i="86" a="1"/>
  <c r="K100" i="86" a="1"/>
  <c r="K82" i="86" a="1"/>
  <c r="K130" i="86" a="1"/>
  <c r="K162" i="86" a="1"/>
  <c r="K177" i="86" a="1"/>
  <c r="K134" i="86" a="1"/>
  <c r="K156" i="86" a="1"/>
  <c r="K138" i="86" a="1"/>
  <c r="K108" i="86" a="1"/>
  <c r="K96" i="86" a="1"/>
  <c r="K194" i="86" a="1"/>
  <c r="K165" i="86" a="1"/>
  <c r="K193" i="86" a="1"/>
  <c r="K126" i="86" a="1"/>
  <c r="K120" i="86" a="1"/>
  <c r="K127" i="86" a="1"/>
  <c r="K111" i="86" a="1"/>
  <c r="K133" i="86" a="1"/>
  <c r="K176" i="86" a="1"/>
  <c r="K163" i="86" a="1"/>
  <c r="K104" i="86" a="1"/>
  <c r="K186" i="86" a="1"/>
  <c r="K170" i="86" a="1"/>
  <c r="K92" i="86" a="1"/>
  <c r="K87" i="86" a="1"/>
  <c r="K109" i="86" a="1"/>
  <c r="K189" i="86" a="1"/>
  <c r="K83" i="86" a="1"/>
  <c r="K159" i="86" a="1"/>
  <c r="K89" i="86" a="1"/>
  <c r="K160" i="86" a="1"/>
  <c r="K187" i="86" a="1"/>
  <c r="K172" i="86" a="1"/>
  <c r="K101" i="86" a="1"/>
  <c r="K152" i="86" a="1"/>
  <c r="K112" i="86" a="1"/>
  <c r="K173" i="86" a="1"/>
  <c r="K110" i="86" a="1"/>
  <c r="K166" i="86" a="1"/>
  <c r="K154" i="86" a="1"/>
  <c r="K169" i="86" a="1"/>
  <c r="K181" i="86" a="1"/>
  <c r="K88" i="86" a="1"/>
  <c r="K174" i="86" a="1"/>
  <c r="K90" i="86" a="1"/>
  <c r="K179" i="86" a="1"/>
  <c r="K98" i="86" a="1"/>
  <c r="K190" i="86" a="1"/>
  <c r="K121" i="86" a="1"/>
  <c r="K191" i="86" a="1"/>
  <c r="K198" i="86" a="1"/>
  <c r="K115" i="86" a="1"/>
  <c r="K95" i="86" a="1"/>
  <c r="K105" i="86" a="1"/>
  <c r="K148" i="86" a="1"/>
  <c r="K91" i="86" a="1"/>
  <c r="K171" i="86" a="1"/>
  <c r="K103" i="86" a="1"/>
  <c r="K119" i="86" a="1"/>
  <c r="K167" i="86" a="1"/>
  <c r="K146" i="86" a="1"/>
  <c r="K132" i="86" a="1"/>
  <c r="K113" i="86" a="1"/>
  <c r="C6" i="92"/>
  <c r="C6" i="91"/>
  <c r="C6" i="86"/>
  <c r="C6" i="87"/>
  <c r="AH6" i="84"/>
  <c r="AK6" i="84" s="1"/>
  <c r="AL6" i="84" s="1" a="1"/>
  <c r="AM6" i="84" s="1"/>
  <c r="P100" i="91" a="1"/>
  <c r="P129" i="91" a="1"/>
  <c r="O98" i="91" a="1"/>
  <c r="O107" i="91" a="1"/>
  <c r="O186" i="87" a="1"/>
  <c r="P159" i="91" a="1"/>
  <c r="O137" i="92" a="1"/>
  <c r="O171" i="91" a="1"/>
  <c r="O5" i="87" a="1"/>
  <c r="O94" i="87" a="1"/>
  <c r="O115" i="87" a="1"/>
  <c r="O147" i="87" a="1"/>
  <c r="P111" i="91" a="1"/>
  <c r="O198" i="91" a="1"/>
  <c r="P83" i="91" a="1"/>
  <c r="O166" i="92" a="1"/>
  <c r="O118" i="92" a="1"/>
  <c r="P95" i="87" a="1"/>
  <c r="O111" i="87" a="1"/>
  <c r="P196" i="92" a="1"/>
  <c r="O114" i="87" a="1"/>
  <c r="P178" i="92" a="1"/>
  <c r="O178" i="92" a="1"/>
  <c r="P194" i="92" a="1"/>
  <c r="P118" i="87" a="1"/>
  <c r="O84" i="91" a="1"/>
  <c r="P103" i="87" a="1"/>
  <c r="O91" i="87" a="1"/>
  <c r="P79" i="91" a="1"/>
  <c r="O170" i="92" a="1"/>
  <c r="O165" i="91" a="1"/>
  <c r="O159" i="87" a="1"/>
  <c r="P145" i="92" a="1"/>
  <c r="O123" i="92" a="1"/>
  <c r="O155" i="92" a="1"/>
  <c r="O158" i="92" a="1"/>
  <c r="P180" i="91" a="1"/>
  <c r="O104" i="92" a="1"/>
  <c r="P109" i="92" a="1"/>
  <c r="O101" i="87" a="1"/>
  <c r="P168" i="87" a="1"/>
  <c r="O82" i="92" a="1"/>
  <c r="O145" i="92" a="1"/>
  <c r="P81" i="91" a="1"/>
  <c r="O5" i="92" a="1"/>
  <c r="P198" i="87" a="1"/>
  <c r="O106" i="87" a="1"/>
  <c r="P130" i="91" a="1"/>
  <c r="O87" i="87" a="1"/>
  <c r="O83" i="92" a="1"/>
  <c r="P5" i="87" a="1"/>
  <c r="O89" i="92" a="1"/>
  <c r="O123" i="87" a="1"/>
  <c r="P117" i="87" a="1"/>
  <c r="P86" i="91" a="1"/>
  <c r="O89" i="91" a="1"/>
  <c r="P118" i="91" a="1"/>
  <c r="O196" i="91" a="1"/>
  <c r="P155" i="91" a="1"/>
  <c r="O135" i="87" a="1"/>
  <c r="P107" i="87" a="1"/>
  <c r="P168" i="92" a="1"/>
  <c r="O138" i="91" a="1"/>
  <c r="O145" i="87" a="1"/>
  <c r="P178" i="87" a="1"/>
  <c r="O107" i="87" a="1"/>
  <c r="P101" i="87" a="1"/>
  <c r="P150" i="92" a="1"/>
  <c r="P142" i="91" a="1"/>
  <c r="O113" i="91" a="1"/>
  <c r="O93" i="87" a="1"/>
  <c r="O169" i="91" a="1"/>
  <c r="P131" i="87" a="1"/>
  <c r="P164" i="92" a="1"/>
  <c r="P107" i="92" a="1"/>
  <c r="O85" i="92" a="1"/>
  <c r="P162" i="92" a="1"/>
  <c r="O189" i="91" a="1"/>
  <c r="O93" i="92" a="1"/>
  <c r="P161" i="87" a="1"/>
  <c r="P160" i="91" a="1"/>
  <c r="O155" i="91" a="1"/>
  <c r="P166" i="92" a="1"/>
  <c r="P88" i="87" a="1"/>
  <c r="O6" i="91" a="1"/>
  <c r="O127" i="91" a="1"/>
  <c r="P190" i="87" a="1"/>
  <c r="P175" i="87" a="1"/>
  <c r="O101" i="92" a="1"/>
  <c r="P95" i="91" a="1"/>
  <c r="O199" i="91" a="1"/>
  <c r="O161" i="87" a="1"/>
  <c r="O160" i="91" a="1"/>
  <c r="P5" i="92" a="1"/>
  <c r="O82" i="91" a="1"/>
  <c r="P80" i="87" a="1"/>
  <c r="P137" i="87" a="1"/>
  <c r="P157" i="87" a="1"/>
  <c r="P170" i="91" a="1"/>
  <c r="P195" i="87" a="1"/>
  <c r="O89" i="87" a="1"/>
  <c r="O82" i="87" a="1"/>
  <c r="P164" i="87" a="1"/>
  <c r="P167" i="92" a="1"/>
  <c r="O128" i="87" a="1"/>
  <c r="P167" i="87" a="1"/>
  <c r="P82" i="87" a="1"/>
  <c r="P158" i="92" a="1"/>
  <c r="O154" i="92" a="1"/>
  <c r="P110" i="92" a="1"/>
  <c r="P110" i="91" a="1"/>
  <c r="O108" i="92" a="1"/>
  <c r="M6" i="87" a="1"/>
  <c r="O119" i="87" a="1"/>
  <c r="O196" i="92" a="1"/>
  <c r="P195" i="92" a="1"/>
  <c r="O191" i="92" a="1"/>
  <c r="P115" i="91" a="1"/>
  <c r="P128" i="92" a="1"/>
  <c r="O171" i="92" a="1"/>
  <c r="P153" i="91" a="1"/>
  <c r="P157" i="91" a="1"/>
  <c r="P140" i="92" a="1"/>
  <c r="P127" i="92" a="1"/>
  <c r="P87" i="92" a="1"/>
  <c r="O98" i="92" a="1"/>
  <c r="O103" i="92" a="1"/>
  <c r="O132" i="87" a="1"/>
  <c r="O125" i="91" a="1"/>
  <c r="P134" i="91" a="1"/>
  <c r="O103" i="91" a="1"/>
  <c r="P155" i="87" a="1"/>
  <c r="O128" i="92" a="1"/>
  <c r="O81" i="91" a="1"/>
  <c r="P114" i="91" a="1"/>
  <c r="L6" i="92" a="1"/>
  <c r="P103" i="91" a="1"/>
  <c r="P157" i="92" a="1"/>
  <c r="P154" i="87" a="1"/>
  <c r="O95" i="91" a="1"/>
  <c r="P96" i="87" a="1"/>
  <c r="P153" i="92" a="1"/>
  <c r="P143" i="91" a="1"/>
  <c r="P156" i="91" a="1"/>
  <c r="P94" i="87" a="1"/>
  <c r="P86" i="87" a="1"/>
  <c r="P122" i="91" a="1"/>
  <c r="O79" i="91" a="1"/>
  <c r="O86" i="92" a="1"/>
  <c r="O112" i="92" a="1"/>
  <c r="P182" i="92" a="1"/>
  <c r="O129" i="92" a="1"/>
  <c r="O110" i="92" a="1"/>
  <c r="O121" i="87" a="1"/>
  <c r="O80" i="91" a="1"/>
  <c r="P195" i="91" a="1"/>
  <c r="O178" i="91" a="1"/>
  <c r="P190" i="91" a="1"/>
  <c r="O163" i="92" a="1"/>
  <c r="P97" i="92" a="1"/>
  <c r="P103" i="92" a="1"/>
  <c r="P120" i="91" a="1"/>
  <c r="P128" i="87" a="1"/>
  <c r="P197" i="91" a="1"/>
  <c r="O180" i="87" a="1"/>
  <c r="P133" i="91" a="1"/>
  <c r="O119" i="91" a="1"/>
  <c r="P87" i="91" a="1"/>
  <c r="P138" i="92" a="1"/>
  <c r="P123" i="92" a="1"/>
  <c r="P197" i="92" a="1"/>
  <c r="P93" i="87" a="1"/>
  <c r="O143" i="91" a="1"/>
  <c r="O116" i="87" a="1"/>
  <c r="P151" i="91" a="1"/>
  <c r="P147" i="92" a="1"/>
  <c r="P189" i="87" a="1"/>
  <c r="O176" i="87" a="1"/>
  <c r="O164" i="91" a="1"/>
  <c r="P94" i="92" a="1"/>
  <c r="L6" i="87" a="1"/>
  <c r="P82" i="92" a="1"/>
  <c r="P85" i="91" a="1"/>
  <c r="P163" i="92" a="1"/>
  <c r="N6" i="92" a="1"/>
  <c r="O139" i="92" a="1"/>
  <c r="P138" i="87" a="1"/>
  <c r="P99" i="92" a="1"/>
  <c r="P135" i="92" a="1"/>
  <c r="O106" i="92" a="1"/>
  <c r="P96" i="92" a="1"/>
  <c r="P96" i="91" a="1"/>
  <c r="O92" i="91" a="1"/>
  <c r="O86" i="91" a="1"/>
  <c r="P151" i="87" a="1"/>
  <c r="P152" i="92" a="1"/>
  <c r="O102" i="92" a="1"/>
  <c r="P199" i="92" a="1"/>
  <c r="P124" i="91" a="1"/>
  <c r="O161" i="92" a="1"/>
  <c r="O97" i="92" a="1"/>
  <c r="O131" i="91" a="1"/>
  <c r="O191" i="91" a="1"/>
  <c r="P156" i="87" a="1"/>
  <c r="P181" i="91" a="1"/>
  <c r="O183" i="87" a="1"/>
  <c r="O136" i="87" a="1"/>
  <c r="O183" i="92" a="1"/>
  <c r="P172" i="87" a="1"/>
  <c r="O194" i="91" a="1"/>
  <c r="P92" i="87" a="1"/>
  <c r="O118" i="91" a="1"/>
  <c r="O159" i="92" a="1"/>
  <c r="O198" i="92" a="1"/>
  <c r="O200" i="87" a="1"/>
  <c r="O99" i="91" a="1"/>
  <c r="P180" i="92" a="1"/>
  <c r="O100" i="92" a="1"/>
  <c r="P113" i="92" a="1"/>
  <c r="P144" i="92" a="1"/>
  <c r="O193" i="92" a="1"/>
  <c r="P116" i="91" a="1"/>
  <c r="O165" i="92" a="1"/>
  <c r="P6" i="91" a="1"/>
  <c r="P98" i="92" a="1"/>
  <c r="P162" i="91" a="1"/>
  <c r="O97" i="87" a="1"/>
  <c r="P90" i="92" a="1"/>
  <c r="O136" i="91" a="1"/>
  <c r="O99" i="87" a="1"/>
  <c r="P126" i="87" a="1"/>
  <c r="O188" i="92" a="1"/>
  <c r="O193" i="87" a="1"/>
  <c r="O193" i="91" a="1"/>
  <c r="O115" i="91" a="1"/>
  <c r="P165" i="87" a="1"/>
  <c r="O80" i="92" a="1"/>
  <c r="O85" i="91" a="1"/>
  <c r="P135" i="91" a="1"/>
  <c r="P133" i="92" a="1"/>
  <c r="P113" i="87" a="1"/>
  <c r="O157" i="92" a="1"/>
  <c r="P166" i="91" a="1"/>
  <c r="P185" i="92" a="1"/>
  <c r="P124" i="87" a="1"/>
  <c r="O104" i="91" a="1"/>
  <c r="P84" i="92" a="1"/>
  <c r="P187" i="87" a="1"/>
  <c r="O163" i="91" a="1"/>
  <c r="O195" i="92" a="1"/>
  <c r="O174" i="91" a="1"/>
  <c r="O105" i="87" a="1"/>
  <c r="P179" i="92" a="1"/>
  <c r="P192" i="87" a="1"/>
  <c r="O148" i="92" a="1"/>
  <c r="O144" i="87" a="1"/>
  <c r="O80" i="87" a="1"/>
  <c r="P122" i="92" a="1"/>
  <c r="O156" i="92" a="1"/>
  <c r="O150" i="87" a="1"/>
  <c r="O104" i="87" a="1"/>
  <c r="P147" i="87" a="1"/>
  <c r="P113" i="91" a="1"/>
  <c r="O123" i="91" a="1"/>
  <c r="P199" i="87" a="1"/>
  <c r="P143" i="87" a="1"/>
  <c r="P174" i="87" a="1"/>
  <c r="O191" i="87" a="1"/>
  <c r="P169" i="91" a="1"/>
  <c r="P191" i="92" a="1"/>
  <c r="P152" i="91" a="1"/>
  <c r="P108" i="87" a="1"/>
  <c r="O125" i="92" a="1"/>
  <c r="P169" i="87" a="1"/>
  <c r="P81" i="92" a="1"/>
  <c r="O96" i="91" a="1"/>
  <c r="P111" i="92" a="1"/>
  <c r="O190" i="87" a="1"/>
  <c r="P174" i="91" a="1"/>
  <c r="O6" i="87" a="1"/>
  <c r="O158" i="87" a="1"/>
  <c r="O171" i="87" a="1"/>
  <c r="P116" i="92" a="1"/>
  <c r="O139" i="87" a="1"/>
  <c r="O134" i="87" a="1"/>
  <c r="P163" i="91" a="1"/>
  <c r="P156" i="92" a="1"/>
  <c r="P177" i="91" a="1"/>
  <c r="O169" i="87" a="1"/>
  <c r="P125" i="91" a="1"/>
  <c r="O90" i="87" a="1"/>
  <c r="O167" i="91" a="1"/>
  <c r="P145" i="87" a="1"/>
  <c r="O186" i="91" a="1"/>
  <c r="O109" i="87" a="1"/>
  <c r="O117" i="92" a="1"/>
  <c r="O151" i="87" a="1"/>
  <c r="P90" i="91" a="1"/>
  <c r="P145" i="91" a="1"/>
  <c r="O175" i="91" a="1"/>
  <c r="O155" i="87" a="1"/>
  <c r="P168" i="91" a="1"/>
  <c r="O197" i="92" a="1"/>
  <c r="O91" i="92" a="1"/>
  <c r="O177" i="92" a="1"/>
  <c r="O166" i="87" a="1"/>
  <c r="O172" i="92" a="1"/>
  <c r="O99" i="92" a="1"/>
  <c r="O112" i="87" a="1"/>
  <c r="P5" i="91" a="1"/>
  <c r="O83" i="87" a="1"/>
  <c r="P170" i="92" a="1"/>
  <c r="O182" i="87" a="1"/>
  <c r="O142" i="92" a="1"/>
  <c r="P121" i="92" a="1"/>
  <c r="O197" i="87" a="1"/>
  <c r="P177" i="87" a="1"/>
  <c r="P176" i="92" a="1"/>
  <c r="P186" i="87" a="1"/>
  <c r="O130" i="87" a="1"/>
  <c r="P85" i="92" a="1"/>
  <c r="O192" i="91" a="1"/>
  <c r="O184" i="91" a="1"/>
  <c r="P139" i="92" a="1"/>
  <c r="K6" i="86" a="1"/>
  <c r="O164" i="92" a="1"/>
  <c r="O166" i="91" a="1"/>
  <c r="P191" i="91" a="1"/>
  <c r="O196" i="87" a="1"/>
  <c r="O181" i="92" a="1"/>
  <c r="P104" i="92" a="1"/>
  <c r="P89" i="92" a="1"/>
  <c r="O180" i="91" a="1"/>
  <c r="O172" i="91" a="1"/>
  <c r="M6" i="91" a="1"/>
  <c r="O127" i="92" a="1"/>
  <c r="O93" i="91" a="1"/>
  <c r="O189" i="87" a="1"/>
  <c r="O113" i="92" a="1"/>
  <c r="P147" i="91" a="1"/>
  <c r="P154" i="92" a="1"/>
  <c r="P160" i="87" a="1"/>
  <c r="O152" i="87" a="1"/>
  <c r="O163" i="87" a="1"/>
  <c r="O157" i="87" a="1"/>
  <c r="P102" i="92" a="1"/>
  <c r="O109" i="91" a="1"/>
  <c r="P136" i="87" a="1"/>
  <c r="L6" i="91" a="1"/>
  <c r="P6" i="87" a="1"/>
  <c r="O185" i="92" a="1"/>
  <c r="P100" i="87" a="1"/>
  <c r="P135" i="87" a="1"/>
  <c r="O199" i="92" a="1"/>
  <c r="P188" i="87" a="1"/>
  <c r="O141" i="91" a="1"/>
  <c r="O146" i="87" a="1"/>
  <c r="P188" i="91" a="1"/>
  <c r="O120" i="92" a="1"/>
  <c r="O160" i="87" a="1"/>
  <c r="O118" i="87" a="1"/>
  <c r="P172" i="92" a="1"/>
  <c r="O194" i="87" a="1"/>
  <c r="P197" i="87" a="1"/>
  <c r="O96" i="92" a="1"/>
  <c r="L6" i="86" a="1"/>
  <c r="P148" i="87" a="1"/>
  <c r="O109" i="92" a="1"/>
  <c r="P105" i="91" a="1"/>
  <c r="O113" i="87" a="1"/>
  <c r="P121" i="87" a="1"/>
  <c r="P200" i="87" a="1"/>
  <c r="O146" i="92" a="1"/>
  <c r="P149" i="92" a="1"/>
  <c r="O108" i="87" a="1"/>
  <c r="P80" i="92" a="1"/>
  <c r="P198" i="92" a="1"/>
  <c r="O153" i="87" a="1"/>
  <c r="O86" i="87" a="1"/>
  <c r="O150" i="91" a="1"/>
  <c r="O94" i="91" a="1"/>
  <c r="O199" i="87" a="1"/>
  <c r="P85" i="87" a="1"/>
  <c r="J6" i="86" a="1"/>
  <c r="O147" i="92" a="1"/>
  <c r="P93" i="91" a="1"/>
  <c r="P107" i="91" a="1"/>
  <c r="O139" i="91" a="1"/>
  <c r="P198" i="91" a="1"/>
  <c r="P193" i="91" a="1"/>
  <c r="P183" i="87" a="1"/>
  <c r="P131" i="91" a="1"/>
  <c r="P142" i="87" a="1"/>
  <c r="P87" i="87" a="1"/>
  <c r="P108" i="91" a="1"/>
  <c r="O150" i="92" a="1"/>
  <c r="O103" i="87" a="1"/>
  <c r="O133" i="92" a="1"/>
  <c r="P173" i="91" a="1"/>
  <c r="P192" i="92" a="1"/>
  <c r="O110" i="91" a="1"/>
  <c r="O148" i="87" a="1"/>
  <c r="P104" i="91" a="1"/>
  <c r="O126" i="91" a="1"/>
  <c r="P143" i="92" a="1"/>
  <c r="O143" i="92" a="1"/>
  <c r="O102" i="91" a="1"/>
  <c r="O117" i="87" a="1"/>
  <c r="O131" i="92" a="1"/>
  <c r="O170" i="91" a="1"/>
  <c r="P100" i="92" a="1"/>
  <c r="O100" i="87" a="1"/>
  <c r="P171" i="87" a="1"/>
  <c r="O142" i="87" a="1"/>
  <c r="P125" i="87" a="1"/>
  <c r="P86" i="92" a="1"/>
  <c r="P83" i="92" a="1"/>
  <c r="O5" i="91" a="1"/>
  <c r="O130" i="91" a="1"/>
  <c r="P154" i="91" a="1"/>
  <c r="O167" i="92" a="1"/>
  <c r="P120" i="92" a="1"/>
  <c r="P130" i="92" a="1"/>
  <c r="O88" i="91" a="1"/>
  <c r="P184" i="92" a="1"/>
  <c r="O158" i="91" a="1"/>
  <c r="O178" i="87" a="1"/>
  <c r="P114" i="87" a="1"/>
  <c r="P79" i="92" a="1"/>
  <c r="O182" i="91" a="1"/>
  <c r="O116" i="92" a="1"/>
  <c r="O137" i="87" a="1"/>
  <c r="O121" i="92" a="1"/>
  <c r="O84" i="92" a="1"/>
  <c r="O156" i="91" a="1"/>
  <c r="P179" i="91" a="1"/>
  <c r="P185" i="87" a="1"/>
  <c r="O183" i="91" a="1"/>
  <c r="O185" i="87" a="1"/>
  <c r="P140" i="91" a="1"/>
  <c r="P160" i="92" a="1"/>
  <c r="O121" i="91" a="1"/>
  <c r="P169" i="92" a="1"/>
  <c r="P112" i="87" a="1"/>
  <c r="O141" i="92" a="1"/>
  <c r="O94" i="92" a="1"/>
  <c r="O146" i="91" a="1"/>
  <c r="O120" i="91" a="1"/>
  <c r="P91" i="92" a="1"/>
  <c r="P141" i="91" a="1"/>
  <c r="P109" i="87" a="1"/>
  <c r="P149" i="91" a="1"/>
  <c r="O133" i="87" a="1"/>
  <c r="O138" i="92" a="1"/>
  <c r="P119" i="91" a="1"/>
  <c r="P186" i="92" a="1"/>
  <c r="P106" i="92" a="1"/>
  <c r="O87" i="92" a="1"/>
  <c r="P152" i="87" a="1"/>
  <c r="P132" i="91" a="1"/>
  <c r="P98" i="87" a="1"/>
  <c r="P108" i="92" a="1"/>
  <c r="O81" i="92" a="1"/>
  <c r="P200" i="92" a="1"/>
  <c r="O111" i="92" a="1"/>
  <c r="P130" i="87" a="1"/>
  <c r="O91" i="91" a="1"/>
  <c r="O179" i="92" a="1"/>
  <c r="O140" i="92" a="1"/>
  <c r="O124" i="91" a="1"/>
  <c r="P119" i="87" a="1"/>
  <c r="O181" i="87" a="1"/>
  <c r="O107" i="92" a="1"/>
  <c r="P200" i="91" a="1"/>
  <c r="O98" i="87" a="1"/>
  <c r="O102" i="87" a="1"/>
  <c r="P102" i="91" a="1"/>
  <c r="P92" i="91" a="1"/>
  <c r="P171" i="91" a="1"/>
  <c r="O165" i="87" a="1"/>
  <c r="P196" i="87" a="1"/>
  <c r="P162" i="87" a="1"/>
  <c r="P150" i="91" a="1"/>
  <c r="O97" i="91" a="1"/>
  <c r="N6" i="91" a="1"/>
  <c r="P196" i="91" a="1"/>
  <c r="P191" i="87" a="1"/>
  <c r="O130" i="92" a="1"/>
  <c r="P161" i="91" a="1"/>
  <c r="P175" i="92" a="1"/>
  <c r="P148" i="91" a="1"/>
  <c r="P105" i="92" a="1"/>
  <c r="P146" i="92" a="1"/>
  <c r="O95" i="87" a="1"/>
  <c r="P112" i="91" a="1"/>
  <c r="O134" i="92" a="1"/>
  <c r="P136" i="91" a="1"/>
  <c r="O192" i="92" a="1"/>
  <c r="P185" i="91" a="1"/>
  <c r="O144" i="92" a="1"/>
  <c r="O152" i="91" a="1"/>
  <c r="O187" i="91" a="1"/>
  <c r="P158" i="87" a="1"/>
  <c r="O164" i="87" a="1"/>
  <c r="O162" i="92" a="1"/>
  <c r="P170" i="87" a="1"/>
  <c r="O122" i="92" a="1"/>
  <c r="O197" i="91" a="1"/>
  <c r="P131" i="92" a="1"/>
  <c r="P137" i="91" a="1"/>
  <c r="O184" i="87" a="1"/>
  <c r="P111" i="87" a="1"/>
  <c r="O195" i="91" a="1"/>
  <c r="O87" i="91" a="1"/>
  <c r="P83" i="87" a="1"/>
  <c r="P80" i="91" a="1"/>
  <c r="O153" i="91" a="1"/>
  <c r="P99" i="87" a="1"/>
  <c r="O151" i="92" a="1"/>
  <c r="P141" i="92" a="1"/>
  <c r="O101" i="91" a="1"/>
  <c r="O156" i="87" a="1"/>
  <c r="P6" i="92" a="1"/>
  <c r="O124" i="92" a="1"/>
  <c r="O112" i="91" a="1"/>
  <c r="O81" i="87" a="1"/>
  <c r="P84" i="91" a="1"/>
  <c r="P146" i="87" a="1"/>
  <c r="O198" i="87" a="1"/>
  <c r="M6" i="92" a="1"/>
  <c r="P144" i="91" a="1"/>
  <c r="P81" i="87" a="1"/>
  <c r="O110" i="87" a="1"/>
  <c r="O200" i="91" a="1"/>
  <c r="O168" i="91" a="1"/>
  <c r="O106" i="91" a="1"/>
  <c r="O147" i="91" a="1"/>
  <c r="P184" i="91" a="1"/>
  <c r="P101" i="92" a="1"/>
  <c r="O90" i="91" a="1"/>
  <c r="P180" i="87" a="1"/>
  <c r="O114" i="91" a="1"/>
  <c r="P164" i="91" a="1"/>
  <c r="P144" i="87" a="1"/>
  <c r="O140" i="91" a="1"/>
  <c r="O195" i="87" a="1"/>
  <c r="O95" i="92" a="1"/>
  <c r="P184" i="87" a="1"/>
  <c r="O187" i="92" a="1"/>
  <c r="P159" i="87" a="1"/>
  <c r="O190" i="91" a="1"/>
  <c r="O152" i="92" a="1"/>
  <c r="O142" i="91" a="1"/>
  <c r="O129" i="87" a="1"/>
  <c r="O79" i="92" a="1"/>
  <c r="O192" i="87" a="1"/>
  <c r="P140" i="87" a="1"/>
  <c r="O154" i="87" a="1"/>
  <c r="P194" i="87" a="1"/>
  <c r="P106" i="91" a="1"/>
  <c r="O126" i="92" a="1"/>
  <c r="P120" i="87" a="1"/>
  <c r="O162" i="91" a="1"/>
  <c r="P117" i="91" a="1"/>
  <c r="O157" i="91" a="1"/>
  <c r="P153" i="87" a="1"/>
  <c r="N6" i="87" a="1"/>
  <c r="P165" i="92" a="1"/>
  <c r="P161" i="92" a="1"/>
  <c r="O90" i="92" a="1"/>
  <c r="P150" i="87" a="1"/>
  <c r="P176" i="91" a="1"/>
  <c r="O194" i="92" a="1"/>
  <c r="P187" i="91" a="1"/>
  <c r="O135" i="91" a="1"/>
  <c r="P139" i="91" a="1"/>
  <c r="O159" i="91" a="1"/>
  <c r="P178" i="91" a="1"/>
  <c r="P92" i="92" a="1"/>
  <c r="O190" i="92" a="1"/>
  <c r="O154" i="91" a="1"/>
  <c r="I6" i="86" a="1"/>
  <c r="O173" i="87" a="1"/>
  <c r="O122" i="87" a="1"/>
  <c r="P125" i="92" a="1"/>
  <c r="O174" i="92" a="1"/>
  <c r="O144" i="91" a="1"/>
  <c r="O179" i="91" a="1"/>
  <c r="P141" i="87" a="1"/>
  <c r="O153" i="92" a="1"/>
  <c r="O132" i="92" a="1"/>
  <c r="O162" i="87" a="1"/>
  <c r="P189" i="91" a="1"/>
  <c r="P173" i="92" a="1"/>
  <c r="P132" i="87" a="1"/>
  <c r="P148" i="92" a="1"/>
  <c r="P199" i="91" a="1"/>
  <c r="O177" i="91" a="1"/>
  <c r="P109" i="91" a="1"/>
  <c r="P182" i="87" a="1"/>
  <c r="P181" i="87" a="1"/>
  <c r="O149" i="87" a="1"/>
  <c r="O176" i="91" a="1"/>
  <c r="O167" i="87" a="1"/>
  <c r="O175" i="87" a="1"/>
  <c r="O189" i="92" a="1"/>
  <c r="O170" i="87" a="1"/>
  <c r="P186" i="91" a="1"/>
  <c r="O149" i="91" a="1"/>
  <c r="P95" i="92" a="1"/>
  <c r="P142" i="92" a="1"/>
  <c r="P193" i="87" a="1"/>
  <c r="P176" i="87" a="1"/>
  <c r="O175" i="92" a="1"/>
  <c r="O185" i="91" a="1"/>
  <c r="P128" i="91" a="1"/>
  <c r="P167" i="91" a="1"/>
  <c r="O122" i="91" a="1"/>
  <c r="P91" i="87" a="1"/>
  <c r="P89" i="91" a="1"/>
  <c r="O111" i="91" a="1"/>
  <c r="P151" i="92" a="1"/>
  <c r="P105" i="87" a="1"/>
  <c r="O133" i="91" a="1"/>
  <c r="P124" i="92" a="1"/>
  <c r="P188" i="92" a="1"/>
  <c r="O85" i="87" a="1"/>
  <c r="P94" i="91" a="1"/>
  <c r="O88" i="87" a="1"/>
  <c r="O182" i="92" a="1"/>
  <c r="O92" i="92" a="1"/>
  <c r="O200" i="92" a="1"/>
  <c r="O79" i="87" a="1"/>
  <c r="O151" i="91" a="1"/>
  <c r="P159" i="92" a="1"/>
  <c r="O6" i="92" a="1"/>
  <c r="P115" i="92" a="1"/>
  <c r="P112" i="92" a="1"/>
  <c r="P127" i="91" a="1"/>
  <c r="P91" i="91" a="1"/>
  <c r="P88" i="92" a="1"/>
  <c r="P138" i="91" a="1"/>
  <c r="O188" i="87" a="1"/>
  <c r="O125" i="87" a="1"/>
  <c r="P123" i="91" a="1"/>
  <c r="P126" i="91" a="1"/>
  <c r="O148" i="91" a="1"/>
  <c r="O180" i="92" a="1"/>
  <c r="O120" i="87" a="1"/>
  <c r="P102" i="87" a="1"/>
  <c r="P89" i="87" a="1"/>
  <c r="O141" i="87" a="1"/>
  <c r="P118" i="92" a="1"/>
  <c r="O108" i="91" a="1"/>
  <c r="P183" i="92" a="1"/>
  <c r="P97" i="91" a="1"/>
  <c r="P146" i="91" a="1"/>
  <c r="P181" i="92" a="1"/>
  <c r="O145" i="91" a="1"/>
  <c r="O177" i="87" a="1"/>
  <c r="O160" i="92" a="1"/>
  <c r="O124" i="87" a="1"/>
  <c r="O174" i="87" a="1"/>
  <c r="O132" i="91" a="1"/>
  <c r="P137" i="92" a="1"/>
  <c r="P110" i="87" a="1"/>
  <c r="P182" i="91" a="1"/>
  <c r="O105" i="92" a="1"/>
  <c r="P116" i="87" a="1"/>
  <c r="O114" i="92" a="1"/>
  <c r="P136" i="92" a="1"/>
  <c r="P179" i="87" a="1"/>
  <c r="O131" i="87" a="1"/>
  <c r="P193" i="92" a="1"/>
  <c r="O134" i="91" a="1"/>
  <c r="O143" i="87" a="1"/>
  <c r="P165" i="91" a="1"/>
  <c r="O149" i="92" a="1"/>
  <c r="O184" i="92" a="1"/>
  <c r="P139" i="87" a="1"/>
  <c r="O179" i="87" a="1"/>
  <c r="O83" i="91" a="1"/>
  <c r="P121" i="91" a="1"/>
  <c r="P194" i="91" a="1"/>
  <c r="O168" i="92" a="1"/>
  <c r="O129" i="91" a="1"/>
  <c r="O96" i="87" a="1"/>
  <c r="O115" i="92" a="1"/>
  <c r="P98" i="91" a="1"/>
  <c r="P123" i="87" a="1"/>
  <c r="P117" i="92" a="1"/>
  <c r="P129" i="92" a="1"/>
  <c r="O173" i="92" a="1"/>
  <c r="O92" i="87" a="1"/>
  <c r="P192" i="91" a="1"/>
  <c r="O135" i="92" a="1"/>
  <c r="O116" i="91" a="1"/>
  <c r="P149" i="87" a="1"/>
  <c r="P93" i="92" a="1"/>
  <c r="P163" i="87" a="1"/>
  <c r="P134" i="87" a="1"/>
  <c r="O105" i="91" a="1"/>
  <c r="O173" i="91" a="1"/>
  <c r="O188" i="91" a="1"/>
  <c r="O169" i="92" a="1"/>
  <c r="O137" i="91" a="1"/>
  <c r="P101" i="91" a="1"/>
  <c r="P114" i="92" a="1"/>
  <c r="P166" i="87" a="1"/>
  <c r="P183" i="91" a="1"/>
  <c r="O126" i="87" a="1"/>
  <c r="O117" i="91" a="1"/>
  <c r="P177" i="92" a="1"/>
  <c r="O161" i="91" a="1"/>
  <c r="O140" i="87" a="1"/>
  <c r="P129" i="87" a="1"/>
  <c r="O138" i="87" a="1"/>
  <c r="P175" i="91" a="1"/>
  <c r="P132" i="92" a="1"/>
  <c r="P115" i="87" a="1"/>
  <c r="O187" i="87" a="1"/>
  <c r="P174" i="92" a="1"/>
  <c r="P99" i="91" a="1"/>
  <c r="P84" i="87" a="1"/>
  <c r="O119" i="92" a="1"/>
  <c r="O100" i="91" a="1"/>
  <c r="O172" i="87" a="1"/>
  <c r="O186" i="92" a="1"/>
  <c r="P79" i="87" a="1"/>
  <c r="P119" i="92" a="1"/>
  <c r="O127" i="87" a="1"/>
  <c r="P122" i="87" a="1"/>
  <c r="O168" i="87" a="1"/>
  <c r="P97" i="87" a="1"/>
  <c r="P187" i="92" a="1"/>
  <c r="P190" i="92" a="1"/>
  <c r="P126" i="92" a="1"/>
  <c r="P158" i="91" a="1"/>
  <c r="P127" i="87" a="1"/>
  <c r="P106" i="87" a="1"/>
  <c r="O176" i="92" a="1"/>
  <c r="P82" i="91" a="1"/>
  <c r="O84" i="87" a="1"/>
  <c r="O136" i="92" a="1"/>
  <c r="O181" i="91" a="1"/>
  <c r="P133" i="87" a="1"/>
  <c r="O88" i="92" a="1"/>
  <c r="P171" i="92" a="1"/>
  <c r="P155" i="92" a="1"/>
  <c r="P173" i="87" a="1"/>
  <c r="P189" i="92" a="1"/>
  <c r="P104" i="87" a="1"/>
  <c r="O128" i="91" a="1"/>
  <c r="P134" i="92" a="1"/>
  <c r="P90" i="87" a="1"/>
  <c r="P172" i="91" a="1"/>
  <c r="P88" i="91" a="1"/>
  <c r="H25" i="88" l="1"/>
  <c r="G26" i="88"/>
  <c r="H14" i="88"/>
  <c r="G13" i="88"/>
  <c r="G15" i="88"/>
  <c r="Q3" i="87"/>
  <c r="P4" i="87"/>
  <c r="H36" i="88"/>
  <c r="G35" i="88"/>
  <c r="G37" i="88"/>
  <c r="H3" i="88"/>
  <c r="G4" i="88"/>
  <c r="G2" i="88"/>
  <c r="P4" i="92"/>
  <c r="Q3" i="92"/>
  <c r="V7" i="84"/>
  <c r="W7" i="84" a="1"/>
  <c r="X7" i="84" s="1"/>
  <c r="Y7" i="84" s="1"/>
  <c r="Z7" i="84" s="1"/>
  <c r="AA7" i="84" s="1" a="1"/>
  <c r="AB7" i="84" s="1"/>
  <c r="D6" i="92"/>
  <c r="D6" i="91"/>
  <c r="D6" i="86"/>
  <c r="D6" i="87"/>
  <c r="Q3" i="91"/>
  <c r="BI3" i="91" s="1"/>
  <c r="P4" i="91"/>
  <c r="BH3" i="91"/>
  <c r="H47" i="88"/>
  <c r="G48" i="88"/>
  <c r="G46" i="88"/>
  <c r="L164" i="86" a="1"/>
  <c r="L192" i="86" a="1"/>
  <c r="L5" i="86" a="1"/>
  <c r="L107" i="86" a="1"/>
  <c r="L144" i="86" a="1"/>
  <c r="L146" i="86" a="1"/>
  <c r="L109" i="86" a="1"/>
  <c r="L119" i="86" a="1"/>
  <c r="L182" i="86" a="1"/>
  <c r="L100" i="86" a="1"/>
  <c r="L85" i="86" a="1"/>
  <c r="L176" i="86" a="1"/>
  <c r="L174" i="86" a="1"/>
  <c r="L172" i="86" a="1"/>
  <c r="L160" i="86" a="1"/>
  <c r="L98" i="86" a="1"/>
  <c r="L199" i="86" a="1"/>
  <c r="L191" i="86" a="1"/>
  <c r="L84" i="86" a="1"/>
  <c r="L169" i="86" a="1"/>
  <c r="L89" i="86" a="1"/>
  <c r="L93" i="86" a="1"/>
  <c r="L141" i="86" a="1"/>
  <c r="L128" i="86" a="1"/>
  <c r="L99" i="86" a="1"/>
  <c r="L161" i="86" a="1"/>
  <c r="L179" i="86" a="1"/>
  <c r="L88" i="86" a="1"/>
  <c r="L102" i="86" a="1"/>
  <c r="L94" i="86" a="1"/>
  <c r="L145" i="86" a="1"/>
  <c r="L156" i="86" a="1"/>
  <c r="L175" i="86" a="1"/>
  <c r="L181" i="86" a="1"/>
  <c r="L138" i="86" a="1"/>
  <c r="L197" i="86" a="1"/>
  <c r="L110" i="86" a="1"/>
  <c r="L129" i="86" a="1"/>
  <c r="L183" i="86" a="1"/>
  <c r="L125" i="86" a="1"/>
  <c r="L163" i="86" a="1"/>
  <c r="L86" i="86" a="1"/>
  <c r="L142" i="86" a="1"/>
  <c r="L148" i="86" a="1"/>
  <c r="L168" i="86" a="1"/>
  <c r="L124" i="86" a="1"/>
  <c r="L198" i="86" a="1"/>
  <c r="L95" i="86" a="1"/>
  <c r="L92" i="86" a="1"/>
  <c r="L173" i="86" a="1"/>
  <c r="L184" i="86" a="1"/>
  <c r="L79" i="86" a="1"/>
  <c r="L82" i="86" a="1"/>
  <c r="L117" i="86" a="1"/>
  <c r="L171" i="86" a="1"/>
  <c r="L167" i="86" a="1"/>
  <c r="L115" i="86" a="1"/>
  <c r="L157" i="86" a="1"/>
  <c r="L134" i="86" a="1"/>
  <c r="L118" i="86" a="1"/>
  <c r="L103" i="86" a="1"/>
  <c r="L113" i="86" a="1"/>
  <c r="L185" i="86" a="1"/>
  <c r="L108" i="86" a="1"/>
  <c r="L200" i="86" a="1"/>
  <c r="L123" i="86" a="1"/>
  <c r="L154" i="86" a="1"/>
  <c r="L140" i="86" a="1"/>
  <c r="L149" i="86" a="1"/>
  <c r="L193" i="86" a="1"/>
  <c r="L196" i="86" a="1"/>
  <c r="L139" i="86" a="1"/>
  <c r="L91" i="86" a="1"/>
  <c r="L126" i="86" a="1"/>
  <c r="L130" i="86" a="1"/>
  <c r="L121" i="86" a="1"/>
  <c r="L116" i="86" a="1"/>
  <c r="L112" i="86" a="1"/>
  <c r="L127" i="86" a="1"/>
  <c r="L101" i="86" a="1"/>
  <c r="L195" i="86" a="1"/>
  <c r="L87" i="86" a="1"/>
  <c r="L136" i="86" a="1"/>
  <c r="L158" i="86" a="1"/>
  <c r="L177" i="86" a="1"/>
  <c r="L137" i="86" a="1"/>
  <c r="L159" i="86" a="1"/>
  <c r="L90" i="86" a="1"/>
  <c r="L143" i="86" a="1"/>
  <c r="L152" i="86" a="1"/>
  <c r="L131" i="86" a="1"/>
  <c r="L97" i="86" a="1"/>
  <c r="L162" i="86" a="1"/>
  <c r="L105" i="86" a="1"/>
  <c r="L147" i="86" a="1"/>
  <c r="L165" i="86" a="1"/>
  <c r="L111" i="86" a="1"/>
  <c r="L187" i="86" a="1"/>
  <c r="L150" i="86" a="1"/>
  <c r="L133" i="86" a="1"/>
  <c r="L80" i="86" a="1"/>
  <c r="L132" i="86" a="1"/>
  <c r="L83" i="86" a="1"/>
  <c r="L114" i="86" a="1"/>
  <c r="L104" i="86" a="1"/>
  <c r="L188" i="86" a="1"/>
  <c r="L106" i="86" a="1"/>
  <c r="L122" i="86" a="1"/>
  <c r="L96" i="86" a="1"/>
  <c r="L189" i="86" a="1"/>
  <c r="L135" i="86" a="1"/>
  <c r="L170" i="86" a="1"/>
  <c r="L166" i="86" a="1"/>
  <c r="L178" i="86" a="1"/>
  <c r="L194" i="86" a="1"/>
  <c r="L186" i="86" a="1"/>
  <c r="L180" i="86" a="1"/>
  <c r="L120" i="86" a="1"/>
  <c r="L153" i="86" a="1"/>
  <c r="L190" i="86" a="1"/>
  <c r="L151" i="86" a="1"/>
  <c r="L155" i="86" a="1"/>
  <c r="L81" i="86" a="1"/>
  <c r="L4" i="86"/>
  <c r="M3" i="86"/>
  <c r="I25" i="88" l="1"/>
  <c r="H26" i="88"/>
  <c r="H15" i="88"/>
  <c r="H13" i="88"/>
  <c r="I14" i="88"/>
  <c r="R3" i="87"/>
  <c r="Q4" i="87"/>
  <c r="I36" i="88"/>
  <c r="H35" i="88"/>
  <c r="H37" i="88"/>
  <c r="Q132" i="87" a="1"/>
  <c r="Q122" i="87" a="1"/>
  <c r="Q104" i="87" a="1"/>
  <c r="Q187" i="87" a="1"/>
  <c r="Q195" i="87" a="1"/>
  <c r="Q142" i="87" a="1"/>
  <c r="Q131" i="87" a="1"/>
  <c r="Q137" i="87" a="1"/>
  <c r="Q80" i="87" a="1"/>
  <c r="Q193" i="87" a="1"/>
  <c r="Q178" i="87" a="1"/>
  <c r="Q119" i="87" a="1"/>
  <c r="Q139" i="87" a="1"/>
  <c r="Q85" i="87" a="1"/>
  <c r="Q87" i="87" a="1"/>
  <c r="Q130" i="87" a="1"/>
  <c r="Q101" i="87" a="1"/>
  <c r="Q111" i="87" a="1"/>
  <c r="Q90" i="87" a="1"/>
  <c r="Q199" i="87" a="1"/>
  <c r="Q169" i="87" a="1"/>
  <c r="Q166" i="87" a="1"/>
  <c r="Q180" i="87" a="1"/>
  <c r="Q200" i="87" a="1"/>
  <c r="Q112" i="87" a="1"/>
  <c r="Q186" i="87" a="1"/>
  <c r="Q175" i="87" a="1"/>
  <c r="Q147" i="87" a="1"/>
  <c r="Q126" i="87" a="1"/>
  <c r="Q129" i="87" a="1"/>
  <c r="Q181" i="87" a="1"/>
  <c r="Q152" i="87" a="1"/>
  <c r="Q160" i="87" a="1"/>
  <c r="Q182" i="87" a="1"/>
  <c r="Q164" i="87" a="1"/>
  <c r="Q81" i="87" a="1"/>
  <c r="Q91" i="87" a="1"/>
  <c r="Q88" i="87" a="1"/>
  <c r="Q148" i="87" a="1"/>
  <c r="Q110" i="87" a="1"/>
  <c r="Q93" i="87" a="1"/>
  <c r="Q154" i="87" a="1"/>
  <c r="Q109" i="87" a="1"/>
  <c r="Q121" i="87" a="1"/>
  <c r="Q153" i="87" a="1"/>
  <c r="Q158" i="87" a="1"/>
  <c r="Q114" i="87" a="1"/>
  <c r="Q146" i="87" a="1"/>
  <c r="Q172" i="87" a="1"/>
  <c r="Q103" i="87" a="1"/>
  <c r="Q133" i="87" a="1"/>
  <c r="Q138" i="87" a="1"/>
  <c r="Q184" i="87" a="1"/>
  <c r="Q183" i="87" a="1"/>
  <c r="Q79" i="87" a="1"/>
  <c r="Q113" i="87" a="1"/>
  <c r="Q189" i="87" a="1"/>
  <c r="Q115" i="87" a="1"/>
  <c r="Q197" i="87" a="1"/>
  <c r="Q192" i="87" a="1"/>
  <c r="Q106" i="87" a="1"/>
  <c r="Q162" i="87" a="1"/>
  <c r="Q173" i="87" a="1"/>
  <c r="Q94" i="87" a="1"/>
  <c r="Q108" i="87" a="1"/>
  <c r="Q125" i="87" a="1"/>
  <c r="Q84" i="87" a="1"/>
  <c r="Q118" i="87" a="1"/>
  <c r="Q107" i="87" a="1"/>
  <c r="Q117" i="87" a="1"/>
  <c r="Q127" i="87" a="1"/>
  <c r="Q98" i="87" a="1"/>
  <c r="Q161" i="87" a="1"/>
  <c r="Q116" i="87" a="1"/>
  <c r="Q128" i="87" a="1"/>
  <c r="Q196" i="87" a="1"/>
  <c r="Q97" i="87" a="1"/>
  <c r="Q120" i="87" a="1"/>
  <c r="Q190" i="87" a="1"/>
  <c r="Q105" i="87" a="1"/>
  <c r="Q163" i="87" a="1"/>
  <c r="Q86" i="87" a="1"/>
  <c r="Q95" i="87" a="1"/>
  <c r="Q198" i="87" a="1"/>
  <c r="Q96" i="87" a="1"/>
  <c r="Q179" i="87" a="1"/>
  <c r="Q89" i="87" a="1"/>
  <c r="Q157" i="87" a="1"/>
  <c r="Q167" i="87" a="1"/>
  <c r="Q6" i="87" a="1"/>
  <c r="Q194" i="87" a="1"/>
  <c r="Q124" i="87" a="1"/>
  <c r="Q141" i="87" a="1"/>
  <c r="Q99" i="87" a="1"/>
  <c r="Q156" i="87" a="1"/>
  <c r="Q83" i="87" a="1"/>
  <c r="Q144" i="87" a="1"/>
  <c r="Q143" i="87" a="1"/>
  <c r="Q102" i="87" a="1"/>
  <c r="Q149" i="87" a="1"/>
  <c r="Q185" i="87" a="1"/>
  <c r="Q5" i="87" a="1"/>
  <c r="Q82" i="87" a="1"/>
  <c r="Q151" i="87" a="1"/>
  <c r="Q171" i="87" a="1"/>
  <c r="Q150" i="87" a="1"/>
  <c r="Q135" i="87" a="1"/>
  <c r="Q177" i="87" a="1"/>
  <c r="Q159" i="87" a="1"/>
  <c r="Q165" i="87" a="1"/>
  <c r="Q168" i="87" a="1"/>
  <c r="Q136" i="87" a="1"/>
  <c r="Q140" i="87" a="1"/>
  <c r="Q188" i="87" a="1"/>
  <c r="Q174" i="87" a="1"/>
  <c r="Q145" i="87" a="1"/>
  <c r="Q191" i="87" a="1"/>
  <c r="Q134" i="87" a="1"/>
  <c r="Q92" i="87" a="1"/>
  <c r="Q123" i="87" a="1"/>
  <c r="Q155" i="87" a="1"/>
  <c r="Q176" i="87" a="1"/>
  <c r="Q100" i="87" a="1"/>
  <c r="Q170" i="87" a="1"/>
  <c r="Q181" i="92" a="1"/>
  <c r="Q184" i="92" a="1"/>
  <c r="Q130" i="92" a="1"/>
  <c r="Q196" i="92" a="1"/>
  <c r="Q155" i="92" a="1"/>
  <c r="Q123" i="92" a="1"/>
  <c r="Q154" i="92" a="1"/>
  <c r="Q107" i="92" a="1"/>
  <c r="Q165" i="92" a="1"/>
  <c r="Q195" i="92" a="1"/>
  <c r="Q190" i="92" a="1"/>
  <c r="Q170" i="92" a="1"/>
  <c r="Q87" i="92" a="1"/>
  <c r="Q188" i="92" a="1"/>
  <c r="Q127" i="92" a="1"/>
  <c r="Q116" i="92" a="1"/>
  <c r="Q85" i="92" a="1"/>
  <c r="Q93" i="92" a="1"/>
  <c r="Q186" i="92" a="1"/>
  <c r="Q166" i="92" a="1"/>
  <c r="Q119" i="92" a="1"/>
  <c r="Q174" i="92" a="1"/>
  <c r="Q112" i="92" a="1"/>
  <c r="Q120" i="92" a="1"/>
  <c r="Q193" i="92" a="1"/>
  <c r="Q6" i="92" a="1"/>
  <c r="Q90" i="92" a="1"/>
  <c r="Q146" i="92" a="1"/>
  <c r="Q136" i="92" a="1"/>
  <c r="Q178" i="92" a="1"/>
  <c r="Q105" i="92" a="1"/>
  <c r="Q92" i="92" a="1"/>
  <c r="Q189" i="92" a="1"/>
  <c r="Q160" i="92" a="1"/>
  <c r="Q198" i="92" a="1"/>
  <c r="Q197" i="92" a="1"/>
  <c r="Q83" i="92" a="1"/>
  <c r="Q173" i="92" a="1"/>
  <c r="Q115" i="92" a="1"/>
  <c r="Q110" i="92" a="1"/>
  <c r="Q95" i="92" a="1"/>
  <c r="Q113" i="92" a="1"/>
  <c r="Q158" i="92" a="1"/>
  <c r="Q132" i="92" a="1"/>
  <c r="Q108" i="92" a="1"/>
  <c r="Q104" i="92" a="1"/>
  <c r="Q176" i="92" a="1"/>
  <c r="Q138" i="92" a="1"/>
  <c r="Q103" i="92" a="1"/>
  <c r="Q126" i="92" a="1"/>
  <c r="Q177" i="92" a="1"/>
  <c r="Q192" i="92" a="1"/>
  <c r="Q159" i="92" a="1"/>
  <c r="Q152" i="92" a="1"/>
  <c r="Q101" i="92" a="1"/>
  <c r="Q182" i="92" a="1"/>
  <c r="Q194" i="92" a="1"/>
  <c r="Q169" i="92" a="1"/>
  <c r="Q151" i="92" a="1"/>
  <c r="Q147" i="92" a="1"/>
  <c r="Q131" i="92" a="1"/>
  <c r="Q167" i="92" a="1"/>
  <c r="Q141" i="92" a="1"/>
  <c r="Q111" i="92" a="1"/>
  <c r="Q117" i="92" a="1"/>
  <c r="Q183" i="92" a="1"/>
  <c r="Q161" i="92" a="1"/>
  <c r="Q84" i="92" a="1"/>
  <c r="Q97" i="92" a="1"/>
  <c r="Q200" i="92" a="1"/>
  <c r="Q98" i="92" a="1"/>
  <c r="Q162" i="92" a="1"/>
  <c r="Q187" i="92" a="1"/>
  <c r="Q80" i="92" a="1"/>
  <c r="Q99" i="92" a="1"/>
  <c r="Q114" i="92" a="1"/>
  <c r="Q140" i="92" a="1"/>
  <c r="Q185" i="92" a="1"/>
  <c r="Q172" i="92" a="1"/>
  <c r="Q145" i="92" a="1"/>
  <c r="Q122" i="92" a="1"/>
  <c r="Q179" i="92" a="1"/>
  <c r="Q171" i="92" a="1"/>
  <c r="Q157" i="92" a="1"/>
  <c r="Q191" i="92" a="1"/>
  <c r="Q137" i="92" a="1"/>
  <c r="Q133" i="92" a="1"/>
  <c r="Q156" i="92" a="1"/>
  <c r="Q96" i="92" a="1"/>
  <c r="Q125" i="92" a="1"/>
  <c r="Q168" i="92" a="1"/>
  <c r="Q88" i="92" a="1"/>
  <c r="Q100" i="92" a="1"/>
  <c r="Q175" i="92" a="1"/>
  <c r="Q163" i="92" a="1"/>
  <c r="Q148" i="92" a="1"/>
  <c r="Q89" i="92" a="1"/>
  <c r="Q144" i="92" a="1"/>
  <c r="Q82" i="92" a="1"/>
  <c r="Q124" i="92" a="1"/>
  <c r="Q139" i="92" a="1"/>
  <c r="Q109" i="92" a="1"/>
  <c r="Q142" i="92" a="1"/>
  <c r="Q150" i="92" a="1"/>
  <c r="Q128" i="92" a="1"/>
  <c r="Q135" i="92" a="1"/>
  <c r="Q143" i="92" a="1"/>
  <c r="Q94" i="92" a="1"/>
  <c r="Q153" i="92" a="1"/>
  <c r="Q106" i="92" a="1"/>
  <c r="Q164" i="92" a="1"/>
  <c r="Q134" i="92" a="1"/>
  <c r="Q81" i="92" a="1"/>
  <c r="Q180" i="92" a="1"/>
  <c r="Q79" i="92" a="1"/>
  <c r="Q199" i="92" a="1"/>
  <c r="Q118" i="92" a="1"/>
  <c r="Q5" i="92" a="1"/>
  <c r="Q102" i="92" a="1"/>
  <c r="Q86" i="92" a="1"/>
  <c r="Q149" i="92" a="1"/>
  <c r="Q121" i="92" a="1"/>
  <c r="Q91" i="92" a="1"/>
  <c r="Q129" i="92" a="1"/>
  <c r="I3" i="88"/>
  <c r="H4" i="88"/>
  <c r="H2" i="88"/>
  <c r="R3" i="92"/>
  <c r="Q4" i="92"/>
  <c r="AH7" i="84"/>
  <c r="AK7" i="84" s="1"/>
  <c r="AL7" i="84" s="1" a="1"/>
  <c r="AM7" i="84" s="1"/>
  <c r="C7" i="86"/>
  <c r="C7" i="92"/>
  <c r="C7" i="91"/>
  <c r="C7" i="87"/>
  <c r="Q4" i="91"/>
  <c r="R3" i="91"/>
  <c r="Q5" i="91" a="1"/>
  <c r="Q118" i="91" a="1"/>
  <c r="Q111" i="91" a="1"/>
  <c r="Q83" i="91" a="1"/>
  <c r="Q153" i="91" a="1"/>
  <c r="Q142" i="91" a="1"/>
  <c r="Q200" i="91" a="1"/>
  <c r="Q160" i="91" a="1"/>
  <c r="Q165" i="91" a="1"/>
  <c r="Q172" i="91" a="1"/>
  <c r="Q81" i="91" a="1"/>
  <c r="Q98" i="91" a="1"/>
  <c r="Q141" i="91" a="1"/>
  <c r="Q185" i="91" a="1"/>
  <c r="Q181" i="91" a="1"/>
  <c r="Q128" i="91" a="1"/>
  <c r="Q84" i="91" a="1"/>
  <c r="Q114" i="91" a="1"/>
  <c r="Q122" i="91" a="1"/>
  <c r="Q182" i="91" a="1"/>
  <c r="Q139" i="91" a="1"/>
  <c r="Q115" i="91" a="1"/>
  <c r="Q131" i="91" a="1"/>
  <c r="Q136" i="91" a="1"/>
  <c r="Q150" i="91" a="1"/>
  <c r="Q163" i="91" a="1"/>
  <c r="Q107" i="91" a="1"/>
  <c r="Q198" i="91" a="1"/>
  <c r="Q130" i="91" a="1"/>
  <c r="Q151" i="91" a="1"/>
  <c r="Q109" i="91" a="1"/>
  <c r="Q170" i="91" a="1"/>
  <c r="Q106" i="91" a="1"/>
  <c r="Q127" i="91" a="1"/>
  <c r="Q193" i="91" a="1"/>
  <c r="Q108" i="91" a="1"/>
  <c r="Q188" i="91" a="1"/>
  <c r="Q88" i="91" a="1"/>
  <c r="Q110" i="91" a="1"/>
  <c r="Q123" i="91" a="1"/>
  <c r="Q95" i="91" a="1"/>
  <c r="Q104" i="91" a="1"/>
  <c r="Q116" i="91" a="1"/>
  <c r="Q186" i="91" a="1"/>
  <c r="Q112" i="91" a="1"/>
  <c r="Q194" i="91" a="1"/>
  <c r="Q124" i="91" a="1"/>
  <c r="Q117" i="91" a="1"/>
  <c r="Q161" i="91" a="1"/>
  <c r="Q174" i="91" a="1"/>
  <c r="Q164" i="91" a="1"/>
  <c r="Q137" i="91" a="1"/>
  <c r="Q82" i="91" a="1"/>
  <c r="Q101" i="91" a="1"/>
  <c r="Q192" i="91" a="1"/>
  <c r="Q159" i="91" a="1"/>
  <c r="Q167" i="91" a="1"/>
  <c r="Q85" i="91" a="1"/>
  <c r="Q113" i="91" a="1"/>
  <c r="Q195" i="91" a="1"/>
  <c r="Q96" i="91" a="1"/>
  <c r="Q168" i="91" a="1"/>
  <c r="Q143" i="91" a="1"/>
  <c r="Q149" i="91" a="1"/>
  <c r="Q103" i="91" a="1"/>
  <c r="Q154" i="91" a="1"/>
  <c r="Q102" i="91" a="1"/>
  <c r="Q152" i="91" a="1"/>
  <c r="Q93" i="91" a="1"/>
  <c r="Q183" i="91" a="1"/>
  <c r="Q132" i="91" a="1"/>
  <c r="Q91" i="91" a="1"/>
  <c r="Q190" i="91" a="1"/>
  <c r="Q126" i="91" a="1"/>
  <c r="Q179" i="91" a="1"/>
  <c r="Q171" i="91" a="1"/>
  <c r="Q191" i="91" a="1"/>
  <c r="Q144" i="91" a="1"/>
  <c r="Q197" i="91" a="1"/>
  <c r="Q177" i="91" a="1"/>
  <c r="Q105" i="91" a="1"/>
  <c r="Q156" i="91" a="1"/>
  <c r="Q199" i="91" a="1"/>
  <c r="Q178" i="91" a="1"/>
  <c r="Q125" i="91" a="1"/>
  <c r="Q158" i="91" a="1"/>
  <c r="Q157" i="91" a="1"/>
  <c r="Q196" i="91" a="1"/>
  <c r="Q135" i="91" a="1"/>
  <c r="Q133" i="91" a="1"/>
  <c r="Q180" i="91" a="1"/>
  <c r="Q184" i="91" a="1"/>
  <c r="Q155" i="91" a="1"/>
  <c r="Q120" i="91" a="1"/>
  <c r="Q6" i="91" a="1"/>
  <c r="Q189" i="91" a="1"/>
  <c r="Q86" i="91" a="1"/>
  <c r="Q148" i="91" a="1"/>
  <c r="Q119" i="91" a="1"/>
  <c r="Q99" i="91" a="1"/>
  <c r="Q100" i="91" a="1"/>
  <c r="Q140" i="91" a="1"/>
  <c r="Q145" i="91" a="1"/>
  <c r="Q79" i="91" a="1"/>
  <c r="Q173" i="91" a="1"/>
  <c r="Q166" i="91" a="1"/>
  <c r="Q129" i="91" a="1"/>
  <c r="Q162" i="91" a="1"/>
  <c r="Q147" i="91" a="1"/>
  <c r="Q97" i="91" a="1"/>
  <c r="Q138" i="91" a="1"/>
  <c r="Q121" i="91" a="1"/>
  <c r="Q87" i="91" a="1"/>
  <c r="Q175" i="91" a="1"/>
  <c r="Q80" i="91" a="1"/>
  <c r="Q94" i="91" a="1"/>
  <c r="Q146" i="91" a="1"/>
  <c r="Q134" i="91" a="1"/>
  <c r="Q89" i="91" a="1"/>
  <c r="Q169" i="91" a="1"/>
  <c r="Q92" i="91" a="1"/>
  <c r="Q176" i="91" a="1"/>
  <c r="Q187" i="91" a="1"/>
  <c r="Q90" i="91" a="1"/>
  <c r="I47" i="88"/>
  <c r="H48" i="88"/>
  <c r="H46" i="88"/>
  <c r="M150" i="86" a="1"/>
  <c r="M131" i="86" a="1"/>
  <c r="M105" i="86" a="1"/>
  <c r="M121" i="86" a="1"/>
  <c r="M87" i="86" a="1"/>
  <c r="M109" i="86" a="1"/>
  <c r="M118" i="86" a="1"/>
  <c r="M180" i="86" a="1"/>
  <c r="M110" i="86" a="1"/>
  <c r="M89" i="86" a="1"/>
  <c r="M185" i="86" a="1"/>
  <c r="M93" i="86" a="1"/>
  <c r="M193" i="86" a="1"/>
  <c r="M183" i="86" a="1"/>
  <c r="M124" i="86" a="1"/>
  <c r="M157" i="86" a="1"/>
  <c r="M85" i="86" a="1"/>
  <c r="M96" i="86" a="1"/>
  <c r="M127" i="86" a="1"/>
  <c r="M175" i="86" a="1"/>
  <c r="M168" i="86" a="1"/>
  <c r="M108" i="86" a="1"/>
  <c r="M145" i="86" a="1"/>
  <c r="M114" i="86" a="1"/>
  <c r="M186" i="86" a="1"/>
  <c r="M173" i="86" a="1"/>
  <c r="M6" i="86" a="1"/>
  <c r="M100" i="86" a="1"/>
  <c r="M122" i="86" a="1"/>
  <c r="M199" i="86" a="1"/>
  <c r="M156" i="86" a="1"/>
  <c r="M125" i="86" a="1"/>
  <c r="M158" i="86" a="1"/>
  <c r="M182" i="86" a="1"/>
  <c r="M111" i="86" a="1"/>
  <c r="M166" i="86" a="1"/>
  <c r="M120" i="86" a="1"/>
  <c r="M191" i="86" a="1"/>
  <c r="M176" i="86" a="1"/>
  <c r="M188" i="86" a="1"/>
  <c r="M102" i="86" a="1"/>
  <c r="M104" i="86" a="1"/>
  <c r="M98" i="86" a="1"/>
  <c r="M181" i="86" a="1"/>
  <c r="M170" i="86" a="1"/>
  <c r="M126" i="86" a="1"/>
  <c r="M79" i="86" a="1"/>
  <c r="M134" i="86" a="1"/>
  <c r="M101" i="86" a="1"/>
  <c r="M136" i="86" a="1"/>
  <c r="M83" i="86" a="1"/>
  <c r="M178" i="86" a="1"/>
  <c r="M5" i="86" a="1"/>
  <c r="M130" i="86" a="1"/>
  <c r="M113" i="86" a="1"/>
  <c r="M99" i="86" a="1"/>
  <c r="M146" i="86" a="1"/>
  <c r="M139" i="86" a="1"/>
  <c r="M84" i="86" a="1"/>
  <c r="M179" i="86" a="1"/>
  <c r="M141" i="86" a="1"/>
  <c r="M81" i="86" a="1"/>
  <c r="M151" i="86" a="1"/>
  <c r="M88" i="86" a="1"/>
  <c r="M133" i="86" a="1"/>
  <c r="M195" i="86" a="1"/>
  <c r="M86" i="86" a="1"/>
  <c r="M115" i="86" a="1"/>
  <c r="M129" i="86" a="1"/>
  <c r="M80" i="86" a="1"/>
  <c r="M82" i="86" a="1"/>
  <c r="M132" i="86" a="1"/>
  <c r="M184" i="86" a="1"/>
  <c r="M163" i="86" a="1"/>
  <c r="M190" i="86" a="1"/>
  <c r="M148" i="86" a="1"/>
  <c r="M154" i="86" a="1"/>
  <c r="M128" i="86" a="1"/>
  <c r="M155" i="86" a="1"/>
  <c r="M140" i="86" a="1"/>
  <c r="M143" i="86" a="1"/>
  <c r="M142" i="86" a="1"/>
  <c r="M97" i="86" a="1"/>
  <c r="M194" i="86" a="1"/>
  <c r="M196" i="86" a="1"/>
  <c r="M94" i="86" a="1"/>
  <c r="M161" i="86" a="1"/>
  <c r="M169" i="86" a="1"/>
  <c r="M107" i="86" a="1"/>
  <c r="M135" i="86" a="1"/>
  <c r="M174" i="86" a="1"/>
  <c r="M172" i="86" a="1"/>
  <c r="M144" i="86" a="1"/>
  <c r="M119" i="86" a="1"/>
  <c r="M164" i="86" a="1"/>
  <c r="M171" i="86" a="1"/>
  <c r="M153" i="86" a="1"/>
  <c r="M103" i="86" a="1"/>
  <c r="M177" i="86" a="1"/>
  <c r="M197" i="86" a="1"/>
  <c r="M159" i="86" a="1"/>
  <c r="M152" i="86" a="1"/>
  <c r="M137" i="86" a="1"/>
  <c r="M90" i="86" a="1"/>
  <c r="M187" i="86" a="1"/>
  <c r="M192" i="86" a="1"/>
  <c r="M95" i="86" a="1"/>
  <c r="M160" i="86" a="1"/>
  <c r="M106" i="86" a="1"/>
  <c r="M147" i="86" a="1"/>
  <c r="M165" i="86" a="1"/>
  <c r="M91" i="86" a="1"/>
  <c r="M198" i="86" a="1"/>
  <c r="M112" i="86" a="1"/>
  <c r="M116" i="86" a="1"/>
  <c r="M200" i="86" a="1"/>
  <c r="M92" i="86" a="1"/>
  <c r="M162" i="86" a="1"/>
  <c r="M138" i="86" a="1"/>
  <c r="M117" i="86" a="1"/>
  <c r="M149" i="86" a="1"/>
  <c r="M189" i="86" a="1"/>
  <c r="M167" i="86" a="1"/>
  <c r="M123" i="86" a="1"/>
  <c r="M4" i="86"/>
  <c r="N3" i="86"/>
  <c r="R126" i="87" a="1"/>
  <c r="R87" i="87" a="1"/>
  <c r="R143" i="87" a="1"/>
  <c r="R149" i="87" a="1"/>
  <c r="R142" i="87" a="1"/>
  <c r="R109" i="87" a="1"/>
  <c r="R159" i="87" a="1"/>
  <c r="R186" i="87" a="1"/>
  <c r="R112" i="87" a="1"/>
  <c r="R83" i="87" a="1"/>
  <c r="R119" i="87" a="1"/>
  <c r="R141" i="87" a="1"/>
  <c r="R5" i="87" a="1"/>
  <c r="R173" i="87" a="1"/>
  <c r="R150" i="87" a="1"/>
  <c r="R137" i="87" a="1"/>
  <c r="R158" i="87" a="1"/>
  <c r="R194" i="87" a="1"/>
  <c r="R139" i="87" a="1"/>
  <c r="R113" i="87" a="1"/>
  <c r="R135" i="87" a="1"/>
  <c r="R6" i="87" a="1"/>
  <c r="R166" i="87" a="1"/>
  <c r="R136" i="87" a="1"/>
  <c r="R97" i="87" a="1"/>
  <c r="R162" i="87" a="1"/>
  <c r="R93" i="87" a="1"/>
  <c r="R133" i="87" a="1"/>
  <c r="R82" i="87" a="1"/>
  <c r="R95" i="87" a="1"/>
  <c r="R148" i="87" a="1"/>
  <c r="R84" i="87" a="1"/>
  <c r="R88" i="87" a="1"/>
  <c r="R146" i="87" a="1"/>
  <c r="R199" i="87" a="1"/>
  <c r="R152" i="87" a="1"/>
  <c r="R167" i="87" a="1"/>
  <c r="R130" i="87" a="1"/>
  <c r="R147" i="87" a="1"/>
  <c r="R189" i="87" a="1"/>
  <c r="R140" i="87" a="1"/>
  <c r="R103" i="87" a="1"/>
  <c r="R114" i="87" a="1"/>
  <c r="R185" i="87" a="1"/>
  <c r="R111" i="87" a="1"/>
  <c r="R195" i="87" a="1"/>
  <c r="R123" i="87" a="1"/>
  <c r="R106" i="87" a="1"/>
  <c r="R191" i="87" a="1"/>
  <c r="R124" i="87" a="1"/>
  <c r="R196" i="87" a="1"/>
  <c r="R128" i="87" a="1"/>
  <c r="R188" i="87" a="1"/>
  <c r="R197" i="87" a="1"/>
  <c r="R110" i="87" a="1"/>
  <c r="R193" i="87" a="1"/>
  <c r="R155" i="87" a="1"/>
  <c r="R176" i="87" a="1"/>
  <c r="R132" i="87" a="1"/>
  <c r="R200" i="87" a="1"/>
  <c r="R183" i="87" a="1"/>
  <c r="R157" i="87" a="1"/>
  <c r="R165" i="87" a="1"/>
  <c r="R144" i="87" a="1"/>
  <c r="R181" i="87" a="1"/>
  <c r="R164" i="87" a="1"/>
  <c r="R138" i="87" a="1"/>
  <c r="R172" i="87" a="1"/>
  <c r="R99" i="87" a="1"/>
  <c r="R117" i="87" a="1"/>
  <c r="R98" i="87" a="1"/>
  <c r="R100" i="87" a="1"/>
  <c r="R156" i="87" a="1"/>
  <c r="R120" i="87" a="1"/>
  <c r="R198" i="87" a="1"/>
  <c r="R178" i="87" a="1"/>
  <c r="R182" i="87" a="1"/>
  <c r="R104" i="87" a="1"/>
  <c r="R168" i="87" a="1"/>
  <c r="R90" i="87" a="1"/>
  <c r="R190" i="87" a="1"/>
  <c r="R160" i="87" a="1"/>
  <c r="R85" i="87" a="1"/>
  <c r="R134" i="87" a="1"/>
  <c r="R108" i="87" a="1"/>
  <c r="R94" i="87" a="1"/>
  <c r="R174" i="87" a="1"/>
  <c r="R192" i="87" a="1"/>
  <c r="R115" i="87" a="1"/>
  <c r="R163" i="87" a="1"/>
  <c r="R177" i="87" a="1"/>
  <c r="R105" i="87" a="1"/>
  <c r="R121" i="87" a="1"/>
  <c r="R179" i="87" a="1"/>
  <c r="R116" i="87" a="1"/>
  <c r="R96" i="87" a="1"/>
  <c r="R127" i="87" a="1"/>
  <c r="R89" i="87" a="1"/>
  <c r="R107" i="87" a="1"/>
  <c r="R118" i="87" a="1"/>
  <c r="R131" i="87" a="1"/>
  <c r="R151" i="87" a="1"/>
  <c r="R129" i="87" a="1"/>
  <c r="R169" i="87" a="1"/>
  <c r="R161" i="87" a="1"/>
  <c r="R102" i="87" a="1"/>
  <c r="R145" i="87" a="1"/>
  <c r="R171" i="87" a="1"/>
  <c r="R122" i="87" a="1"/>
  <c r="R81" i="87" a="1"/>
  <c r="R154" i="87" a="1"/>
  <c r="R153" i="87" a="1"/>
  <c r="R92" i="87" a="1"/>
  <c r="R125" i="87" a="1"/>
  <c r="R79" i="87" a="1"/>
  <c r="R91" i="87" a="1"/>
  <c r="R175" i="87" a="1"/>
  <c r="R80" i="87" a="1"/>
  <c r="R184" i="87" a="1"/>
  <c r="R187" i="87" a="1"/>
  <c r="R180" i="87" a="1"/>
  <c r="R170" i="87" a="1"/>
  <c r="R101" i="87" a="1"/>
  <c r="R86" i="87" a="1"/>
  <c r="R91" i="92" a="1"/>
  <c r="R200" i="92" a="1"/>
  <c r="R164" i="92" a="1"/>
  <c r="R148" i="92" a="1"/>
  <c r="R114" i="92" a="1"/>
  <c r="R128" i="92" a="1"/>
  <c r="R87" i="92" a="1"/>
  <c r="R169" i="92" a="1"/>
  <c r="R141" i="92" a="1"/>
  <c r="R166" i="92" a="1"/>
  <c r="R151" i="92" a="1"/>
  <c r="R86" i="92" a="1"/>
  <c r="R132" i="92" a="1"/>
  <c r="R81" i="92" a="1"/>
  <c r="R143" i="92" a="1"/>
  <c r="R160" i="92" a="1"/>
  <c r="R190" i="92" a="1"/>
  <c r="R80" i="92" a="1"/>
  <c r="R134" i="92" a="1"/>
  <c r="R158" i="92" a="1"/>
  <c r="R155" i="92" a="1"/>
  <c r="R153" i="92" a="1"/>
  <c r="R122" i="92" a="1"/>
  <c r="R107" i="92" a="1"/>
  <c r="R185" i="92" a="1"/>
  <c r="R103" i="92" a="1"/>
  <c r="R117" i="92" a="1"/>
  <c r="R159" i="92" a="1"/>
  <c r="R98" i="92" a="1"/>
  <c r="R135" i="92" a="1"/>
  <c r="R193" i="92" a="1"/>
  <c r="R174" i="92" a="1"/>
  <c r="R136" i="92" a="1"/>
  <c r="R83" i="92" a="1"/>
  <c r="R184" i="92" a="1"/>
  <c r="R113" i="92" a="1"/>
  <c r="R123" i="92" a="1"/>
  <c r="R121" i="92" a="1"/>
  <c r="R161" i="92" a="1"/>
  <c r="R112" i="92" a="1"/>
  <c r="R178" i="92" a="1"/>
  <c r="R189" i="92" a="1"/>
  <c r="R99" i="92" a="1"/>
  <c r="R88" i="92" a="1"/>
  <c r="R152" i="92" a="1"/>
  <c r="R192" i="92" a="1"/>
  <c r="R6" i="92" a="1"/>
  <c r="R170" i="92" a="1"/>
  <c r="R133" i="92" a="1"/>
  <c r="R119" i="92" a="1"/>
  <c r="R194" i="92" a="1"/>
  <c r="R167" i="92" a="1"/>
  <c r="R165" i="92" a="1"/>
  <c r="R198" i="92" a="1"/>
  <c r="R186" i="92" a="1"/>
  <c r="R131" i="92" a="1"/>
  <c r="R171" i="92" a="1"/>
  <c r="R105" i="92" a="1"/>
  <c r="R142" i="92" a="1"/>
  <c r="R181" i="92" a="1"/>
  <c r="R129" i="92" a="1"/>
  <c r="R93" i="92" a="1"/>
  <c r="R116" i="92" a="1"/>
  <c r="R5" i="92" a="1"/>
  <c r="R168" i="92" a="1"/>
  <c r="R162" i="92" a="1"/>
  <c r="R118" i="92" a="1"/>
  <c r="R147" i="92" a="1"/>
  <c r="R120" i="92" a="1"/>
  <c r="R110" i="92" a="1"/>
  <c r="R146" i="92" a="1"/>
  <c r="R102" i="92" a="1"/>
  <c r="R89" i="92" a="1"/>
  <c r="R95" i="92" a="1"/>
  <c r="R94" i="92" a="1"/>
  <c r="R101" i="92" a="1"/>
  <c r="R191" i="92" a="1"/>
  <c r="R188" i="92" a="1"/>
  <c r="R85" i="92" a="1"/>
  <c r="R139" i="92" a="1"/>
  <c r="R196" i="92" a="1"/>
  <c r="R197" i="92" a="1"/>
  <c r="R124" i="92" a="1"/>
  <c r="R104" i="92" a="1"/>
  <c r="R111" i="92" a="1"/>
  <c r="R195" i="92" a="1"/>
  <c r="R187" i="92" a="1"/>
  <c r="R145" i="92" a="1"/>
  <c r="R127" i="92" a="1"/>
  <c r="R92" i="92" a="1"/>
  <c r="R137" i="92" a="1"/>
  <c r="R140" i="92" a="1"/>
  <c r="R163" i="92" a="1"/>
  <c r="R144" i="92" a="1"/>
  <c r="R108" i="92" a="1"/>
  <c r="R179" i="92" a="1"/>
  <c r="R199" i="92" a="1"/>
  <c r="R180" i="92" a="1"/>
  <c r="R109" i="92" a="1"/>
  <c r="R150" i="92" a="1"/>
  <c r="R84" i="92" a="1"/>
  <c r="R172" i="92" a="1"/>
  <c r="R176" i="92" a="1"/>
  <c r="R125" i="92" a="1"/>
  <c r="R130" i="92" a="1"/>
  <c r="R182" i="92" a="1"/>
  <c r="R97" i="92" a="1"/>
  <c r="R90" i="92" a="1"/>
  <c r="R106" i="92" a="1"/>
  <c r="R157" i="92" a="1"/>
  <c r="R183" i="92" a="1"/>
  <c r="R138" i="92" a="1"/>
  <c r="R156" i="92" a="1"/>
  <c r="R100" i="92" a="1"/>
  <c r="R154" i="92" a="1"/>
  <c r="R79" i="92" a="1"/>
  <c r="R82" i="92" a="1"/>
  <c r="R115" i="92" a="1"/>
  <c r="R96" i="92" a="1"/>
  <c r="R149" i="92" a="1"/>
  <c r="R177" i="92" a="1"/>
  <c r="R126" i="92" a="1"/>
  <c r="R175" i="92" a="1"/>
  <c r="R173" i="92" a="1"/>
  <c r="R125" i="91" a="1"/>
  <c r="R116" i="91" a="1"/>
  <c r="R146" i="91" a="1"/>
  <c r="R94" i="91" a="1"/>
  <c r="R194" i="91" a="1"/>
  <c r="R83" i="91" a="1"/>
  <c r="R87" i="91" a="1"/>
  <c r="R119" i="91" a="1"/>
  <c r="R154" i="91" a="1"/>
  <c r="R191" i="91" a="1"/>
  <c r="R5" i="91" a="1"/>
  <c r="R133" i="91" a="1"/>
  <c r="R167" i="91" a="1"/>
  <c r="R196" i="91" a="1"/>
  <c r="R100" i="91" a="1"/>
  <c r="R182" i="91" a="1"/>
  <c r="R137" i="91" a="1"/>
  <c r="R136" i="91" a="1"/>
  <c r="R86" i="91" a="1"/>
  <c r="R6" i="91" a="1"/>
  <c r="R193" i="91" a="1"/>
  <c r="R117" i="91" a="1"/>
  <c r="R95" i="91" a="1"/>
  <c r="R151" i="91" a="1"/>
  <c r="R188" i="91" a="1"/>
  <c r="R105" i="91" a="1"/>
  <c r="R168" i="91" a="1"/>
  <c r="R80" i="91" a="1"/>
  <c r="R84" i="91" a="1"/>
  <c r="R82" i="91" a="1"/>
  <c r="R183" i="91" a="1"/>
  <c r="R113" i="91" a="1"/>
  <c r="R189" i="91" a="1"/>
  <c r="R199" i="91" a="1"/>
  <c r="R124" i="91" a="1"/>
  <c r="R149" i="91" a="1"/>
  <c r="R160" i="91" a="1"/>
  <c r="R179" i="91" a="1"/>
  <c r="R108" i="91" a="1"/>
  <c r="R164" i="91" a="1"/>
  <c r="R101" i="91" a="1"/>
  <c r="R127" i="91" a="1"/>
  <c r="R118" i="91" a="1"/>
  <c r="R131" i="91" a="1"/>
  <c r="R165" i="91" a="1"/>
  <c r="R200" i="91" a="1"/>
  <c r="R175" i="91" a="1"/>
  <c r="R138" i="91" a="1"/>
  <c r="R181" i="91" a="1"/>
  <c r="R90" i="91" a="1"/>
  <c r="R171" i="91" a="1"/>
  <c r="R104" i="91" a="1"/>
  <c r="R129" i="91" a="1"/>
  <c r="R91" i="91" a="1"/>
  <c r="R192" i="91" a="1"/>
  <c r="R112" i="91" a="1"/>
  <c r="R128" i="91" a="1"/>
  <c r="R172" i="91" a="1"/>
  <c r="R130" i="91" a="1"/>
  <c r="R198" i="91" a="1"/>
  <c r="R152" i="91" a="1"/>
  <c r="R144" i="91" a="1"/>
  <c r="R161" i="91" a="1"/>
  <c r="R132" i="91" a="1"/>
  <c r="R89" i="91" a="1"/>
  <c r="R186" i="91" a="1"/>
  <c r="R142" i="91" a="1"/>
  <c r="R170" i="91" a="1"/>
  <c r="R158" i="91" a="1"/>
  <c r="R97" i="91" a="1"/>
  <c r="R145" i="91" a="1"/>
  <c r="R197" i="91" a="1"/>
  <c r="R107" i="91" a="1"/>
  <c r="R155" i="91" a="1"/>
  <c r="R150" i="91" a="1"/>
  <c r="R140" i="91" a="1"/>
  <c r="R143" i="91" a="1"/>
  <c r="R173" i="91" a="1"/>
  <c r="R169" i="91" a="1"/>
  <c r="R184" i="91" a="1"/>
  <c r="R114" i="91" a="1"/>
  <c r="R96" i="91" a="1"/>
  <c r="R106" i="91" a="1"/>
  <c r="R162" i="91" a="1"/>
  <c r="R157" i="91" a="1"/>
  <c r="R110" i="91" a="1"/>
  <c r="R115" i="91" a="1"/>
  <c r="R166" i="91" a="1"/>
  <c r="R102" i="91" a="1"/>
  <c r="R153" i="91" a="1"/>
  <c r="R122" i="91" a="1"/>
  <c r="R141" i="91" a="1"/>
  <c r="R135" i="91" a="1"/>
  <c r="R174" i="91" a="1"/>
  <c r="R187" i="91" a="1"/>
  <c r="R176" i="91" a="1"/>
  <c r="R93" i="91" a="1"/>
  <c r="R134" i="91" a="1"/>
  <c r="R103" i="91" a="1"/>
  <c r="R156" i="91" a="1"/>
  <c r="R111" i="91" a="1"/>
  <c r="R92" i="91" a="1"/>
  <c r="R147" i="91" a="1"/>
  <c r="R81" i="91" a="1"/>
  <c r="R126" i="91" a="1"/>
  <c r="R139" i="91" a="1"/>
  <c r="R159" i="91" a="1"/>
  <c r="R180" i="91" a="1"/>
  <c r="R121" i="91" a="1"/>
  <c r="R190" i="91" a="1"/>
  <c r="R163" i="91" a="1"/>
  <c r="R109" i="91" a="1"/>
  <c r="R85" i="91" a="1"/>
  <c r="R185" i="91" a="1"/>
  <c r="R120" i="91" a="1"/>
  <c r="R178" i="91" a="1"/>
  <c r="R98" i="91" a="1"/>
  <c r="R79" i="91" a="1"/>
  <c r="R195" i="91" a="1"/>
  <c r="R148" i="91" a="1"/>
  <c r="R177" i="91" a="1"/>
  <c r="R88" i="91" a="1"/>
  <c r="R123" i="91" a="1"/>
  <c r="R99" i="91" a="1"/>
  <c r="I26" i="88"/>
  <c r="J25" i="88"/>
  <c r="L7" i="92" a="1"/>
  <c r="N7" i="87" a="1"/>
  <c r="O7" i="91" a="1"/>
  <c r="L7" i="86" a="1"/>
  <c r="L7" i="87" a="1"/>
  <c r="M7" i="86" a="1"/>
  <c r="M7" i="92" a="1"/>
  <c r="Q7" i="91" a="1"/>
  <c r="R7" i="87" a="1"/>
  <c r="N7" i="92" a="1"/>
  <c r="L7" i="91" a="1"/>
  <c r="J7" i="86" a="1"/>
  <c r="Q7" i="87" a="1"/>
  <c r="P7" i="92" a="1"/>
  <c r="R7" i="92" a="1"/>
  <c r="O7" i="92" a="1"/>
  <c r="M7" i="91" a="1"/>
  <c r="N7" i="86" a="1"/>
  <c r="N7" i="91" a="1"/>
  <c r="K7" i="86" a="1"/>
  <c r="P7" i="91" a="1"/>
  <c r="P7" i="87" a="1"/>
  <c r="Q7" i="92" a="1"/>
  <c r="R7" i="91" a="1"/>
  <c r="M7" i="87" a="1"/>
  <c r="O7" i="87" a="1"/>
  <c r="I7" i="86" a="1"/>
  <c r="R4" i="87" l="1"/>
  <c r="S3" i="87"/>
  <c r="I37" i="88"/>
  <c r="J36" i="88"/>
  <c r="I35" i="88"/>
  <c r="I13" i="88"/>
  <c r="I15" i="88"/>
  <c r="J14" i="88"/>
  <c r="BJ3" i="91"/>
  <c r="R4" i="91"/>
  <c r="S3" i="91"/>
  <c r="I4" i="88"/>
  <c r="I2" i="88"/>
  <c r="J3" i="88"/>
  <c r="R4" i="92"/>
  <c r="S3" i="92"/>
  <c r="I46" i="88"/>
  <c r="I48" i="88"/>
  <c r="J47" i="88"/>
  <c r="D7" i="86"/>
  <c r="D7" i="91"/>
  <c r="D7" i="92"/>
  <c r="D7" i="87"/>
  <c r="W8" i="84" a="1"/>
  <c r="X8" i="84" s="1"/>
  <c r="Y8" i="84" s="1"/>
  <c r="Z8" i="84" s="1"/>
  <c r="V8" i="84"/>
  <c r="N4" i="86"/>
  <c r="O3" i="86"/>
  <c r="N135" i="86" a="1"/>
  <c r="N119" i="86" a="1"/>
  <c r="N160" i="86" a="1"/>
  <c r="N153" i="86" a="1"/>
  <c r="N137" i="86" a="1"/>
  <c r="N182" i="86" a="1"/>
  <c r="N183" i="86" a="1"/>
  <c r="N143" i="86" a="1"/>
  <c r="N86" i="86" a="1"/>
  <c r="N126" i="86" a="1"/>
  <c r="N140" i="86" a="1"/>
  <c r="N172" i="86" a="1"/>
  <c r="N176" i="86" a="1"/>
  <c r="N148" i="86" a="1"/>
  <c r="N173" i="86" a="1"/>
  <c r="N150" i="86" a="1"/>
  <c r="N146" i="86" a="1"/>
  <c r="N171" i="86" a="1"/>
  <c r="N104" i="86" a="1"/>
  <c r="N120" i="86" a="1"/>
  <c r="N184" i="86" a="1"/>
  <c r="N195" i="86" a="1"/>
  <c r="N106" i="86" a="1"/>
  <c r="N139" i="86" a="1"/>
  <c r="N105" i="86" a="1"/>
  <c r="N190" i="86" a="1"/>
  <c r="N84" i="86" a="1"/>
  <c r="N200" i="86" a="1"/>
  <c r="N107" i="86" a="1"/>
  <c r="N80" i="86" a="1"/>
  <c r="N94" i="86" a="1"/>
  <c r="N186" i="86" a="1"/>
  <c r="N164" i="86" a="1"/>
  <c r="N130" i="86" a="1"/>
  <c r="N163" i="86" a="1"/>
  <c r="N116" i="86" a="1"/>
  <c r="N185" i="86" a="1"/>
  <c r="N87" i="86" a="1"/>
  <c r="N102" i="86" a="1"/>
  <c r="N199" i="86" a="1"/>
  <c r="N196" i="86" a="1"/>
  <c r="N117" i="86" a="1"/>
  <c r="N187" i="86" a="1"/>
  <c r="N127" i="86" a="1"/>
  <c r="N79" i="86" a="1"/>
  <c r="N5" i="86" a="1"/>
  <c r="N198" i="86" a="1"/>
  <c r="N156" i="86" a="1"/>
  <c r="N138" i="86" a="1"/>
  <c r="N178" i="86" a="1"/>
  <c r="N188" i="86" a="1"/>
  <c r="N155" i="86" a="1"/>
  <c r="N169" i="86" a="1"/>
  <c r="N93" i="86" a="1"/>
  <c r="N133" i="86" a="1"/>
  <c r="N167" i="86" a="1"/>
  <c r="N124" i="86" a="1"/>
  <c r="N161" i="86" a="1"/>
  <c r="N122" i="86" a="1"/>
  <c r="N154" i="86" a="1"/>
  <c r="N110" i="86" a="1"/>
  <c r="N97" i="86" a="1"/>
  <c r="N103" i="86" a="1"/>
  <c r="N134" i="86" a="1"/>
  <c r="N112" i="86" a="1"/>
  <c r="N81" i="86" a="1"/>
  <c r="N91" i="86" a="1"/>
  <c r="N165" i="86" a="1"/>
  <c r="N162" i="86" a="1"/>
  <c r="N128" i="86" a="1"/>
  <c r="N191" i="86" a="1"/>
  <c r="N168" i="86" a="1"/>
  <c r="N157" i="86" a="1"/>
  <c r="N136" i="86" a="1"/>
  <c r="N141" i="86" a="1"/>
  <c r="N99" i="86" a="1"/>
  <c r="N131" i="86" a="1"/>
  <c r="N83" i="86" a="1"/>
  <c r="N174" i="86" a="1"/>
  <c r="N115" i="86" a="1"/>
  <c r="N189" i="86" a="1"/>
  <c r="N193" i="86" a="1"/>
  <c r="N82" i="86" a="1"/>
  <c r="N89" i="86" a="1"/>
  <c r="N194" i="86" a="1"/>
  <c r="N181" i="86" a="1"/>
  <c r="N108" i="86" a="1"/>
  <c r="N90" i="86" a="1"/>
  <c r="N95" i="86" a="1"/>
  <c r="N125" i="86" a="1"/>
  <c r="N151" i="86" a="1"/>
  <c r="N111" i="86" a="1"/>
  <c r="N101" i="86" a="1"/>
  <c r="N109" i="86" a="1"/>
  <c r="N152" i="86" a="1"/>
  <c r="N96" i="86" a="1"/>
  <c r="N118" i="86" a="1"/>
  <c r="N179" i="86" a="1"/>
  <c r="N170" i="86" a="1"/>
  <c r="N114" i="86" a="1"/>
  <c r="N113" i="86" a="1"/>
  <c r="N129" i="86" a="1"/>
  <c r="N180" i="86" a="1"/>
  <c r="N98" i="86" a="1"/>
  <c r="N6" i="86" a="1"/>
  <c r="N88" i="86" a="1"/>
  <c r="N166" i="86" a="1"/>
  <c r="N123" i="86" a="1"/>
  <c r="N100" i="86" a="1"/>
  <c r="N132" i="86" a="1"/>
  <c r="N158" i="86" a="1"/>
  <c r="N121" i="86" a="1"/>
  <c r="N147" i="86" a="1"/>
  <c r="N197" i="86" a="1"/>
  <c r="N144" i="86" a="1"/>
  <c r="N149" i="86" a="1"/>
  <c r="N175" i="86" a="1"/>
  <c r="N159" i="86" a="1"/>
  <c r="N177" i="86" a="1"/>
  <c r="N142" i="86" a="1"/>
  <c r="N145" i="86" a="1"/>
  <c r="N85" i="86" a="1"/>
  <c r="N92" i="86" a="1"/>
  <c r="N192" i="86" a="1"/>
  <c r="J26" i="88"/>
  <c r="K25" i="88"/>
  <c r="S176" i="87" l="1" a="1"/>
  <c r="S86" i="87" a="1"/>
  <c r="S94" i="87" a="1"/>
  <c r="S112" i="87" a="1"/>
  <c r="S169" i="87" a="1"/>
  <c r="S135" i="87" a="1"/>
  <c r="S128" i="87" a="1"/>
  <c r="S161" i="87" a="1"/>
  <c r="S150" i="87" a="1"/>
  <c r="S125" i="87" a="1"/>
  <c r="S154" i="87" a="1"/>
  <c r="S178" i="87" a="1"/>
  <c r="S172" i="87" a="1"/>
  <c r="S190" i="87" a="1"/>
  <c r="S5" i="87" a="1"/>
  <c r="S199" i="87" a="1"/>
  <c r="S197" i="87" a="1"/>
  <c r="S193" i="87" a="1"/>
  <c r="S79" i="87" a="1"/>
  <c r="S184" i="87" a="1"/>
  <c r="S82" i="87" a="1"/>
  <c r="S140" i="87" a="1"/>
  <c r="S95" i="87" a="1"/>
  <c r="S117" i="87" a="1"/>
  <c r="S180" i="87" a="1"/>
  <c r="S101" i="87" a="1"/>
  <c r="S191" i="87" a="1"/>
  <c r="S123" i="87" a="1"/>
  <c r="S138" i="87" a="1"/>
  <c r="S80" i="87" a="1"/>
  <c r="S131" i="87" a="1"/>
  <c r="S192" i="87" a="1"/>
  <c r="S167" i="87" a="1"/>
  <c r="S200" i="87" a="1"/>
  <c r="S113" i="87" a="1"/>
  <c r="S187" i="87" a="1"/>
  <c r="S195" i="87" a="1"/>
  <c r="S188" i="87" a="1"/>
  <c r="S171" i="87" a="1"/>
  <c r="S132" i="87" a="1"/>
  <c r="S160" i="87" a="1"/>
  <c r="S104" i="87" a="1"/>
  <c r="S96" i="87" a="1"/>
  <c r="S149" i="87" a="1"/>
  <c r="S157" i="87" a="1"/>
  <c r="S129" i="87" a="1"/>
  <c r="S196" i="87" a="1"/>
  <c r="S153" i="87" a="1"/>
  <c r="S107" i="87" a="1"/>
  <c r="S194" i="87" a="1"/>
  <c r="S181" i="87" a="1"/>
  <c r="S152" i="87" a="1"/>
  <c r="S164" i="87" a="1"/>
  <c r="S105" i="87" a="1"/>
  <c r="S6" i="87" a="1"/>
  <c r="S189" i="87" a="1"/>
  <c r="S136" i="87" a="1"/>
  <c r="S102" i="87" a="1"/>
  <c r="S81" i="87" a="1"/>
  <c r="S124" i="87" a="1"/>
  <c r="S156" i="87" a="1"/>
  <c r="S100" i="87" a="1"/>
  <c r="S166" i="87" a="1"/>
  <c r="S165" i="87" a="1"/>
  <c r="S90" i="87" a="1"/>
  <c r="S185" i="87" a="1"/>
  <c r="S133" i="87" a="1"/>
  <c r="S163" i="87" a="1"/>
  <c r="S115" i="87" a="1"/>
  <c r="S126" i="87" a="1"/>
  <c r="S121" i="87" a="1"/>
  <c r="S198" i="87" a="1"/>
  <c r="S141" i="87" a="1"/>
  <c r="S142" i="87" a="1"/>
  <c r="S159" i="87" a="1"/>
  <c r="S111" i="87" a="1"/>
  <c r="S93" i="87" a="1"/>
  <c r="S116" i="87" a="1"/>
  <c r="S168" i="87" a="1"/>
  <c r="S83" i="87" a="1"/>
  <c r="S84" i="87" a="1"/>
  <c r="S127" i="87" a="1"/>
  <c r="S120" i="87" a="1"/>
  <c r="S137" i="87" a="1"/>
  <c r="S109" i="87" a="1"/>
  <c r="S103" i="87" a="1"/>
  <c r="S119" i="87" a="1"/>
  <c r="S98" i="87" a="1"/>
  <c r="S122" i="87" a="1"/>
  <c r="S179" i="87" a="1"/>
  <c r="S177" i="87" a="1"/>
  <c r="S175" i="87" a="1"/>
  <c r="S146" i="87" a="1"/>
  <c r="S170" i="87" a="1"/>
  <c r="S147" i="87" a="1"/>
  <c r="S118" i="87" a="1"/>
  <c r="S173" i="87" a="1"/>
  <c r="S108" i="87" a="1"/>
  <c r="S145" i="87" a="1"/>
  <c r="S174" i="87" a="1"/>
  <c r="S186" i="87" a="1"/>
  <c r="S151" i="87" a="1"/>
  <c r="S89" i="87" a="1"/>
  <c r="S87" i="87" a="1"/>
  <c r="S130" i="87" a="1"/>
  <c r="S99" i="87" a="1"/>
  <c r="S92" i="87" a="1"/>
  <c r="S88" i="87" a="1"/>
  <c r="S134" i="87" a="1"/>
  <c r="S110" i="87" a="1"/>
  <c r="S7" i="87" a="1"/>
  <c r="S183" i="87" a="1"/>
  <c r="S97" i="87" a="1"/>
  <c r="S114" i="87" a="1"/>
  <c r="S155" i="87" a="1"/>
  <c r="S182" i="87" a="1"/>
  <c r="S85" i="87" a="1"/>
  <c r="S139" i="87" a="1"/>
  <c r="S148" i="87" a="1"/>
  <c r="S91" i="87" a="1"/>
  <c r="S158" i="87" a="1"/>
  <c r="S106" i="87" a="1"/>
  <c r="S143" i="87" a="1"/>
  <c r="S162" i="87" a="1"/>
  <c r="S144" i="87" a="1"/>
  <c r="S2" i="87"/>
  <c r="T3" i="87"/>
  <c r="S4" i="87"/>
  <c r="J37" i="88"/>
  <c r="J35" i="88"/>
  <c r="K36" i="88"/>
  <c r="J15" i="88"/>
  <c r="J13" i="88"/>
  <c r="K14" i="88"/>
  <c r="S109" i="91" a="1"/>
  <c r="S195" i="91" a="1"/>
  <c r="S86" i="91" a="1"/>
  <c r="S89" i="91" a="1"/>
  <c r="S167" i="91" a="1"/>
  <c r="S138" i="91" a="1"/>
  <c r="S151" i="91" a="1"/>
  <c r="S191" i="91" a="1"/>
  <c r="S142" i="91" a="1"/>
  <c r="S148" i="91" a="1"/>
  <c r="S154" i="91" a="1"/>
  <c r="S169" i="91" a="1"/>
  <c r="S122" i="91" a="1"/>
  <c r="S113" i="91" a="1"/>
  <c r="S114" i="91" a="1"/>
  <c r="S121" i="91" a="1"/>
  <c r="S153" i="91" a="1"/>
  <c r="S6" i="91" a="1"/>
  <c r="S160" i="91" a="1"/>
  <c r="S80" i="91" a="1"/>
  <c r="S166" i="91" a="1"/>
  <c r="S144" i="91" a="1"/>
  <c r="S161" i="91" a="1"/>
  <c r="S100" i="91" a="1"/>
  <c r="S91" i="91" a="1"/>
  <c r="S81" i="91" a="1"/>
  <c r="S117" i="91" a="1"/>
  <c r="S82" i="91" a="1"/>
  <c r="S120" i="91" a="1"/>
  <c r="S152" i="91" a="1"/>
  <c r="S187" i="91" a="1"/>
  <c r="S130" i="91" a="1"/>
  <c r="S127" i="91" a="1"/>
  <c r="S90" i="91" a="1"/>
  <c r="S129" i="91" a="1"/>
  <c r="S196" i="91" a="1"/>
  <c r="S200" i="91" a="1"/>
  <c r="S170" i="91" a="1"/>
  <c r="S156" i="91" a="1"/>
  <c r="S168" i="91" a="1"/>
  <c r="S179" i="91" a="1"/>
  <c r="S178" i="91" a="1"/>
  <c r="S146" i="91" a="1"/>
  <c r="S188" i="91" a="1"/>
  <c r="S79" i="91" a="1"/>
  <c r="S145" i="91" a="1"/>
  <c r="S85" i="91" a="1"/>
  <c r="S123" i="91" a="1"/>
  <c r="S172" i="91" a="1"/>
  <c r="S136" i="91" a="1"/>
  <c r="S197" i="91" a="1"/>
  <c r="S98" i="91" a="1"/>
  <c r="S186" i="91" a="1"/>
  <c r="S133" i="91" a="1"/>
  <c r="S157" i="91" a="1"/>
  <c r="S92" i="91" a="1"/>
  <c r="S193" i="91" a="1"/>
  <c r="S108" i="91" a="1"/>
  <c r="S111" i="91" a="1"/>
  <c r="S182" i="91" a="1"/>
  <c r="S183" i="91" a="1"/>
  <c r="S171" i="91" a="1"/>
  <c r="S115" i="91" a="1"/>
  <c r="S140" i="91" a="1"/>
  <c r="S107" i="91" a="1"/>
  <c r="S88" i="91" a="1"/>
  <c r="S176" i="91" a="1"/>
  <c r="S192" i="91" a="1"/>
  <c r="S97" i="91" a="1"/>
  <c r="S106" i="91" a="1"/>
  <c r="S177" i="91" a="1"/>
  <c r="S155" i="91" a="1"/>
  <c r="S105" i="91" a="1"/>
  <c r="S143" i="91" a="1"/>
  <c r="S128" i="91" a="1"/>
  <c r="S162" i="91" a="1"/>
  <c r="S7" i="91" a="1"/>
  <c r="S159" i="91" a="1"/>
  <c r="S132" i="91" a="1"/>
  <c r="S118" i="91" a="1"/>
  <c r="S141" i="91" a="1"/>
  <c r="S165" i="91" a="1"/>
  <c r="S93" i="91" a="1"/>
  <c r="S180" i="91" a="1"/>
  <c r="S199" i="91" a="1"/>
  <c r="S190" i="91" a="1"/>
  <c r="S112" i="91" a="1"/>
  <c r="S139" i="91" a="1"/>
  <c r="S173" i="91" a="1"/>
  <c r="S83" i="91" a="1"/>
  <c r="S125" i="91" a="1"/>
  <c r="S194" i="91" a="1"/>
  <c r="S164" i="91" a="1"/>
  <c r="S185" i="91" a="1"/>
  <c r="S184" i="91" a="1"/>
  <c r="S158" i="91" a="1"/>
  <c r="S181" i="91" a="1"/>
  <c r="S101" i="91" a="1"/>
  <c r="S96" i="91" a="1"/>
  <c r="S149" i="91" a="1"/>
  <c r="S175" i="91" a="1"/>
  <c r="S116" i="91" a="1"/>
  <c r="S94" i="91" a="1"/>
  <c r="S137" i="91" a="1"/>
  <c r="S95" i="91" a="1"/>
  <c r="S119" i="91" a="1"/>
  <c r="S135" i="91" a="1"/>
  <c r="S163" i="91" a="1"/>
  <c r="S104" i="91" a="1"/>
  <c r="S126" i="91" a="1"/>
  <c r="S110" i="91" a="1"/>
  <c r="S134" i="91" a="1"/>
  <c r="S198" i="91" a="1"/>
  <c r="S150" i="91" a="1"/>
  <c r="S84" i="91" a="1"/>
  <c r="S102" i="91" a="1"/>
  <c r="S189" i="91" a="1"/>
  <c r="S124" i="91" a="1"/>
  <c r="S87" i="91" a="1"/>
  <c r="S5" i="91" a="1"/>
  <c r="S103" i="91" a="1"/>
  <c r="S99" i="91" a="1"/>
  <c r="S131" i="91" a="1"/>
  <c r="S147" i="91" a="1"/>
  <c r="S174" i="91" a="1"/>
  <c r="S2" i="91"/>
  <c r="S4" i="91"/>
  <c r="T3" i="91"/>
  <c r="S166" i="92" a="1"/>
  <c r="S136" i="92" a="1"/>
  <c r="S96" i="92" a="1"/>
  <c r="S191" i="92" a="1"/>
  <c r="S106" i="92" a="1"/>
  <c r="S105" i="92" a="1"/>
  <c r="S147" i="92" a="1"/>
  <c r="S141" i="92" a="1"/>
  <c r="S178" i="92" a="1"/>
  <c r="S119" i="92" a="1"/>
  <c r="S185" i="92" a="1"/>
  <c r="S132" i="92" a="1"/>
  <c r="S152" i="92" a="1"/>
  <c r="S190" i="92" a="1"/>
  <c r="S115" i="92" a="1"/>
  <c r="S126" i="92" a="1"/>
  <c r="S137" i="92" a="1"/>
  <c r="S86" i="92" a="1"/>
  <c r="S163" i="92" a="1"/>
  <c r="S103" i="92" a="1"/>
  <c r="S127" i="92" a="1"/>
  <c r="S195" i="92" a="1"/>
  <c r="S176" i="92" a="1"/>
  <c r="S89" i="92" a="1"/>
  <c r="S113" i="92" a="1"/>
  <c r="S123" i="92" a="1"/>
  <c r="S168" i="92" a="1"/>
  <c r="S198" i="92" a="1"/>
  <c r="S80" i="92" a="1"/>
  <c r="S196" i="92" a="1"/>
  <c r="S169" i="92" a="1"/>
  <c r="S181" i="92" a="1"/>
  <c r="S98" i="92" a="1"/>
  <c r="S159" i="92" a="1"/>
  <c r="S130" i="92" a="1"/>
  <c r="S145" i="92" a="1"/>
  <c r="S125" i="92" a="1"/>
  <c r="S175" i="92" a="1"/>
  <c r="S102" i="92" a="1"/>
  <c r="S120" i="92" a="1"/>
  <c r="S97" i="92" a="1"/>
  <c r="S197" i="92" a="1"/>
  <c r="S128" i="92" a="1"/>
  <c r="S82" i="92" a="1"/>
  <c r="S160" i="92" a="1"/>
  <c r="S87" i="92" a="1"/>
  <c r="S154" i="92" a="1"/>
  <c r="S184" i="92" a="1"/>
  <c r="S194" i="92" a="1"/>
  <c r="S107" i="92" a="1"/>
  <c r="S116" i="92" a="1"/>
  <c r="S158" i="92" a="1"/>
  <c r="S156" i="92" a="1"/>
  <c r="S182" i="92" a="1"/>
  <c r="S146" i="92" a="1"/>
  <c r="S171" i="92" a="1"/>
  <c r="S164" i="92" a="1"/>
  <c r="S162" i="92" a="1"/>
  <c r="S165" i="92" a="1"/>
  <c r="S90" i="92" a="1"/>
  <c r="S92" i="92" a="1"/>
  <c r="S118" i="92" a="1"/>
  <c r="S104" i="92" a="1"/>
  <c r="S121" i="92" a="1"/>
  <c r="S100" i="92" a="1"/>
  <c r="S129" i="92" a="1"/>
  <c r="S108" i="92" a="1"/>
  <c r="S138" i="92" a="1"/>
  <c r="S124" i="92" a="1"/>
  <c r="S140" i="92" a="1"/>
  <c r="S5" i="92" a="1"/>
  <c r="S172" i="92" a="1"/>
  <c r="S94" i="92" a="1"/>
  <c r="S6" i="92" a="1"/>
  <c r="S167" i="92" a="1"/>
  <c r="S122" i="92" a="1"/>
  <c r="S170" i="92" a="1"/>
  <c r="S79" i="92" a="1"/>
  <c r="S131" i="92" a="1"/>
  <c r="S99" i="92" a="1"/>
  <c r="S180" i="92" a="1"/>
  <c r="S187" i="92" a="1"/>
  <c r="S157" i="92" a="1"/>
  <c r="S149" i="92" a="1"/>
  <c r="S91" i="92" a="1"/>
  <c r="S7" i="92" a="1"/>
  <c r="S150" i="92" a="1"/>
  <c r="S179" i="92" a="1"/>
  <c r="S193" i="92" a="1"/>
  <c r="S93" i="92" a="1"/>
  <c r="S199" i="92" a="1"/>
  <c r="S135" i="92" a="1"/>
  <c r="S177" i="92" a="1"/>
  <c r="S174" i="92" a="1"/>
  <c r="S189" i="92" a="1"/>
  <c r="S85" i="92" a="1"/>
  <c r="S161" i="92" a="1"/>
  <c r="S112" i="92" a="1"/>
  <c r="S188" i="92" a="1"/>
  <c r="S110" i="92" a="1"/>
  <c r="S200" i="92" a="1"/>
  <c r="S133" i="92" a="1"/>
  <c r="S101" i="92" a="1"/>
  <c r="S143" i="92" a="1"/>
  <c r="S148" i="92" a="1"/>
  <c r="S88" i="92" a="1"/>
  <c r="S139" i="92" a="1"/>
  <c r="S155" i="92" a="1"/>
  <c r="S186" i="92" a="1"/>
  <c r="S153" i="92" a="1"/>
  <c r="S151" i="92" a="1"/>
  <c r="S183" i="92" a="1"/>
  <c r="S173" i="92" a="1"/>
  <c r="S81" i="92" a="1"/>
  <c r="S95" i="92" a="1"/>
  <c r="S134" i="92" a="1"/>
  <c r="S192" i="92" a="1"/>
  <c r="S117" i="92" a="1"/>
  <c r="S111" i="92" a="1"/>
  <c r="S109" i="92" a="1"/>
  <c r="S144" i="92" a="1"/>
  <c r="S84" i="92" a="1"/>
  <c r="S83" i="92" a="1"/>
  <c r="S142" i="92" a="1"/>
  <c r="S114" i="92" a="1"/>
  <c r="J2" i="88"/>
  <c r="J4" i="88"/>
  <c r="K3" i="88"/>
  <c r="S2" i="92"/>
  <c r="S4" i="92"/>
  <c r="T3" i="92"/>
  <c r="J46" i="88"/>
  <c r="K47" i="88"/>
  <c r="J48" i="88"/>
  <c r="AA8" i="84" a="1"/>
  <c r="AB8" i="84" s="1"/>
  <c r="O7" i="86" a="1"/>
  <c r="O175" i="86" a="1"/>
  <c r="O119" i="86" a="1"/>
  <c r="O178" i="86" a="1"/>
  <c r="O136" i="86" a="1"/>
  <c r="O172" i="86" a="1"/>
  <c r="O192" i="86" a="1"/>
  <c r="O182" i="86" a="1"/>
  <c r="O148" i="86" a="1"/>
  <c r="O120" i="86" a="1"/>
  <c r="O113" i="86" a="1"/>
  <c r="O108" i="86" a="1"/>
  <c r="O103" i="86" a="1"/>
  <c r="O166" i="86" a="1"/>
  <c r="O190" i="86" a="1"/>
  <c r="O134" i="86" a="1"/>
  <c r="O116" i="86" a="1"/>
  <c r="O151" i="86" a="1"/>
  <c r="O130" i="86" a="1"/>
  <c r="O164" i="86" a="1"/>
  <c r="O177" i="86" a="1"/>
  <c r="O181" i="86" a="1"/>
  <c r="O129" i="86" a="1"/>
  <c r="O90" i="86" a="1"/>
  <c r="O87" i="86" a="1"/>
  <c r="O132" i="86" a="1"/>
  <c r="O115" i="86" a="1"/>
  <c r="O110" i="86" a="1"/>
  <c r="O189" i="86" a="1"/>
  <c r="O95" i="86" a="1"/>
  <c r="O143" i="86" a="1"/>
  <c r="O97" i="86" a="1"/>
  <c r="O104" i="86" a="1"/>
  <c r="O111" i="86" a="1"/>
  <c r="O165" i="86" a="1"/>
  <c r="O173" i="86" a="1"/>
  <c r="O160" i="86" a="1"/>
  <c r="O91" i="86" a="1"/>
  <c r="O107" i="86" a="1"/>
  <c r="O140" i="86" a="1"/>
  <c r="O82" i="86" a="1"/>
  <c r="O141" i="86" a="1"/>
  <c r="O105" i="86" a="1"/>
  <c r="O186" i="86" a="1"/>
  <c r="O198" i="86" a="1"/>
  <c r="O176" i="86" a="1"/>
  <c r="O94" i="86" a="1"/>
  <c r="O83" i="86" a="1"/>
  <c r="O149" i="86" a="1"/>
  <c r="O200" i="86" a="1"/>
  <c r="O152" i="86" a="1"/>
  <c r="O183" i="86" a="1"/>
  <c r="O155" i="86" a="1"/>
  <c r="O168" i="86" a="1"/>
  <c r="O147" i="86" a="1"/>
  <c r="O159" i="86" a="1"/>
  <c r="O88" i="86" a="1"/>
  <c r="O117" i="86" a="1"/>
  <c r="O145" i="86" a="1"/>
  <c r="O156" i="86" a="1"/>
  <c r="O191" i="86" a="1"/>
  <c r="O153" i="86" a="1"/>
  <c r="O127" i="86" a="1"/>
  <c r="O93" i="86" a="1"/>
  <c r="O144" i="86" a="1"/>
  <c r="O114" i="86" a="1"/>
  <c r="O171" i="86" a="1"/>
  <c r="O121" i="86" a="1"/>
  <c r="O124" i="86" a="1"/>
  <c r="O125" i="86" a="1"/>
  <c r="O89" i="86" a="1"/>
  <c r="O167" i="86" a="1"/>
  <c r="O106" i="86" a="1"/>
  <c r="O163" i="86" a="1"/>
  <c r="O179" i="86" a="1"/>
  <c r="O161" i="86" a="1"/>
  <c r="O150" i="86" a="1"/>
  <c r="O5" i="86" a="1"/>
  <c r="O174" i="86" a="1"/>
  <c r="O101" i="86" a="1"/>
  <c r="O128" i="86" a="1"/>
  <c r="O197" i="86" a="1"/>
  <c r="O162" i="86" a="1"/>
  <c r="O100" i="86" a="1"/>
  <c r="O193" i="86" a="1"/>
  <c r="O126" i="86" a="1"/>
  <c r="O92" i="86" a="1"/>
  <c r="O142" i="86" a="1"/>
  <c r="O135" i="86" a="1"/>
  <c r="O96" i="86" a="1"/>
  <c r="O84" i="86" a="1"/>
  <c r="O199" i="86" a="1"/>
  <c r="O79" i="86" a="1"/>
  <c r="O109" i="86" a="1"/>
  <c r="O98" i="86" a="1"/>
  <c r="O80" i="86" a="1"/>
  <c r="O195" i="86" a="1"/>
  <c r="O146" i="86" a="1"/>
  <c r="O185" i="86" a="1"/>
  <c r="O102" i="86" a="1"/>
  <c r="O138" i="86" a="1"/>
  <c r="O194" i="86" a="1"/>
  <c r="O133" i="86" a="1"/>
  <c r="O154" i="86" a="1"/>
  <c r="O184" i="86" a="1"/>
  <c r="O139" i="86" a="1"/>
  <c r="O131" i="86" a="1"/>
  <c r="O157" i="86" a="1"/>
  <c r="O158" i="86" a="1"/>
  <c r="O86" i="86" a="1"/>
  <c r="O187" i="86" a="1"/>
  <c r="O122" i="86" a="1"/>
  <c r="O123" i="86" a="1"/>
  <c r="O170" i="86" a="1"/>
  <c r="O6" i="86" a="1"/>
  <c r="O169" i="86" a="1"/>
  <c r="O81" i="86" a="1"/>
  <c r="O112" i="86" a="1"/>
  <c r="O137" i="86" a="1"/>
  <c r="O118" i="86" a="1"/>
  <c r="O85" i="86" a="1"/>
  <c r="O188" i="86" a="1"/>
  <c r="O196" i="86" a="1"/>
  <c r="O99" i="86" a="1"/>
  <c r="O180" i="86" a="1"/>
  <c r="O4" i="86"/>
  <c r="P3" i="86"/>
  <c r="T186" i="87" a="1"/>
  <c r="T150" i="87" a="1"/>
  <c r="T81" i="87" a="1"/>
  <c r="T111" i="87" a="1"/>
  <c r="T134" i="87" a="1"/>
  <c r="T155" i="87" a="1"/>
  <c r="T100" i="87" a="1"/>
  <c r="T107" i="87" a="1"/>
  <c r="T164" i="87" a="1"/>
  <c r="T152" i="87" a="1"/>
  <c r="T92" i="87" a="1"/>
  <c r="T181" i="87" a="1"/>
  <c r="T103" i="87" a="1"/>
  <c r="T154" i="87" a="1"/>
  <c r="T142" i="87" a="1"/>
  <c r="T147" i="87" a="1"/>
  <c r="T137" i="87" a="1"/>
  <c r="T94" i="87" a="1"/>
  <c r="T171" i="87" a="1"/>
  <c r="T145" i="87" a="1"/>
  <c r="T5" i="87" a="1"/>
  <c r="T114" i="87" a="1"/>
  <c r="T141" i="87" a="1"/>
  <c r="T175" i="87" a="1"/>
  <c r="T143" i="87" a="1"/>
  <c r="T160" i="87" a="1"/>
  <c r="T6" i="87" a="1"/>
  <c r="T108" i="87" a="1"/>
  <c r="T138" i="87" a="1"/>
  <c r="T101" i="87" a="1"/>
  <c r="T144" i="87" a="1"/>
  <c r="T153" i="87" a="1"/>
  <c r="T188" i="87" a="1"/>
  <c r="T176" i="87" a="1"/>
  <c r="T83" i="87" a="1"/>
  <c r="T162" i="87" a="1"/>
  <c r="T79" i="87" a="1"/>
  <c r="T112" i="87" a="1"/>
  <c r="T194" i="87" a="1"/>
  <c r="T98" i="87" a="1"/>
  <c r="T89" i="87" a="1"/>
  <c r="T198" i="87" a="1"/>
  <c r="T174" i="87" a="1"/>
  <c r="T166" i="87" a="1"/>
  <c r="T170" i="87" a="1"/>
  <c r="T104" i="87" a="1"/>
  <c r="T105" i="87" a="1"/>
  <c r="T148" i="87" a="1"/>
  <c r="T97" i="87" a="1"/>
  <c r="T169" i="87" a="1"/>
  <c r="T185" i="87" a="1"/>
  <c r="T156" i="87" a="1"/>
  <c r="T192" i="87" a="1"/>
  <c r="T146" i="87" a="1"/>
  <c r="T119" i="87" a="1"/>
  <c r="T109" i="87" a="1"/>
  <c r="T120" i="87" a="1"/>
  <c r="T163" i="87" a="1"/>
  <c r="T149" i="87" a="1"/>
  <c r="T190" i="87" a="1"/>
  <c r="T99" i="87" a="1"/>
  <c r="T87" i="87" a="1"/>
  <c r="T116" i="87" a="1"/>
  <c r="T161" i="87" a="1"/>
  <c r="T126" i="87" a="1"/>
  <c r="T84" i="87" a="1"/>
  <c r="T121" i="87" a="1"/>
  <c r="T182" i="87" a="1"/>
  <c r="T178" i="87" a="1"/>
  <c r="T82" i="87" a="1"/>
  <c r="T183" i="87" a="1"/>
  <c r="T193" i="87" a="1"/>
  <c r="T172" i="87" a="1"/>
  <c r="T124" i="87" a="1"/>
  <c r="T139" i="87" a="1"/>
  <c r="T159" i="87" a="1"/>
  <c r="T95" i="87" a="1"/>
  <c r="T90" i="87" a="1"/>
  <c r="T132" i="87" a="1"/>
  <c r="T135" i="87" a="1"/>
  <c r="T189" i="87" a="1"/>
  <c r="T200" i="87" a="1"/>
  <c r="T197" i="87" a="1"/>
  <c r="T96" i="87" a="1"/>
  <c r="T187" i="87" a="1"/>
  <c r="T80" i="87" a="1"/>
  <c r="T199" i="87" a="1"/>
  <c r="T158" i="87" a="1"/>
  <c r="T93" i="87" a="1"/>
  <c r="T191" i="87" a="1"/>
  <c r="T136" i="87" a="1"/>
  <c r="T157" i="87" a="1"/>
  <c r="T184" i="87" a="1"/>
  <c r="T179" i="87" a="1"/>
  <c r="T102" i="87" a="1"/>
  <c r="T127" i="87" a="1"/>
  <c r="T140" i="87" a="1"/>
  <c r="T117" i="87" a="1"/>
  <c r="T128" i="87" a="1"/>
  <c r="T129" i="87" a="1"/>
  <c r="T133" i="87" a="1"/>
  <c r="T130" i="87" a="1"/>
  <c r="T196" i="87" a="1"/>
  <c r="T85" i="87" a="1"/>
  <c r="T118" i="87" a="1"/>
  <c r="T115" i="87" a="1"/>
  <c r="T173" i="87" a="1"/>
  <c r="T123" i="87" a="1"/>
  <c r="T88" i="87" a="1"/>
  <c r="T91" i="87" a="1"/>
  <c r="T131" i="87" a="1"/>
  <c r="T177" i="87" a="1"/>
  <c r="T151" i="87" a="1"/>
  <c r="T86" i="87" a="1"/>
  <c r="T168" i="87" a="1"/>
  <c r="T165" i="87" a="1"/>
  <c r="T113" i="87" a="1"/>
  <c r="T122" i="87" a="1"/>
  <c r="T106" i="87" a="1"/>
  <c r="T125" i="87" a="1"/>
  <c r="T7" i="87" a="1"/>
  <c r="T110" i="87" a="1"/>
  <c r="T180" i="87" a="1"/>
  <c r="T167" i="87" a="1"/>
  <c r="T195" i="87" a="1"/>
  <c r="T172" i="92" a="1"/>
  <c r="T131" i="92" a="1"/>
  <c r="T191" i="92" a="1"/>
  <c r="T161" i="92" a="1"/>
  <c r="T145" i="92" a="1"/>
  <c r="T198" i="92" a="1"/>
  <c r="T169" i="92" a="1"/>
  <c r="T102" i="92" a="1"/>
  <c r="T168" i="92" a="1"/>
  <c r="T128" i="92" a="1"/>
  <c r="T121" i="92" a="1"/>
  <c r="T149" i="92" a="1"/>
  <c r="T187" i="92" a="1"/>
  <c r="T154" i="92" a="1"/>
  <c r="T156" i="92" a="1"/>
  <c r="T179" i="92" a="1"/>
  <c r="T108" i="92" a="1"/>
  <c r="T94" i="92" a="1"/>
  <c r="T164" i="92" a="1"/>
  <c r="T134" i="92" a="1"/>
  <c r="T113" i="92" a="1"/>
  <c r="T103" i="92" a="1"/>
  <c r="T106" i="92" a="1"/>
  <c r="T181" i="92" a="1"/>
  <c r="T153" i="92" a="1"/>
  <c r="T124" i="92" a="1"/>
  <c r="T189" i="92" a="1"/>
  <c r="T171" i="92" a="1"/>
  <c r="T160" i="92" a="1"/>
  <c r="T194" i="92" a="1"/>
  <c r="T167" i="92" a="1"/>
  <c r="T87" i="92" a="1"/>
  <c r="T95" i="92" a="1"/>
  <c r="T184" i="92" a="1"/>
  <c r="T165" i="92" a="1"/>
  <c r="T144" i="92" a="1"/>
  <c r="T190" i="92" a="1"/>
  <c r="T92" i="92" a="1"/>
  <c r="T139" i="92" a="1"/>
  <c r="T99" i="92" a="1"/>
  <c r="T176" i="92" a="1"/>
  <c r="T96" i="92" a="1"/>
  <c r="T186" i="92" a="1"/>
  <c r="T138" i="92" a="1"/>
  <c r="T98" i="92" a="1"/>
  <c r="T91" i="92" a="1"/>
  <c r="T112" i="92" a="1"/>
  <c r="T130" i="92" a="1"/>
  <c r="T120" i="92" a="1"/>
  <c r="T155" i="92" a="1"/>
  <c r="T101" i="92" a="1"/>
  <c r="T163" i="92" a="1"/>
  <c r="T162" i="92" a="1"/>
  <c r="T151" i="92" a="1"/>
  <c r="T126" i="92" a="1"/>
  <c r="T147" i="92" a="1"/>
  <c r="T117" i="92" a="1"/>
  <c r="T141" i="92" a="1"/>
  <c r="T6" i="92" a="1"/>
  <c r="T192" i="92" a="1"/>
  <c r="T100" i="92" a="1"/>
  <c r="T86" i="92" a="1"/>
  <c r="T140" i="92" a="1"/>
  <c r="T90" i="92" a="1"/>
  <c r="T97" i="92" a="1"/>
  <c r="T193" i="92" a="1"/>
  <c r="T133" i="92" a="1"/>
  <c r="T122" i="92" a="1"/>
  <c r="T146" i="92" a="1"/>
  <c r="T88" i="92" a="1"/>
  <c r="T148" i="92" a="1"/>
  <c r="T84" i="92" a="1"/>
  <c r="T132" i="92" a="1"/>
  <c r="T150" i="92" a="1"/>
  <c r="T118" i="92" a="1"/>
  <c r="T143" i="92" a="1"/>
  <c r="T5" i="92" a="1"/>
  <c r="T177" i="92" a="1"/>
  <c r="T195" i="92" a="1"/>
  <c r="T93" i="92" a="1"/>
  <c r="T105" i="92" a="1"/>
  <c r="T115" i="92" a="1"/>
  <c r="T114" i="92" a="1"/>
  <c r="T197" i="92" a="1"/>
  <c r="T185" i="92" a="1"/>
  <c r="T119" i="92" a="1"/>
  <c r="T166" i="92" a="1"/>
  <c r="T199" i="92" a="1"/>
  <c r="T80" i="92" a="1"/>
  <c r="T110" i="92" a="1"/>
  <c r="T157" i="92" a="1"/>
  <c r="T85" i="92" a="1"/>
  <c r="T116" i="92" a="1"/>
  <c r="T89" i="92" a="1"/>
  <c r="T142" i="92" a="1"/>
  <c r="T79" i="92" a="1"/>
  <c r="T83" i="92" a="1"/>
  <c r="T196" i="92" a="1"/>
  <c r="T183" i="92" a="1"/>
  <c r="T137" i="92" a="1"/>
  <c r="T152" i="92" a="1"/>
  <c r="T182" i="92" a="1"/>
  <c r="T81" i="92" a="1"/>
  <c r="T174" i="92" a="1"/>
  <c r="T159" i="92" a="1"/>
  <c r="T178" i="92" a="1"/>
  <c r="T173" i="92" a="1"/>
  <c r="T127" i="92" a="1"/>
  <c r="T129" i="92" a="1"/>
  <c r="T188" i="92" a="1"/>
  <c r="T180" i="92" a="1"/>
  <c r="T158" i="92" a="1"/>
  <c r="T136" i="92" a="1"/>
  <c r="T7" i="92" a="1"/>
  <c r="T123" i="92" a="1"/>
  <c r="T175" i="92" a="1"/>
  <c r="T200" i="92" a="1"/>
  <c r="T104" i="92" a="1"/>
  <c r="T135" i="92" a="1"/>
  <c r="T125" i="92" a="1"/>
  <c r="T82" i="92" a="1"/>
  <c r="T109" i="92" a="1"/>
  <c r="T107" i="92" a="1"/>
  <c r="T170" i="92" a="1"/>
  <c r="T111" i="92" a="1"/>
  <c r="T117" i="91" a="1"/>
  <c r="T193" i="91" a="1"/>
  <c r="T184" i="91" a="1"/>
  <c r="T130" i="91" a="1"/>
  <c r="T160" i="91" a="1"/>
  <c r="T138" i="91" a="1"/>
  <c r="T180" i="91" a="1"/>
  <c r="T159" i="91" a="1"/>
  <c r="T89" i="91" a="1"/>
  <c r="T92" i="91" a="1"/>
  <c r="T197" i="91" a="1"/>
  <c r="T124" i="91" a="1"/>
  <c r="T170" i="91" a="1"/>
  <c r="T101" i="91" a="1"/>
  <c r="T187" i="91" a="1"/>
  <c r="T111" i="91" a="1"/>
  <c r="T192" i="91" a="1"/>
  <c r="T116" i="91" a="1"/>
  <c r="T163" i="91" a="1"/>
  <c r="T164" i="91" a="1"/>
  <c r="T6" i="91" a="1"/>
  <c r="T106" i="91" a="1"/>
  <c r="T189" i="91" a="1"/>
  <c r="T82" i="91" a="1"/>
  <c r="T114" i="91" a="1"/>
  <c r="T152" i="91" a="1"/>
  <c r="T85" i="91" a="1"/>
  <c r="T127" i="91" a="1"/>
  <c r="T177" i="91" a="1"/>
  <c r="T174" i="91" a="1"/>
  <c r="T110" i="91" a="1"/>
  <c r="T79" i="91" a="1"/>
  <c r="T139" i="91" a="1"/>
  <c r="T96" i="91" a="1"/>
  <c r="T108" i="91" a="1"/>
  <c r="T169" i="91" a="1"/>
  <c r="T168" i="91" a="1"/>
  <c r="T181" i="91" a="1"/>
  <c r="T133" i="91" a="1"/>
  <c r="T145" i="91" a="1"/>
  <c r="T113" i="91" a="1"/>
  <c r="T199" i="91" a="1"/>
  <c r="T118" i="91" a="1"/>
  <c r="T154" i="91" a="1"/>
  <c r="T144" i="91" a="1"/>
  <c r="T97" i="91" a="1"/>
  <c r="T182" i="91" a="1"/>
  <c r="T7" i="91" a="1"/>
  <c r="T171" i="91" a="1"/>
  <c r="T167" i="91" a="1"/>
  <c r="T191" i="91" a="1"/>
  <c r="T5" i="91" a="1"/>
  <c r="T162" i="91" a="1"/>
  <c r="T151" i="91" a="1"/>
  <c r="T135" i="91" a="1"/>
  <c r="T183" i="91" a="1"/>
  <c r="T80" i="91" a="1"/>
  <c r="T102" i="91" a="1"/>
  <c r="T95" i="91" a="1"/>
  <c r="T99" i="91" a="1"/>
  <c r="T136" i="91" a="1"/>
  <c r="T115" i="91" a="1"/>
  <c r="T88" i="91" a="1"/>
  <c r="T137" i="91" a="1"/>
  <c r="T105" i="91" a="1"/>
  <c r="T134" i="91" a="1"/>
  <c r="T121" i="91" a="1"/>
  <c r="T186" i="91" a="1"/>
  <c r="T148" i="91" a="1"/>
  <c r="T200" i="91" a="1"/>
  <c r="T87" i="91" a="1"/>
  <c r="T103" i="91" a="1"/>
  <c r="T142" i="91" a="1"/>
  <c r="T128" i="91" a="1"/>
  <c r="T161" i="91" a="1"/>
  <c r="T112" i="91" a="1"/>
  <c r="T194" i="91" a="1"/>
  <c r="T146" i="91" a="1"/>
  <c r="T132" i="91" a="1"/>
  <c r="T129" i="91" a="1"/>
  <c r="T150" i="91" a="1"/>
  <c r="T81" i="91" a="1"/>
  <c r="T126" i="91" a="1"/>
  <c r="T157" i="91" a="1"/>
  <c r="T98" i="91" a="1"/>
  <c r="T173" i="91" a="1"/>
  <c r="T119" i="91" a="1"/>
  <c r="T141" i="91" a="1"/>
  <c r="T140" i="91" a="1"/>
  <c r="T178" i="91" a="1"/>
  <c r="T175" i="91" a="1"/>
  <c r="T149" i="91" a="1"/>
  <c r="T158" i="91" a="1"/>
  <c r="T185" i="91" a="1"/>
  <c r="T100" i="91" a="1"/>
  <c r="T172" i="91" a="1"/>
  <c r="T131" i="91" a="1"/>
  <c r="T104" i="91" a="1"/>
  <c r="T147" i="91" a="1"/>
  <c r="T153" i="91" a="1"/>
  <c r="T188" i="91" a="1"/>
  <c r="T122" i="91" a="1"/>
  <c r="T198" i="91" a="1"/>
  <c r="T123" i="91" a="1"/>
  <c r="T179" i="91" a="1"/>
  <c r="T165" i="91" a="1"/>
  <c r="T156" i="91" a="1"/>
  <c r="T109" i="91" a="1"/>
  <c r="T195" i="91" a="1"/>
  <c r="T84" i="91" a="1"/>
  <c r="T90" i="91" a="1"/>
  <c r="T91" i="91" a="1"/>
  <c r="T94" i="91" a="1"/>
  <c r="T176" i="91" a="1"/>
  <c r="T86" i="91" a="1"/>
  <c r="T93" i="91" a="1"/>
  <c r="T196" i="91" a="1"/>
  <c r="T120" i="91" a="1"/>
  <c r="T155" i="91" a="1"/>
  <c r="T125" i="91" a="1"/>
  <c r="T107" i="91" a="1"/>
  <c r="T83" i="91" a="1"/>
  <c r="T166" i="91" a="1"/>
  <c r="T190" i="91" a="1"/>
  <c r="T143" i="91" a="1"/>
  <c r="L25" i="88"/>
  <c r="K26" i="88"/>
  <c r="K24" i="88"/>
  <c r="U3" i="87" l="1"/>
  <c r="T4" i="87"/>
  <c r="K13" i="88"/>
  <c r="L14" i="88"/>
  <c r="K15" i="88"/>
  <c r="K35" i="88"/>
  <c r="L36" i="88"/>
  <c r="K37" i="88"/>
  <c r="T4" i="91"/>
  <c r="U3" i="91"/>
  <c r="L3" i="88"/>
  <c r="K4" i="88"/>
  <c r="K2" i="88"/>
  <c r="T4" i="92"/>
  <c r="U3" i="92"/>
  <c r="L47" i="88"/>
  <c r="K48" i="88"/>
  <c r="K46" i="88"/>
  <c r="M8" i="92" a="1"/>
  <c r="P8" i="92" a="1"/>
  <c r="R8" i="91" a="1"/>
  <c r="O8" i="86" a="1"/>
  <c r="M8" i="91" a="1"/>
  <c r="M8" i="86" a="1"/>
  <c r="N8" i="86" a="1"/>
  <c r="I8" i="86" a="1"/>
  <c r="N8" i="91" a="1"/>
  <c r="S8" i="91" a="1"/>
  <c r="N8" i="92" a="1"/>
  <c r="S8" i="87" a="1"/>
  <c r="Q8" i="87" a="1"/>
  <c r="L8" i="92" a="1"/>
  <c r="R8" i="92" a="1"/>
  <c r="L8" i="91" a="1"/>
  <c r="S8" i="92" a="1"/>
  <c r="M8" i="87" a="1"/>
  <c r="T8" i="92" a="1"/>
  <c r="J8" i="86" a="1"/>
  <c r="O8" i="91" a="1"/>
  <c r="P8" i="91" a="1"/>
  <c r="N8" i="87" a="1"/>
  <c r="K8" i="86" a="1"/>
  <c r="P8" i="87" a="1"/>
  <c r="O8" i="92" a="1"/>
  <c r="Q8" i="92" a="1"/>
  <c r="T8" i="91" a="1"/>
  <c r="T8" i="87" a="1"/>
  <c r="O8" i="87" a="1"/>
  <c r="L8" i="87" a="1"/>
  <c r="L8" i="86" a="1"/>
  <c r="Q8" i="91" a="1"/>
  <c r="R8" i="87" a="1"/>
  <c r="C8" i="92"/>
  <c r="AH8" i="84"/>
  <c r="AK8" i="84" s="1"/>
  <c r="AL8" i="84" s="1" a="1"/>
  <c r="AM8" i="84" s="1"/>
  <c r="C8" i="91"/>
  <c r="C8" i="87"/>
  <c r="C8" i="86"/>
  <c r="P8" i="86" a="1"/>
  <c r="P7" i="86" a="1"/>
  <c r="P190" i="86" a="1"/>
  <c r="P139" i="86" a="1"/>
  <c r="P84" i="86" a="1"/>
  <c r="P169" i="86" a="1"/>
  <c r="P196" i="86" a="1"/>
  <c r="P168" i="86" a="1"/>
  <c r="P101" i="86" a="1"/>
  <c r="P91" i="86" a="1"/>
  <c r="P167" i="86" a="1"/>
  <c r="P159" i="86" a="1"/>
  <c r="P160" i="86" a="1"/>
  <c r="P133" i="86" a="1"/>
  <c r="P175" i="86" a="1"/>
  <c r="P116" i="86" a="1"/>
  <c r="P110" i="86" a="1"/>
  <c r="P182" i="86" a="1"/>
  <c r="P120" i="86" a="1"/>
  <c r="P135" i="86" a="1"/>
  <c r="P146" i="86" a="1"/>
  <c r="P191" i="86" a="1"/>
  <c r="P194" i="86" a="1"/>
  <c r="P165" i="86" a="1"/>
  <c r="P142" i="86" a="1"/>
  <c r="P95" i="86" a="1"/>
  <c r="P123" i="86" a="1"/>
  <c r="P180" i="86" a="1"/>
  <c r="P97" i="86" a="1"/>
  <c r="P106" i="86" a="1"/>
  <c r="P79" i="86" a="1"/>
  <c r="P85" i="86" a="1"/>
  <c r="P94" i="86" a="1"/>
  <c r="P185" i="86" a="1"/>
  <c r="P107" i="86" a="1"/>
  <c r="P92" i="86" a="1"/>
  <c r="P125" i="86" a="1"/>
  <c r="P192" i="86" a="1"/>
  <c r="P188" i="86" a="1"/>
  <c r="P187" i="86" a="1"/>
  <c r="P118" i="86" a="1"/>
  <c r="P88" i="86" a="1"/>
  <c r="P82" i="86" a="1"/>
  <c r="P129" i="86" a="1"/>
  <c r="P174" i="86" a="1"/>
  <c r="P140" i="86" a="1"/>
  <c r="P122" i="86" a="1"/>
  <c r="P150" i="86" a="1"/>
  <c r="P151" i="86" a="1"/>
  <c r="P155" i="86" a="1"/>
  <c r="P141" i="86" a="1"/>
  <c r="P183" i="86" a="1"/>
  <c r="P121" i="86" a="1"/>
  <c r="P96" i="86" a="1"/>
  <c r="P162" i="86" a="1"/>
  <c r="P199" i="86" a="1"/>
  <c r="P126" i="86" a="1"/>
  <c r="P5" i="86" a="1"/>
  <c r="P173" i="86" a="1"/>
  <c r="P114" i="86" a="1"/>
  <c r="P134" i="86" a="1"/>
  <c r="P117" i="86" a="1"/>
  <c r="P93" i="86" a="1"/>
  <c r="P163" i="86" a="1"/>
  <c r="P195" i="86" a="1"/>
  <c r="P128" i="86" a="1"/>
  <c r="P86" i="86" a="1"/>
  <c r="P137" i="86" a="1"/>
  <c r="P100" i="86" a="1"/>
  <c r="P166" i="86" a="1"/>
  <c r="P87" i="86" a="1"/>
  <c r="P103" i="86" a="1"/>
  <c r="P154" i="86" a="1"/>
  <c r="P149" i="86" a="1"/>
  <c r="P145" i="86" a="1"/>
  <c r="P119" i="86" a="1"/>
  <c r="P138" i="86" a="1"/>
  <c r="P113" i="86" a="1"/>
  <c r="P80" i="86" a="1"/>
  <c r="P90" i="86" a="1"/>
  <c r="P130" i="86" a="1"/>
  <c r="P83" i="86" a="1"/>
  <c r="P171" i="86" a="1"/>
  <c r="P132" i="86" a="1"/>
  <c r="P184" i="86" a="1"/>
  <c r="P136" i="86" a="1"/>
  <c r="P124" i="86" a="1"/>
  <c r="P111" i="86" a="1"/>
  <c r="P170" i="86" a="1"/>
  <c r="P89" i="86" a="1"/>
  <c r="P200" i="86" a="1"/>
  <c r="P158" i="86" a="1"/>
  <c r="P186" i="86" a="1"/>
  <c r="P197" i="86" a="1"/>
  <c r="P105" i="86" a="1"/>
  <c r="P152" i="86" a="1"/>
  <c r="P198" i="86" a="1"/>
  <c r="P102" i="86" a="1"/>
  <c r="P177" i="86" a="1"/>
  <c r="P104" i="86" a="1"/>
  <c r="P131" i="86" a="1"/>
  <c r="P109" i="86" a="1"/>
  <c r="P112" i="86" a="1"/>
  <c r="P108" i="86" a="1"/>
  <c r="P115" i="86" a="1"/>
  <c r="P157" i="86" a="1"/>
  <c r="P179" i="86" a="1"/>
  <c r="P193" i="86" a="1"/>
  <c r="P143" i="86" a="1"/>
  <c r="P148" i="86" a="1"/>
  <c r="P81" i="86" a="1"/>
  <c r="P172" i="86" a="1"/>
  <c r="P127" i="86" a="1"/>
  <c r="P144" i="86" a="1"/>
  <c r="P189" i="86" a="1"/>
  <c r="P181" i="86" a="1"/>
  <c r="P6" i="86" a="1"/>
  <c r="P99" i="86" a="1"/>
  <c r="P153" i="86" a="1"/>
  <c r="P176" i="86" a="1"/>
  <c r="P161" i="86" a="1"/>
  <c r="P156" i="86" a="1"/>
  <c r="P147" i="86" a="1"/>
  <c r="P164" i="86" a="1"/>
  <c r="P178" i="86" a="1"/>
  <c r="P98" i="86" a="1"/>
  <c r="P2" i="86"/>
  <c r="P4" i="86"/>
  <c r="Q3" i="86"/>
  <c r="U8" i="87" a="1"/>
  <c r="U154" i="87" a="1"/>
  <c r="U95" i="87" a="1"/>
  <c r="U106" i="87" a="1"/>
  <c r="U178" i="87" a="1"/>
  <c r="U96" i="87" a="1"/>
  <c r="U165" i="87" a="1"/>
  <c r="U130" i="87" a="1"/>
  <c r="U157" i="87" a="1"/>
  <c r="U107" i="87" a="1"/>
  <c r="U105" i="87" a="1"/>
  <c r="U133" i="87" a="1"/>
  <c r="U116" i="87" a="1"/>
  <c r="U198" i="87" a="1"/>
  <c r="U172" i="87" a="1"/>
  <c r="U194" i="87" a="1"/>
  <c r="U114" i="87" a="1"/>
  <c r="U92" i="87" a="1"/>
  <c r="U7" i="87" a="1"/>
  <c r="U132" i="87" a="1"/>
  <c r="U199" i="87" a="1"/>
  <c r="U160" i="87" a="1"/>
  <c r="U93" i="87" a="1"/>
  <c r="U166" i="87" a="1"/>
  <c r="U182" i="87" a="1"/>
  <c r="U90" i="87" a="1"/>
  <c r="U127" i="87" a="1"/>
  <c r="U99" i="87" a="1"/>
  <c r="U147" i="87" a="1"/>
  <c r="U138" i="87" a="1"/>
  <c r="U146" i="87" a="1"/>
  <c r="U153" i="87" a="1"/>
  <c r="U186" i="87" a="1"/>
  <c r="U170" i="87" a="1"/>
  <c r="U110" i="87" a="1"/>
  <c r="U118" i="87" a="1"/>
  <c r="U91" i="87" a="1"/>
  <c r="U108" i="87" a="1"/>
  <c r="U168" i="87" a="1"/>
  <c r="U126" i="87" a="1"/>
  <c r="U88" i="87" a="1"/>
  <c r="U125" i="87" a="1"/>
  <c r="U100" i="87" a="1"/>
  <c r="U85" i="87" a="1"/>
  <c r="U80" i="87" a="1"/>
  <c r="U115" i="87" a="1"/>
  <c r="U121" i="87" a="1"/>
  <c r="U111" i="87" a="1"/>
  <c r="U200" i="87" a="1"/>
  <c r="U87" i="87" a="1"/>
  <c r="U120" i="87" a="1"/>
  <c r="U163" i="87" a="1"/>
  <c r="U189" i="87" a="1"/>
  <c r="U6" i="87" a="1"/>
  <c r="U122" i="87" a="1"/>
  <c r="U141" i="87" a="1"/>
  <c r="U171" i="87" a="1"/>
  <c r="U117" i="87" a="1"/>
  <c r="U103" i="87" a="1"/>
  <c r="U176" i="87" a="1"/>
  <c r="U131" i="87" a="1"/>
  <c r="U162" i="87" a="1"/>
  <c r="U97" i="87" a="1"/>
  <c r="U184" i="87" a="1"/>
  <c r="U156" i="87" a="1"/>
  <c r="U123" i="87" a="1"/>
  <c r="U134" i="87" a="1"/>
  <c r="U190" i="87" a="1"/>
  <c r="U193" i="87" a="1"/>
  <c r="U173" i="87" a="1"/>
  <c r="U175" i="87" a="1"/>
  <c r="U81" i="87" a="1"/>
  <c r="U150" i="87" a="1"/>
  <c r="U148" i="87" a="1"/>
  <c r="U180" i="87" a="1"/>
  <c r="U129" i="87" a="1"/>
  <c r="U195" i="87" a="1"/>
  <c r="U86" i="87" a="1"/>
  <c r="U161" i="87" a="1"/>
  <c r="U124" i="87" a="1"/>
  <c r="U104" i="87" a="1"/>
  <c r="U151" i="87" a="1"/>
  <c r="U191" i="87" a="1"/>
  <c r="U143" i="87" a="1"/>
  <c r="U113" i="87" a="1"/>
  <c r="U179" i="87" a="1"/>
  <c r="U159" i="87" a="1"/>
  <c r="U89" i="87" a="1"/>
  <c r="U181" i="87" a="1"/>
  <c r="U5" i="87" a="1"/>
  <c r="U140" i="87" a="1"/>
  <c r="U139" i="87" a="1"/>
  <c r="U187" i="87" a="1"/>
  <c r="U119" i="87" a="1"/>
  <c r="U152" i="87" a="1"/>
  <c r="U82" i="87" a="1"/>
  <c r="U109" i="87" a="1"/>
  <c r="U196" i="87" a="1"/>
  <c r="U101" i="87" a="1"/>
  <c r="U112" i="87" a="1"/>
  <c r="U158" i="87" a="1"/>
  <c r="U155" i="87" a="1"/>
  <c r="U183" i="87" a="1"/>
  <c r="U128" i="87" a="1"/>
  <c r="U185" i="87" a="1"/>
  <c r="U94" i="87" a="1"/>
  <c r="U136" i="87" a="1"/>
  <c r="U102" i="87" a="1"/>
  <c r="U79" i="87" a="1"/>
  <c r="U84" i="87" a="1"/>
  <c r="U164" i="87" a="1"/>
  <c r="U177" i="87" a="1"/>
  <c r="U98" i="87" a="1"/>
  <c r="U135" i="87" a="1"/>
  <c r="U149" i="87" a="1"/>
  <c r="U145" i="87" a="1"/>
  <c r="U188" i="87" a="1"/>
  <c r="U192" i="87" a="1"/>
  <c r="U144" i="87" a="1"/>
  <c r="U167" i="87" a="1"/>
  <c r="U169" i="87" a="1"/>
  <c r="U197" i="87" a="1"/>
  <c r="U142" i="87" a="1"/>
  <c r="U137" i="87" a="1"/>
  <c r="U174" i="87" a="1"/>
  <c r="U83" i="87" a="1"/>
  <c r="U4" i="87"/>
  <c r="V3" i="87"/>
  <c r="U8" i="92" a="1"/>
  <c r="U128" i="92" a="1"/>
  <c r="U106" i="92" a="1"/>
  <c r="U118" i="92" a="1"/>
  <c r="U127" i="92" a="1"/>
  <c r="U94" i="92" a="1"/>
  <c r="U173" i="92" a="1"/>
  <c r="U84" i="92" a="1"/>
  <c r="U6" i="92" a="1"/>
  <c r="U115" i="92" a="1"/>
  <c r="U190" i="92" a="1"/>
  <c r="U177" i="92" a="1"/>
  <c r="U108" i="92" a="1"/>
  <c r="U184" i="92" a="1"/>
  <c r="U166" i="92" a="1"/>
  <c r="U132" i="92" a="1"/>
  <c r="U85" i="92" a="1"/>
  <c r="U7" i="92" a="1"/>
  <c r="U136" i="92" a="1"/>
  <c r="U101" i="92" a="1"/>
  <c r="U88" i="92" a="1"/>
  <c r="U147" i="92" a="1"/>
  <c r="U117" i="92" a="1"/>
  <c r="U80" i="92" a="1"/>
  <c r="U164" i="92" a="1"/>
  <c r="U112" i="92" a="1"/>
  <c r="U97" i="92" a="1"/>
  <c r="U192" i="92" a="1"/>
  <c r="U139" i="92" a="1"/>
  <c r="U183" i="92" a="1"/>
  <c r="U191" i="92" a="1"/>
  <c r="U114" i="92" a="1"/>
  <c r="U179" i="92" a="1"/>
  <c r="U193" i="92" a="1"/>
  <c r="U105" i="92" a="1"/>
  <c r="U140" i="92" a="1"/>
  <c r="U119" i="92" a="1"/>
  <c r="U93" i="92" a="1"/>
  <c r="U158" i="92" a="1"/>
  <c r="U169" i="92" a="1"/>
  <c r="U116" i="92" a="1"/>
  <c r="U107" i="92" a="1"/>
  <c r="U150" i="92" a="1"/>
  <c r="U129" i="92" a="1"/>
  <c r="U162" i="92" a="1"/>
  <c r="U175" i="92" a="1"/>
  <c r="U81" i="92" a="1"/>
  <c r="U182" i="92" a="1"/>
  <c r="U99" i="92" a="1"/>
  <c r="U180" i="92" a="1"/>
  <c r="U138" i="92" a="1"/>
  <c r="U197" i="92" a="1"/>
  <c r="U171" i="92" a="1"/>
  <c r="U153" i="92" a="1"/>
  <c r="U95" i="92" a="1"/>
  <c r="U5" i="92" a="1"/>
  <c r="U187" i="92" a="1"/>
  <c r="U188" i="92" a="1"/>
  <c r="U199" i="92" a="1"/>
  <c r="U146" i="92" a="1"/>
  <c r="U82" i="92" a="1"/>
  <c r="U90" i="92" a="1"/>
  <c r="U130" i="92" a="1"/>
  <c r="U124" i="92" a="1"/>
  <c r="U160" i="92" a="1"/>
  <c r="U178" i="92" a="1"/>
  <c r="U156" i="92" a="1"/>
  <c r="U148" i="92" a="1"/>
  <c r="U83" i="92" a="1"/>
  <c r="U110" i="92" a="1"/>
  <c r="U121" i="92" a="1"/>
  <c r="U196" i="92" a="1"/>
  <c r="U195" i="92" a="1"/>
  <c r="U174" i="92" a="1"/>
  <c r="U161" i="92" a="1"/>
  <c r="U79" i="92" a="1"/>
  <c r="U86" i="92" a="1"/>
  <c r="U168" i="92" a="1"/>
  <c r="U91" i="92" a="1"/>
  <c r="U96" i="92" a="1"/>
  <c r="U141" i="92" a="1"/>
  <c r="U154" i="92" a="1"/>
  <c r="U104" i="92" a="1"/>
  <c r="U170" i="92" a="1"/>
  <c r="U100" i="92" a="1"/>
  <c r="U98" i="92" a="1"/>
  <c r="U167" i="92" a="1"/>
  <c r="U189" i="92" a="1"/>
  <c r="U137" i="92" a="1"/>
  <c r="U152" i="92" a="1"/>
  <c r="U159" i="92" a="1"/>
  <c r="U155" i="92" a="1"/>
  <c r="U134" i="92" a="1"/>
  <c r="U176" i="92" a="1"/>
  <c r="U125" i="92" a="1"/>
  <c r="U109" i="92" a="1"/>
  <c r="U102" i="92" a="1"/>
  <c r="U103" i="92" a="1"/>
  <c r="U120" i="92" a="1"/>
  <c r="U143" i="92" a="1"/>
  <c r="U163" i="92" a="1"/>
  <c r="U89" i="92" a="1"/>
  <c r="U145" i="92" a="1"/>
  <c r="U157" i="92" a="1"/>
  <c r="U165" i="92" a="1"/>
  <c r="U131" i="92" a="1"/>
  <c r="U186" i="92" a="1"/>
  <c r="U126" i="92" a="1"/>
  <c r="U123" i="92" a="1"/>
  <c r="U200" i="92" a="1"/>
  <c r="U87" i="92" a="1"/>
  <c r="U113" i="92" a="1"/>
  <c r="U92" i="92" a="1"/>
  <c r="U198" i="92" a="1"/>
  <c r="U122" i="92" a="1"/>
  <c r="U149" i="92" a="1"/>
  <c r="U144" i="92" a="1"/>
  <c r="U133" i="92" a="1"/>
  <c r="U151" i="92" a="1"/>
  <c r="U142" i="92" a="1"/>
  <c r="U185" i="92" a="1"/>
  <c r="U181" i="92" a="1"/>
  <c r="U194" i="92" a="1"/>
  <c r="U111" i="92" a="1"/>
  <c r="U172" i="92" a="1"/>
  <c r="U135" i="92" a="1"/>
  <c r="U8" i="91" a="1"/>
  <c r="U146" i="91" a="1"/>
  <c r="U162" i="91" a="1"/>
  <c r="U196" i="91" a="1"/>
  <c r="U107" i="91" a="1"/>
  <c r="U197" i="91" a="1"/>
  <c r="U142" i="91" a="1"/>
  <c r="U167" i="91" a="1"/>
  <c r="U164" i="91" a="1"/>
  <c r="U153" i="91" a="1"/>
  <c r="U187" i="91" a="1"/>
  <c r="U97" i="91" a="1"/>
  <c r="U180" i="91" a="1"/>
  <c r="U135" i="91" a="1"/>
  <c r="U116" i="91" a="1"/>
  <c r="U114" i="91" a="1"/>
  <c r="U112" i="91" a="1"/>
  <c r="U121" i="91" a="1"/>
  <c r="U124" i="91" a="1"/>
  <c r="U194" i="91" a="1"/>
  <c r="U199" i="91" a="1"/>
  <c r="U179" i="91" a="1"/>
  <c r="U86" i="91" a="1"/>
  <c r="U127" i="91" a="1"/>
  <c r="U169" i="91" a="1"/>
  <c r="U139" i="91" a="1"/>
  <c r="U165" i="91" a="1"/>
  <c r="U96" i="91" a="1"/>
  <c r="U123" i="91" a="1"/>
  <c r="U82" i="91" a="1"/>
  <c r="U157" i="91" a="1"/>
  <c r="U195" i="91" a="1"/>
  <c r="U193" i="91" a="1"/>
  <c r="U171" i="91" a="1"/>
  <c r="U94" i="91" a="1"/>
  <c r="U108" i="91" a="1"/>
  <c r="U95" i="91" a="1"/>
  <c r="U118" i="91" a="1"/>
  <c r="U151" i="91" a="1"/>
  <c r="U105" i="91" a="1"/>
  <c r="U90" i="91" a="1"/>
  <c r="U191" i="91" a="1"/>
  <c r="U88" i="91" a="1"/>
  <c r="U186" i="91" a="1"/>
  <c r="U152" i="91" a="1"/>
  <c r="U89" i="91" a="1"/>
  <c r="U102" i="91" a="1"/>
  <c r="U131" i="91" a="1"/>
  <c r="U120" i="91" a="1"/>
  <c r="U168" i="91" a="1"/>
  <c r="U136" i="91" a="1"/>
  <c r="U6" i="91" a="1"/>
  <c r="U79" i="91" a="1"/>
  <c r="U87" i="91" a="1"/>
  <c r="U132" i="91" a="1"/>
  <c r="U91" i="91" a="1"/>
  <c r="U128" i="91" a="1"/>
  <c r="U200" i="91" a="1"/>
  <c r="U140" i="91" a="1"/>
  <c r="U188" i="91" a="1"/>
  <c r="U126" i="91" a="1"/>
  <c r="U104" i="91" a="1"/>
  <c r="U134" i="91" a="1"/>
  <c r="U125" i="91" a="1"/>
  <c r="U138" i="91" a="1"/>
  <c r="U119" i="91" a="1"/>
  <c r="U144" i="91" a="1"/>
  <c r="U170" i="91" a="1"/>
  <c r="U130" i="91" a="1"/>
  <c r="U147" i="91" a="1"/>
  <c r="U181" i="91" a="1"/>
  <c r="U115" i="91" a="1"/>
  <c r="U155" i="91" a="1"/>
  <c r="U103" i="91" a="1"/>
  <c r="U109" i="91" a="1"/>
  <c r="U159" i="91" a="1"/>
  <c r="U99" i="91" a="1"/>
  <c r="U100" i="91" a="1"/>
  <c r="U185" i="91" a="1"/>
  <c r="U178" i="91" a="1"/>
  <c r="U163" i="91" a="1"/>
  <c r="U122" i="91" a="1"/>
  <c r="U85" i="91" a="1"/>
  <c r="U182" i="91" a="1"/>
  <c r="U117" i="91" a="1"/>
  <c r="U166" i="91" a="1"/>
  <c r="U183" i="91" a="1"/>
  <c r="U176" i="91" a="1"/>
  <c r="U175" i="91" a="1"/>
  <c r="U137" i="91" a="1"/>
  <c r="U106" i="91" a="1"/>
  <c r="U101" i="91" a="1"/>
  <c r="U145" i="91" a="1"/>
  <c r="U148" i="91" a="1"/>
  <c r="U81" i="91" a="1"/>
  <c r="U133" i="91" a="1"/>
  <c r="U190" i="91" a="1"/>
  <c r="U173" i="91" a="1"/>
  <c r="U154" i="91" a="1"/>
  <c r="U110" i="91" a="1"/>
  <c r="U93" i="91" a="1"/>
  <c r="U184" i="91" a="1"/>
  <c r="U158" i="91" a="1"/>
  <c r="U129" i="91" a="1"/>
  <c r="U5" i="91" a="1"/>
  <c r="U177" i="91" a="1"/>
  <c r="U111" i="91" a="1"/>
  <c r="U198" i="91" a="1"/>
  <c r="U141" i="91" a="1"/>
  <c r="U150" i="91" a="1"/>
  <c r="U113" i="91" a="1"/>
  <c r="U156" i="91" a="1"/>
  <c r="U149" i="91" a="1"/>
  <c r="U192" i="91" a="1"/>
  <c r="U161" i="91" a="1"/>
  <c r="U84" i="91" a="1"/>
  <c r="U98" i="91" a="1"/>
  <c r="U143" i="91" a="1"/>
  <c r="U80" i="91" a="1"/>
  <c r="U92" i="91" a="1"/>
  <c r="U174" i="91" a="1"/>
  <c r="U7" i="91" a="1"/>
  <c r="U83" i="91" a="1"/>
  <c r="U172" i="91" a="1"/>
  <c r="U189" i="91" a="1"/>
  <c r="U160" i="91" a="1"/>
  <c r="L26" i="88"/>
  <c r="M25" i="88"/>
  <c r="L13" i="88" l="1"/>
  <c r="M14" i="88"/>
  <c r="L15" i="88"/>
  <c r="L35" i="88"/>
  <c r="L37" i="88"/>
  <c r="M36" i="88"/>
  <c r="L2" i="88"/>
  <c r="L4" i="88"/>
  <c r="M3" i="88"/>
  <c r="U4" i="91"/>
  <c r="V3" i="91"/>
  <c r="U4" i="92"/>
  <c r="V3" i="92"/>
  <c r="L46" i="88"/>
  <c r="L48" i="88"/>
  <c r="M47" i="88"/>
  <c r="W9" i="84" a="1"/>
  <c r="X9" i="84" s="1"/>
  <c r="Y9" i="84" s="1"/>
  <c r="Z9" i="84" s="1"/>
  <c r="D8" i="92"/>
  <c r="D8" i="87"/>
  <c r="D8" i="86"/>
  <c r="D8" i="91"/>
  <c r="V9" i="84"/>
  <c r="Q8" i="86" a="1"/>
  <c r="Q106" i="86" a="1"/>
  <c r="Q188" i="86" a="1"/>
  <c r="Q97" i="86" a="1"/>
  <c r="Q138" i="86" a="1"/>
  <c r="Q91" i="86" a="1"/>
  <c r="Q176" i="86" a="1"/>
  <c r="Q151" i="86" a="1"/>
  <c r="Q107" i="86" a="1"/>
  <c r="Q171" i="86" a="1"/>
  <c r="Q162" i="86" a="1"/>
  <c r="Q144" i="86" a="1"/>
  <c r="Q145" i="86" a="1"/>
  <c r="Q123" i="86" a="1"/>
  <c r="Q174" i="86" a="1"/>
  <c r="Q124" i="86" a="1"/>
  <c r="Q7" i="86" a="1"/>
  <c r="Q129" i="86" a="1"/>
  <c r="Q114" i="86" a="1"/>
  <c r="Q81" i="86" a="1"/>
  <c r="Q164" i="86" a="1"/>
  <c r="Q128" i="86" a="1"/>
  <c r="Q154" i="86" a="1"/>
  <c r="Q118" i="86" a="1"/>
  <c r="Q182" i="86" a="1"/>
  <c r="Q122" i="86" a="1"/>
  <c r="Q152" i="86" a="1"/>
  <c r="Q155" i="86" a="1"/>
  <c r="Q135" i="86" a="1"/>
  <c r="Q170" i="86" a="1"/>
  <c r="Q87" i="86" a="1"/>
  <c r="Q90" i="86" a="1"/>
  <c r="Q173" i="86" a="1"/>
  <c r="Q139" i="86" a="1"/>
  <c r="Q149" i="86" a="1"/>
  <c r="Q150" i="86" a="1"/>
  <c r="Q181" i="86" a="1"/>
  <c r="Q117" i="86" a="1"/>
  <c r="Q143" i="86" a="1"/>
  <c r="Q159" i="86" a="1"/>
  <c r="Q198" i="86" a="1"/>
  <c r="Q79" i="86" a="1"/>
  <c r="Q95" i="86" a="1"/>
  <c r="Q166" i="86" a="1"/>
  <c r="Q167" i="86" a="1"/>
  <c r="Q85" i="86" a="1"/>
  <c r="Q191" i="86" a="1"/>
  <c r="Q102" i="86" a="1"/>
  <c r="Q186" i="86" a="1"/>
  <c r="Q200" i="86" a="1"/>
  <c r="Q175" i="86" a="1"/>
  <c r="Q126" i="86" a="1"/>
  <c r="Q163" i="86" a="1"/>
  <c r="Q89" i="86" a="1"/>
  <c r="Q172" i="86" a="1"/>
  <c r="Q195" i="86" a="1"/>
  <c r="Q119" i="86" a="1"/>
  <c r="Q178" i="86" a="1"/>
  <c r="Q80" i="86" a="1"/>
  <c r="Q94" i="86" a="1"/>
  <c r="Q93" i="86" a="1"/>
  <c r="Q153" i="86" a="1"/>
  <c r="Q161" i="86" a="1"/>
  <c r="Q196" i="86" a="1"/>
  <c r="Q148" i="86" a="1"/>
  <c r="Q177" i="86" a="1"/>
  <c r="Q108" i="86" a="1"/>
  <c r="Q121" i="86" a="1"/>
  <c r="Q185" i="86" a="1"/>
  <c r="Q165" i="86" a="1"/>
  <c r="Q140" i="86" a="1"/>
  <c r="Q194" i="86" a="1"/>
  <c r="Q96" i="86" a="1"/>
  <c r="Q136" i="86" a="1"/>
  <c r="Q104" i="86" a="1"/>
  <c r="Q6" i="86" a="1"/>
  <c r="Q130" i="86" a="1"/>
  <c r="Q100" i="86" a="1"/>
  <c r="Q187" i="86" a="1"/>
  <c r="Q92" i="86" a="1"/>
  <c r="Q111" i="86" a="1"/>
  <c r="Q105" i="86" a="1"/>
  <c r="Q115" i="86" a="1"/>
  <c r="Q137" i="86" a="1"/>
  <c r="Q180" i="86" a="1"/>
  <c r="Q131" i="86" a="1"/>
  <c r="Q147" i="86" a="1"/>
  <c r="Q169" i="86" a="1"/>
  <c r="Q179" i="86" a="1"/>
  <c r="Q113" i="86" a="1"/>
  <c r="Q120" i="86" a="1"/>
  <c r="Q192" i="86" a="1"/>
  <c r="Q158" i="86" a="1"/>
  <c r="Q132" i="86" a="1"/>
  <c r="Q193" i="86" a="1"/>
  <c r="Q190" i="86" a="1"/>
  <c r="Q109" i="86" a="1"/>
  <c r="Q84" i="86" a="1"/>
  <c r="Q146" i="86" a="1"/>
  <c r="Q142" i="86" a="1"/>
  <c r="Q168" i="86" a="1"/>
  <c r="Q199" i="86" a="1"/>
  <c r="Q88" i="86" a="1"/>
  <c r="Q183" i="86" a="1"/>
  <c r="Q133" i="86" a="1"/>
  <c r="Q83" i="86" a="1"/>
  <c r="Q184" i="86" a="1"/>
  <c r="Q86" i="86" a="1"/>
  <c r="Q197" i="86" a="1"/>
  <c r="Q160" i="86" a="1"/>
  <c r="Q127" i="86" a="1"/>
  <c r="Q112" i="86" a="1"/>
  <c r="Q189" i="86" a="1"/>
  <c r="Q156" i="86" a="1"/>
  <c r="Q141" i="86" a="1"/>
  <c r="Q82" i="86" a="1"/>
  <c r="Q116" i="86" a="1"/>
  <c r="Q5" i="86" a="1"/>
  <c r="Q103" i="86" a="1"/>
  <c r="Q101" i="86" a="1"/>
  <c r="Q157" i="86" a="1"/>
  <c r="Q110" i="86" a="1"/>
  <c r="Q125" i="86" a="1"/>
  <c r="Q134" i="86" a="1"/>
  <c r="Q98" i="86" a="1"/>
  <c r="Q99" i="86" a="1"/>
  <c r="Q4" i="86"/>
  <c r="R3" i="86"/>
  <c r="W3" i="87"/>
  <c r="V4" i="87"/>
  <c r="V139" i="87" a="1"/>
  <c r="V195" i="87" a="1"/>
  <c r="V81" i="87" a="1"/>
  <c r="V138" i="87" a="1"/>
  <c r="V105" i="87" a="1"/>
  <c r="V101" i="87" a="1"/>
  <c r="V169" i="87" a="1"/>
  <c r="V95" i="87" a="1"/>
  <c r="V180" i="87" a="1"/>
  <c r="V85" i="87" a="1"/>
  <c r="V166" i="87" a="1"/>
  <c r="V189" i="87" a="1"/>
  <c r="V126" i="87" a="1"/>
  <c r="V124" i="87" a="1"/>
  <c r="V128" i="87" a="1"/>
  <c r="V119" i="87" a="1"/>
  <c r="V89" i="87" a="1"/>
  <c r="V200" i="87" a="1"/>
  <c r="V103" i="87" a="1"/>
  <c r="V130" i="87" a="1"/>
  <c r="V161" i="87" a="1"/>
  <c r="V173" i="87" a="1"/>
  <c r="V162" i="87" a="1"/>
  <c r="V104" i="87" a="1"/>
  <c r="V158" i="87" a="1"/>
  <c r="V153" i="87" a="1"/>
  <c r="V91" i="87" a="1"/>
  <c r="V122" i="87" a="1"/>
  <c r="V154" i="87" a="1"/>
  <c r="V184" i="87" a="1"/>
  <c r="V123" i="87" a="1"/>
  <c r="V147" i="87" a="1"/>
  <c r="V7" i="87" a="1"/>
  <c r="V127" i="87" a="1"/>
  <c r="V164" i="87" a="1"/>
  <c r="V151" i="87" a="1"/>
  <c r="V196" i="87" a="1"/>
  <c r="V8" i="87" a="1"/>
  <c r="V174" i="87" a="1"/>
  <c r="V137" i="87" a="1"/>
  <c r="V176" i="87" a="1"/>
  <c r="V157" i="87" a="1"/>
  <c r="V198" i="87" a="1"/>
  <c r="V182" i="87" a="1"/>
  <c r="V178" i="87" a="1"/>
  <c r="V170" i="87" a="1"/>
  <c r="V125" i="87" a="1"/>
  <c r="V82" i="87" a="1"/>
  <c r="V92" i="87" a="1"/>
  <c r="V171" i="87" a="1"/>
  <c r="V177" i="87" a="1"/>
  <c r="V199" i="87" a="1"/>
  <c r="V148" i="87" a="1"/>
  <c r="V98" i="87" a="1"/>
  <c r="V97" i="87" a="1"/>
  <c r="V99" i="87" a="1"/>
  <c r="V165" i="87" a="1"/>
  <c r="V181" i="87" a="1"/>
  <c r="V113" i="87" a="1"/>
  <c r="V6" i="87" a="1"/>
  <c r="V136" i="87" a="1"/>
  <c r="V94" i="87" a="1"/>
  <c r="V149" i="87" a="1"/>
  <c r="V87" i="87" a="1"/>
  <c r="V140" i="87" a="1"/>
  <c r="V118" i="87" a="1"/>
  <c r="V117" i="87" a="1"/>
  <c r="V108" i="87" a="1"/>
  <c r="V102" i="87" a="1"/>
  <c r="V109" i="87" a="1"/>
  <c r="V183" i="87" a="1"/>
  <c r="V143" i="87" a="1"/>
  <c r="V132" i="87" a="1"/>
  <c r="V146" i="87" a="1"/>
  <c r="V167" i="87" a="1"/>
  <c r="V135" i="87" a="1"/>
  <c r="V129" i="87" a="1"/>
  <c r="V121" i="87" a="1"/>
  <c r="V156" i="87" a="1"/>
  <c r="V141" i="87" a="1"/>
  <c r="V187" i="87" a="1"/>
  <c r="V110" i="87" a="1"/>
  <c r="V194" i="87" a="1"/>
  <c r="V142" i="87" a="1"/>
  <c r="V86" i="87" a="1"/>
  <c r="V150" i="87" a="1"/>
  <c r="V192" i="87" a="1"/>
  <c r="V83" i="87" a="1"/>
  <c r="V152" i="87" a="1"/>
  <c r="V163" i="87" a="1"/>
  <c r="V175" i="87" a="1"/>
  <c r="V100" i="87" a="1"/>
  <c r="V106" i="87" a="1"/>
  <c r="V111" i="87" a="1"/>
  <c r="V131" i="87" a="1"/>
  <c r="V186" i="87" a="1"/>
  <c r="V190" i="87" a="1"/>
  <c r="V172" i="87" a="1"/>
  <c r="V144" i="87" a="1"/>
  <c r="V80" i="87" a="1"/>
  <c r="V112" i="87" a="1"/>
  <c r="V90" i="87" a="1"/>
  <c r="V160" i="87" a="1"/>
  <c r="V134" i="87" a="1"/>
  <c r="V155" i="87" a="1"/>
  <c r="V191" i="87" a="1"/>
  <c r="V185" i="87" a="1"/>
  <c r="V159" i="87" a="1"/>
  <c r="V197" i="87" a="1"/>
  <c r="V116" i="87" a="1"/>
  <c r="V84" i="87" a="1"/>
  <c r="V188" i="87" a="1"/>
  <c r="V193" i="87" a="1"/>
  <c r="V133" i="87" a="1"/>
  <c r="V107" i="87" a="1"/>
  <c r="V145" i="87" a="1"/>
  <c r="V88" i="87" a="1"/>
  <c r="V168" i="87" a="1"/>
  <c r="V5" i="87" a="1"/>
  <c r="V93" i="87" a="1"/>
  <c r="V115" i="87" a="1"/>
  <c r="V114" i="87" a="1"/>
  <c r="V96" i="87" a="1"/>
  <c r="V120" i="87" a="1"/>
  <c r="V179" i="87" a="1"/>
  <c r="V79" i="87" a="1"/>
  <c r="V174" i="92" a="1"/>
  <c r="V115" i="92" a="1"/>
  <c r="V163" i="92" a="1"/>
  <c r="V102" i="92" a="1"/>
  <c r="V101" i="92" a="1"/>
  <c r="V79" i="92" a="1"/>
  <c r="V83" i="92" a="1"/>
  <c r="V165" i="92" a="1"/>
  <c r="V189" i="92" a="1"/>
  <c r="V181" i="92" a="1"/>
  <c r="V96" i="92" a="1"/>
  <c r="V178" i="92" a="1"/>
  <c r="V133" i="92" a="1"/>
  <c r="V140" i="92" a="1"/>
  <c r="V139" i="92" a="1"/>
  <c r="V170" i="92" a="1"/>
  <c r="V119" i="92" a="1"/>
  <c r="V197" i="92" a="1"/>
  <c r="V105" i="92" a="1"/>
  <c r="V154" i="92" a="1"/>
  <c r="V148" i="92" a="1"/>
  <c r="V138" i="92" a="1"/>
  <c r="V179" i="92" a="1"/>
  <c r="V160" i="92" a="1"/>
  <c r="V127" i="92" a="1"/>
  <c r="V99" i="92" a="1"/>
  <c r="V117" i="92" a="1"/>
  <c r="V141" i="92" a="1"/>
  <c r="V82" i="92" a="1"/>
  <c r="V136" i="92" a="1"/>
  <c r="V158" i="92" a="1"/>
  <c r="V200" i="92" a="1"/>
  <c r="V97" i="92" a="1"/>
  <c r="V175" i="92" a="1"/>
  <c r="V100" i="92" a="1"/>
  <c r="V98" i="92" a="1"/>
  <c r="V144" i="92" a="1"/>
  <c r="V172" i="92" a="1"/>
  <c r="V112" i="92" a="1"/>
  <c r="V106" i="92" a="1"/>
  <c r="V107" i="92" a="1"/>
  <c r="V103" i="92" a="1"/>
  <c r="V118" i="92" a="1"/>
  <c r="V81" i="92" a="1"/>
  <c r="V7" i="92" a="1"/>
  <c r="V168" i="92" a="1"/>
  <c r="V151" i="92" a="1"/>
  <c r="V176" i="92" a="1"/>
  <c r="V94" i="92" a="1"/>
  <c r="V196" i="92" a="1"/>
  <c r="V80" i="92" a="1"/>
  <c r="V193" i="92" a="1"/>
  <c r="V90" i="92" a="1"/>
  <c r="V146" i="92" a="1"/>
  <c r="V177" i="92" a="1"/>
  <c r="V130" i="92" a="1"/>
  <c r="V114" i="92" a="1"/>
  <c r="V135" i="92" a="1"/>
  <c r="V195" i="92" a="1"/>
  <c r="V111" i="92" a="1"/>
  <c r="V120" i="92" a="1"/>
  <c r="V173" i="92" a="1"/>
  <c r="V92" i="92" a="1"/>
  <c r="V131" i="92" a="1"/>
  <c r="V91" i="92" a="1"/>
  <c r="V183" i="92" a="1"/>
  <c r="V166" i="92" a="1"/>
  <c r="V182" i="92" a="1"/>
  <c r="V150" i="92" a="1"/>
  <c r="V167" i="92" a="1"/>
  <c r="V161" i="92" a="1"/>
  <c r="V162" i="92" a="1"/>
  <c r="V86" i="92" a="1"/>
  <c r="V157" i="92" a="1"/>
  <c r="V169" i="92" a="1"/>
  <c r="V125" i="92" a="1"/>
  <c r="V88" i="92" a="1"/>
  <c r="V184" i="92" a="1"/>
  <c r="V84" i="92" a="1"/>
  <c r="V190" i="92" a="1"/>
  <c r="V155" i="92" a="1"/>
  <c r="V152" i="92" a="1"/>
  <c r="V113" i="92" a="1"/>
  <c r="V8" i="92" a="1"/>
  <c r="V188" i="92" a="1"/>
  <c r="V132" i="92" a="1"/>
  <c r="V149" i="92" a="1"/>
  <c r="V122" i="92" a="1"/>
  <c r="V187" i="92" a="1"/>
  <c r="V87" i="92" a="1"/>
  <c r="V180" i="92" a="1"/>
  <c r="V143" i="92" a="1"/>
  <c r="V194" i="92" a="1"/>
  <c r="V185" i="92" a="1"/>
  <c r="V109" i="92" a="1"/>
  <c r="V164" i="92" a="1"/>
  <c r="V6" i="92" a="1"/>
  <c r="V110" i="92" a="1"/>
  <c r="V134" i="92" a="1"/>
  <c r="V108" i="92" a="1"/>
  <c r="V156" i="92" a="1"/>
  <c r="V192" i="92" a="1"/>
  <c r="V123" i="92" a="1"/>
  <c r="V89" i="92" a="1"/>
  <c r="V145" i="92" a="1"/>
  <c r="V159" i="92" a="1"/>
  <c r="V142" i="92" a="1"/>
  <c r="V93" i="92" a="1"/>
  <c r="V171" i="92" a="1"/>
  <c r="V191" i="92" a="1"/>
  <c r="V198" i="92" a="1"/>
  <c r="V126" i="92" a="1"/>
  <c r="V121" i="92" a="1"/>
  <c r="V147" i="92" a="1"/>
  <c r="V116" i="92" a="1"/>
  <c r="V199" i="92" a="1"/>
  <c r="V128" i="92" a="1"/>
  <c r="V95" i="92" a="1"/>
  <c r="V153" i="92" a="1"/>
  <c r="V5" i="92" a="1"/>
  <c r="V129" i="92" a="1"/>
  <c r="V85" i="92" a="1"/>
  <c r="V186" i="92" a="1"/>
  <c r="V137" i="92" a="1"/>
  <c r="V124" i="92" a="1"/>
  <c r="V104" i="92" a="1"/>
  <c r="V81" i="91" a="1"/>
  <c r="V94" i="91" a="1"/>
  <c r="V99" i="91" a="1"/>
  <c r="V131" i="91" a="1"/>
  <c r="V191" i="91" a="1"/>
  <c r="V155" i="91" a="1"/>
  <c r="V146" i="91" a="1"/>
  <c r="V188" i="91" a="1"/>
  <c r="V154" i="91" a="1"/>
  <c r="V172" i="91" a="1"/>
  <c r="V163" i="91" a="1"/>
  <c r="V97" i="91" a="1"/>
  <c r="V87" i="91" a="1"/>
  <c r="V197" i="91" a="1"/>
  <c r="V178" i="91" a="1"/>
  <c r="V184" i="91" a="1"/>
  <c r="V88" i="91" a="1"/>
  <c r="V124" i="91" a="1"/>
  <c r="V189" i="91" a="1"/>
  <c r="V83" i="91" a="1"/>
  <c r="V90" i="91" a="1"/>
  <c r="V111" i="91" a="1"/>
  <c r="V181" i="91" a="1"/>
  <c r="V156" i="91" a="1"/>
  <c r="V199" i="91" a="1"/>
  <c r="V152" i="91" a="1"/>
  <c r="V138" i="91" a="1"/>
  <c r="V171" i="91" a="1"/>
  <c r="V134" i="91" a="1"/>
  <c r="V82" i="91" a="1"/>
  <c r="V6" i="91" a="1"/>
  <c r="V173" i="91" a="1"/>
  <c r="V168" i="91" a="1"/>
  <c r="V158" i="91" a="1"/>
  <c r="V169" i="91" a="1"/>
  <c r="V126" i="91" a="1"/>
  <c r="V167" i="91" a="1"/>
  <c r="V186" i="91" a="1"/>
  <c r="V110" i="91" a="1"/>
  <c r="V91" i="91" a="1"/>
  <c r="V135" i="91" a="1"/>
  <c r="V123" i="91" a="1"/>
  <c r="V107" i="91" a="1"/>
  <c r="V85" i="91" a="1"/>
  <c r="V109" i="91" a="1"/>
  <c r="V105" i="91" a="1"/>
  <c r="V195" i="91" a="1"/>
  <c r="V144" i="91" a="1"/>
  <c r="V192" i="91" a="1"/>
  <c r="V86" i="91" a="1"/>
  <c r="V121" i="91" a="1"/>
  <c r="V196" i="91" a="1"/>
  <c r="V114" i="91" a="1"/>
  <c r="V157" i="91" a="1"/>
  <c r="V145" i="91" a="1"/>
  <c r="V92" i="91" a="1"/>
  <c r="V147" i="91" a="1"/>
  <c r="V164" i="91" a="1"/>
  <c r="V136" i="91" a="1"/>
  <c r="V177" i="91" a="1"/>
  <c r="V132" i="91" a="1"/>
  <c r="V116" i="91" a="1"/>
  <c r="V98" i="91" a="1"/>
  <c r="V129" i="91" a="1"/>
  <c r="V159" i="91" a="1"/>
  <c r="V127" i="91" a="1"/>
  <c r="V170" i="91" a="1"/>
  <c r="V183" i="91" a="1"/>
  <c r="V125" i="91" a="1"/>
  <c r="V89" i="91" a="1"/>
  <c r="V160" i="91" a="1"/>
  <c r="V185" i="91" a="1"/>
  <c r="V190" i="91" a="1"/>
  <c r="V174" i="91" a="1"/>
  <c r="V137" i="91" a="1"/>
  <c r="V165" i="91" a="1"/>
  <c r="V139" i="91" a="1"/>
  <c r="V79" i="91" a="1"/>
  <c r="V198" i="91" a="1"/>
  <c r="V118" i="91" a="1"/>
  <c r="V103" i="91" a="1"/>
  <c r="V187" i="91" a="1"/>
  <c r="V96" i="91" a="1"/>
  <c r="V7" i="91" a="1"/>
  <c r="V140" i="91" a="1"/>
  <c r="V130" i="91" a="1"/>
  <c r="V176" i="91" a="1"/>
  <c r="V102" i="91" a="1"/>
  <c r="V95" i="91" a="1"/>
  <c r="V182" i="91" a="1"/>
  <c r="V142" i="91" a="1"/>
  <c r="V161" i="91" a="1"/>
  <c r="V115" i="91" a="1"/>
  <c r="V117" i="91" a="1"/>
  <c r="V104" i="91" a="1"/>
  <c r="V128" i="91" a="1"/>
  <c r="V80" i="91" a="1"/>
  <c r="V180" i="91" a="1"/>
  <c r="V179" i="91" a="1"/>
  <c r="V150" i="91" a="1"/>
  <c r="V106" i="91" a="1"/>
  <c r="V93" i="91" a="1"/>
  <c r="V101" i="91" a="1"/>
  <c r="V200" i="91" a="1"/>
  <c r="V5" i="91" a="1"/>
  <c r="V175" i="91" a="1"/>
  <c r="V151" i="91" a="1"/>
  <c r="V143" i="91" a="1"/>
  <c r="V149" i="91" a="1"/>
  <c r="V108" i="91" a="1"/>
  <c r="V162" i="91" a="1"/>
  <c r="V193" i="91" a="1"/>
  <c r="V8" i="91" a="1"/>
  <c r="V112" i="91" a="1"/>
  <c r="V122" i="91" a="1"/>
  <c r="V120" i="91" a="1"/>
  <c r="V100" i="91" a="1"/>
  <c r="V84" i="91" a="1"/>
  <c r="V153" i="91" a="1"/>
  <c r="V113" i="91" a="1"/>
  <c r="V141" i="91" a="1"/>
  <c r="V194" i="91" a="1"/>
  <c r="V133" i="91" a="1"/>
  <c r="V148" i="91" a="1"/>
  <c r="V119" i="91" a="1"/>
  <c r="V166" i="91" a="1"/>
  <c r="M26" i="88"/>
  <c r="N25" i="88"/>
  <c r="N14" i="88" l="1"/>
  <c r="M15" i="88"/>
  <c r="M13" i="88"/>
  <c r="M35" i="88"/>
  <c r="M37" i="88"/>
  <c r="N36" i="88"/>
  <c r="M2" i="88"/>
  <c r="N3" i="88"/>
  <c r="M4" i="88"/>
  <c r="V4" i="91"/>
  <c r="W3" i="91"/>
  <c r="V4" i="92"/>
  <c r="W3" i="92"/>
  <c r="M46" i="88"/>
  <c r="M48" i="88"/>
  <c r="N47" i="88"/>
  <c r="AA9" i="84" a="1"/>
  <c r="AB9" i="84" s="1"/>
  <c r="R8" i="86" a="1"/>
  <c r="R4" i="86"/>
  <c r="S3" i="86"/>
  <c r="R181" i="86" a="1"/>
  <c r="R150" i="86" a="1"/>
  <c r="R97" i="86" a="1"/>
  <c r="R189" i="86" a="1"/>
  <c r="R169" i="86" a="1"/>
  <c r="R116" i="86" a="1"/>
  <c r="R159" i="86" a="1"/>
  <c r="R90" i="86" a="1"/>
  <c r="R173" i="86" a="1"/>
  <c r="R178" i="86" a="1"/>
  <c r="R151" i="86" a="1"/>
  <c r="R131" i="86" a="1"/>
  <c r="R133" i="86" a="1"/>
  <c r="R200" i="86" a="1"/>
  <c r="R149" i="86" a="1"/>
  <c r="R110" i="86" a="1"/>
  <c r="R175" i="86" a="1"/>
  <c r="R79" i="86" a="1"/>
  <c r="R142" i="86" a="1"/>
  <c r="R126" i="86" a="1"/>
  <c r="R109" i="86" a="1"/>
  <c r="R135" i="86" a="1"/>
  <c r="R136" i="86" a="1"/>
  <c r="R128" i="86" a="1"/>
  <c r="R102" i="86" a="1"/>
  <c r="R141" i="86" a="1"/>
  <c r="R96" i="86" a="1"/>
  <c r="R112" i="86" a="1"/>
  <c r="R118" i="86" a="1"/>
  <c r="R170" i="86" a="1"/>
  <c r="R156" i="86" a="1"/>
  <c r="R113" i="86" a="1"/>
  <c r="R144" i="86" a="1"/>
  <c r="R172" i="86" a="1"/>
  <c r="R104" i="86" a="1"/>
  <c r="R134" i="86" a="1"/>
  <c r="R85" i="86" a="1"/>
  <c r="R82" i="86" a="1"/>
  <c r="R186" i="86" a="1"/>
  <c r="R195" i="86" a="1"/>
  <c r="R115" i="86" a="1"/>
  <c r="R192" i="86" a="1"/>
  <c r="R196" i="86" a="1"/>
  <c r="R7" i="86" a="1"/>
  <c r="R6" i="86" a="1"/>
  <c r="R165" i="86" a="1"/>
  <c r="R143" i="86" a="1"/>
  <c r="R94" i="86" a="1"/>
  <c r="R95" i="86" a="1"/>
  <c r="R101" i="86" a="1"/>
  <c r="R168" i="86" a="1"/>
  <c r="R111" i="86" a="1"/>
  <c r="R154" i="86" a="1"/>
  <c r="R187" i="86" a="1"/>
  <c r="R188" i="86" a="1"/>
  <c r="R86" i="86" a="1"/>
  <c r="R171" i="86" a="1"/>
  <c r="R121" i="86" a="1"/>
  <c r="R147" i="86" a="1"/>
  <c r="R119" i="86" a="1"/>
  <c r="R177" i="86" a="1"/>
  <c r="R140" i="86" a="1"/>
  <c r="R125" i="86" a="1"/>
  <c r="R157" i="86" a="1"/>
  <c r="R93" i="86" a="1"/>
  <c r="R127" i="86" a="1"/>
  <c r="R107" i="86" a="1"/>
  <c r="R146" i="86" a="1"/>
  <c r="R92" i="86" a="1"/>
  <c r="R166" i="86" a="1"/>
  <c r="R153" i="86" a="1"/>
  <c r="R139" i="86" a="1"/>
  <c r="R87" i="86" a="1"/>
  <c r="R163" i="86" a="1"/>
  <c r="R167" i="86" a="1"/>
  <c r="R180" i="86" a="1"/>
  <c r="R182" i="86" a="1"/>
  <c r="R114" i="86" a="1"/>
  <c r="R174" i="86" a="1"/>
  <c r="R100" i="86" a="1"/>
  <c r="R132" i="86" a="1"/>
  <c r="R160" i="86" a="1"/>
  <c r="R105" i="86" a="1"/>
  <c r="R130" i="86" a="1"/>
  <c r="R99" i="86" a="1"/>
  <c r="R164" i="86" a="1"/>
  <c r="R185" i="86" a="1"/>
  <c r="R152" i="86" a="1"/>
  <c r="R184" i="86" a="1"/>
  <c r="R120" i="86" a="1"/>
  <c r="R198" i="86" a="1"/>
  <c r="R91" i="86" a="1"/>
  <c r="R161" i="86" a="1"/>
  <c r="R193" i="86" a="1"/>
  <c r="R155" i="86" a="1"/>
  <c r="R122" i="86" a="1"/>
  <c r="R137" i="86" a="1"/>
  <c r="R129" i="86" a="1"/>
  <c r="R124" i="86" a="1"/>
  <c r="R138" i="86" a="1"/>
  <c r="R5" i="86" a="1"/>
  <c r="R80" i="86" a="1"/>
  <c r="R98" i="86" a="1"/>
  <c r="R179" i="86" a="1"/>
  <c r="R88" i="86" a="1"/>
  <c r="R176" i="86" a="1"/>
  <c r="R148" i="86" a="1"/>
  <c r="R190" i="86" a="1"/>
  <c r="R145" i="86" a="1"/>
  <c r="R108" i="86" a="1"/>
  <c r="R106" i="86" a="1"/>
  <c r="R117" i="86" a="1"/>
  <c r="R81" i="86" a="1"/>
  <c r="R83" i="86" a="1"/>
  <c r="R162" i="86" a="1"/>
  <c r="R123" i="86" a="1"/>
  <c r="R197" i="86" a="1"/>
  <c r="R158" i="86" a="1"/>
  <c r="R84" i="86" a="1"/>
  <c r="R199" i="86" a="1"/>
  <c r="R183" i="86" a="1"/>
  <c r="R89" i="86" a="1"/>
  <c r="R191" i="86" a="1"/>
  <c r="R103" i="86" a="1"/>
  <c r="R194" i="86" a="1"/>
  <c r="W4" i="87"/>
  <c r="W82" i="87" a="1"/>
  <c r="W158" i="87" a="1"/>
  <c r="W115" i="87" a="1"/>
  <c r="W96" i="87" a="1"/>
  <c r="W174" i="87" a="1"/>
  <c r="W161" i="87" a="1"/>
  <c r="W114" i="87" a="1"/>
  <c r="W81" i="87" a="1"/>
  <c r="W98" i="87" a="1"/>
  <c r="W108" i="87" a="1"/>
  <c r="W168" i="87" a="1"/>
  <c r="W192" i="87" a="1"/>
  <c r="W91" i="87" a="1"/>
  <c r="W177" i="87" a="1"/>
  <c r="W185" i="87" a="1"/>
  <c r="W160" i="87" a="1"/>
  <c r="W178" i="87" a="1"/>
  <c r="W144" i="87" a="1"/>
  <c r="W113" i="87" a="1"/>
  <c r="W84" i="87" a="1"/>
  <c r="W141" i="87" a="1"/>
  <c r="W146" i="87" a="1"/>
  <c r="W90" i="87" a="1"/>
  <c r="W130" i="87" a="1"/>
  <c r="W138" i="87" a="1"/>
  <c r="W97" i="87" a="1"/>
  <c r="W162" i="87" a="1"/>
  <c r="W189" i="87" a="1"/>
  <c r="W149" i="87" a="1"/>
  <c r="W195" i="87" a="1"/>
  <c r="W122" i="87" a="1"/>
  <c r="W154" i="87" a="1"/>
  <c r="W153" i="87" a="1"/>
  <c r="W112" i="87" a="1"/>
  <c r="W111" i="87" a="1"/>
  <c r="W125" i="87" a="1"/>
  <c r="W150" i="87" a="1"/>
  <c r="W156" i="87" a="1"/>
  <c r="W88" i="87" a="1"/>
  <c r="W137" i="87" a="1"/>
  <c r="W179" i="87" a="1"/>
  <c r="W89" i="87" a="1"/>
  <c r="W142" i="87" a="1"/>
  <c r="W119" i="87" a="1"/>
  <c r="W105" i="87" a="1"/>
  <c r="W176" i="87" a="1"/>
  <c r="W128" i="87" a="1"/>
  <c r="W120" i="87" a="1"/>
  <c r="W104" i="87" a="1"/>
  <c r="W126" i="87" a="1"/>
  <c r="W8" i="87" a="1"/>
  <c r="W157" i="87" a="1"/>
  <c r="W135" i="87" a="1"/>
  <c r="W101" i="87" a="1"/>
  <c r="W116" i="87" a="1"/>
  <c r="W197" i="87" a="1"/>
  <c r="W175" i="87" a="1"/>
  <c r="W99" i="87" a="1"/>
  <c r="W131" i="87" a="1"/>
  <c r="W94" i="87" a="1"/>
  <c r="W182" i="87" a="1"/>
  <c r="W143" i="87" a="1"/>
  <c r="W152" i="87" a="1"/>
  <c r="W121" i="87" a="1"/>
  <c r="W170" i="87" a="1"/>
  <c r="W169" i="87" a="1"/>
  <c r="W132" i="87" a="1"/>
  <c r="W171" i="87" a="1"/>
  <c r="W79" i="87" a="1"/>
  <c r="W118" i="87" a="1"/>
  <c r="W167" i="87" a="1"/>
  <c r="W165" i="87" a="1"/>
  <c r="W86" i="87" a="1"/>
  <c r="W103" i="87" a="1"/>
  <c r="W151" i="87" a="1"/>
  <c r="W83" i="87" a="1"/>
  <c r="W140" i="87" a="1"/>
  <c r="W123" i="87" a="1"/>
  <c r="W109" i="87" a="1"/>
  <c r="W191" i="87" a="1"/>
  <c r="W148" i="87" a="1"/>
  <c r="W199" i="87" a="1"/>
  <c r="W145" i="87" a="1"/>
  <c r="W155" i="87" a="1"/>
  <c r="W181" i="87" a="1"/>
  <c r="W5" i="87" a="1"/>
  <c r="W188" i="87" a="1"/>
  <c r="W164" i="87" a="1"/>
  <c r="W173" i="87" a="1"/>
  <c r="W110" i="87" a="1"/>
  <c r="W93" i="87" a="1"/>
  <c r="W107" i="87" a="1"/>
  <c r="W127" i="87" a="1"/>
  <c r="W183" i="87" a="1"/>
  <c r="W193" i="87" a="1"/>
  <c r="W95" i="87" a="1"/>
  <c r="W180" i="87" a="1"/>
  <c r="W133" i="87" a="1"/>
  <c r="W196" i="87" a="1"/>
  <c r="W124" i="87" a="1"/>
  <c r="W102" i="87" a="1"/>
  <c r="W92" i="87" a="1"/>
  <c r="W129" i="87" a="1"/>
  <c r="W172" i="87" a="1"/>
  <c r="W7" i="87" a="1"/>
  <c r="W117" i="87" a="1"/>
  <c r="W147" i="87" a="1"/>
  <c r="W186" i="87" a="1"/>
  <c r="W163" i="87" a="1"/>
  <c r="W139" i="87" a="1"/>
  <c r="W6" i="87" a="1"/>
  <c r="W85" i="87" a="1"/>
  <c r="W134" i="87" a="1"/>
  <c r="W80" i="87" a="1"/>
  <c r="W194" i="87" a="1"/>
  <c r="W87" i="87" a="1"/>
  <c r="W166" i="87" a="1"/>
  <c r="W106" i="87" a="1"/>
  <c r="W136" i="87" a="1"/>
  <c r="W200" i="87" a="1"/>
  <c r="W190" i="87" a="1"/>
  <c r="W198" i="87" a="1"/>
  <c r="W187" i="87" a="1"/>
  <c r="W184" i="87" a="1"/>
  <c r="W100" i="87" a="1"/>
  <c r="W159" i="87" a="1"/>
  <c r="X3" i="87"/>
  <c r="W87" i="92" a="1"/>
  <c r="W133" i="92" a="1"/>
  <c r="W96" i="92" a="1"/>
  <c r="W143" i="92" a="1"/>
  <c r="W171" i="92" a="1"/>
  <c r="W189" i="92" a="1"/>
  <c r="W153" i="92" a="1"/>
  <c r="W149" i="92" a="1"/>
  <c r="W84" i="92" a="1"/>
  <c r="W80" i="92" a="1"/>
  <c r="W165" i="92" a="1"/>
  <c r="W119" i="92" a="1"/>
  <c r="W146" i="92" a="1"/>
  <c r="W174" i="92" a="1"/>
  <c r="W116" i="92" a="1"/>
  <c r="W184" i="92" a="1"/>
  <c r="W131" i="92" a="1"/>
  <c r="W125" i="92" a="1"/>
  <c r="W152" i="92" a="1"/>
  <c r="W169" i="92" a="1"/>
  <c r="W121" i="92" a="1"/>
  <c r="W85" i="92" a="1"/>
  <c r="W129" i="92" a="1"/>
  <c r="W90" i="92" a="1"/>
  <c r="W89" i="92" a="1"/>
  <c r="W92" i="92" a="1"/>
  <c r="W95" i="92" a="1"/>
  <c r="W168" i="92" a="1"/>
  <c r="W187" i="92" a="1"/>
  <c r="W199" i="92" a="1"/>
  <c r="W154" i="92" a="1"/>
  <c r="W122" i="92" a="1"/>
  <c r="W117" i="92" a="1"/>
  <c r="W175" i="92" a="1"/>
  <c r="W162" i="92" a="1"/>
  <c r="W185" i="92" a="1"/>
  <c r="W114" i="92" a="1"/>
  <c r="W179" i="92" a="1"/>
  <c r="W155" i="92" a="1"/>
  <c r="W183" i="92" a="1"/>
  <c r="W191" i="92" a="1"/>
  <c r="W5" i="92" a="1"/>
  <c r="W141" i="92" a="1"/>
  <c r="W170" i="92" a="1"/>
  <c r="W102" i="92" a="1"/>
  <c r="W172" i="92" a="1"/>
  <c r="W82" i="92" a="1"/>
  <c r="W6" i="92" a="1"/>
  <c r="W139" i="92" a="1"/>
  <c r="W188" i="92" a="1"/>
  <c r="W193" i="92" a="1"/>
  <c r="W147" i="92" a="1"/>
  <c r="W167" i="92" a="1"/>
  <c r="W132" i="92" a="1"/>
  <c r="W99" i="92" a="1"/>
  <c r="W176" i="92" a="1"/>
  <c r="W79" i="92" a="1"/>
  <c r="W178" i="92" a="1"/>
  <c r="W126" i="92" a="1"/>
  <c r="W142" i="92" a="1"/>
  <c r="W164" i="92" a="1"/>
  <c r="W83" i="92" a="1"/>
  <c r="W134" i="92" a="1"/>
  <c r="W150" i="92" a="1"/>
  <c r="W105" i="92" a="1"/>
  <c r="W182" i="92" a="1"/>
  <c r="W163" i="92" a="1"/>
  <c r="W195" i="92" a="1"/>
  <c r="W112" i="92" a="1"/>
  <c r="W130" i="92" a="1"/>
  <c r="W106" i="92" a="1"/>
  <c r="W123" i="92" a="1"/>
  <c r="W156" i="92" a="1"/>
  <c r="W120" i="92" a="1"/>
  <c r="W186" i="92" a="1"/>
  <c r="W8" i="92" a="1"/>
  <c r="W104" i="92" a="1"/>
  <c r="W157" i="92" a="1"/>
  <c r="W180" i="92" a="1"/>
  <c r="W113" i="92" a="1"/>
  <c r="W111" i="92" a="1"/>
  <c r="W86" i="92" a="1"/>
  <c r="W94" i="92" a="1"/>
  <c r="W109" i="92" a="1"/>
  <c r="W103" i="92" a="1"/>
  <c r="W110" i="92" a="1"/>
  <c r="W118" i="92" a="1"/>
  <c r="W160" i="92" a="1"/>
  <c r="W158" i="92" a="1"/>
  <c r="W151" i="92" a="1"/>
  <c r="W93" i="92" a="1"/>
  <c r="W138" i="92" a="1"/>
  <c r="W101" i="92" a="1"/>
  <c r="W140" i="92" a="1"/>
  <c r="W115" i="92" a="1"/>
  <c r="W159" i="92" a="1"/>
  <c r="W166" i="92" a="1"/>
  <c r="W100" i="92" a="1"/>
  <c r="W161" i="92" a="1"/>
  <c r="W7" i="92" a="1"/>
  <c r="W173" i="92" a="1"/>
  <c r="W196" i="92" a="1"/>
  <c r="W144" i="92" a="1"/>
  <c r="W127" i="92" a="1"/>
  <c r="W97" i="92" a="1"/>
  <c r="W135" i="92" a="1"/>
  <c r="W197" i="92" a="1"/>
  <c r="W128" i="92" a="1"/>
  <c r="W91" i="92" a="1"/>
  <c r="W107" i="92" a="1"/>
  <c r="W124" i="92" a="1"/>
  <c r="W148" i="92" a="1"/>
  <c r="W181" i="92" a="1"/>
  <c r="W136" i="92" a="1"/>
  <c r="W177" i="92" a="1"/>
  <c r="W88" i="92" a="1"/>
  <c r="W198" i="92" a="1"/>
  <c r="W137" i="92" a="1"/>
  <c r="W108" i="92" a="1"/>
  <c r="W81" i="92" a="1"/>
  <c r="W194" i="92" a="1"/>
  <c r="W190" i="92" a="1"/>
  <c r="W192" i="92" a="1"/>
  <c r="W200" i="92" a="1"/>
  <c r="W145" i="92" a="1"/>
  <c r="W98" i="92" a="1"/>
  <c r="W119" i="91" a="1"/>
  <c r="W162" i="91" a="1"/>
  <c r="W170" i="91" a="1"/>
  <c r="W99" i="91" a="1"/>
  <c r="W83" i="91" a="1"/>
  <c r="W91" i="91" a="1"/>
  <c r="W94" i="91" a="1"/>
  <c r="W129" i="91" a="1"/>
  <c r="W198" i="91" a="1"/>
  <c r="W141" i="91" a="1"/>
  <c r="W143" i="91" a="1"/>
  <c r="W144" i="91" a="1"/>
  <c r="W167" i="91" a="1"/>
  <c r="W100" i="91" a="1"/>
  <c r="W109" i="91" a="1"/>
  <c r="W133" i="91" a="1"/>
  <c r="W134" i="91" a="1"/>
  <c r="W150" i="91" a="1"/>
  <c r="W191" i="91" a="1"/>
  <c r="W160" i="91" a="1"/>
  <c r="W6" i="91" a="1"/>
  <c r="W182" i="91" a="1"/>
  <c r="W112" i="91" a="1"/>
  <c r="W189" i="91" a="1"/>
  <c r="W118" i="91" a="1"/>
  <c r="W108" i="91" a="1"/>
  <c r="W98" i="91" a="1"/>
  <c r="W116" i="91" a="1"/>
  <c r="W85" i="91" a="1"/>
  <c r="W156" i="91" a="1"/>
  <c r="W136" i="91" a="1"/>
  <c r="W159" i="91" a="1"/>
  <c r="W161" i="91" a="1"/>
  <c r="W168" i="91" a="1"/>
  <c r="W103" i="91" a="1"/>
  <c r="W115" i="91" a="1"/>
  <c r="W7" i="91" a="1"/>
  <c r="W80" i="91" a="1"/>
  <c r="W105" i="91" a="1"/>
  <c r="W199" i="91" a="1"/>
  <c r="W183" i="91" a="1"/>
  <c r="W127" i="91" a="1"/>
  <c r="W196" i="91" a="1"/>
  <c r="W135" i="91" a="1"/>
  <c r="W195" i="91" a="1"/>
  <c r="W128" i="91" a="1"/>
  <c r="W97" i="91" a="1"/>
  <c r="W131" i="91" a="1"/>
  <c r="W8" i="91" a="1"/>
  <c r="W171" i="91" a="1"/>
  <c r="W197" i="91" a="1"/>
  <c r="W132" i="91" a="1"/>
  <c r="W194" i="91" a="1"/>
  <c r="W125" i="91" a="1"/>
  <c r="W138" i="91" a="1"/>
  <c r="W166" i="91" a="1"/>
  <c r="W180" i="91" a="1"/>
  <c r="W165" i="91" a="1"/>
  <c r="W193" i="91" a="1"/>
  <c r="W90" i="91" a="1"/>
  <c r="W111" i="91" a="1"/>
  <c r="W117" i="91" a="1"/>
  <c r="W122" i="91" a="1"/>
  <c r="W101" i="91" a="1"/>
  <c r="W173" i="91" a="1"/>
  <c r="W140" i="91" a="1"/>
  <c r="W124" i="91" a="1"/>
  <c r="W93" i="91" a="1"/>
  <c r="W179" i="91" a="1"/>
  <c r="W157" i="91" a="1"/>
  <c r="W172" i="91" a="1"/>
  <c r="W154" i="91" a="1"/>
  <c r="W89" i="91" a="1"/>
  <c r="W177" i="91" a="1"/>
  <c r="W142" i="91" a="1"/>
  <c r="W181" i="91" a="1"/>
  <c r="W82" i="91" a="1"/>
  <c r="W5" i="91" a="1"/>
  <c r="W95" i="91" a="1"/>
  <c r="W178" i="91" a="1"/>
  <c r="W163" i="91" a="1"/>
  <c r="W149" i="91" a="1"/>
  <c r="W87" i="91" a="1"/>
  <c r="W146" i="91" a="1"/>
  <c r="W184" i="91" a="1"/>
  <c r="W104" i="91" a="1"/>
  <c r="W84" i="91" a="1"/>
  <c r="W186" i="91" a="1"/>
  <c r="W188" i="91" a="1"/>
  <c r="W147" i="91" a="1"/>
  <c r="W185" i="91" a="1"/>
  <c r="W88" i="91" a="1"/>
  <c r="W152" i="91" a="1"/>
  <c r="W158" i="91" a="1"/>
  <c r="W187" i="91" a="1"/>
  <c r="W107" i="91" a="1"/>
  <c r="W126" i="91" a="1"/>
  <c r="W121" i="91" a="1"/>
  <c r="W176" i="91" a="1"/>
  <c r="W113" i="91" a="1"/>
  <c r="W164" i="91" a="1"/>
  <c r="W86" i="91" a="1"/>
  <c r="W123" i="91" a="1"/>
  <c r="W155" i="91" a="1"/>
  <c r="W110" i="91" a="1"/>
  <c r="W174" i="91" a="1"/>
  <c r="W106" i="91" a="1"/>
  <c r="W130" i="91" a="1"/>
  <c r="W137" i="91" a="1"/>
  <c r="W145" i="91" a="1"/>
  <c r="W151" i="91" a="1"/>
  <c r="W120" i="91" a="1"/>
  <c r="W175" i="91" a="1"/>
  <c r="W192" i="91" a="1"/>
  <c r="W169" i="91" a="1"/>
  <c r="W139" i="91" a="1"/>
  <c r="W81" i="91" a="1"/>
  <c r="W96" i="91" a="1"/>
  <c r="W190" i="91" a="1"/>
  <c r="W148" i="91" a="1"/>
  <c r="W114" i="91" a="1"/>
  <c r="W102" i="91" a="1"/>
  <c r="W200" i="91" a="1"/>
  <c r="W79" i="91" a="1"/>
  <c r="W92" i="91" a="1"/>
  <c r="W153" i="91" a="1"/>
  <c r="N26" i="88"/>
  <c r="O25" i="88"/>
  <c r="N37" i="88" l="1"/>
  <c r="O36" i="88"/>
  <c r="N35" i="88"/>
  <c r="N15" i="88"/>
  <c r="N13" i="88"/>
  <c r="O14" i="88"/>
  <c r="N4" i="88"/>
  <c r="O3" i="88"/>
  <c r="N2" i="88"/>
  <c r="W4" i="91"/>
  <c r="X3" i="91"/>
  <c r="X3" i="92"/>
  <c r="W4" i="92"/>
  <c r="N48" i="88"/>
  <c r="O47" i="88"/>
  <c r="N46" i="88"/>
  <c r="R9" i="91" a="1"/>
  <c r="N9" i="87" a="1"/>
  <c r="Q9" i="86" a="1"/>
  <c r="N9" i="86" a="1"/>
  <c r="P9" i="87" a="1"/>
  <c r="V9" i="92" a="1"/>
  <c r="U9" i="92" a="1"/>
  <c r="I9" i="86" a="1"/>
  <c r="T9" i="91" a="1"/>
  <c r="T9" i="92" a="1"/>
  <c r="M9" i="91" a="1"/>
  <c r="O9" i="91" a="1"/>
  <c r="N9" i="92" a="1"/>
  <c r="M9" i="92" a="1"/>
  <c r="O9" i="86" a="1"/>
  <c r="O9" i="87" a="1"/>
  <c r="R9" i="92" a="1"/>
  <c r="S9" i="91" a="1"/>
  <c r="O9" i="92" a="1"/>
  <c r="J9" i="86" a="1"/>
  <c r="Q9" i="87" a="1"/>
  <c r="P9" i="86" a="1"/>
  <c r="P9" i="92" a="1"/>
  <c r="Q9" i="92" a="1"/>
  <c r="K9" i="86" a="1"/>
  <c r="P9" i="91" a="1"/>
  <c r="V9" i="91" a="1"/>
  <c r="S9" i="92" a="1"/>
  <c r="Q9" i="91" a="1"/>
  <c r="U9" i="91" a="1"/>
  <c r="M9" i="87" a="1"/>
  <c r="U9" i="87" a="1"/>
  <c r="T9" i="87" a="1"/>
  <c r="L9" i="91" a="1"/>
  <c r="R9" i="87" a="1"/>
  <c r="V9" i="87" a="1"/>
  <c r="L9" i="92" a="1"/>
  <c r="L9" i="86" a="1"/>
  <c r="M9" i="86" a="1"/>
  <c r="L9" i="87" a="1"/>
  <c r="N9" i="91" a="1"/>
  <c r="S9" i="87" a="1"/>
  <c r="AH9" i="84"/>
  <c r="AK9" i="84" s="1"/>
  <c r="AL9" i="84" s="1" a="1"/>
  <c r="AM9" i="84" s="1"/>
  <c r="C9" i="86"/>
  <c r="C9" i="87"/>
  <c r="C9" i="91"/>
  <c r="C9" i="92"/>
  <c r="S9" i="86" a="1"/>
  <c r="S8" i="86" a="1"/>
  <c r="S110" i="86" a="1"/>
  <c r="S145" i="86" a="1"/>
  <c r="S113" i="86" a="1"/>
  <c r="S173" i="86" a="1"/>
  <c r="S92" i="86" a="1"/>
  <c r="S164" i="86" a="1"/>
  <c r="S196" i="86" a="1"/>
  <c r="S80" i="86" a="1"/>
  <c r="S131" i="86" a="1"/>
  <c r="S96" i="86" a="1"/>
  <c r="S112" i="86" a="1"/>
  <c r="S86" i="86" a="1"/>
  <c r="S150" i="86" a="1"/>
  <c r="S195" i="86" a="1"/>
  <c r="S82" i="86" a="1"/>
  <c r="S158" i="86" a="1"/>
  <c r="S161" i="86" a="1"/>
  <c r="S128" i="86" a="1"/>
  <c r="S132" i="86" a="1"/>
  <c r="S155" i="86" a="1"/>
  <c r="S140" i="86" a="1"/>
  <c r="S127" i="86" a="1"/>
  <c r="S153" i="86" a="1"/>
  <c r="S186" i="86" a="1"/>
  <c r="S102" i="86" a="1"/>
  <c r="S193" i="86" a="1"/>
  <c r="S160" i="86" a="1"/>
  <c r="S87" i="86" a="1"/>
  <c r="S154" i="86" a="1"/>
  <c r="S91" i="86" a="1"/>
  <c r="S175" i="86" a="1"/>
  <c r="S152" i="86" a="1"/>
  <c r="S84" i="86" a="1"/>
  <c r="S130" i="86" a="1"/>
  <c r="S103" i="86" a="1"/>
  <c r="S192" i="86" a="1"/>
  <c r="S107" i="86" a="1"/>
  <c r="S179" i="86" a="1"/>
  <c r="S7" i="86" a="1"/>
  <c r="S89" i="86" a="1"/>
  <c r="S194" i="86" a="1"/>
  <c r="S172" i="86" a="1"/>
  <c r="S95" i="86" a="1"/>
  <c r="S163" i="86" a="1"/>
  <c r="S198" i="86" a="1"/>
  <c r="S170" i="86" a="1"/>
  <c r="S138" i="86" a="1"/>
  <c r="S191" i="86" a="1"/>
  <c r="S174" i="86" a="1"/>
  <c r="S126" i="86" a="1"/>
  <c r="S178" i="86" a="1"/>
  <c r="S168" i="86" a="1"/>
  <c r="S157" i="86" a="1"/>
  <c r="S188" i="86" a="1"/>
  <c r="S169" i="86" a="1"/>
  <c r="S83" i="86" a="1"/>
  <c r="S166" i="86" a="1"/>
  <c r="S136" i="86" a="1"/>
  <c r="S187" i="86" a="1"/>
  <c r="S180" i="86" a="1"/>
  <c r="S115" i="86" a="1"/>
  <c r="S144" i="86" a="1"/>
  <c r="S129" i="86" a="1"/>
  <c r="S151" i="86" a="1"/>
  <c r="S122" i="86" a="1"/>
  <c r="S162" i="86" a="1"/>
  <c r="S105" i="86" a="1"/>
  <c r="S184" i="86" a="1"/>
  <c r="S165" i="86" a="1"/>
  <c r="S146" i="86" a="1"/>
  <c r="S81" i="86" a="1"/>
  <c r="S149" i="86" a="1"/>
  <c r="S189" i="86" a="1"/>
  <c r="S106" i="86" a="1"/>
  <c r="S137" i="86" a="1"/>
  <c r="S93" i="86" a="1"/>
  <c r="S135" i="86" a="1"/>
  <c r="S111" i="86" a="1"/>
  <c r="S134" i="86" a="1"/>
  <c r="S142" i="86" a="1"/>
  <c r="S94" i="86" a="1"/>
  <c r="S159" i="86" a="1"/>
  <c r="S197" i="86" a="1"/>
  <c r="S183" i="86" a="1"/>
  <c r="S156" i="86" a="1"/>
  <c r="S119" i="86" a="1"/>
  <c r="S5" i="86" a="1"/>
  <c r="S100" i="86" a="1"/>
  <c r="S199" i="86" a="1"/>
  <c r="S125" i="86" a="1"/>
  <c r="S139" i="86" a="1"/>
  <c r="S90" i="86" a="1"/>
  <c r="S6" i="86" a="1"/>
  <c r="S167" i="86" a="1"/>
  <c r="S85" i="86" a="1"/>
  <c r="S109" i="86" a="1"/>
  <c r="S182" i="86" a="1"/>
  <c r="S98" i="86" a="1"/>
  <c r="S190" i="86" a="1"/>
  <c r="S97" i="86" a="1"/>
  <c r="S181" i="86" a="1"/>
  <c r="S114" i="86" a="1"/>
  <c r="S171" i="86" a="1"/>
  <c r="S147" i="86" a="1"/>
  <c r="S88" i="86" a="1"/>
  <c r="S141" i="86" a="1"/>
  <c r="S108" i="86" a="1"/>
  <c r="S143" i="86" a="1"/>
  <c r="S123" i="86" a="1"/>
  <c r="S99" i="86" a="1"/>
  <c r="S177" i="86" a="1"/>
  <c r="S118" i="86" a="1"/>
  <c r="S148" i="86" a="1"/>
  <c r="S124" i="86" a="1"/>
  <c r="S101" i="86" a="1"/>
  <c r="S79" i="86" a="1"/>
  <c r="S120" i="86" a="1"/>
  <c r="S185" i="86" a="1"/>
  <c r="S121" i="86" a="1"/>
  <c r="S200" i="86" a="1"/>
  <c r="S116" i="86" a="1"/>
  <c r="S104" i="86" a="1"/>
  <c r="S133" i="86" a="1"/>
  <c r="S117" i="86" a="1"/>
  <c r="S176" i="86" a="1"/>
  <c r="S4" i="86"/>
  <c r="T3" i="86"/>
  <c r="X9" i="87" a="1"/>
  <c r="X4" i="87"/>
  <c r="Y3" i="87"/>
  <c r="X151" i="87" a="1"/>
  <c r="X134" i="87" a="1"/>
  <c r="X102" i="87" a="1"/>
  <c r="X188" i="87" a="1"/>
  <c r="X195" i="87" a="1"/>
  <c r="X103" i="87" a="1"/>
  <c r="X81" i="87" a="1"/>
  <c r="X126" i="87" a="1"/>
  <c r="X131" i="87" a="1"/>
  <c r="X139" i="87" a="1"/>
  <c r="X113" i="87" a="1"/>
  <c r="X90" i="87" a="1"/>
  <c r="X121" i="87" a="1"/>
  <c r="X180" i="87" a="1"/>
  <c r="X181" i="87" a="1"/>
  <c r="X137" i="87" a="1"/>
  <c r="X184" i="87" a="1"/>
  <c r="X155" i="87" a="1"/>
  <c r="X162" i="87" a="1"/>
  <c r="X148" i="87" a="1"/>
  <c r="X88" i="87" a="1"/>
  <c r="X84" i="87" a="1"/>
  <c r="X144" i="87" a="1"/>
  <c r="X86" i="87" a="1"/>
  <c r="X176" i="87" a="1"/>
  <c r="X95" i="87" a="1"/>
  <c r="X165" i="87" a="1"/>
  <c r="X179" i="87" a="1"/>
  <c r="X93" i="87" a="1"/>
  <c r="X146" i="87" a="1"/>
  <c r="X132" i="87" a="1"/>
  <c r="X166" i="87" a="1"/>
  <c r="X157" i="87" a="1"/>
  <c r="X173" i="87" a="1"/>
  <c r="X99" i="87" a="1"/>
  <c r="X142" i="87" a="1"/>
  <c r="X190" i="87" a="1"/>
  <c r="X128" i="87" a="1"/>
  <c r="X111" i="87" a="1"/>
  <c r="X80" i="87" a="1"/>
  <c r="X140" i="87" a="1"/>
  <c r="X119" i="87" a="1"/>
  <c r="X120" i="87" a="1"/>
  <c r="X116" i="87" a="1"/>
  <c r="X177" i="87" a="1"/>
  <c r="X123" i="87" a="1"/>
  <c r="X149" i="87" a="1"/>
  <c r="X182" i="87" a="1"/>
  <c r="X106" i="87" a="1"/>
  <c r="X194" i="87" a="1"/>
  <c r="X94" i="87" a="1"/>
  <c r="X125" i="87" a="1"/>
  <c r="X200" i="87" a="1"/>
  <c r="X6" i="87" a="1"/>
  <c r="X187" i="87" a="1"/>
  <c r="X199" i="87" a="1"/>
  <c r="X101" i="87" a="1"/>
  <c r="X138" i="87" a="1"/>
  <c r="X141" i="87" a="1"/>
  <c r="X104" i="87" a="1"/>
  <c r="X136" i="87" a="1"/>
  <c r="X154" i="87" a="1"/>
  <c r="X133" i="87" a="1"/>
  <c r="X91" i="87" a="1"/>
  <c r="X164" i="87" a="1"/>
  <c r="X169" i="87" a="1"/>
  <c r="X5" i="87" a="1"/>
  <c r="X161" i="87" a="1"/>
  <c r="X174" i="87" a="1"/>
  <c r="X193" i="87" a="1"/>
  <c r="X156" i="87" a="1"/>
  <c r="X150" i="87" a="1"/>
  <c r="X114" i="87" a="1"/>
  <c r="X192" i="87" a="1"/>
  <c r="X97" i="87" a="1"/>
  <c r="X145" i="87" a="1"/>
  <c r="X163" i="87" a="1"/>
  <c r="X89" i="87" a="1"/>
  <c r="X160" i="87" a="1"/>
  <c r="X147" i="87" a="1"/>
  <c r="X87" i="87" a="1"/>
  <c r="X159" i="87" a="1"/>
  <c r="X130" i="87" a="1"/>
  <c r="X107" i="87" a="1"/>
  <c r="X171" i="87" a="1"/>
  <c r="X92" i="87" a="1"/>
  <c r="X178" i="87" a="1"/>
  <c r="X191" i="87" a="1"/>
  <c r="X198" i="87" a="1"/>
  <c r="X153" i="87" a="1"/>
  <c r="X105" i="87" a="1"/>
  <c r="X135" i="87" a="1"/>
  <c r="X170" i="87" a="1"/>
  <c r="X127" i="87" a="1"/>
  <c r="X167" i="87" a="1"/>
  <c r="X172" i="87" a="1"/>
  <c r="X115" i="87" a="1"/>
  <c r="X197" i="87" a="1"/>
  <c r="X85" i="87" a="1"/>
  <c r="X8" i="87" a="1"/>
  <c r="X96" i="87" a="1"/>
  <c r="X158" i="87" a="1"/>
  <c r="X189" i="87" a="1"/>
  <c r="X83" i="87" a="1"/>
  <c r="X108" i="87" a="1"/>
  <c r="X110" i="87" a="1"/>
  <c r="X82" i="87" a="1"/>
  <c r="X175" i="87" a="1"/>
  <c r="X186" i="87" a="1"/>
  <c r="X129" i="87" a="1"/>
  <c r="X183" i="87" a="1"/>
  <c r="X117" i="87" a="1"/>
  <c r="X143" i="87" a="1"/>
  <c r="X100" i="87" a="1"/>
  <c r="X98" i="87" a="1"/>
  <c r="X118" i="87" a="1"/>
  <c r="X168" i="87" a="1"/>
  <c r="X122" i="87" a="1"/>
  <c r="X196" i="87" a="1"/>
  <c r="X124" i="87" a="1"/>
  <c r="X152" i="87" a="1"/>
  <c r="X79" i="87" a="1"/>
  <c r="X109" i="87" a="1"/>
  <c r="X7" i="87" a="1"/>
  <c r="X112" i="87" a="1"/>
  <c r="X185" i="87" a="1"/>
  <c r="P36" i="88"/>
  <c r="O37" i="88"/>
  <c r="O35" i="88"/>
  <c r="X9" i="92" a="1"/>
  <c r="X159" i="92" a="1"/>
  <c r="X194" i="92" a="1"/>
  <c r="X136" i="92" a="1"/>
  <c r="X160" i="92" a="1"/>
  <c r="X166" i="92" a="1"/>
  <c r="X87" i="92" a="1"/>
  <c r="X101" i="92" a="1"/>
  <c r="X162" i="92" a="1"/>
  <c r="X154" i="92" a="1"/>
  <c r="X125" i="92" a="1"/>
  <c r="X91" i="92" a="1"/>
  <c r="X140" i="92" a="1"/>
  <c r="X142" i="92" a="1"/>
  <c r="X133" i="92" a="1"/>
  <c r="X144" i="92" a="1"/>
  <c r="X189" i="92" a="1"/>
  <c r="X168" i="92" a="1"/>
  <c r="X171" i="92" a="1"/>
  <c r="X193" i="92" a="1"/>
  <c r="X114" i="92" a="1"/>
  <c r="X155" i="92" a="1"/>
  <c r="X135" i="92" a="1"/>
  <c r="X119" i="92" a="1"/>
  <c r="X172" i="92" a="1"/>
  <c r="X200" i="92" a="1"/>
  <c r="X156" i="92" a="1"/>
  <c r="X196" i="92" a="1"/>
  <c r="X102" i="92" a="1"/>
  <c r="X129" i="92" a="1"/>
  <c r="X149" i="92" a="1"/>
  <c r="X97" i="92" a="1"/>
  <c r="X183" i="92" a="1"/>
  <c r="X146" i="92" a="1"/>
  <c r="X99" i="92" a="1"/>
  <c r="X134" i="92" a="1"/>
  <c r="X181" i="92" a="1"/>
  <c r="X130" i="92" a="1"/>
  <c r="X198" i="92" a="1"/>
  <c r="X173" i="92" a="1"/>
  <c r="X85" i="92" a="1"/>
  <c r="X111" i="92" a="1"/>
  <c r="X80" i="92" a="1"/>
  <c r="X98" i="92" a="1"/>
  <c r="X132" i="92" a="1"/>
  <c r="X90" i="92" a="1"/>
  <c r="X131" i="92" a="1"/>
  <c r="X123" i="92" a="1"/>
  <c r="X126" i="92" a="1"/>
  <c r="X104" i="92" a="1"/>
  <c r="X139" i="92" a="1"/>
  <c r="X153" i="92" a="1"/>
  <c r="X117" i="92" a="1"/>
  <c r="X165" i="92" a="1"/>
  <c r="X158" i="92" a="1"/>
  <c r="X187" i="92" a="1"/>
  <c r="X5" i="92" a="1"/>
  <c r="X113" i="92" a="1"/>
  <c r="X112" i="92" a="1"/>
  <c r="X121" i="92" a="1"/>
  <c r="X176" i="92" a="1"/>
  <c r="X127" i="92" a="1"/>
  <c r="X108" i="92" a="1"/>
  <c r="X6" i="92" a="1"/>
  <c r="X180" i="92" a="1"/>
  <c r="X184" i="92" a="1"/>
  <c r="X103" i="92" a="1"/>
  <c r="X147" i="92" a="1"/>
  <c r="X185" i="92" a="1"/>
  <c r="X120" i="92" a="1"/>
  <c r="X192" i="92" a="1"/>
  <c r="X109" i="92" a="1"/>
  <c r="X106" i="92" a="1"/>
  <c r="X138" i="92" a="1"/>
  <c r="X83" i="92" a="1"/>
  <c r="X190" i="92" a="1"/>
  <c r="X177" i="92" a="1"/>
  <c r="X96" i="92" a="1"/>
  <c r="X107" i="92" a="1"/>
  <c r="X197" i="92" a="1"/>
  <c r="X161" i="92" a="1"/>
  <c r="X163" i="92" a="1"/>
  <c r="X110" i="92" a="1"/>
  <c r="X174" i="92" a="1"/>
  <c r="X105" i="92" a="1"/>
  <c r="X148" i="92" a="1"/>
  <c r="X175" i="92" a="1"/>
  <c r="X151" i="92" a="1"/>
  <c r="X199" i="92" a="1"/>
  <c r="X86" i="92" a="1"/>
  <c r="X94" i="92" a="1"/>
  <c r="X137" i="92" a="1"/>
  <c r="X143" i="92" a="1"/>
  <c r="X116" i="92" a="1"/>
  <c r="X195" i="92" a="1"/>
  <c r="X178" i="92" a="1"/>
  <c r="X8" i="92" a="1"/>
  <c r="X92" i="92" a="1"/>
  <c r="X118" i="92" a="1"/>
  <c r="X115" i="92" a="1"/>
  <c r="X188" i="92" a="1"/>
  <c r="X89" i="92" a="1"/>
  <c r="X88" i="92" a="1"/>
  <c r="X145" i="92" a="1"/>
  <c r="X95" i="92" a="1"/>
  <c r="X100" i="92" a="1"/>
  <c r="X93" i="92" a="1"/>
  <c r="X157" i="92" a="1"/>
  <c r="X124" i="92" a="1"/>
  <c r="X191" i="92" a="1"/>
  <c r="X150" i="92" a="1"/>
  <c r="X81" i="92" a="1"/>
  <c r="X82" i="92" a="1"/>
  <c r="X170" i="92" a="1"/>
  <c r="X169" i="92" a="1"/>
  <c r="X179" i="92" a="1"/>
  <c r="X186" i="92" a="1"/>
  <c r="X152" i="92" a="1"/>
  <c r="X79" i="92" a="1"/>
  <c r="X141" i="92" a="1"/>
  <c r="X164" i="92" a="1"/>
  <c r="X122" i="92" a="1"/>
  <c r="X167" i="92" a="1"/>
  <c r="X128" i="92" a="1"/>
  <c r="X84" i="92" a="1"/>
  <c r="X7" i="92" a="1"/>
  <c r="X182" i="92" a="1"/>
  <c r="X9" i="91" a="1"/>
  <c r="X170" i="91" a="1"/>
  <c r="X102" i="91" a="1"/>
  <c r="X94" i="91" a="1"/>
  <c r="X104" i="91" a="1"/>
  <c r="X111" i="91" a="1"/>
  <c r="X188" i="91" a="1"/>
  <c r="X118" i="91" a="1"/>
  <c r="X156" i="91" a="1"/>
  <c r="X86" i="91" a="1"/>
  <c r="X116" i="91" a="1"/>
  <c r="X107" i="91" a="1"/>
  <c r="X122" i="91" a="1"/>
  <c r="X88" i="91" a="1"/>
  <c r="X175" i="91" a="1"/>
  <c r="X141" i="91" a="1"/>
  <c r="X108" i="91" a="1"/>
  <c r="X164" i="91" a="1"/>
  <c r="X195" i="91" a="1"/>
  <c r="X8" i="91" a="1"/>
  <c r="X132" i="91" a="1"/>
  <c r="X172" i="91" a="1"/>
  <c r="X149" i="91" a="1"/>
  <c r="X98" i="91" a="1"/>
  <c r="X199" i="91" a="1"/>
  <c r="X151" i="91" a="1"/>
  <c r="X103" i="91" a="1"/>
  <c r="X168" i="91" a="1"/>
  <c r="X130" i="91" a="1"/>
  <c r="X154" i="91" a="1"/>
  <c r="X129" i="91" a="1"/>
  <c r="X198" i="91" a="1"/>
  <c r="X191" i="91" a="1"/>
  <c r="X106" i="91" a="1"/>
  <c r="X150" i="91" a="1"/>
  <c r="X179" i="91" a="1"/>
  <c r="X81" i="91" a="1"/>
  <c r="X99" i="91" a="1"/>
  <c r="X190" i="91" a="1"/>
  <c r="X109" i="91" a="1"/>
  <c r="X152" i="91" a="1"/>
  <c r="X124" i="91" a="1"/>
  <c r="X197" i="91" a="1"/>
  <c r="X185" i="91" a="1"/>
  <c r="X79" i="91" a="1"/>
  <c r="X176" i="91" a="1"/>
  <c r="X117" i="91" a="1"/>
  <c r="X119" i="91" a="1"/>
  <c r="X180" i="91" a="1"/>
  <c r="X133" i="91" a="1"/>
  <c r="X80" i="91" a="1"/>
  <c r="X91" i="91" a="1"/>
  <c r="X100" i="91" a="1"/>
  <c r="X160" i="91" a="1"/>
  <c r="X131" i="91" a="1"/>
  <c r="X127" i="91" a="1"/>
  <c r="X158" i="91" a="1"/>
  <c r="X193" i="91" a="1"/>
  <c r="X93" i="91" a="1"/>
  <c r="X115" i="91" a="1"/>
  <c r="X187" i="91" a="1"/>
  <c r="X166" i="91" a="1"/>
  <c r="X126" i="91" a="1"/>
  <c r="X174" i="91" a="1"/>
  <c r="X97" i="91" a="1"/>
  <c r="X128" i="91" a="1"/>
  <c r="X135" i="91" a="1"/>
  <c r="X82" i="91" a="1"/>
  <c r="X96" i="91" a="1"/>
  <c r="X189" i="91" a="1"/>
  <c r="X138" i="91" a="1"/>
  <c r="X145" i="91" a="1"/>
  <c r="X112" i="91" a="1"/>
  <c r="X171" i="91" a="1"/>
  <c r="X181" i="91" a="1"/>
  <c r="X89" i="91" a="1"/>
  <c r="X165" i="91" a="1"/>
  <c r="X83" i="91" a="1"/>
  <c r="X95" i="91" a="1"/>
  <c r="X173" i="91" a="1"/>
  <c r="X144" i="91" a="1"/>
  <c r="X169" i="91" a="1"/>
  <c r="X163" i="91" a="1"/>
  <c r="X6" i="91" a="1"/>
  <c r="X167" i="91" a="1"/>
  <c r="X192" i="91" a="1"/>
  <c r="X177" i="91" a="1"/>
  <c r="X148" i="91" a="1"/>
  <c r="X125" i="91" a="1"/>
  <c r="X101" i="91" a="1"/>
  <c r="X194" i="91" a="1"/>
  <c r="X140" i="91" a="1"/>
  <c r="X186" i="91" a="1"/>
  <c r="X90" i="91" a="1"/>
  <c r="X143" i="91" a="1"/>
  <c r="X147" i="91" a="1"/>
  <c r="X110" i="91" a="1"/>
  <c r="X120" i="91" a="1"/>
  <c r="X159" i="91" a="1"/>
  <c r="X7" i="91" a="1"/>
  <c r="X155" i="91" a="1"/>
  <c r="X136" i="91" a="1"/>
  <c r="X92" i="91" a="1"/>
  <c r="X146" i="91" a="1"/>
  <c r="X121" i="91" a="1"/>
  <c r="X105" i="91" a="1"/>
  <c r="X183" i="91" a="1"/>
  <c r="X5" i="91" a="1"/>
  <c r="X123" i="91" a="1"/>
  <c r="X178" i="91" a="1"/>
  <c r="X142" i="91" a="1"/>
  <c r="X200" i="91" a="1"/>
  <c r="X134" i="91" a="1"/>
  <c r="X84" i="91" a="1"/>
  <c r="X196" i="91" a="1"/>
  <c r="X114" i="91" a="1"/>
  <c r="X161" i="91" a="1"/>
  <c r="X153" i="91" a="1"/>
  <c r="X139" i="91" a="1"/>
  <c r="X85" i="91" a="1"/>
  <c r="X137" i="91" a="1"/>
  <c r="X87" i="91" a="1"/>
  <c r="X162" i="91" a="1"/>
  <c r="X184" i="91" a="1"/>
  <c r="X157" i="91" a="1"/>
  <c r="X182" i="91" a="1"/>
  <c r="X113" i="91" a="1"/>
  <c r="O26" i="88"/>
  <c r="P25" i="88"/>
  <c r="O15" i="88" l="1"/>
  <c r="O13" i="88"/>
  <c r="P14" i="88"/>
  <c r="P3" i="88"/>
  <c r="O2" i="88"/>
  <c r="O4" i="88"/>
  <c r="Y3" i="91"/>
  <c r="X4" i="91"/>
  <c r="X4" i="92"/>
  <c r="Y3" i="92"/>
  <c r="O46" i="88"/>
  <c r="O48" i="88"/>
  <c r="P47" i="88"/>
  <c r="W9" i="92" a="1"/>
  <c r="W9" i="91" a="1"/>
  <c r="W9" i="87" a="1"/>
  <c r="R9" i="86" a="1"/>
  <c r="V10" i="84"/>
  <c r="W10" i="84" a="1"/>
  <c r="X10" i="84" s="1"/>
  <c r="Y10" i="84" s="1"/>
  <c r="Z10" i="84" s="1"/>
  <c r="D9" i="86"/>
  <c r="D9" i="92"/>
  <c r="D9" i="87"/>
  <c r="D9" i="91"/>
  <c r="T9" i="86" a="1"/>
  <c r="U3" i="86"/>
  <c r="T4" i="86"/>
  <c r="T87" i="86" a="1"/>
  <c r="T126" i="86" a="1"/>
  <c r="T157" i="86" a="1"/>
  <c r="T124" i="86" a="1"/>
  <c r="T132" i="86" a="1"/>
  <c r="T177" i="86" a="1"/>
  <c r="T102" i="86" a="1"/>
  <c r="T130" i="86" a="1"/>
  <c r="T122" i="86" a="1"/>
  <c r="T146" i="86" a="1"/>
  <c r="T99" i="86" a="1"/>
  <c r="T141" i="86" a="1"/>
  <c r="T142" i="86" a="1"/>
  <c r="T95" i="86" a="1"/>
  <c r="T118" i="86" a="1"/>
  <c r="T125" i="86" a="1"/>
  <c r="T93" i="86" a="1"/>
  <c r="T185" i="86" a="1"/>
  <c r="T135" i="86" a="1"/>
  <c r="T144" i="86" a="1"/>
  <c r="T150" i="86" a="1"/>
  <c r="T181" i="86" a="1"/>
  <c r="T85" i="86" a="1"/>
  <c r="T155" i="86" a="1"/>
  <c r="T139" i="86" a="1"/>
  <c r="T134" i="86" a="1"/>
  <c r="T104" i="86" a="1"/>
  <c r="T161" i="86" a="1"/>
  <c r="T109" i="86" a="1"/>
  <c r="T123" i="86" a="1"/>
  <c r="T151" i="86" a="1"/>
  <c r="T191" i="86" a="1"/>
  <c r="T121" i="86" a="1"/>
  <c r="T114" i="86" a="1"/>
  <c r="T84" i="86" a="1"/>
  <c r="T167" i="86" a="1"/>
  <c r="T7" i="86" a="1"/>
  <c r="T174" i="86" a="1"/>
  <c r="T86" i="86" a="1"/>
  <c r="T103" i="86" a="1"/>
  <c r="T108" i="86" a="1"/>
  <c r="T162" i="86" a="1"/>
  <c r="T160" i="86" a="1"/>
  <c r="T113" i="86" a="1"/>
  <c r="T163" i="86" a="1"/>
  <c r="T170" i="86" a="1"/>
  <c r="T188" i="86" a="1"/>
  <c r="T158" i="86" a="1"/>
  <c r="T91" i="86" a="1"/>
  <c r="T178" i="86" a="1"/>
  <c r="T128" i="86" a="1"/>
  <c r="T173" i="86" a="1"/>
  <c r="T80" i="86" a="1"/>
  <c r="T115" i="86" a="1"/>
  <c r="T195" i="86" a="1"/>
  <c r="T196" i="86" a="1"/>
  <c r="T200" i="86" a="1"/>
  <c r="T199" i="86" a="1"/>
  <c r="T129" i="86" a="1"/>
  <c r="T105" i="86" a="1"/>
  <c r="T175" i="86" a="1"/>
  <c r="T168" i="86" a="1"/>
  <c r="T152" i="86" a="1"/>
  <c r="T164" i="86" a="1"/>
  <c r="T81" i="86" a="1"/>
  <c r="T101" i="86" a="1"/>
  <c r="T133" i="86" a="1"/>
  <c r="T83" i="86" a="1"/>
  <c r="T165" i="86" a="1"/>
  <c r="T154" i="86" a="1"/>
  <c r="T172" i="86" a="1"/>
  <c r="T179" i="86" a="1"/>
  <c r="T197" i="86" a="1"/>
  <c r="T184" i="86" a="1"/>
  <c r="T82" i="86" a="1"/>
  <c r="T180" i="86" a="1"/>
  <c r="T198" i="86" a="1"/>
  <c r="T88" i="86" a="1"/>
  <c r="T149" i="86" a="1"/>
  <c r="T117" i="86" a="1"/>
  <c r="T111" i="86" a="1"/>
  <c r="T186" i="86" a="1"/>
  <c r="T116" i="86" a="1"/>
  <c r="T192" i="86" a="1"/>
  <c r="T92" i="86" a="1"/>
  <c r="T8" i="86" a="1"/>
  <c r="T89" i="86" a="1"/>
  <c r="T190" i="86" a="1"/>
  <c r="T119" i="86" a="1"/>
  <c r="T79" i="86" a="1"/>
  <c r="T131" i="86" a="1"/>
  <c r="T159" i="86" a="1"/>
  <c r="T6" i="86" a="1"/>
  <c r="T182" i="86" a="1"/>
  <c r="T166" i="86" a="1"/>
  <c r="T176" i="86" a="1"/>
  <c r="T112" i="86" a="1"/>
  <c r="T183" i="86" a="1"/>
  <c r="T94" i="86" a="1"/>
  <c r="T137" i="86" a="1"/>
  <c r="T90" i="86" a="1"/>
  <c r="T148" i="86" a="1"/>
  <c r="T106" i="86" a="1"/>
  <c r="T153" i="86" a="1"/>
  <c r="T147" i="86" a="1"/>
  <c r="T127" i="86" a="1"/>
  <c r="T187" i="86" a="1"/>
  <c r="T107" i="86" a="1"/>
  <c r="T143" i="86" a="1"/>
  <c r="T5" i="86" a="1"/>
  <c r="T136" i="86" a="1"/>
  <c r="T96" i="86" a="1"/>
  <c r="T98" i="86" a="1"/>
  <c r="T169" i="86" a="1"/>
  <c r="T140" i="86" a="1"/>
  <c r="T194" i="86" a="1"/>
  <c r="T138" i="86" a="1"/>
  <c r="T193" i="86" a="1"/>
  <c r="T120" i="86" a="1"/>
  <c r="T189" i="86" a="1"/>
  <c r="T156" i="86" a="1"/>
  <c r="T110" i="86" a="1"/>
  <c r="T97" i="86" a="1"/>
  <c r="T145" i="86" a="1"/>
  <c r="T171" i="86" a="1"/>
  <c r="T100" i="86" a="1"/>
  <c r="Y186" i="87" a="1"/>
  <c r="Y140" i="87" a="1"/>
  <c r="Y180" i="87" a="1"/>
  <c r="Y173" i="87" a="1"/>
  <c r="Y189" i="87" a="1"/>
  <c r="Y104" i="87" a="1"/>
  <c r="Y115" i="87" a="1"/>
  <c r="Y150" i="87" a="1"/>
  <c r="Y156" i="87" a="1"/>
  <c r="Y130" i="87" a="1"/>
  <c r="Y188" i="87" a="1"/>
  <c r="Y105" i="87" a="1"/>
  <c r="Y109" i="87" a="1"/>
  <c r="Y138" i="87" a="1"/>
  <c r="Y126" i="87" a="1"/>
  <c r="Y187" i="87" a="1"/>
  <c r="Y110" i="87" a="1"/>
  <c r="Y9" i="87" a="1"/>
  <c r="Y144" i="87" a="1"/>
  <c r="Y120" i="87" a="1"/>
  <c r="Y93" i="87" a="1"/>
  <c r="Y102" i="87" a="1"/>
  <c r="Y158" i="87" a="1"/>
  <c r="Y157" i="87" a="1"/>
  <c r="Y94" i="87" a="1"/>
  <c r="Y124" i="87" a="1"/>
  <c r="Y191" i="87" a="1"/>
  <c r="Y136" i="87" a="1"/>
  <c r="Y132" i="87" a="1"/>
  <c r="Y162" i="87" a="1"/>
  <c r="Y199" i="87" a="1"/>
  <c r="Y127" i="87" a="1"/>
  <c r="Y154" i="87" a="1"/>
  <c r="Y135" i="87" a="1"/>
  <c r="Y170" i="87" a="1"/>
  <c r="Y174" i="87" a="1"/>
  <c r="Y96" i="87" a="1"/>
  <c r="Y159" i="87" a="1"/>
  <c r="Y131" i="87" a="1"/>
  <c r="Y182" i="87" a="1"/>
  <c r="Y108" i="87" a="1"/>
  <c r="Y145" i="87" a="1"/>
  <c r="Y107" i="87" a="1"/>
  <c r="Y181" i="87" a="1"/>
  <c r="Y129" i="87" a="1"/>
  <c r="Y142" i="87" a="1"/>
  <c r="Y175" i="87" a="1"/>
  <c r="Y176" i="87" a="1"/>
  <c r="Y200" i="87" a="1"/>
  <c r="Y137" i="87" a="1"/>
  <c r="Y185" i="87" a="1"/>
  <c r="Y196" i="87" a="1"/>
  <c r="Y95" i="87" a="1"/>
  <c r="Y163" i="87" a="1"/>
  <c r="Y85" i="87" a="1"/>
  <c r="Y151" i="87" a="1"/>
  <c r="Y167" i="87" a="1"/>
  <c r="Y119" i="87" a="1"/>
  <c r="Y117" i="87" a="1"/>
  <c r="Y161" i="87" a="1"/>
  <c r="Y155" i="87" a="1"/>
  <c r="Y6" i="87" a="1"/>
  <c r="Y113" i="87" a="1"/>
  <c r="Y133" i="87" a="1"/>
  <c r="Y195" i="87" a="1"/>
  <c r="Y121" i="87" a="1"/>
  <c r="Y164" i="87" a="1"/>
  <c r="Y143" i="87" a="1"/>
  <c r="Y197" i="87" a="1"/>
  <c r="Y83" i="87" a="1"/>
  <c r="Y97" i="87" a="1"/>
  <c r="Y114" i="87" a="1"/>
  <c r="Y149" i="87" a="1"/>
  <c r="Y122" i="87" a="1"/>
  <c r="Y111" i="87" a="1"/>
  <c r="Y147" i="87" a="1"/>
  <c r="Y88" i="87" a="1"/>
  <c r="Y194" i="87" a="1"/>
  <c r="Y178" i="87" a="1"/>
  <c r="Y177" i="87" a="1"/>
  <c r="Y153" i="87" a="1"/>
  <c r="Y128" i="87" a="1"/>
  <c r="Y148" i="87" a="1"/>
  <c r="Y141" i="87" a="1"/>
  <c r="Y179" i="87" a="1"/>
  <c r="Y116" i="87" a="1"/>
  <c r="Y106" i="87" a="1"/>
  <c r="Y168" i="87" a="1"/>
  <c r="Y146" i="87" a="1"/>
  <c r="Y89" i="87" a="1"/>
  <c r="Y99" i="87" a="1"/>
  <c r="Y183" i="87" a="1"/>
  <c r="Y80" i="87" a="1"/>
  <c r="Y160" i="87" a="1"/>
  <c r="Y91" i="87" a="1"/>
  <c r="Y90" i="87" a="1"/>
  <c r="Y198" i="87" a="1"/>
  <c r="Y172" i="87" a="1"/>
  <c r="Y118" i="87" a="1"/>
  <c r="Y165" i="87" a="1"/>
  <c r="Y166" i="87" a="1"/>
  <c r="Y86" i="87" a="1"/>
  <c r="Y81" i="87" a="1"/>
  <c r="Y100" i="87" a="1"/>
  <c r="Y87" i="87" a="1"/>
  <c r="Y193" i="87" a="1"/>
  <c r="Y125" i="87" a="1"/>
  <c r="Y171" i="87" a="1"/>
  <c r="Y184" i="87" a="1"/>
  <c r="Y152" i="87" a="1"/>
  <c r="Y84" i="87" a="1"/>
  <c r="Y82" i="87" a="1"/>
  <c r="Y123" i="87" a="1"/>
  <c r="Y112" i="87" a="1"/>
  <c r="Y134" i="87" a="1"/>
  <c r="Y103" i="87" a="1"/>
  <c r="Y169" i="87" a="1"/>
  <c r="Y101" i="87" a="1"/>
  <c r="Y92" i="87" a="1"/>
  <c r="Y79" i="87" a="1"/>
  <c r="Y7" i="87" a="1"/>
  <c r="Y139" i="87" a="1"/>
  <c r="Y192" i="87" a="1"/>
  <c r="Y8" i="87" a="1"/>
  <c r="Y5" i="87" a="1"/>
  <c r="Y190" i="87" a="1"/>
  <c r="Y98" i="87" a="1"/>
  <c r="Z3" i="87"/>
  <c r="Y4" i="87"/>
  <c r="P37" i="88"/>
  <c r="P35" i="88"/>
  <c r="Q36" i="88"/>
  <c r="Y164" i="92" a="1"/>
  <c r="Y145" i="92" a="1"/>
  <c r="Y120" i="92" a="1"/>
  <c r="Y109" i="92" a="1"/>
  <c r="Y158" i="92" a="1"/>
  <c r="Y196" i="92" a="1"/>
  <c r="Y101" i="92" a="1"/>
  <c r="Y128" i="92" a="1"/>
  <c r="Y150" i="92" a="1"/>
  <c r="Y187" i="92" a="1"/>
  <c r="Y89" i="92" a="1"/>
  <c r="Y186" i="92" a="1"/>
  <c r="Y137" i="92" a="1"/>
  <c r="Y111" i="92" a="1"/>
  <c r="Y172" i="92" a="1"/>
  <c r="Y140" i="92" a="1"/>
  <c r="Y98" i="92" a="1"/>
  <c r="Y79" i="92" a="1"/>
  <c r="Y173" i="92" a="1"/>
  <c r="Y99" i="92" a="1"/>
  <c r="Y118" i="92" a="1"/>
  <c r="Y127" i="92" a="1"/>
  <c r="Y165" i="92" a="1"/>
  <c r="Y7" i="92" a="1"/>
  <c r="Y94" i="92" a="1"/>
  <c r="Y153" i="92" a="1"/>
  <c r="Y105" i="92" a="1"/>
  <c r="Y81" i="92" a="1"/>
  <c r="Y156" i="92" a="1"/>
  <c r="Y193" i="92" a="1"/>
  <c r="Y102" i="92" a="1"/>
  <c r="Y178" i="92" a="1"/>
  <c r="Y124" i="92" a="1"/>
  <c r="Y147" i="92" a="1"/>
  <c r="Y135" i="92" a="1"/>
  <c r="Y181" i="92" a="1"/>
  <c r="Y106" i="92" a="1"/>
  <c r="Y152" i="92" a="1"/>
  <c r="Y195" i="92" a="1"/>
  <c r="Y168" i="92" a="1"/>
  <c r="Y90" i="92" a="1"/>
  <c r="Y110" i="92" a="1"/>
  <c r="Y194" i="92" a="1"/>
  <c r="Y5" i="92" a="1"/>
  <c r="Y107" i="92" a="1"/>
  <c r="Y80" i="92" a="1"/>
  <c r="Y199" i="92" a="1"/>
  <c r="Y198" i="92" a="1"/>
  <c r="Y146" i="92" a="1"/>
  <c r="Y8" i="92" a="1"/>
  <c r="Y86" i="92" a="1"/>
  <c r="Y116" i="92" a="1"/>
  <c r="Y125" i="92" a="1"/>
  <c r="Y130" i="92" a="1"/>
  <c r="Y85" i="92" a="1"/>
  <c r="Y9" i="92" a="1"/>
  <c r="Y175" i="92" a="1"/>
  <c r="Y97" i="92" a="1"/>
  <c r="Y121" i="92" a="1"/>
  <c r="Y179" i="92" a="1"/>
  <c r="Y151" i="92" a="1"/>
  <c r="Y180" i="92" a="1"/>
  <c r="Y183" i="92" a="1"/>
  <c r="Y122" i="92" a="1"/>
  <c r="Y91" i="92" a="1"/>
  <c r="Y188" i="92" a="1"/>
  <c r="Y112" i="92" a="1"/>
  <c r="Y154" i="92" a="1"/>
  <c r="Y161" i="92" a="1"/>
  <c r="Y197" i="92" a="1"/>
  <c r="Y84" i="92" a="1"/>
  <c r="Y103" i="92" a="1"/>
  <c r="Y191" i="92" a="1"/>
  <c r="Y82" i="92" a="1"/>
  <c r="Y167" i="92" a="1"/>
  <c r="Y136" i="92" a="1"/>
  <c r="Y131" i="92" a="1"/>
  <c r="Y144" i="92" a="1"/>
  <c r="Y155" i="92" a="1"/>
  <c r="Y176" i="92" a="1"/>
  <c r="Y171" i="92" a="1"/>
  <c r="Y123" i="92" a="1"/>
  <c r="Y149" i="92" a="1"/>
  <c r="Y113" i="92" a="1"/>
  <c r="Y134" i="92" a="1"/>
  <c r="Y141" i="92" a="1"/>
  <c r="Y159" i="92" a="1"/>
  <c r="Y166" i="92" a="1"/>
  <c r="Y138" i="92" a="1"/>
  <c r="Y115" i="92" a="1"/>
  <c r="Y185" i="92" a="1"/>
  <c r="Y142" i="92" a="1"/>
  <c r="Y83" i="92" a="1"/>
  <c r="Y169" i="92" a="1"/>
  <c r="Y126" i="92" a="1"/>
  <c r="Y163" i="92" a="1"/>
  <c r="Y133" i="92" a="1"/>
  <c r="Y148" i="92" a="1"/>
  <c r="Y177" i="92" a="1"/>
  <c r="Y117" i="92" a="1"/>
  <c r="Y88" i="92" a="1"/>
  <c r="Y200" i="92" a="1"/>
  <c r="Y129" i="92" a="1"/>
  <c r="Y95" i="92" a="1"/>
  <c r="Y192" i="92" a="1"/>
  <c r="Y189" i="92" a="1"/>
  <c r="Y162" i="92" a="1"/>
  <c r="Y93" i="92" a="1"/>
  <c r="Y143" i="92" a="1"/>
  <c r="Y108" i="92" a="1"/>
  <c r="Y174" i="92" a="1"/>
  <c r="Y157" i="92" a="1"/>
  <c r="Y104" i="92" a="1"/>
  <c r="Y96" i="92" a="1"/>
  <c r="Y132" i="92" a="1"/>
  <c r="Y190" i="92" a="1"/>
  <c r="Y100" i="92" a="1"/>
  <c r="Y139" i="92" a="1"/>
  <c r="Y6" i="92" a="1"/>
  <c r="Y170" i="92" a="1"/>
  <c r="Y119" i="92" a="1"/>
  <c r="Y184" i="92" a="1"/>
  <c r="Y160" i="92" a="1"/>
  <c r="Y114" i="92" a="1"/>
  <c r="Y92" i="92" a="1"/>
  <c r="Y87" i="92" a="1"/>
  <c r="Y182" i="92" a="1"/>
  <c r="Y127" i="91" a="1"/>
  <c r="Y199" i="91" a="1"/>
  <c r="Y9" i="91" a="1"/>
  <c r="Y82" i="91" a="1"/>
  <c r="Y175" i="91" a="1"/>
  <c r="Y100" i="91" a="1"/>
  <c r="Y195" i="91" a="1"/>
  <c r="Y133" i="91" a="1"/>
  <c r="Y122" i="91" a="1"/>
  <c r="Y185" i="91" a="1"/>
  <c r="Y164" i="91" a="1"/>
  <c r="Y84" i="91" a="1"/>
  <c r="Y97" i="91" a="1"/>
  <c r="Y125" i="91" a="1"/>
  <c r="Y187" i="91" a="1"/>
  <c r="Y189" i="91" a="1"/>
  <c r="Y197" i="91" a="1"/>
  <c r="Y98" i="91" a="1"/>
  <c r="Y80" i="91" a="1"/>
  <c r="Y86" i="91" a="1"/>
  <c r="Y159" i="91" a="1"/>
  <c r="Y156" i="91" a="1"/>
  <c r="Y131" i="91" a="1"/>
  <c r="Y192" i="91" a="1"/>
  <c r="Y194" i="91" a="1"/>
  <c r="Y103" i="91" a="1"/>
  <c r="Y108" i="91" a="1"/>
  <c r="Y117" i="91" a="1"/>
  <c r="Y154" i="91" a="1"/>
  <c r="Y85" i="91" a="1"/>
  <c r="Y166" i="91" a="1"/>
  <c r="Y173" i="91" a="1"/>
  <c r="Y139" i="91" a="1"/>
  <c r="Y116" i="91" a="1"/>
  <c r="Y150" i="91" a="1"/>
  <c r="Y149" i="91" a="1"/>
  <c r="Y172" i="91" a="1"/>
  <c r="Y140" i="91" a="1"/>
  <c r="Y184" i="91" a="1"/>
  <c r="Y163" i="91" a="1"/>
  <c r="Y144" i="91" a="1"/>
  <c r="Y121" i="91" a="1"/>
  <c r="Y6" i="91" a="1"/>
  <c r="Y152" i="91" a="1"/>
  <c r="Y132" i="91" a="1"/>
  <c r="Y104" i="91" a="1"/>
  <c r="Y186" i="91" a="1"/>
  <c r="Y174" i="91" a="1"/>
  <c r="Y128" i="91" a="1"/>
  <c r="Y170" i="91" a="1"/>
  <c r="Y155" i="91" a="1"/>
  <c r="Y145" i="91" a="1"/>
  <c r="Y96" i="91" a="1"/>
  <c r="Y95" i="91" a="1"/>
  <c r="Y138" i="91" a="1"/>
  <c r="Y147" i="91" a="1"/>
  <c r="Y143" i="91" a="1"/>
  <c r="Y193" i="91" a="1"/>
  <c r="Y177" i="91" a="1"/>
  <c r="Y200" i="91" a="1"/>
  <c r="Y165" i="91" a="1"/>
  <c r="Y183" i="91" a="1"/>
  <c r="Y112" i="91" a="1"/>
  <c r="Y198" i="91" a="1"/>
  <c r="Y105" i="91" a="1"/>
  <c r="Y153" i="91" a="1"/>
  <c r="Y88" i="91" a="1"/>
  <c r="Y182" i="91" a="1"/>
  <c r="Y160" i="91" a="1"/>
  <c r="Y196" i="91" a="1"/>
  <c r="Y110" i="91" a="1"/>
  <c r="Y124" i="91" a="1"/>
  <c r="Y92" i="91" a="1"/>
  <c r="Y123" i="91" a="1"/>
  <c r="Y130" i="91" a="1"/>
  <c r="Y181" i="91" a="1"/>
  <c r="Y5" i="91" a="1"/>
  <c r="Y99" i="91" a="1"/>
  <c r="Y114" i="91" a="1"/>
  <c r="Y94" i="91" a="1"/>
  <c r="Y190" i="91" a="1"/>
  <c r="Y157" i="91" a="1"/>
  <c r="Y8" i="91" a="1"/>
  <c r="Y126" i="91" a="1"/>
  <c r="Y129" i="91" a="1"/>
  <c r="Y169" i="91" a="1"/>
  <c r="Y111" i="91" a="1"/>
  <c r="Y188" i="91" a="1"/>
  <c r="Y178" i="91" a="1"/>
  <c r="Y91" i="91" a="1"/>
  <c r="Y171" i="91" a="1"/>
  <c r="Y120" i="91" a="1"/>
  <c r="Y81" i="91" a="1"/>
  <c r="Y118" i="91" a="1"/>
  <c r="Y142" i="91" a="1"/>
  <c r="Y119" i="91" a="1"/>
  <c r="Y109" i="91" a="1"/>
  <c r="Y151" i="91" a="1"/>
  <c r="Y146" i="91" a="1"/>
  <c r="Y180" i="91" a="1"/>
  <c r="Y7" i="91" a="1"/>
  <c r="Y167" i="91" a="1"/>
  <c r="Y148" i="91" a="1"/>
  <c r="Y113" i="91" a="1"/>
  <c r="Y162" i="91" a="1"/>
  <c r="Y83" i="91" a="1"/>
  <c r="Y158" i="91" a="1"/>
  <c r="Y136" i="91" a="1"/>
  <c r="Y161" i="91" a="1"/>
  <c r="Y179" i="91" a="1"/>
  <c r="Y106" i="91" a="1"/>
  <c r="Y107" i="91" a="1"/>
  <c r="Y87" i="91" a="1"/>
  <c r="Y115" i="91" a="1"/>
  <c r="Y137" i="91" a="1"/>
  <c r="Y141" i="91" a="1"/>
  <c r="Y135" i="91" a="1"/>
  <c r="Y79" i="91" a="1"/>
  <c r="Y102" i="91" a="1"/>
  <c r="Y89" i="91" a="1"/>
  <c r="Y90" i="91" a="1"/>
  <c r="Y93" i="91" a="1"/>
  <c r="Y134" i="91" a="1"/>
  <c r="Y176" i="91" a="1"/>
  <c r="Y191" i="91" a="1"/>
  <c r="Y101" i="91" a="1"/>
  <c r="Y168" i="91" a="1"/>
  <c r="P26" i="88"/>
  <c r="Q25" i="88"/>
  <c r="Q14" i="88" l="1"/>
  <c r="P15" i="88"/>
  <c r="P13" i="88"/>
  <c r="Z3" i="92"/>
  <c r="Y4" i="92"/>
  <c r="P2" i="88"/>
  <c r="P4" i="88"/>
  <c r="Q3" i="88"/>
  <c r="Y4" i="91"/>
  <c r="Z3" i="91"/>
  <c r="Q47" i="88"/>
  <c r="P46" i="88"/>
  <c r="P48" i="88"/>
  <c r="AA10" i="84" a="1"/>
  <c r="AB10" i="84" s="1"/>
  <c r="U9" i="86" a="1"/>
  <c r="U4" i="86"/>
  <c r="V3" i="86"/>
  <c r="U195" i="86" a="1"/>
  <c r="U188" i="86" a="1"/>
  <c r="U135" i="86" a="1"/>
  <c r="U190" i="86" a="1"/>
  <c r="U200" i="86" a="1"/>
  <c r="U125" i="86" a="1"/>
  <c r="U158" i="86" a="1"/>
  <c r="U117" i="86" a="1"/>
  <c r="U133" i="86" a="1"/>
  <c r="U187" i="86" a="1"/>
  <c r="U121" i="86" a="1"/>
  <c r="U197" i="86" a="1"/>
  <c r="U156" i="86" a="1"/>
  <c r="U92" i="86" a="1"/>
  <c r="U96" i="86" a="1"/>
  <c r="U142" i="86" a="1"/>
  <c r="U159" i="86" a="1"/>
  <c r="U181" i="86" a="1"/>
  <c r="U123" i="86" a="1"/>
  <c r="U102" i="86" a="1"/>
  <c r="U95" i="86" a="1"/>
  <c r="U107" i="86" a="1"/>
  <c r="U154" i="86" a="1"/>
  <c r="U131" i="86" a="1"/>
  <c r="U144" i="86" a="1"/>
  <c r="U189" i="86" a="1"/>
  <c r="U150" i="86" a="1"/>
  <c r="U169" i="86" a="1"/>
  <c r="U108" i="86" a="1"/>
  <c r="U100" i="86" a="1"/>
  <c r="U99" i="86" a="1"/>
  <c r="U113" i="86" a="1"/>
  <c r="U86" i="86" a="1"/>
  <c r="U7" i="86" a="1"/>
  <c r="U191" i="86" a="1"/>
  <c r="U141" i="86" a="1"/>
  <c r="U134" i="86" a="1"/>
  <c r="U164" i="86" a="1"/>
  <c r="U91" i="86" a="1"/>
  <c r="U186" i="86" a="1"/>
  <c r="U80" i="86" a="1"/>
  <c r="U167" i="86" a="1"/>
  <c r="U116" i="86" a="1"/>
  <c r="U124" i="86" a="1"/>
  <c r="U139" i="86" a="1"/>
  <c r="U109" i="86" a="1"/>
  <c r="U87" i="86" a="1"/>
  <c r="U98" i="86" a="1"/>
  <c r="U155" i="86" a="1"/>
  <c r="U119" i="86" a="1"/>
  <c r="U122" i="86" a="1"/>
  <c r="U84" i="86" a="1"/>
  <c r="U79" i="86" a="1"/>
  <c r="U104" i="86" a="1"/>
  <c r="U157" i="86" a="1"/>
  <c r="U101" i="86" a="1"/>
  <c r="U145" i="86" a="1"/>
  <c r="U126" i="86" a="1"/>
  <c r="U163" i="86" a="1"/>
  <c r="U160" i="86" a="1"/>
  <c r="U149" i="86" a="1"/>
  <c r="U199" i="86" a="1"/>
  <c r="U82" i="86" a="1"/>
  <c r="U171" i="86" a="1"/>
  <c r="U177" i="86" a="1"/>
  <c r="U146" i="86" a="1"/>
  <c r="U106" i="86" a="1"/>
  <c r="U183" i="86" a="1"/>
  <c r="U179" i="86" a="1"/>
  <c r="U161" i="86" a="1"/>
  <c r="U136" i="86" a="1"/>
  <c r="U192" i="86" a="1"/>
  <c r="U120" i="86" a="1"/>
  <c r="U140" i="86" a="1"/>
  <c r="U194" i="86" a="1"/>
  <c r="U89" i="86" a="1"/>
  <c r="U85" i="86" a="1"/>
  <c r="U83" i="86" a="1"/>
  <c r="U5" i="86" a="1"/>
  <c r="U196" i="86" a="1"/>
  <c r="U103" i="86" a="1"/>
  <c r="U184" i="86" a="1"/>
  <c r="U115" i="86" a="1"/>
  <c r="U185" i="86" a="1"/>
  <c r="U176" i="86" a="1"/>
  <c r="U112" i="86" a="1"/>
  <c r="U138" i="86" a="1"/>
  <c r="U127" i="86" a="1"/>
  <c r="U172" i="86" a="1"/>
  <c r="U170" i="86" a="1"/>
  <c r="U147" i="86" a="1"/>
  <c r="U148" i="86" a="1"/>
  <c r="U182" i="86" a="1"/>
  <c r="U97" i="86" a="1"/>
  <c r="U168" i="86" a="1"/>
  <c r="U162" i="86" a="1"/>
  <c r="U198" i="86" a="1"/>
  <c r="U166" i="86" a="1"/>
  <c r="U111" i="86" a="1"/>
  <c r="U143" i="86" a="1"/>
  <c r="U174" i="86" a="1"/>
  <c r="U165" i="86" a="1"/>
  <c r="U90" i="86" a="1"/>
  <c r="U8" i="86" a="1"/>
  <c r="U88" i="86" a="1"/>
  <c r="U129" i="86" a="1"/>
  <c r="U81" i="86" a="1"/>
  <c r="U151" i="86" a="1"/>
  <c r="U175" i="86" a="1"/>
  <c r="U114" i="86" a="1"/>
  <c r="U110" i="86" a="1"/>
  <c r="U130" i="86" a="1"/>
  <c r="U153" i="86" a="1"/>
  <c r="U6" i="86" a="1"/>
  <c r="U178" i="86" a="1"/>
  <c r="U128" i="86" a="1"/>
  <c r="U93" i="86" a="1"/>
  <c r="U152" i="86" a="1"/>
  <c r="U173" i="86" a="1"/>
  <c r="U118" i="86" a="1"/>
  <c r="U94" i="86" a="1"/>
  <c r="U193" i="86" a="1"/>
  <c r="U137" i="86" a="1"/>
  <c r="U105" i="86" a="1"/>
  <c r="U180" i="86" a="1"/>
  <c r="U132" i="86" a="1"/>
  <c r="Z4" i="87"/>
  <c r="Z2" i="87"/>
  <c r="AA3" i="87"/>
  <c r="Z187" i="87" a="1"/>
  <c r="Z83" i="87" a="1"/>
  <c r="Z125" i="87" a="1"/>
  <c r="Z109" i="87" a="1"/>
  <c r="Z144" i="87" a="1"/>
  <c r="Z134" i="87" a="1"/>
  <c r="Z155" i="87" a="1"/>
  <c r="Z189" i="87" a="1"/>
  <c r="Z82" i="87" a="1"/>
  <c r="Z193" i="87" a="1"/>
  <c r="Z161" i="87" a="1"/>
  <c r="Z167" i="87" a="1"/>
  <c r="Z163" i="87" a="1"/>
  <c r="Z139" i="87" a="1"/>
  <c r="Z158" i="87" a="1"/>
  <c r="Z180" i="87" a="1"/>
  <c r="Z168" i="87" a="1"/>
  <c r="Z102" i="87" a="1"/>
  <c r="Z164" i="87" a="1"/>
  <c r="Z171" i="87" a="1"/>
  <c r="Z120" i="87" a="1"/>
  <c r="Z133" i="87" a="1"/>
  <c r="Z197" i="87" a="1"/>
  <c r="Z192" i="87" a="1"/>
  <c r="Z106" i="87" a="1"/>
  <c r="Z143" i="87" a="1"/>
  <c r="Z165" i="87" a="1"/>
  <c r="Z181" i="87" a="1"/>
  <c r="Z166" i="87" a="1"/>
  <c r="Z119" i="87" a="1"/>
  <c r="Z173" i="87" a="1"/>
  <c r="Z129" i="87" a="1"/>
  <c r="Z115" i="87" a="1"/>
  <c r="Z100" i="87" a="1"/>
  <c r="Z200" i="87" a="1"/>
  <c r="Z191" i="87" a="1"/>
  <c r="Z91" i="87" a="1"/>
  <c r="Z9" i="87" a="1"/>
  <c r="Z136" i="87" a="1"/>
  <c r="Z142" i="87" a="1"/>
  <c r="Z126" i="87" a="1"/>
  <c r="Z123" i="87" a="1"/>
  <c r="Z175" i="87" a="1"/>
  <c r="Z5" i="87" a="1"/>
  <c r="Z127" i="87" a="1"/>
  <c r="Z6" i="87" a="1"/>
  <c r="Z107" i="87" a="1"/>
  <c r="Z121" i="87" a="1"/>
  <c r="Z152" i="87" a="1"/>
  <c r="Z179" i="87" a="1"/>
  <c r="Z185" i="87" a="1"/>
  <c r="Z94" i="87" a="1"/>
  <c r="Z99" i="87" a="1"/>
  <c r="Z177" i="87" a="1"/>
  <c r="Z140" i="87" a="1"/>
  <c r="Z169" i="87" a="1"/>
  <c r="Z108" i="87" a="1"/>
  <c r="Z128" i="87" a="1"/>
  <c r="Z182" i="87" a="1"/>
  <c r="Z154" i="87" a="1"/>
  <c r="Z190" i="87" a="1"/>
  <c r="Z151" i="87" a="1"/>
  <c r="Z80" i="87" a="1"/>
  <c r="Z84" i="87" a="1"/>
  <c r="Z137" i="87" a="1"/>
  <c r="Z95" i="87" a="1"/>
  <c r="Z198" i="87" a="1"/>
  <c r="Z146" i="87" a="1"/>
  <c r="Z96" i="87" a="1"/>
  <c r="Z86" i="87" a="1"/>
  <c r="Z147" i="87" a="1"/>
  <c r="Z87" i="87" a="1"/>
  <c r="Z157" i="87" a="1"/>
  <c r="Z104" i="87" a="1"/>
  <c r="Z98" i="87" a="1"/>
  <c r="Z149" i="87" a="1"/>
  <c r="Z8" i="87" a="1"/>
  <c r="Z156" i="87" a="1"/>
  <c r="Z194" i="87" a="1"/>
  <c r="Z172" i="87" a="1"/>
  <c r="Z131" i="87" a="1"/>
  <c r="Z113" i="87" a="1"/>
  <c r="Z178" i="87" a="1"/>
  <c r="Z105" i="87" a="1"/>
  <c r="Z184" i="87" a="1"/>
  <c r="Z145" i="87" a="1"/>
  <c r="Z97" i="87" a="1"/>
  <c r="Z188" i="87" a="1"/>
  <c r="Z153" i="87" a="1"/>
  <c r="Z101" i="87" a="1"/>
  <c r="Z79" i="87" a="1"/>
  <c r="Z199" i="87" a="1"/>
  <c r="Z159" i="87" a="1"/>
  <c r="Z112" i="87" a="1"/>
  <c r="Z124" i="87" a="1"/>
  <c r="Z196" i="87" a="1"/>
  <c r="Z90" i="87" a="1"/>
  <c r="Z138" i="87" a="1"/>
  <c r="Z135" i="87" a="1"/>
  <c r="Z117" i="87" a="1"/>
  <c r="Z148" i="87" a="1"/>
  <c r="Z85" i="87" a="1"/>
  <c r="Z162" i="87" a="1"/>
  <c r="Z174" i="87" a="1"/>
  <c r="Z170" i="87" a="1"/>
  <c r="Z89" i="87" a="1"/>
  <c r="Z160" i="87" a="1"/>
  <c r="Z150" i="87" a="1"/>
  <c r="Z132" i="87" a="1"/>
  <c r="Z81" i="87" a="1"/>
  <c r="Z122" i="87" a="1"/>
  <c r="Z141" i="87" a="1"/>
  <c r="Z7" i="87" a="1"/>
  <c r="Z186" i="87" a="1"/>
  <c r="Z183" i="87" a="1"/>
  <c r="Z103" i="87" a="1"/>
  <c r="Z195" i="87" a="1"/>
  <c r="Z130" i="87" a="1"/>
  <c r="Z88" i="87" a="1"/>
  <c r="Z93" i="87" a="1"/>
  <c r="Z110" i="87" a="1"/>
  <c r="Z116" i="87" a="1"/>
  <c r="Z114" i="87" a="1"/>
  <c r="Z118" i="87" a="1"/>
  <c r="Z92" i="87" a="1"/>
  <c r="Z176" i="87" a="1"/>
  <c r="Z111" i="87" a="1"/>
  <c r="Q35" i="88"/>
  <c r="Q37" i="88"/>
  <c r="R36" i="88"/>
  <c r="Z145" i="92" a="1"/>
  <c r="Z128" i="92" a="1"/>
  <c r="Z191" i="92" a="1"/>
  <c r="Z136" i="92" a="1"/>
  <c r="Z135" i="92" a="1"/>
  <c r="Z104" i="92" a="1"/>
  <c r="Z81" i="92" a="1"/>
  <c r="Z114" i="92" a="1"/>
  <c r="Z152" i="92" a="1"/>
  <c r="Z127" i="92" a="1"/>
  <c r="Z156" i="92" a="1"/>
  <c r="Z8" i="92" a="1"/>
  <c r="Z192" i="92" a="1"/>
  <c r="Z199" i="92" a="1"/>
  <c r="Z174" i="92" a="1"/>
  <c r="Z89" i="92" a="1"/>
  <c r="Z179" i="92" a="1"/>
  <c r="Z82" i="92" a="1"/>
  <c r="Z129" i="92" a="1"/>
  <c r="Z162" i="92" a="1"/>
  <c r="Z112" i="92" a="1"/>
  <c r="Z123" i="92" a="1"/>
  <c r="Z132" i="92" a="1"/>
  <c r="Z98" i="92" a="1"/>
  <c r="Z107" i="92" a="1"/>
  <c r="Z92" i="92" a="1"/>
  <c r="Z196" i="92" a="1"/>
  <c r="Z95" i="92" a="1"/>
  <c r="Z130" i="92" a="1"/>
  <c r="Z122" i="92" a="1"/>
  <c r="Z177" i="92" a="1"/>
  <c r="Z155" i="92" a="1"/>
  <c r="Z181" i="92" a="1"/>
  <c r="Z161" i="92" a="1"/>
  <c r="Z116" i="92" a="1"/>
  <c r="Z108" i="92" a="1"/>
  <c r="Z6" i="92" a="1"/>
  <c r="Z80" i="92" a="1"/>
  <c r="Z200" i="92" a="1"/>
  <c r="Z5" i="92" a="1"/>
  <c r="Z147" i="92" a="1"/>
  <c r="Z169" i="92" a="1"/>
  <c r="Z119" i="92" a="1"/>
  <c r="Z184" i="92" a="1"/>
  <c r="Z150" i="92" a="1"/>
  <c r="Z138" i="92" a="1"/>
  <c r="Z93" i="92" a="1"/>
  <c r="Z159" i="92" a="1"/>
  <c r="Z143" i="92" a="1"/>
  <c r="Z183" i="92" a="1"/>
  <c r="Z157" i="92" a="1"/>
  <c r="Z105" i="92" a="1"/>
  <c r="Z198" i="92" a="1"/>
  <c r="Z167" i="92" a="1"/>
  <c r="Z100" i="92" a="1"/>
  <c r="Z142" i="92" a="1"/>
  <c r="Z131" i="92" a="1"/>
  <c r="Z186" i="92" a="1"/>
  <c r="Z101" i="92" a="1"/>
  <c r="Z197" i="92" a="1"/>
  <c r="Z94" i="92" a="1"/>
  <c r="Z175" i="92" a="1"/>
  <c r="Z194" i="92" a="1"/>
  <c r="Z124" i="92" a="1"/>
  <c r="Z84" i="92" a="1"/>
  <c r="Z111" i="92" a="1"/>
  <c r="Z154" i="92" a="1"/>
  <c r="Z83" i="92" a="1"/>
  <c r="Z115" i="92" a="1"/>
  <c r="Z144" i="92" a="1"/>
  <c r="Z99" i="92" a="1"/>
  <c r="Z190" i="92" a="1"/>
  <c r="Z188" i="92" a="1"/>
  <c r="Z160" i="92" a="1"/>
  <c r="Z137" i="92" a="1"/>
  <c r="Z146" i="92" a="1"/>
  <c r="Z164" i="92" a="1"/>
  <c r="Z182" i="92" a="1"/>
  <c r="Z134" i="92" a="1"/>
  <c r="Z163" i="92" a="1"/>
  <c r="Z96" i="92" a="1"/>
  <c r="Z109" i="92" a="1"/>
  <c r="Z165" i="92" a="1"/>
  <c r="Z106" i="92" a="1"/>
  <c r="Z7" i="92" a="1"/>
  <c r="Z148" i="92" a="1"/>
  <c r="Z120" i="92" a="1"/>
  <c r="Z91" i="92" a="1"/>
  <c r="Z113" i="92" a="1"/>
  <c r="Z140" i="92" a="1"/>
  <c r="Z149" i="92" a="1"/>
  <c r="Z85" i="92" a="1"/>
  <c r="Z117" i="92" a="1"/>
  <c r="Z173" i="92" a="1"/>
  <c r="Z153" i="92" a="1"/>
  <c r="Z158" i="92" a="1"/>
  <c r="Z172" i="92" a="1"/>
  <c r="Z79" i="92" a="1"/>
  <c r="Z125" i="92" a="1"/>
  <c r="Z118" i="92" a="1"/>
  <c r="Z133" i="92" a="1"/>
  <c r="Z139" i="92" a="1"/>
  <c r="Z189" i="92" a="1"/>
  <c r="Z166" i="92" a="1"/>
  <c r="Z103" i="92" a="1"/>
  <c r="Z121" i="92" a="1"/>
  <c r="Z178" i="92" a="1"/>
  <c r="Z110" i="92" a="1"/>
  <c r="Z86" i="92" a="1"/>
  <c r="Z151" i="92" a="1"/>
  <c r="Z97" i="92" a="1"/>
  <c r="Z102" i="92" a="1"/>
  <c r="Z170" i="92" a="1"/>
  <c r="Z185" i="92" a="1"/>
  <c r="Z176" i="92" a="1"/>
  <c r="Z180" i="92" a="1"/>
  <c r="Z187" i="92" a="1"/>
  <c r="Z195" i="92" a="1"/>
  <c r="Z9" i="92" a="1"/>
  <c r="Z168" i="92" a="1"/>
  <c r="Z88" i="92" a="1"/>
  <c r="Z87" i="92" a="1"/>
  <c r="Z126" i="92" a="1"/>
  <c r="Z141" i="92" a="1"/>
  <c r="Z193" i="92" a="1"/>
  <c r="Z171" i="92" a="1"/>
  <c r="Z90" i="92" a="1"/>
  <c r="Z189" i="91" a="1"/>
  <c r="Z107" i="91" a="1"/>
  <c r="Z181" i="91" a="1"/>
  <c r="Z183" i="91" a="1"/>
  <c r="Z6" i="91" a="1"/>
  <c r="Z150" i="91" a="1"/>
  <c r="Z110" i="91" a="1"/>
  <c r="Z188" i="91" a="1"/>
  <c r="Z106" i="91" a="1"/>
  <c r="Z195" i="91" a="1"/>
  <c r="Z192" i="91" a="1"/>
  <c r="Z200" i="91" a="1"/>
  <c r="Z175" i="91" a="1"/>
  <c r="Z95" i="91" a="1"/>
  <c r="Z121" i="91" a="1"/>
  <c r="Z136" i="91" a="1"/>
  <c r="Z176" i="91" a="1"/>
  <c r="Z163" i="91" a="1"/>
  <c r="Z174" i="91" a="1"/>
  <c r="Z138" i="91" a="1"/>
  <c r="Z131" i="91" a="1"/>
  <c r="Z169" i="91" a="1"/>
  <c r="Z122" i="91" a="1"/>
  <c r="Z171" i="91" a="1"/>
  <c r="Z153" i="91" a="1"/>
  <c r="Z126" i="91" a="1"/>
  <c r="Z141" i="91" a="1"/>
  <c r="Z119" i="91" a="1"/>
  <c r="Z120" i="91" a="1"/>
  <c r="Z161" i="91" a="1"/>
  <c r="Z92" i="91" a="1"/>
  <c r="Z124" i="91" a="1"/>
  <c r="Z184" i="91" a="1"/>
  <c r="Z146" i="91" a="1"/>
  <c r="Z86" i="91" a="1"/>
  <c r="Z172" i="91" a="1"/>
  <c r="Z87" i="91" a="1"/>
  <c r="Z190" i="91" a="1"/>
  <c r="Z118" i="91" a="1"/>
  <c r="Z125" i="91" a="1"/>
  <c r="Z180" i="91" a="1"/>
  <c r="Z79" i="91" a="1"/>
  <c r="Z123" i="91" a="1"/>
  <c r="Z99" i="91" a="1"/>
  <c r="Z156" i="91" a="1"/>
  <c r="Z111" i="91" a="1"/>
  <c r="Z102" i="91" a="1"/>
  <c r="Z101" i="91" a="1"/>
  <c r="Z89" i="91" a="1"/>
  <c r="Z168" i="91" a="1"/>
  <c r="Z8" i="91" a="1"/>
  <c r="Z193" i="91" a="1"/>
  <c r="Z140" i="91" a="1"/>
  <c r="Z178" i="91" a="1"/>
  <c r="Z7" i="91" a="1"/>
  <c r="Z186" i="91" a="1"/>
  <c r="Z135" i="91" a="1"/>
  <c r="Z159" i="91" a="1"/>
  <c r="Z96" i="91" a="1"/>
  <c r="Z137" i="91" a="1"/>
  <c r="Z196" i="91" a="1"/>
  <c r="Z194" i="91" a="1"/>
  <c r="Z128" i="91" a="1"/>
  <c r="Z129" i="91" a="1"/>
  <c r="Z155" i="91" a="1"/>
  <c r="Z185" i="91" a="1"/>
  <c r="Z114" i="91" a="1"/>
  <c r="Z149" i="91" a="1"/>
  <c r="Z134" i="91" a="1"/>
  <c r="Z148" i="91" a="1"/>
  <c r="Z182" i="91" a="1"/>
  <c r="Z115" i="91" a="1"/>
  <c r="Z157" i="91" a="1"/>
  <c r="Z5" i="91" a="1"/>
  <c r="Z113" i="91" a="1"/>
  <c r="Z133" i="91" a="1"/>
  <c r="Z143" i="91" a="1"/>
  <c r="Z9" i="91" a="1"/>
  <c r="Z80" i="91" a="1"/>
  <c r="Z162" i="91" a="1"/>
  <c r="Z179" i="91" a="1"/>
  <c r="Z98" i="91" a="1"/>
  <c r="Z151" i="91" a="1"/>
  <c r="Z104" i="91" a="1"/>
  <c r="Z164" i="91" a="1"/>
  <c r="Z198" i="91" a="1"/>
  <c r="Z84" i="91" a="1"/>
  <c r="Z94" i="91" a="1"/>
  <c r="Z187" i="91" a="1"/>
  <c r="Z90" i="91" a="1"/>
  <c r="Z82" i="91" a="1"/>
  <c r="Z173" i="91" a="1"/>
  <c r="Z154" i="91" a="1"/>
  <c r="Z142" i="91" a="1"/>
  <c r="Z152" i="91" a="1"/>
  <c r="Z145" i="91" a="1"/>
  <c r="Z160" i="91" a="1"/>
  <c r="Z81" i="91" a="1"/>
  <c r="Z83" i="91" a="1"/>
  <c r="Z108" i="91" a="1"/>
  <c r="Z109" i="91" a="1"/>
  <c r="Z165" i="91" a="1"/>
  <c r="Z88" i="91" a="1"/>
  <c r="Z197" i="91" a="1"/>
  <c r="Z116" i="91" a="1"/>
  <c r="Z191" i="91" a="1"/>
  <c r="Z100" i="91" a="1"/>
  <c r="Z166" i="91" a="1"/>
  <c r="Z93" i="91" a="1"/>
  <c r="Z97" i="91" a="1"/>
  <c r="Z132" i="91" a="1"/>
  <c r="Z105" i="91" a="1"/>
  <c r="Z158" i="91" a="1"/>
  <c r="Z130" i="91" a="1"/>
  <c r="Z177" i="91" a="1"/>
  <c r="Z147" i="91" a="1"/>
  <c r="Z112" i="91" a="1"/>
  <c r="Z167" i="91" a="1"/>
  <c r="Z127" i="91" a="1"/>
  <c r="Z144" i="91" a="1"/>
  <c r="Z91" i="91" a="1"/>
  <c r="Z85" i="91" a="1"/>
  <c r="Z103" i="91" a="1"/>
  <c r="Z117" i="91" a="1"/>
  <c r="Z170" i="91" a="1"/>
  <c r="Z199" i="91" a="1"/>
  <c r="Z139" i="91" a="1"/>
  <c r="R25" i="88"/>
  <c r="Q26" i="88"/>
  <c r="Q15" i="88" l="1"/>
  <c r="Q13" i="88"/>
  <c r="R14" i="88"/>
  <c r="Z2" i="92"/>
  <c r="AA3" i="92"/>
  <c r="Z4" i="92"/>
  <c r="AA3" i="91"/>
  <c r="Z2" i="91"/>
  <c r="Z4" i="91"/>
  <c r="Q46" i="88"/>
  <c r="R47" i="88"/>
  <c r="Q48" i="88"/>
  <c r="Q2" i="88"/>
  <c r="Q4" i="88"/>
  <c r="R3" i="88"/>
  <c r="R10" i="86" a="1"/>
  <c r="W10" i="87" a="1"/>
  <c r="W10" i="91" a="1"/>
  <c r="T10" i="87" a="1"/>
  <c r="O10" i="87" a="1"/>
  <c r="T10" i="91" a="1"/>
  <c r="R10" i="92" a="1"/>
  <c r="L10" i="87" a="1"/>
  <c r="V10" i="87" a="1"/>
  <c r="K10" i="86" a="1"/>
  <c r="M10" i="91" a="1"/>
  <c r="L10" i="91" a="1"/>
  <c r="P10" i="92" a="1"/>
  <c r="N10" i="91" a="1"/>
  <c r="S10" i="91" a="1"/>
  <c r="T10" i="92" a="1"/>
  <c r="P10" i="91" a="1"/>
  <c r="R10" i="87" a="1"/>
  <c r="N10" i="87" a="1"/>
  <c r="J10" i="86" a="1"/>
  <c r="M10" i="87" a="1"/>
  <c r="P10" i="86" a="1"/>
  <c r="M10" i="86" a="1"/>
  <c r="M10" i="92" a="1"/>
  <c r="S10" i="87" a="1"/>
  <c r="U10" i="87" a="1"/>
  <c r="U10" i="91" a="1"/>
  <c r="R10" i="91" a="1"/>
  <c r="Q10" i="91" a="1"/>
  <c r="N10" i="86" a="1"/>
  <c r="U10" i="92" a="1"/>
  <c r="S10" i="92" a="1"/>
  <c r="I10" i="86" a="1"/>
  <c r="N10" i="92" a="1"/>
  <c r="V10" i="91" a="1"/>
  <c r="O10" i="86" a="1"/>
  <c r="O10" i="91" a="1"/>
  <c r="Q10" i="92" a="1"/>
  <c r="Q10" i="87" a="1"/>
  <c r="V10" i="92" a="1"/>
  <c r="Q10" i="86" a="1"/>
  <c r="O10" i="92" a="1"/>
  <c r="L10" i="92" a="1"/>
  <c r="L10" i="86" a="1"/>
  <c r="P10" i="87" a="1"/>
  <c r="W10" i="92" a="1"/>
  <c r="C10" i="86"/>
  <c r="C10" i="92"/>
  <c r="C10" i="87"/>
  <c r="AH10" i="84"/>
  <c r="AK10" i="84" s="1"/>
  <c r="AL10" i="84" s="1" a="1"/>
  <c r="AM10" i="84" s="1"/>
  <c r="C10" i="91"/>
  <c r="X10" i="87" a="1"/>
  <c r="X10" i="91" a="1"/>
  <c r="S10" i="86" a="1"/>
  <c r="X10" i="92" a="1"/>
  <c r="T10" i="86" a="1"/>
  <c r="Y10" i="92" a="1"/>
  <c r="Y10" i="91" a="1"/>
  <c r="Y10" i="87" a="1"/>
  <c r="V10" i="86" a="1"/>
  <c r="V9" i="86" a="1"/>
  <c r="V4" i="86"/>
  <c r="W3" i="86"/>
  <c r="V107" i="86" a="1"/>
  <c r="V131" i="86" a="1"/>
  <c r="V194" i="86" a="1"/>
  <c r="V118" i="86" a="1"/>
  <c r="V126" i="86" a="1"/>
  <c r="V178" i="86" a="1"/>
  <c r="V120" i="86" a="1"/>
  <c r="V166" i="86" a="1"/>
  <c r="V156" i="86" a="1"/>
  <c r="V186" i="86" a="1"/>
  <c r="V134" i="86" a="1"/>
  <c r="V170" i="86" a="1"/>
  <c r="V190" i="86" a="1"/>
  <c r="V160" i="86" a="1"/>
  <c r="V111" i="86" a="1"/>
  <c r="V165" i="86" a="1"/>
  <c r="V88" i="86" a="1"/>
  <c r="V158" i="86" a="1"/>
  <c r="V137" i="86" a="1"/>
  <c r="V198" i="86" a="1"/>
  <c r="V108" i="86" a="1"/>
  <c r="V174" i="86" a="1"/>
  <c r="V144" i="86" a="1"/>
  <c r="V84" i="86" a="1"/>
  <c r="V171" i="86" a="1"/>
  <c r="V179" i="86" a="1"/>
  <c r="V119" i="86" a="1"/>
  <c r="V130" i="86" a="1"/>
  <c r="V136" i="86" a="1"/>
  <c r="V153" i="86" a="1"/>
  <c r="V162" i="86" a="1"/>
  <c r="V151" i="86" a="1"/>
  <c r="V113" i="86" a="1"/>
  <c r="V5" i="86" a="1"/>
  <c r="V89" i="86" a="1"/>
  <c r="V99" i="86" a="1"/>
  <c r="V96" i="86" a="1"/>
  <c r="V133" i="86" a="1"/>
  <c r="V121" i="86" a="1"/>
  <c r="V103" i="86" a="1"/>
  <c r="V94" i="86" a="1"/>
  <c r="V155" i="86" a="1"/>
  <c r="V176" i="86" a="1"/>
  <c r="V87" i="86" a="1"/>
  <c r="V146" i="86" a="1"/>
  <c r="V125" i="86" a="1"/>
  <c r="V185" i="86" a="1"/>
  <c r="V149" i="86" a="1"/>
  <c r="V128" i="86" a="1"/>
  <c r="V168" i="86" a="1"/>
  <c r="V175" i="86" a="1"/>
  <c r="V123" i="86" a="1"/>
  <c r="V97" i="86" a="1"/>
  <c r="V142" i="86" a="1"/>
  <c r="V8" i="86" a="1"/>
  <c r="V161" i="86" a="1"/>
  <c r="V140" i="86" a="1"/>
  <c r="V154" i="86" a="1"/>
  <c r="V135" i="86" a="1"/>
  <c r="V82" i="86" a="1"/>
  <c r="V163" i="86" a="1"/>
  <c r="V79" i="86" a="1"/>
  <c r="V132" i="86" a="1"/>
  <c r="V6" i="86" a="1"/>
  <c r="V124" i="86" a="1"/>
  <c r="V150" i="86" a="1"/>
  <c r="V159" i="86" a="1"/>
  <c r="V122" i="86" a="1"/>
  <c r="V173" i="86" a="1"/>
  <c r="V192" i="86" a="1"/>
  <c r="V147" i="86" a="1"/>
  <c r="V200" i="86" a="1"/>
  <c r="V188" i="86" a="1"/>
  <c r="V7" i="86" a="1"/>
  <c r="V92" i="86" a="1"/>
  <c r="V183" i="86" a="1"/>
  <c r="V110" i="86" a="1"/>
  <c r="V129" i="86" a="1"/>
  <c r="V184" i="86" a="1"/>
  <c r="V182" i="86" a="1"/>
  <c r="V164" i="86" a="1"/>
  <c r="V141" i="86" a="1"/>
  <c r="V167" i="86" a="1"/>
  <c r="V95" i="86" a="1"/>
  <c r="V199" i="86" a="1"/>
  <c r="V172" i="86" a="1"/>
  <c r="V91" i="86" a="1"/>
  <c r="V196" i="86" a="1"/>
  <c r="V80" i="86" a="1"/>
  <c r="V86" i="86" a="1"/>
  <c r="V98" i="86" a="1"/>
  <c r="V127" i="86" a="1"/>
  <c r="V180" i="86" a="1"/>
  <c r="V191" i="86" a="1"/>
  <c r="V177" i="86" a="1"/>
  <c r="V100" i="86" a="1"/>
  <c r="V145" i="86" a="1"/>
  <c r="V187" i="86" a="1"/>
  <c r="V83" i="86" a="1"/>
  <c r="V117" i="86" a="1"/>
  <c r="V104" i="86" a="1"/>
  <c r="V143" i="86" a="1"/>
  <c r="V106" i="86" a="1"/>
  <c r="V157" i="86" a="1"/>
  <c r="V115" i="86" a="1"/>
  <c r="V189" i="86" a="1"/>
  <c r="V195" i="86" a="1"/>
  <c r="V81" i="86" a="1"/>
  <c r="V90" i="86" a="1"/>
  <c r="V139" i="86" a="1"/>
  <c r="V114" i="86" a="1"/>
  <c r="V152" i="86" a="1"/>
  <c r="V197" i="86" a="1"/>
  <c r="V193" i="86" a="1"/>
  <c r="V102" i="86" a="1"/>
  <c r="V112" i="86" a="1"/>
  <c r="V181" i="86" a="1"/>
  <c r="V93" i="86" a="1"/>
  <c r="V85" i="86" a="1"/>
  <c r="V138" i="86" a="1"/>
  <c r="V169" i="86" a="1"/>
  <c r="V116" i="86" a="1"/>
  <c r="V109" i="86" a="1"/>
  <c r="V105" i="86" a="1"/>
  <c r="V148" i="86" a="1"/>
  <c r="V101" i="86" a="1"/>
  <c r="AA148" i="87" a="1"/>
  <c r="AA6" i="87" a="1"/>
  <c r="AA10" i="87" a="1"/>
  <c r="AA99" i="87" a="1"/>
  <c r="AA182" i="87" a="1"/>
  <c r="AA143" i="87" a="1"/>
  <c r="AA125" i="87" a="1"/>
  <c r="AA173" i="87" a="1"/>
  <c r="AA120" i="87" a="1"/>
  <c r="AA93" i="87" a="1"/>
  <c r="AA96" i="87" a="1"/>
  <c r="AA149" i="87" a="1"/>
  <c r="AA139" i="87" a="1"/>
  <c r="AA123" i="87" a="1"/>
  <c r="AA8" i="87" a="1"/>
  <c r="AA124" i="87" a="1"/>
  <c r="AA127" i="87" a="1"/>
  <c r="AA131" i="87" a="1"/>
  <c r="AA192" i="87" a="1"/>
  <c r="AA137" i="87" a="1"/>
  <c r="AA165" i="87" a="1"/>
  <c r="AA90" i="87" a="1"/>
  <c r="AA80" i="87" a="1"/>
  <c r="AA89" i="87" a="1"/>
  <c r="AA181" i="87" a="1"/>
  <c r="AA102" i="87" a="1"/>
  <c r="AA85" i="87" a="1"/>
  <c r="AA122" i="87" a="1"/>
  <c r="AA163" i="87" a="1"/>
  <c r="AA183" i="87" a="1"/>
  <c r="AA114" i="87" a="1"/>
  <c r="AA118" i="87" a="1"/>
  <c r="AA188" i="87" a="1"/>
  <c r="AA101" i="87" a="1"/>
  <c r="AA126" i="87" a="1"/>
  <c r="AA158" i="87" a="1"/>
  <c r="AA159" i="87" a="1"/>
  <c r="AA153" i="87" a="1"/>
  <c r="AA174" i="87" a="1"/>
  <c r="AA177" i="87" a="1"/>
  <c r="AA138" i="87" a="1"/>
  <c r="AA108" i="87" a="1"/>
  <c r="AA170" i="87" a="1"/>
  <c r="AA9" i="87" a="1"/>
  <c r="AA95" i="87" a="1"/>
  <c r="AA141" i="87" a="1"/>
  <c r="AA103" i="87" a="1"/>
  <c r="AA179" i="87" a="1"/>
  <c r="AA186" i="87" a="1"/>
  <c r="AA185" i="87" a="1"/>
  <c r="AA146" i="87" a="1"/>
  <c r="AA199" i="87" a="1"/>
  <c r="AA193" i="87" a="1"/>
  <c r="AA176" i="87" a="1"/>
  <c r="AA97" i="87" a="1"/>
  <c r="AA84" i="87" a="1"/>
  <c r="AA106" i="87" a="1"/>
  <c r="AA116" i="87" a="1"/>
  <c r="AA166" i="87" a="1"/>
  <c r="AA140" i="87" a="1"/>
  <c r="AA155" i="87" a="1"/>
  <c r="AA198" i="87" a="1"/>
  <c r="AA135" i="87" a="1"/>
  <c r="AA88" i="87" a="1"/>
  <c r="AA121" i="87" a="1"/>
  <c r="AA184" i="87" a="1"/>
  <c r="AA152" i="87" a="1"/>
  <c r="AA136" i="87" a="1"/>
  <c r="AA117" i="87" a="1"/>
  <c r="AA79" i="87" a="1"/>
  <c r="AA197" i="87" a="1"/>
  <c r="AA133" i="87" a="1"/>
  <c r="AA104" i="87" a="1"/>
  <c r="AA134" i="87" a="1"/>
  <c r="AA112" i="87" a="1"/>
  <c r="AA169" i="87" a="1"/>
  <c r="AA160" i="87" a="1"/>
  <c r="AA5" i="87" a="1"/>
  <c r="AA83" i="87" a="1"/>
  <c r="AA113" i="87" a="1"/>
  <c r="AA115" i="87" a="1"/>
  <c r="AA175" i="87" a="1"/>
  <c r="AA190" i="87" a="1"/>
  <c r="AA132" i="87" a="1"/>
  <c r="AA105" i="87" a="1"/>
  <c r="AA180" i="87" a="1"/>
  <c r="AA191" i="87" a="1"/>
  <c r="AA200" i="87" a="1"/>
  <c r="AA154" i="87" a="1"/>
  <c r="AA172" i="87" a="1"/>
  <c r="AA94" i="87" a="1"/>
  <c r="AA162" i="87" a="1"/>
  <c r="AA151" i="87" a="1"/>
  <c r="AA167" i="87" a="1"/>
  <c r="AA109" i="87" a="1"/>
  <c r="AA164" i="87" a="1"/>
  <c r="AA92" i="87" a="1"/>
  <c r="AA145" i="87" a="1"/>
  <c r="AA130" i="87" a="1"/>
  <c r="AA147" i="87" a="1"/>
  <c r="AA161" i="87" a="1"/>
  <c r="AA150" i="87" a="1"/>
  <c r="AA144" i="87" a="1"/>
  <c r="AA129" i="87" a="1"/>
  <c r="AA7" i="87" a="1"/>
  <c r="AA196" i="87" a="1"/>
  <c r="AA195" i="87" a="1"/>
  <c r="AA178" i="87" a="1"/>
  <c r="AA171" i="87" a="1"/>
  <c r="AA142" i="87" a="1"/>
  <c r="AA100" i="87" a="1"/>
  <c r="AA128" i="87" a="1"/>
  <c r="AA119" i="87" a="1"/>
  <c r="AA110" i="87" a="1"/>
  <c r="AA111" i="87" a="1"/>
  <c r="AA189" i="87" a="1"/>
  <c r="AA81" i="87" a="1"/>
  <c r="AA86" i="87" a="1"/>
  <c r="AA82" i="87" a="1"/>
  <c r="AA107" i="87" a="1"/>
  <c r="AA168" i="87" a="1"/>
  <c r="AA194" i="87" a="1"/>
  <c r="AA98" i="87" a="1"/>
  <c r="AA157" i="87" a="1"/>
  <c r="AA156" i="87" a="1"/>
  <c r="AA87" i="87" a="1"/>
  <c r="AA187" i="87" a="1"/>
  <c r="AA91" i="87" a="1"/>
  <c r="AA4" i="87"/>
  <c r="AB3" i="87"/>
  <c r="S36" i="88"/>
  <c r="R37" i="88"/>
  <c r="R35" i="88"/>
  <c r="AA185" i="92" a="1"/>
  <c r="AA128" i="92" a="1"/>
  <c r="AA150" i="92" a="1"/>
  <c r="AA99" i="92" a="1"/>
  <c r="AA181" i="92" a="1"/>
  <c r="AA97" i="92" a="1"/>
  <c r="AA151" i="92" a="1"/>
  <c r="AA9" i="92" a="1"/>
  <c r="AA90" i="92" a="1"/>
  <c r="AA10" i="92" a="1"/>
  <c r="AA162" i="92" a="1"/>
  <c r="AA143" i="92" a="1"/>
  <c r="AA110" i="92" a="1"/>
  <c r="AA192" i="92" a="1"/>
  <c r="AA105" i="92" a="1"/>
  <c r="AA161" i="92" a="1"/>
  <c r="AA146" i="92" a="1"/>
  <c r="AA106" i="92" a="1"/>
  <c r="AA82" i="92" a="1"/>
  <c r="AA147" i="92" a="1"/>
  <c r="AA130" i="92" a="1"/>
  <c r="AA109" i="92" a="1"/>
  <c r="AA91" i="92" a="1"/>
  <c r="AA119" i="92" a="1"/>
  <c r="AA193" i="92" a="1"/>
  <c r="AA108" i="92" a="1"/>
  <c r="AA124" i="92" a="1"/>
  <c r="AA84" i="92" a="1"/>
  <c r="AA148" i="92" a="1"/>
  <c r="AA117" i="92" a="1"/>
  <c r="AA157" i="92" a="1"/>
  <c r="AA152" i="92" a="1"/>
  <c r="AA80" i="92" a="1"/>
  <c r="AA179" i="92" a="1"/>
  <c r="AA187" i="92" a="1"/>
  <c r="AA156" i="92" a="1"/>
  <c r="AA112" i="92" a="1"/>
  <c r="AA153" i="92" a="1"/>
  <c r="AA122" i="92" a="1"/>
  <c r="AA95" i="92" a="1"/>
  <c r="AA167" i="92" a="1"/>
  <c r="AA101" i="92" a="1"/>
  <c r="AA200" i="92" a="1"/>
  <c r="AA178" i="92" a="1"/>
  <c r="AA137" i="92" a="1"/>
  <c r="AA131" i="92" a="1"/>
  <c r="AA83" i="92" a="1"/>
  <c r="AA127" i="92" a="1"/>
  <c r="AA126" i="92" a="1"/>
  <c r="AA186" i="92" a="1"/>
  <c r="AA175" i="92" a="1"/>
  <c r="AA154" i="92" a="1"/>
  <c r="AA199" i="92" a="1"/>
  <c r="AA195" i="92" a="1"/>
  <c r="AA132" i="92" a="1"/>
  <c r="AA144" i="92" a="1"/>
  <c r="AA113" i="92" a="1"/>
  <c r="AA165" i="92" a="1"/>
  <c r="AA196" i="92" a="1"/>
  <c r="AA88" i="92" a="1"/>
  <c r="AA172" i="92" a="1"/>
  <c r="AA191" i="92" a="1"/>
  <c r="AA135" i="92" a="1"/>
  <c r="AA123" i="92" a="1"/>
  <c r="AA8" i="92" a="1"/>
  <c r="AA136" i="92" a="1"/>
  <c r="AA140" i="92" a="1"/>
  <c r="AA120" i="92" a="1"/>
  <c r="AA149" i="92" a="1"/>
  <c r="AA155" i="92" a="1"/>
  <c r="AA79" i="92" a="1"/>
  <c r="AA129" i="92" a="1"/>
  <c r="AA190" i="92" a="1"/>
  <c r="AA93" i="92" a="1"/>
  <c r="AA170" i="92" a="1"/>
  <c r="AA107" i="92" a="1"/>
  <c r="AA163" i="92" a="1"/>
  <c r="AA176" i="92" a="1"/>
  <c r="AA159" i="92" a="1"/>
  <c r="AA100" i="92" a="1"/>
  <c r="AA85" i="92" a="1"/>
  <c r="AA102" i="92" a="1"/>
  <c r="AA139" i="92" a="1"/>
  <c r="AA81" i="92" a="1"/>
  <c r="AA115" i="92" a="1"/>
  <c r="AA182" i="92" a="1"/>
  <c r="AA141" i="92" a="1"/>
  <c r="AA5" i="92" a="1"/>
  <c r="AA7" i="92" a="1"/>
  <c r="AA177" i="92" a="1"/>
  <c r="AA114" i="92" a="1"/>
  <c r="AA89" i="92" a="1"/>
  <c r="AA174" i="92" a="1"/>
  <c r="AA98" i="92" a="1"/>
  <c r="AA197" i="92" a="1"/>
  <c r="AA92" i="92" a="1"/>
  <c r="AA134" i="92" a="1"/>
  <c r="AA169" i="92" a="1"/>
  <c r="AA121" i="92" a="1"/>
  <c r="AA103" i="92" a="1"/>
  <c r="AA6" i="92" a="1"/>
  <c r="AA104" i="92" a="1"/>
  <c r="AA118" i="92" a="1"/>
  <c r="AA158" i="92" a="1"/>
  <c r="AA116" i="92" a="1"/>
  <c r="AA168" i="92" a="1"/>
  <c r="AA166" i="92" a="1"/>
  <c r="AA173" i="92" a="1"/>
  <c r="AA180" i="92" a="1"/>
  <c r="AA138" i="92" a="1"/>
  <c r="AA184" i="92" a="1"/>
  <c r="AA188" i="92" a="1"/>
  <c r="AA86" i="92" a="1"/>
  <c r="AA164" i="92" a="1"/>
  <c r="AA87" i="92" a="1"/>
  <c r="AA133" i="92" a="1"/>
  <c r="AA183" i="92" a="1"/>
  <c r="AA160" i="92" a="1"/>
  <c r="AA194" i="92" a="1"/>
  <c r="AA189" i="92" a="1"/>
  <c r="AA125" i="92" a="1"/>
  <c r="AA111" i="92" a="1"/>
  <c r="AA142" i="92" a="1"/>
  <c r="AA171" i="92" a="1"/>
  <c r="AA94" i="92" a="1"/>
  <c r="AA96" i="92" a="1"/>
  <c r="AA198" i="92" a="1"/>
  <c r="AA145" i="92" a="1"/>
  <c r="AA183" i="91" a="1"/>
  <c r="AA123" i="91" a="1"/>
  <c r="AA85" i="91" a="1"/>
  <c r="AA97" i="91" a="1"/>
  <c r="AA10" i="91" a="1"/>
  <c r="AA91" i="91" a="1"/>
  <c r="AA165" i="91" a="1"/>
  <c r="AA179" i="91" a="1"/>
  <c r="AA107" i="91" a="1"/>
  <c r="AA161" i="91" a="1"/>
  <c r="AA182" i="91" a="1"/>
  <c r="AA198" i="91" a="1"/>
  <c r="AA102" i="91" a="1"/>
  <c r="AA132" i="91" a="1"/>
  <c r="AA134" i="91" a="1"/>
  <c r="AA174" i="91" a="1"/>
  <c r="AA193" i="91" a="1"/>
  <c r="AA88" i="91" a="1"/>
  <c r="AA114" i="91" a="1"/>
  <c r="AA9" i="91" a="1"/>
  <c r="AA6" i="91" a="1"/>
  <c r="AA124" i="91" a="1"/>
  <c r="AA113" i="91" a="1"/>
  <c r="AA89" i="91" a="1"/>
  <c r="AA112" i="91" a="1"/>
  <c r="AA192" i="91" a="1"/>
  <c r="AA82" i="91" a="1"/>
  <c r="AA121" i="91" a="1"/>
  <c r="AA126" i="91" a="1"/>
  <c r="AA200" i="91" a="1"/>
  <c r="AA187" i="91" a="1"/>
  <c r="AA162" i="91" a="1"/>
  <c r="AA178" i="91" a="1"/>
  <c r="AA154" i="91" a="1"/>
  <c r="AA129" i="91" a="1"/>
  <c r="AA137" i="91" a="1"/>
  <c r="AA151" i="91" a="1"/>
  <c r="AA127" i="91" a="1"/>
  <c r="AA109" i="91" a="1"/>
  <c r="AA90" i="91" a="1"/>
  <c r="AA95" i="91" a="1"/>
  <c r="AA111" i="91" a="1"/>
  <c r="AA185" i="91" a="1"/>
  <c r="AA194" i="91" a="1"/>
  <c r="AA159" i="91" a="1"/>
  <c r="AA136" i="91" a="1"/>
  <c r="AA131" i="91" a="1"/>
  <c r="AA191" i="91" a="1"/>
  <c r="AA148" i="91" a="1"/>
  <c r="AA158" i="91" a="1"/>
  <c r="AA108" i="91" a="1"/>
  <c r="AA157" i="91" a="1"/>
  <c r="AA117" i="91" a="1"/>
  <c r="AA175" i="91" a="1"/>
  <c r="AA103" i="91" a="1"/>
  <c r="AA144" i="91" a="1"/>
  <c r="AA190" i="91" a="1"/>
  <c r="AA101" i="91" a="1"/>
  <c r="AA130" i="91" a="1"/>
  <c r="AA160" i="91" a="1"/>
  <c r="AA167" i="91" a="1"/>
  <c r="AA81" i="91" a="1"/>
  <c r="AA118" i="91" a="1"/>
  <c r="AA83" i="91" a="1"/>
  <c r="AA172" i="91" a="1"/>
  <c r="AA120" i="91" a="1"/>
  <c r="AA163" i="91" a="1"/>
  <c r="AA110" i="91" a="1"/>
  <c r="AA156" i="91" a="1"/>
  <c r="AA87" i="91" a="1"/>
  <c r="AA199" i="91" a="1"/>
  <c r="AA168" i="91" a="1"/>
  <c r="AA166" i="91" a="1"/>
  <c r="AA7" i="91" a="1"/>
  <c r="AA143" i="91" a="1"/>
  <c r="AA99" i="91" a="1"/>
  <c r="AA169" i="91" a="1"/>
  <c r="AA145" i="91" a="1"/>
  <c r="AA119" i="91" a="1"/>
  <c r="AA106" i="91" a="1"/>
  <c r="AA189" i="91" a="1"/>
  <c r="AA141" i="91" a="1"/>
  <c r="AA140" i="91" a="1"/>
  <c r="AA181" i="91" a="1"/>
  <c r="AA139" i="91" a="1"/>
  <c r="AA98" i="91" a="1"/>
  <c r="AA173" i="91" a="1"/>
  <c r="AA122" i="91" a="1"/>
  <c r="AA80" i="91" a="1"/>
  <c r="AA150" i="91" a="1"/>
  <c r="AA195" i="91" a="1"/>
  <c r="AA5" i="91" a="1"/>
  <c r="AA79" i="91" a="1"/>
  <c r="AA116" i="91" a="1"/>
  <c r="AA184" i="91" a="1"/>
  <c r="AA147" i="91" a="1"/>
  <c r="AA142" i="91" a="1"/>
  <c r="AA8" i="91" a="1"/>
  <c r="AA115" i="91" a="1"/>
  <c r="AA93" i="91" a="1"/>
  <c r="AA164" i="91" a="1"/>
  <c r="AA197" i="91" a="1"/>
  <c r="AA138" i="91" a="1"/>
  <c r="AA92" i="91" a="1"/>
  <c r="AA86" i="91" a="1"/>
  <c r="AA94" i="91" a="1"/>
  <c r="AA177" i="91" a="1"/>
  <c r="AA146" i="91" a="1"/>
  <c r="AA149" i="91" a="1"/>
  <c r="AA188" i="91" a="1"/>
  <c r="AA105" i="91" a="1"/>
  <c r="AA128" i="91" a="1"/>
  <c r="AA155" i="91" a="1"/>
  <c r="AA196" i="91" a="1"/>
  <c r="AA133" i="91" a="1"/>
  <c r="AA176" i="91" a="1"/>
  <c r="AA186" i="91" a="1"/>
  <c r="AA153" i="91" a="1"/>
  <c r="AA104" i="91" a="1"/>
  <c r="AA125" i="91" a="1"/>
  <c r="AA135" i="91" a="1"/>
  <c r="AA170" i="91" a="1"/>
  <c r="AA171" i="91" a="1"/>
  <c r="AA152" i="91" a="1"/>
  <c r="AA180" i="91" a="1"/>
  <c r="AA96" i="91" a="1"/>
  <c r="AA100" i="91" a="1"/>
  <c r="AA84" i="91" a="1"/>
  <c r="R24" i="88"/>
  <c r="R26" i="88"/>
  <c r="S25" i="88"/>
  <c r="R15" i="88"/>
  <c r="R13" i="88"/>
  <c r="S14" i="88"/>
  <c r="Y13" i="84"/>
  <c r="AB3" i="92" l="1"/>
  <c r="AA4" i="92"/>
  <c r="AB3" i="91"/>
  <c r="AA4" i="91"/>
  <c r="R46" i="88"/>
  <c r="R48" i="88"/>
  <c r="S47" i="88"/>
  <c r="R2" i="88"/>
  <c r="S3" i="88"/>
  <c r="R4" i="88"/>
  <c r="Z10" i="91" a="1"/>
  <c r="Z10" i="92" a="1"/>
  <c r="Z10" i="87" a="1"/>
  <c r="U10" i="86" a="1"/>
  <c r="D10" i="91"/>
  <c r="D10" i="92"/>
  <c r="D10" i="86"/>
  <c r="D10" i="87"/>
  <c r="W11" i="84" a="1"/>
  <c r="X11" i="84" s="1"/>
  <c r="Y11" i="84" s="1"/>
  <c r="Z11" i="84" s="1"/>
  <c r="V11" i="84"/>
  <c r="W10" i="86" a="1"/>
  <c r="W133" i="86" a="1"/>
  <c r="W7" i="86" a="1"/>
  <c r="W96" i="86" a="1"/>
  <c r="W185" i="86" a="1"/>
  <c r="W143" i="86" a="1"/>
  <c r="W147" i="86" a="1"/>
  <c r="W98" i="86" a="1"/>
  <c r="W5" i="86" a="1"/>
  <c r="W127" i="86" a="1"/>
  <c r="W165" i="86" a="1"/>
  <c r="W195" i="86" a="1"/>
  <c r="W150" i="86" a="1"/>
  <c r="W186" i="86" a="1"/>
  <c r="W81" i="86" a="1"/>
  <c r="W156" i="86" a="1"/>
  <c r="W181" i="86" a="1"/>
  <c r="W85" i="86" a="1"/>
  <c r="W87" i="86" a="1"/>
  <c r="W163" i="86" a="1"/>
  <c r="W198" i="86" a="1"/>
  <c r="W138" i="86" a="1"/>
  <c r="W125" i="86" a="1"/>
  <c r="W197" i="86" a="1"/>
  <c r="W173" i="86" a="1"/>
  <c r="W196" i="86" a="1"/>
  <c r="W88" i="86" a="1"/>
  <c r="W8" i="86" a="1"/>
  <c r="W121" i="86" a="1"/>
  <c r="W179" i="86" a="1"/>
  <c r="W94" i="86" a="1"/>
  <c r="W157" i="86" a="1"/>
  <c r="W79" i="86" a="1"/>
  <c r="W162" i="86" a="1"/>
  <c r="W153" i="86" a="1"/>
  <c r="W120" i="86" a="1"/>
  <c r="W152" i="86" a="1"/>
  <c r="W124" i="86" a="1"/>
  <c r="W105" i="86" a="1"/>
  <c r="W83" i="86" a="1"/>
  <c r="W164" i="86" a="1"/>
  <c r="W115" i="86" a="1"/>
  <c r="W193" i="86" a="1"/>
  <c r="W189" i="86" a="1"/>
  <c r="W171" i="86" a="1"/>
  <c r="W9" i="86" a="1"/>
  <c r="W172" i="86" a="1"/>
  <c r="W167" i="86" a="1"/>
  <c r="W187" i="86" a="1"/>
  <c r="W155" i="86" a="1"/>
  <c r="W175" i="86" a="1"/>
  <c r="W112" i="86" a="1"/>
  <c r="W154" i="86" a="1"/>
  <c r="W174" i="86" a="1"/>
  <c r="W180" i="86" a="1"/>
  <c r="W106" i="86" a="1"/>
  <c r="W89" i="86" a="1"/>
  <c r="W192" i="86" a="1"/>
  <c r="W158" i="86" a="1"/>
  <c r="W90" i="86" a="1"/>
  <c r="W6" i="86" a="1"/>
  <c r="W199" i="86" a="1"/>
  <c r="W144" i="86" a="1"/>
  <c r="W183" i="86" a="1"/>
  <c r="W170" i="86" a="1"/>
  <c r="W168" i="86" a="1"/>
  <c r="W161" i="86" a="1"/>
  <c r="W140" i="86" a="1"/>
  <c r="W103" i="86" a="1"/>
  <c r="W200" i="86" a="1"/>
  <c r="W100" i="86" a="1"/>
  <c r="W149" i="86" a="1"/>
  <c r="W130" i="86" a="1"/>
  <c r="W84" i="86" a="1"/>
  <c r="W191" i="86" a="1"/>
  <c r="W91" i="86" a="1"/>
  <c r="W148" i="86" a="1"/>
  <c r="W159" i="86" a="1"/>
  <c r="W116" i="86" a="1"/>
  <c r="W122" i="86" a="1"/>
  <c r="W92" i="86" a="1"/>
  <c r="W104" i="86" a="1"/>
  <c r="W114" i="86" a="1"/>
  <c r="W194" i="86" a="1"/>
  <c r="W135" i="86" a="1"/>
  <c r="W184" i="86" a="1"/>
  <c r="W188" i="86" a="1"/>
  <c r="W82" i="86" a="1"/>
  <c r="W108" i="86" a="1"/>
  <c r="W137" i="86" a="1"/>
  <c r="W113" i="86" a="1"/>
  <c r="W136" i="86" a="1"/>
  <c r="W117" i="86" a="1"/>
  <c r="W93" i="86" a="1"/>
  <c r="W132" i="86" a="1"/>
  <c r="W166" i="86" a="1"/>
  <c r="W141" i="86" a="1"/>
  <c r="W110" i="86" a="1"/>
  <c r="W118" i="86" a="1"/>
  <c r="W97" i="86" a="1"/>
  <c r="W107" i="86" a="1"/>
  <c r="W111" i="86" a="1"/>
  <c r="W182" i="86" a="1"/>
  <c r="W80" i="86" a="1"/>
  <c r="W178" i="86" a="1"/>
  <c r="W126" i="86" a="1"/>
  <c r="W169" i="86" a="1"/>
  <c r="W134" i="86" a="1"/>
  <c r="W128" i="86" a="1"/>
  <c r="W95" i="86" a="1"/>
  <c r="W102" i="86" a="1"/>
  <c r="W145" i="86" a="1"/>
  <c r="W131" i="86" a="1"/>
  <c r="W146" i="86" a="1"/>
  <c r="W190" i="86" a="1"/>
  <c r="W119" i="86" a="1"/>
  <c r="W160" i="86" a="1"/>
  <c r="W177" i="86" a="1"/>
  <c r="W129" i="86" a="1"/>
  <c r="W151" i="86" a="1"/>
  <c r="W123" i="86" a="1"/>
  <c r="W99" i="86" a="1"/>
  <c r="W142" i="86" a="1"/>
  <c r="W176" i="86" a="1"/>
  <c r="W86" i="86" a="1"/>
  <c r="W109" i="86" a="1"/>
  <c r="W101" i="86" a="1"/>
  <c r="W139" i="86" a="1"/>
  <c r="W2" i="86"/>
  <c r="W4" i="86"/>
  <c r="X3" i="86"/>
  <c r="AB152" i="87" a="1"/>
  <c r="AB144" i="87" a="1"/>
  <c r="AB138" i="87" a="1"/>
  <c r="AB110" i="87" a="1"/>
  <c r="AB198" i="87" a="1"/>
  <c r="AB6" i="87" a="1"/>
  <c r="AB80" i="87" a="1"/>
  <c r="AB127" i="87" a="1"/>
  <c r="AB165" i="87" a="1"/>
  <c r="AB91" i="87" a="1"/>
  <c r="AB102" i="87" a="1"/>
  <c r="AB109" i="87" a="1"/>
  <c r="AB120" i="87" a="1"/>
  <c r="AB93" i="87" a="1"/>
  <c r="AB111" i="87" a="1"/>
  <c r="AB149" i="87" a="1"/>
  <c r="AB169" i="87" a="1"/>
  <c r="AB159" i="87" a="1"/>
  <c r="AB82" i="87" a="1"/>
  <c r="AB153" i="87" a="1"/>
  <c r="AB181" i="87" a="1"/>
  <c r="AB9" i="87" a="1"/>
  <c r="AB87" i="87" a="1"/>
  <c r="AB108" i="87" a="1"/>
  <c r="AB104" i="87" a="1"/>
  <c r="AB176" i="87" a="1"/>
  <c r="AB135" i="87" a="1"/>
  <c r="AB191" i="87" a="1"/>
  <c r="AB185" i="87" a="1"/>
  <c r="AB174" i="87" a="1"/>
  <c r="AB157" i="87" a="1"/>
  <c r="AB187" i="87" a="1"/>
  <c r="AB139" i="87" a="1"/>
  <c r="AB194" i="87" a="1"/>
  <c r="AB81" i="87" a="1"/>
  <c r="AB200" i="87" a="1"/>
  <c r="AB122" i="87" a="1"/>
  <c r="AB161" i="87" a="1"/>
  <c r="AB148" i="87" a="1"/>
  <c r="AB173" i="87" a="1"/>
  <c r="AB146" i="87" a="1"/>
  <c r="AB125" i="87" a="1"/>
  <c r="AB177" i="87" a="1"/>
  <c r="AB147" i="87" a="1"/>
  <c r="AB79" i="87" a="1"/>
  <c r="AB115" i="87" a="1"/>
  <c r="AB137" i="87" a="1"/>
  <c r="AB183" i="87" a="1"/>
  <c r="AB133" i="87" a="1"/>
  <c r="AB90" i="87" a="1"/>
  <c r="AB158" i="87" a="1"/>
  <c r="AB86" i="87" a="1"/>
  <c r="AB112" i="87" a="1"/>
  <c r="AB8" i="87" a="1"/>
  <c r="AB113" i="87" a="1"/>
  <c r="AB128" i="87" a="1"/>
  <c r="AB124" i="87" a="1"/>
  <c r="AB193" i="87" a="1"/>
  <c r="AB192" i="87" a="1"/>
  <c r="AB168" i="87" a="1"/>
  <c r="AB162" i="87" a="1"/>
  <c r="AB182" i="87" a="1"/>
  <c r="AB134" i="87" a="1"/>
  <c r="AB88" i="87" a="1"/>
  <c r="AB189" i="87" a="1"/>
  <c r="AB98" i="87" a="1"/>
  <c r="AB155" i="87" a="1"/>
  <c r="AB142" i="87" a="1"/>
  <c r="AB141" i="87" a="1"/>
  <c r="AB89" i="87" a="1"/>
  <c r="AB197" i="87" a="1"/>
  <c r="AB179" i="87" a="1"/>
  <c r="AB166" i="87" a="1"/>
  <c r="AB195" i="87" a="1"/>
  <c r="AB99" i="87" a="1"/>
  <c r="AB100" i="87" a="1"/>
  <c r="AB151" i="87" a="1"/>
  <c r="AB190" i="87" a="1"/>
  <c r="AB175" i="87" a="1"/>
  <c r="AB126" i="87" a="1"/>
  <c r="AB117" i="87" a="1"/>
  <c r="AB121" i="87" a="1"/>
  <c r="AB116" i="87" a="1"/>
  <c r="AB132" i="87" a="1"/>
  <c r="AB129" i="87" a="1"/>
  <c r="AB136" i="87" a="1"/>
  <c r="AB10" i="87" a="1"/>
  <c r="AB83" i="87" a="1"/>
  <c r="AB154" i="87" a="1"/>
  <c r="AB114" i="87" a="1"/>
  <c r="AB107" i="87" a="1"/>
  <c r="AB7" i="87" a="1"/>
  <c r="AB172" i="87" a="1"/>
  <c r="AB123" i="87" a="1"/>
  <c r="AB131" i="87" a="1"/>
  <c r="AB180" i="87" a="1"/>
  <c r="AB84" i="87" a="1"/>
  <c r="AB196" i="87" a="1"/>
  <c r="AB186" i="87" a="1"/>
  <c r="AB119" i="87" a="1"/>
  <c r="AB105" i="87" a="1"/>
  <c r="AB95" i="87" a="1"/>
  <c r="AB170" i="87" a="1"/>
  <c r="AB160" i="87" a="1"/>
  <c r="AB118" i="87" a="1"/>
  <c r="AB106" i="87" a="1"/>
  <c r="AB164" i="87" a="1"/>
  <c r="AB5" i="87" a="1"/>
  <c r="AB101" i="87" a="1"/>
  <c r="AB96" i="87" a="1"/>
  <c r="AB150" i="87" a="1"/>
  <c r="AB188" i="87" a="1"/>
  <c r="AB103" i="87" a="1"/>
  <c r="AB97" i="87" a="1"/>
  <c r="AB171" i="87" a="1"/>
  <c r="AB199" i="87" a="1"/>
  <c r="AB145" i="87" a="1"/>
  <c r="AB156" i="87" a="1"/>
  <c r="AB167" i="87" a="1"/>
  <c r="AB178" i="87" a="1"/>
  <c r="AB85" i="87" a="1"/>
  <c r="AB140" i="87" a="1"/>
  <c r="AB130" i="87" a="1"/>
  <c r="AB184" i="87" a="1"/>
  <c r="AB92" i="87" a="1"/>
  <c r="AB94" i="87" a="1"/>
  <c r="AB143" i="87" a="1"/>
  <c r="AB163" i="87" a="1"/>
  <c r="AB4" i="87"/>
  <c r="AC3" i="87"/>
  <c r="T36" i="88"/>
  <c r="S35" i="88"/>
  <c r="S37" i="88"/>
  <c r="AB126" i="92" a="1"/>
  <c r="AB183" i="92" a="1"/>
  <c r="AB154" i="92" a="1"/>
  <c r="AB111" i="92" a="1"/>
  <c r="AB140" i="92" a="1"/>
  <c r="AB147" i="92" a="1"/>
  <c r="AB167" i="92" a="1"/>
  <c r="AB117" i="92" a="1"/>
  <c r="AB106" i="92" a="1"/>
  <c r="AB124" i="92" a="1"/>
  <c r="AB189" i="92" a="1"/>
  <c r="AB157" i="92" a="1"/>
  <c r="AB95" i="92" a="1"/>
  <c r="AB119" i="92" a="1"/>
  <c r="AB109" i="92" a="1"/>
  <c r="AB185" i="92" a="1"/>
  <c r="AB194" i="92" a="1"/>
  <c r="AB108" i="92" a="1"/>
  <c r="AB116" i="92" a="1"/>
  <c r="AB164" i="92" a="1"/>
  <c r="AB186" i="92" a="1"/>
  <c r="AB86" i="92" a="1"/>
  <c r="AB7" i="92" a="1"/>
  <c r="AB149" i="92" a="1"/>
  <c r="AB148" i="92" a="1"/>
  <c r="AB99" i="92" a="1"/>
  <c r="AB123" i="92" a="1"/>
  <c r="AB143" i="92" a="1"/>
  <c r="AB132" i="92" a="1"/>
  <c r="AB141" i="92" a="1"/>
  <c r="AB162" i="92" a="1"/>
  <c r="AB160" i="92" a="1"/>
  <c r="AB128" i="92" a="1"/>
  <c r="AB115" i="92" a="1"/>
  <c r="AB156" i="92" a="1"/>
  <c r="AB146" i="92" a="1"/>
  <c r="AB138" i="92" a="1"/>
  <c r="AB90" i="92" a="1"/>
  <c r="AB187" i="92" a="1"/>
  <c r="AB134" i="92" a="1"/>
  <c r="AB175" i="92" a="1"/>
  <c r="AB169" i="92" a="1"/>
  <c r="AB118" i="92" a="1"/>
  <c r="AB152" i="92" a="1"/>
  <c r="AB94" i="92" a="1"/>
  <c r="AB179" i="92" a="1"/>
  <c r="AB178" i="92" a="1"/>
  <c r="AB192" i="92" a="1"/>
  <c r="AB114" i="92" a="1"/>
  <c r="AB161" i="92" a="1"/>
  <c r="AB172" i="92" a="1"/>
  <c r="AB196" i="92" a="1"/>
  <c r="AB121" i="92" a="1"/>
  <c r="AB110" i="92" a="1"/>
  <c r="AB180" i="92" a="1"/>
  <c r="AB125" i="92" a="1"/>
  <c r="AB171" i="92" a="1"/>
  <c r="AB145" i="92" a="1"/>
  <c r="AB193" i="92" a="1"/>
  <c r="AB137" i="92" a="1"/>
  <c r="AB200" i="92" a="1"/>
  <c r="AB122" i="92" a="1"/>
  <c r="AB104" i="92" a="1"/>
  <c r="AB131" i="92" a="1"/>
  <c r="AB199" i="92" a="1"/>
  <c r="AB133" i="92" a="1"/>
  <c r="AB93" i="92" a="1"/>
  <c r="AB101" i="92" a="1"/>
  <c r="AB10" i="92" a="1"/>
  <c r="AB6" i="92" a="1"/>
  <c r="AB83" i="92" a="1"/>
  <c r="AB135" i="92" a="1"/>
  <c r="AB165" i="92" a="1"/>
  <c r="AB98" i="92" a="1"/>
  <c r="AB168" i="92" a="1"/>
  <c r="AB79" i="92" a="1"/>
  <c r="AB112" i="92" a="1"/>
  <c r="AB88" i="92" a="1"/>
  <c r="AB173" i="92" a="1"/>
  <c r="AB142" i="92" a="1"/>
  <c r="AB84" i="92" a="1"/>
  <c r="AB197" i="92" a="1"/>
  <c r="AB155" i="92" a="1"/>
  <c r="AB130" i="92" a="1"/>
  <c r="AB136" i="92" a="1"/>
  <c r="AB184" i="92" a="1"/>
  <c r="AB8" i="92" a="1"/>
  <c r="AB103" i="92" a="1"/>
  <c r="AB158" i="92" a="1"/>
  <c r="AB159" i="92" a="1"/>
  <c r="AB82" i="92" a="1"/>
  <c r="AB81" i="92" a="1"/>
  <c r="AB177" i="92" a="1"/>
  <c r="AB139" i="92" a="1"/>
  <c r="AB188" i="92" a="1"/>
  <c r="AB153" i="92" a="1"/>
  <c r="AB174" i="92" a="1"/>
  <c r="AB100" i="92" a="1"/>
  <c r="AB181" i="92" a="1"/>
  <c r="AB92" i="92" a="1"/>
  <c r="AB182" i="92" a="1"/>
  <c r="AB9" i="92" a="1"/>
  <c r="AB113" i="92" a="1"/>
  <c r="AB105" i="92" a="1"/>
  <c r="AB163" i="92" a="1"/>
  <c r="AB198" i="92" a="1"/>
  <c r="AB127" i="92" a="1"/>
  <c r="AB97" i="92" a="1"/>
  <c r="AB96" i="92" a="1"/>
  <c r="AB102" i="92" a="1"/>
  <c r="AB107" i="92" a="1"/>
  <c r="AB170" i="92" a="1"/>
  <c r="AB176" i="92" a="1"/>
  <c r="AB120" i="92" a="1"/>
  <c r="AB85" i="92" a="1"/>
  <c r="AB195" i="92" a="1"/>
  <c r="AB91" i="92" a="1"/>
  <c r="AB5" i="92" a="1"/>
  <c r="AB151" i="92" a="1"/>
  <c r="AB89" i="92" a="1"/>
  <c r="AB190" i="92" a="1"/>
  <c r="AB144" i="92" a="1"/>
  <c r="AB129" i="92" a="1"/>
  <c r="AB191" i="92" a="1"/>
  <c r="AB87" i="92" a="1"/>
  <c r="AB80" i="92" a="1"/>
  <c r="AB166" i="92" a="1"/>
  <c r="AB150" i="92" a="1"/>
  <c r="AB129" i="91" a="1"/>
  <c r="AB108" i="91" a="1"/>
  <c r="AB85" i="91" a="1"/>
  <c r="AB173" i="91" a="1"/>
  <c r="AB128" i="91" a="1"/>
  <c r="AB199" i="91" a="1"/>
  <c r="AB159" i="91" a="1"/>
  <c r="AB184" i="91" a="1"/>
  <c r="AB115" i="91" a="1"/>
  <c r="AB136" i="91" a="1"/>
  <c r="AB148" i="91" a="1"/>
  <c r="AB177" i="91" a="1"/>
  <c r="AB106" i="91" a="1"/>
  <c r="AB167" i="91" a="1"/>
  <c r="AB109" i="91" a="1"/>
  <c r="AB182" i="91" a="1"/>
  <c r="AB169" i="91" a="1"/>
  <c r="AB164" i="91" a="1"/>
  <c r="AB123" i="91" a="1"/>
  <c r="AB151" i="91" a="1"/>
  <c r="AB144" i="91" a="1"/>
  <c r="AB112" i="91" a="1"/>
  <c r="AB180" i="91" a="1"/>
  <c r="AB117" i="91" a="1"/>
  <c r="AB200" i="91" a="1"/>
  <c r="AB191" i="91" a="1"/>
  <c r="AB6" i="91" a="1"/>
  <c r="AB188" i="91" a="1"/>
  <c r="AB10" i="91" a="1"/>
  <c r="AB132" i="91" a="1"/>
  <c r="AB135" i="91" a="1"/>
  <c r="AB165" i="91" a="1"/>
  <c r="AB90" i="91" a="1"/>
  <c r="AB154" i="91" a="1"/>
  <c r="AB107" i="91" a="1"/>
  <c r="AB126" i="91" a="1"/>
  <c r="AB142" i="91" a="1"/>
  <c r="AB124" i="91" a="1"/>
  <c r="AB179" i="91" a="1"/>
  <c r="AB122" i="91" a="1"/>
  <c r="AB113" i="91" a="1"/>
  <c r="AB163" i="91" a="1"/>
  <c r="AB86" i="91" a="1"/>
  <c r="AB189" i="91" a="1"/>
  <c r="AB156" i="91" a="1"/>
  <c r="AB116" i="91" a="1"/>
  <c r="AB195" i="91" a="1"/>
  <c r="AB190" i="91" a="1"/>
  <c r="AB121" i="91" a="1"/>
  <c r="AB114" i="91" a="1"/>
  <c r="AB92" i="91" a="1"/>
  <c r="AB137" i="91" a="1"/>
  <c r="AB127" i="91" a="1"/>
  <c r="AB168" i="91" a="1"/>
  <c r="AB80" i="91" a="1"/>
  <c r="AB192" i="91" a="1"/>
  <c r="AB174" i="91" a="1"/>
  <c r="AB133" i="91" a="1"/>
  <c r="AB102" i="91" a="1"/>
  <c r="AB89" i="91" a="1"/>
  <c r="AB110" i="91" a="1"/>
  <c r="AB160" i="91" a="1"/>
  <c r="AB100" i="91" a="1"/>
  <c r="AB176" i="91" a="1"/>
  <c r="AB172" i="91" a="1"/>
  <c r="AB171" i="91" a="1"/>
  <c r="AB97" i="91" a="1"/>
  <c r="AB96" i="91" a="1"/>
  <c r="AB91" i="91" a="1"/>
  <c r="AB162" i="91" a="1"/>
  <c r="AB134" i="91" a="1"/>
  <c r="AB8" i="91" a="1"/>
  <c r="AB101" i="91" a="1"/>
  <c r="AB84" i="91" a="1"/>
  <c r="AB94" i="91" a="1"/>
  <c r="AB145" i="91" a="1"/>
  <c r="AB125" i="91" a="1"/>
  <c r="AB104" i="91" a="1"/>
  <c r="AB198" i="91" a="1"/>
  <c r="AB138" i="91" a="1"/>
  <c r="AB111" i="91" a="1"/>
  <c r="AB118" i="91" a="1"/>
  <c r="AB143" i="91" a="1"/>
  <c r="AB141" i="91" a="1"/>
  <c r="AB166" i="91" a="1"/>
  <c r="AB120" i="91" a="1"/>
  <c r="AB139" i="91" a="1"/>
  <c r="AB99" i="91" a="1"/>
  <c r="AB185" i="91" a="1"/>
  <c r="AB130" i="91" a="1"/>
  <c r="AB83" i="91" a="1"/>
  <c r="AB158" i="91" a="1"/>
  <c r="AB7" i="91" a="1"/>
  <c r="AB79" i="91" a="1"/>
  <c r="AB196" i="91" a="1"/>
  <c r="AB88" i="91" a="1"/>
  <c r="AB194" i="91" a="1"/>
  <c r="AB103" i="91" a="1"/>
  <c r="AB152" i="91" a="1"/>
  <c r="AB95" i="91" a="1"/>
  <c r="AB175" i="91" a="1"/>
  <c r="AB161" i="91" a="1"/>
  <c r="AB140" i="91" a="1"/>
  <c r="AB181" i="91" a="1"/>
  <c r="AB187" i="91" a="1"/>
  <c r="AB183" i="91" a="1"/>
  <c r="AB93" i="91" a="1"/>
  <c r="AB197" i="91" a="1"/>
  <c r="AB157" i="91" a="1"/>
  <c r="AB87" i="91" a="1"/>
  <c r="AB147" i="91" a="1"/>
  <c r="AB146" i="91" a="1"/>
  <c r="AB150" i="91" a="1"/>
  <c r="AB105" i="91" a="1"/>
  <c r="AB131" i="91" a="1"/>
  <c r="AB170" i="91" a="1"/>
  <c r="AB98" i="91" a="1"/>
  <c r="AB9" i="91" a="1"/>
  <c r="AB153" i="91" a="1"/>
  <c r="AB186" i="91" a="1"/>
  <c r="AB82" i="91" a="1"/>
  <c r="AB81" i="91" a="1"/>
  <c r="AB193" i="91" a="1"/>
  <c r="AB5" i="91" a="1"/>
  <c r="AB149" i="91" a="1"/>
  <c r="AB178" i="91" a="1"/>
  <c r="AB119" i="91" a="1"/>
  <c r="AB155" i="91" a="1"/>
  <c r="T25" i="88"/>
  <c r="S26" i="88"/>
  <c r="T14" i="88"/>
  <c r="S15" i="88"/>
  <c r="S13" i="88"/>
  <c r="AB4" i="92" l="1"/>
  <c r="AC3" i="92"/>
  <c r="AC4" i="92" s="1"/>
  <c r="AC3" i="91"/>
  <c r="AB4" i="91"/>
  <c r="S46" i="88"/>
  <c r="S48" i="88"/>
  <c r="T47" i="88"/>
  <c r="S4" i="88"/>
  <c r="T3" i="88"/>
  <c r="S2" i="88"/>
  <c r="AA11" i="84" a="1"/>
  <c r="AB11" i="84" s="1"/>
  <c r="Y3" i="86"/>
  <c r="X4" i="86"/>
  <c r="X194" i="86" a="1"/>
  <c r="X10" i="86" a="1"/>
  <c r="X180" i="86" a="1"/>
  <c r="X104" i="86" a="1"/>
  <c r="X98" i="86" a="1"/>
  <c r="X148" i="86" a="1"/>
  <c r="X147" i="86" a="1"/>
  <c r="X83" i="86" a="1"/>
  <c r="X154" i="86" a="1"/>
  <c r="X152" i="86" a="1"/>
  <c r="X161" i="86" a="1"/>
  <c r="X143" i="86" a="1"/>
  <c r="X182" i="86" a="1"/>
  <c r="X114" i="86" a="1"/>
  <c r="X87" i="86" a="1"/>
  <c r="X84" i="86" a="1"/>
  <c r="X129" i="86" a="1"/>
  <c r="X131" i="86" a="1"/>
  <c r="X165" i="86" a="1"/>
  <c r="X117" i="86" a="1"/>
  <c r="X96" i="86" a="1"/>
  <c r="X92" i="86" a="1"/>
  <c r="X97" i="86" a="1"/>
  <c r="X196" i="86" a="1"/>
  <c r="X137" i="86" a="1"/>
  <c r="X190" i="86" a="1"/>
  <c r="X127" i="86" a="1"/>
  <c r="X8" i="86" a="1"/>
  <c r="X178" i="86" a="1"/>
  <c r="X86" i="86" a="1"/>
  <c r="X187" i="86" a="1"/>
  <c r="X197" i="86" a="1"/>
  <c r="X174" i="86" a="1"/>
  <c r="X130" i="86" a="1"/>
  <c r="X100" i="86" a="1"/>
  <c r="X169" i="86" a="1"/>
  <c r="X184" i="86" a="1"/>
  <c r="X198" i="86" a="1"/>
  <c r="X5" i="86" a="1"/>
  <c r="X156" i="86" a="1"/>
  <c r="X82" i="86" a="1"/>
  <c r="X167" i="86" a="1"/>
  <c r="X133" i="86" a="1"/>
  <c r="X91" i="86" a="1"/>
  <c r="X151" i="86" a="1"/>
  <c r="X141" i="86" a="1"/>
  <c r="X116" i="86" a="1"/>
  <c r="X79" i="86" a="1"/>
  <c r="X191" i="86" a="1"/>
  <c r="X101" i="86" a="1"/>
  <c r="X179" i="86" a="1"/>
  <c r="X173" i="86" a="1"/>
  <c r="X108" i="86" a="1"/>
  <c r="X166" i="86" a="1"/>
  <c r="X88" i="86" a="1"/>
  <c r="X162" i="86" a="1"/>
  <c r="X185" i="86" a="1"/>
  <c r="X135" i="86" a="1"/>
  <c r="X121" i="86" a="1"/>
  <c r="X102" i="86" a="1"/>
  <c r="X90" i="86" a="1"/>
  <c r="X139" i="86" a="1"/>
  <c r="X95" i="86" a="1"/>
  <c r="X113" i="86" a="1"/>
  <c r="X132" i="86" a="1"/>
  <c r="X175" i="86" a="1"/>
  <c r="X186" i="86" a="1"/>
  <c r="X200" i="86" a="1"/>
  <c r="X125" i="86" a="1"/>
  <c r="X9" i="86" a="1"/>
  <c r="X157" i="86" a="1"/>
  <c r="X109" i="86" a="1"/>
  <c r="X94" i="86" a="1"/>
  <c r="X146" i="86" a="1"/>
  <c r="X105" i="86" a="1"/>
  <c r="X93" i="86" a="1"/>
  <c r="X140" i="86" a="1"/>
  <c r="X144" i="86" a="1"/>
  <c r="X142" i="86" a="1"/>
  <c r="X183" i="86" a="1"/>
  <c r="X155" i="86" a="1"/>
  <c r="X6" i="86" a="1"/>
  <c r="X199" i="86" a="1"/>
  <c r="X177" i="86" a="1"/>
  <c r="X119" i="86" a="1"/>
  <c r="X123" i="86" a="1"/>
  <c r="X168" i="86" a="1"/>
  <c r="X122" i="86" a="1"/>
  <c r="X189" i="86" a="1"/>
  <c r="X111" i="86" a="1"/>
  <c r="X107" i="86" a="1"/>
  <c r="X138" i="86" a="1"/>
  <c r="X158" i="86" a="1"/>
  <c r="X192" i="86" a="1"/>
  <c r="X7" i="86" a="1"/>
  <c r="X126" i="86" a="1"/>
  <c r="X172" i="86" a="1"/>
  <c r="X181" i="86" a="1"/>
  <c r="X112" i="86" a="1"/>
  <c r="X128" i="86" a="1"/>
  <c r="X134" i="86" a="1"/>
  <c r="X171" i="86" a="1"/>
  <c r="X193" i="86" a="1"/>
  <c r="X176" i="86" a="1"/>
  <c r="X103" i="86" a="1"/>
  <c r="X164" i="86" a="1"/>
  <c r="X124" i="86" a="1"/>
  <c r="X110" i="86" a="1"/>
  <c r="X89" i="86" a="1"/>
  <c r="X195" i="86" a="1"/>
  <c r="X170" i="86" a="1"/>
  <c r="X160" i="86" a="1"/>
  <c r="X120" i="86" a="1"/>
  <c r="X115" i="86" a="1"/>
  <c r="X149" i="86" a="1"/>
  <c r="X81" i="86" a="1"/>
  <c r="X99" i="86" a="1"/>
  <c r="X145" i="86" a="1"/>
  <c r="X118" i="86" a="1"/>
  <c r="X85" i="86" a="1"/>
  <c r="X163" i="86" a="1"/>
  <c r="X80" i="86" a="1"/>
  <c r="X106" i="86" a="1"/>
  <c r="X188" i="86" a="1"/>
  <c r="X153" i="86" a="1"/>
  <c r="X159" i="86" a="1"/>
  <c r="X136" i="86" a="1"/>
  <c r="X150" i="86" a="1"/>
  <c r="AC4" i="87"/>
  <c r="AD3" i="87"/>
  <c r="AC147" i="87" a="1"/>
  <c r="AC10" i="87" a="1"/>
  <c r="AC116" i="87" a="1"/>
  <c r="AC153" i="87" a="1"/>
  <c r="AC122" i="87" a="1"/>
  <c r="AC150" i="87" a="1"/>
  <c r="AC175" i="87" a="1"/>
  <c r="AC186" i="87" a="1"/>
  <c r="AC126" i="87" a="1"/>
  <c r="AC99" i="87" a="1"/>
  <c r="AC177" i="87" a="1"/>
  <c r="AC109" i="87" a="1"/>
  <c r="AC148" i="87" a="1"/>
  <c r="AC123" i="87" a="1"/>
  <c r="AC197" i="87" a="1"/>
  <c r="AC168" i="87" a="1"/>
  <c r="AC173" i="87" a="1"/>
  <c r="AC178" i="87" a="1"/>
  <c r="AC179" i="87" a="1"/>
  <c r="AC119" i="87" a="1"/>
  <c r="AC106" i="87" a="1"/>
  <c r="AC157" i="87" a="1"/>
  <c r="AC139" i="87" a="1"/>
  <c r="AC165" i="87" a="1"/>
  <c r="AC169" i="87" a="1"/>
  <c r="AC88" i="87" a="1"/>
  <c r="AC97" i="87" a="1"/>
  <c r="AC162" i="87" a="1"/>
  <c r="AC145" i="87" a="1"/>
  <c r="AC95" i="87" a="1"/>
  <c r="AC98" i="87" a="1"/>
  <c r="AC140" i="87" a="1"/>
  <c r="AC127" i="87" a="1"/>
  <c r="AC158" i="87" a="1"/>
  <c r="AC160" i="87" a="1"/>
  <c r="AC112" i="87" a="1"/>
  <c r="AC8" i="87" a="1"/>
  <c r="AC105" i="87" a="1"/>
  <c r="AC156" i="87" a="1"/>
  <c r="AC82" i="87" a="1"/>
  <c r="AC114" i="87" a="1"/>
  <c r="AC182" i="87" a="1"/>
  <c r="AC136" i="87" a="1"/>
  <c r="AC91" i="87" a="1"/>
  <c r="AC125" i="87" a="1"/>
  <c r="AC198" i="87" a="1"/>
  <c r="AC124" i="87" a="1"/>
  <c r="AC130" i="87" a="1"/>
  <c r="AC117" i="87" a="1"/>
  <c r="AC135" i="87" a="1"/>
  <c r="AC154" i="87" a="1"/>
  <c r="AC86" i="87" a="1"/>
  <c r="AC189" i="87" a="1"/>
  <c r="AC185" i="87" a="1"/>
  <c r="AC149" i="87" a="1"/>
  <c r="AC7" i="87" a="1"/>
  <c r="AC144" i="87" a="1"/>
  <c r="AC194" i="87" a="1"/>
  <c r="AC118" i="87" a="1"/>
  <c r="AC102" i="87" a="1"/>
  <c r="AC159" i="87" a="1"/>
  <c r="AC5" i="87" a="1"/>
  <c r="AC181" i="87" a="1"/>
  <c r="AC138" i="87" a="1"/>
  <c r="AC151" i="87" a="1"/>
  <c r="AC180" i="87" a="1"/>
  <c r="AC83" i="87" a="1"/>
  <c r="AC120" i="87" a="1"/>
  <c r="AC190" i="87" a="1"/>
  <c r="AC104" i="87" a="1"/>
  <c r="AC187" i="87" a="1"/>
  <c r="AC183" i="87" a="1"/>
  <c r="AC193" i="87" a="1"/>
  <c r="AC163" i="87" a="1"/>
  <c r="AC6" i="87" a="1"/>
  <c r="AC152" i="87" a="1"/>
  <c r="AC107" i="87" a="1"/>
  <c r="AC100" i="87" a="1"/>
  <c r="AC128" i="87" a="1"/>
  <c r="AC146" i="87" a="1"/>
  <c r="AC166" i="87" a="1"/>
  <c r="AC110" i="87" a="1"/>
  <c r="AC184" i="87" a="1"/>
  <c r="AC87" i="87" a="1"/>
  <c r="AC191" i="87" a="1"/>
  <c r="AC143" i="87" a="1"/>
  <c r="AC90" i="87" a="1"/>
  <c r="AC85" i="87" a="1"/>
  <c r="AC96" i="87" a="1"/>
  <c r="AC89" i="87" a="1"/>
  <c r="AC79" i="87" a="1"/>
  <c r="AC84" i="87" a="1"/>
  <c r="AC108" i="87" a="1"/>
  <c r="AC176" i="87" a="1"/>
  <c r="AC161" i="87" a="1"/>
  <c r="AC131" i="87" a="1"/>
  <c r="AC174" i="87" a="1"/>
  <c r="AC81" i="87" a="1"/>
  <c r="AC195" i="87" a="1"/>
  <c r="AC111" i="87" a="1"/>
  <c r="AC134" i="87" a="1"/>
  <c r="AC141" i="87" a="1"/>
  <c r="AC9" i="87" a="1"/>
  <c r="AC196" i="87" a="1"/>
  <c r="AC121" i="87" a="1"/>
  <c r="AC101" i="87" a="1"/>
  <c r="AC192" i="87" a="1"/>
  <c r="AC142" i="87" a="1"/>
  <c r="AC167" i="87" a="1"/>
  <c r="AC155" i="87" a="1"/>
  <c r="AC172" i="87" a="1"/>
  <c r="AC93" i="87" a="1"/>
  <c r="AC199" i="87" a="1"/>
  <c r="AC133" i="87" a="1"/>
  <c r="AC137" i="87" a="1"/>
  <c r="AC200" i="87" a="1"/>
  <c r="AC80" i="87" a="1"/>
  <c r="AC94" i="87" a="1"/>
  <c r="AC171" i="87" a="1"/>
  <c r="AC132" i="87" a="1"/>
  <c r="AC92" i="87" a="1"/>
  <c r="AC113" i="87" a="1"/>
  <c r="AC103" i="87" a="1"/>
  <c r="AC115" i="87" a="1"/>
  <c r="AC164" i="87" a="1"/>
  <c r="AC129" i="87" a="1"/>
  <c r="AC170" i="87" a="1"/>
  <c r="AC188" i="87" a="1"/>
  <c r="T35" i="88"/>
  <c r="T37" i="88"/>
  <c r="U36" i="88"/>
  <c r="AD3" i="92"/>
  <c r="AC188" i="92" a="1"/>
  <c r="AC142" i="92" a="1"/>
  <c r="AC118" i="92" a="1"/>
  <c r="AC134" i="92" a="1"/>
  <c r="AC154" i="92" a="1"/>
  <c r="AC178" i="92" a="1"/>
  <c r="AC145" i="92" a="1"/>
  <c r="AC6" i="92" a="1"/>
  <c r="AC89" i="92" a="1"/>
  <c r="AC94" i="92" a="1"/>
  <c r="AC103" i="92" a="1"/>
  <c r="AC96" i="92" a="1"/>
  <c r="AC139" i="92" a="1"/>
  <c r="AC110" i="92" a="1"/>
  <c r="AC191" i="92" a="1"/>
  <c r="AC9" i="92" a="1"/>
  <c r="AC106" i="92" a="1"/>
  <c r="AC5" i="92" a="1"/>
  <c r="AC149" i="92" a="1"/>
  <c r="AC98" i="92" a="1"/>
  <c r="AC197" i="92" a="1"/>
  <c r="AC86" i="92" a="1"/>
  <c r="AC87" i="92" a="1"/>
  <c r="AC169" i="92" a="1"/>
  <c r="AC81" i="92" a="1"/>
  <c r="AC97" i="92" a="1"/>
  <c r="AC137" i="92" a="1"/>
  <c r="AC168" i="92" a="1"/>
  <c r="AC105" i="92" a="1"/>
  <c r="AC162" i="92" a="1"/>
  <c r="AC167" i="92" a="1"/>
  <c r="AC131" i="92" a="1"/>
  <c r="AC107" i="92" a="1"/>
  <c r="AC165" i="92" a="1"/>
  <c r="AC160" i="92" a="1"/>
  <c r="AC143" i="92" a="1"/>
  <c r="AC141" i="92" a="1"/>
  <c r="AC112" i="92" a="1"/>
  <c r="AC180" i="92" a="1"/>
  <c r="AC109" i="92" a="1"/>
  <c r="AC136" i="92" a="1"/>
  <c r="AC146" i="92" a="1"/>
  <c r="AC184" i="92" a="1"/>
  <c r="AC8" i="92" a="1"/>
  <c r="AC115" i="92" a="1"/>
  <c r="AC121" i="92" a="1"/>
  <c r="AC123" i="92" a="1"/>
  <c r="AC199" i="92" a="1"/>
  <c r="AC90" i="92" a="1"/>
  <c r="AC193" i="92" a="1"/>
  <c r="AC129" i="92" a="1"/>
  <c r="AC147" i="92" a="1"/>
  <c r="AC132" i="92" a="1"/>
  <c r="AC83" i="92" a="1"/>
  <c r="AC182" i="92" a="1"/>
  <c r="AC150" i="92" a="1"/>
  <c r="AC152" i="92" a="1"/>
  <c r="AC151" i="92" a="1"/>
  <c r="AC198" i="92" a="1"/>
  <c r="AC125" i="92" a="1"/>
  <c r="AC88" i="92" a="1"/>
  <c r="AC196" i="92" a="1"/>
  <c r="AC117" i="92" a="1"/>
  <c r="AC120" i="92" a="1"/>
  <c r="AC84" i="92" a="1"/>
  <c r="AC130" i="92" a="1"/>
  <c r="AC124" i="92" a="1"/>
  <c r="AC170" i="92" a="1"/>
  <c r="AC144" i="92" a="1"/>
  <c r="AC158" i="92" a="1"/>
  <c r="AC126" i="92" a="1"/>
  <c r="AC200" i="92" a="1"/>
  <c r="AC174" i="92" a="1"/>
  <c r="AC155" i="92" a="1"/>
  <c r="AC102" i="92" a="1"/>
  <c r="AC161" i="92" a="1"/>
  <c r="AC173" i="92" a="1"/>
  <c r="AC140" i="92" a="1"/>
  <c r="AC186" i="92" a="1"/>
  <c r="AC185" i="92" a="1"/>
  <c r="AC122" i="92" a="1"/>
  <c r="AC101" i="92" a="1"/>
  <c r="AC181" i="92" a="1"/>
  <c r="AC179" i="92" a="1"/>
  <c r="AC92" i="92" a="1"/>
  <c r="AC95" i="92" a="1"/>
  <c r="AC156" i="92" a="1"/>
  <c r="AC99" i="92" a="1"/>
  <c r="AC138" i="92" a="1"/>
  <c r="AC119" i="92" a="1"/>
  <c r="AC91" i="92" a="1"/>
  <c r="AC195" i="92" a="1"/>
  <c r="AC80" i="92" a="1"/>
  <c r="AC163" i="92" a="1"/>
  <c r="AC111" i="92" a="1"/>
  <c r="AC192" i="92" a="1"/>
  <c r="AC176" i="92" a="1"/>
  <c r="AC93" i="92" a="1"/>
  <c r="AC159" i="92" a="1"/>
  <c r="AC79" i="92" a="1"/>
  <c r="AC177" i="92" a="1"/>
  <c r="AC116" i="92" a="1"/>
  <c r="AC100" i="92" a="1"/>
  <c r="AC175" i="92" a="1"/>
  <c r="AC157" i="92" a="1"/>
  <c r="AC187" i="92" a="1"/>
  <c r="AC133" i="92" a="1"/>
  <c r="AC127" i="92" a="1"/>
  <c r="AC114" i="92" a="1"/>
  <c r="AC189" i="92" a="1"/>
  <c r="AC148" i="92" a="1"/>
  <c r="AC183" i="92" a="1"/>
  <c r="AC113" i="92" a="1"/>
  <c r="AC194" i="92" a="1"/>
  <c r="AC108" i="92" a="1"/>
  <c r="AC7" i="92" a="1"/>
  <c r="AC135" i="92" a="1"/>
  <c r="AC153" i="92" a="1"/>
  <c r="AC171" i="92" a="1"/>
  <c r="AC128" i="92" a="1"/>
  <c r="AC85" i="92" a="1"/>
  <c r="AC172" i="92" a="1"/>
  <c r="AC104" i="92" a="1"/>
  <c r="AC190" i="92" a="1"/>
  <c r="AC164" i="92" a="1"/>
  <c r="AC82" i="92" a="1"/>
  <c r="AC166" i="92" a="1"/>
  <c r="AC10" i="92" a="1"/>
  <c r="AC92" i="91" a="1"/>
  <c r="AC143" i="91" a="1"/>
  <c r="AC108" i="91" a="1"/>
  <c r="AC145" i="91" a="1"/>
  <c r="AC193" i="91" a="1"/>
  <c r="AC179" i="91" a="1"/>
  <c r="AC5" i="91" a="1"/>
  <c r="AC109" i="91" a="1"/>
  <c r="AC98" i="91" a="1"/>
  <c r="AC112" i="91" a="1"/>
  <c r="AC181" i="91" a="1"/>
  <c r="AC162" i="91" a="1"/>
  <c r="AC113" i="91" a="1"/>
  <c r="AC106" i="91" a="1"/>
  <c r="AC8" i="91" a="1"/>
  <c r="AC186" i="91" a="1"/>
  <c r="AC158" i="91" a="1"/>
  <c r="AC85" i="91" a="1"/>
  <c r="AC194" i="91" a="1"/>
  <c r="AC124" i="91" a="1"/>
  <c r="AC115" i="91" a="1"/>
  <c r="AC188" i="91" a="1"/>
  <c r="AC164" i="91" a="1"/>
  <c r="AC183" i="91" a="1"/>
  <c r="AC165" i="91" a="1"/>
  <c r="AC139" i="91" a="1"/>
  <c r="AC131" i="91" a="1"/>
  <c r="AC117" i="91" a="1"/>
  <c r="AC180" i="91" a="1"/>
  <c r="AC127" i="91" a="1"/>
  <c r="AC176" i="91" a="1"/>
  <c r="AC83" i="91" a="1"/>
  <c r="AC125" i="91" a="1"/>
  <c r="AC149" i="91" a="1"/>
  <c r="AC171" i="91" a="1"/>
  <c r="AC121" i="91" a="1"/>
  <c r="AC197" i="91" a="1"/>
  <c r="AC135" i="91" a="1"/>
  <c r="AC187" i="91" a="1"/>
  <c r="AC168" i="91" a="1"/>
  <c r="AC153" i="91" a="1"/>
  <c r="AC200" i="91" a="1"/>
  <c r="AC156" i="91" a="1"/>
  <c r="AC80" i="91" a="1"/>
  <c r="AC154" i="91" a="1"/>
  <c r="AC155" i="91" a="1"/>
  <c r="AC96" i="91" a="1"/>
  <c r="AC172" i="91" a="1"/>
  <c r="AC184" i="91" a="1"/>
  <c r="AC199" i="91" a="1"/>
  <c r="AC116" i="91" a="1"/>
  <c r="AC89" i="91" a="1"/>
  <c r="AC175" i="91" a="1"/>
  <c r="AC86" i="91" a="1"/>
  <c r="AC140" i="91" a="1"/>
  <c r="AC137" i="91" a="1"/>
  <c r="AC185" i="91" a="1"/>
  <c r="AC190" i="91" a="1"/>
  <c r="AC111" i="91" a="1"/>
  <c r="AC147" i="91" a="1"/>
  <c r="AC119" i="91" a="1"/>
  <c r="AC103" i="91" a="1"/>
  <c r="AC150" i="91" a="1"/>
  <c r="AC166" i="91" a="1"/>
  <c r="AC178" i="91" a="1"/>
  <c r="AC189" i="91" a="1"/>
  <c r="AC122" i="91" a="1"/>
  <c r="AC99" i="91" a="1"/>
  <c r="AC132" i="91" a="1"/>
  <c r="AC161" i="91" a="1"/>
  <c r="AC198" i="91" a="1"/>
  <c r="AC133" i="91" a="1"/>
  <c r="AC91" i="91" a="1"/>
  <c r="AC105" i="91" a="1"/>
  <c r="AC177" i="91" a="1"/>
  <c r="AC130" i="91" a="1"/>
  <c r="AC110" i="91" a="1"/>
  <c r="AC120" i="91" a="1"/>
  <c r="AC170" i="91" a="1"/>
  <c r="AC136" i="91" a="1"/>
  <c r="AC126" i="91" a="1"/>
  <c r="AC82" i="91" a="1"/>
  <c r="AC142" i="91" a="1"/>
  <c r="AC101" i="91" a="1"/>
  <c r="AC87" i="91" a="1"/>
  <c r="AC102" i="91" a="1"/>
  <c r="AC134" i="91" a="1"/>
  <c r="AC97" i="91" a="1"/>
  <c r="AC169" i="91" a="1"/>
  <c r="AC173" i="91" a="1"/>
  <c r="AC182" i="91" a="1"/>
  <c r="AC104" i="91" a="1"/>
  <c r="AC114" i="91" a="1"/>
  <c r="AC141" i="91" a="1"/>
  <c r="AC195" i="91" a="1"/>
  <c r="AC7" i="91" a="1"/>
  <c r="AC129" i="91" a="1"/>
  <c r="AC95" i="91" a="1"/>
  <c r="AC118" i="91" a="1"/>
  <c r="AC146" i="91" a="1"/>
  <c r="AC151" i="91" a="1"/>
  <c r="AC81" i="91" a="1"/>
  <c r="AC88" i="91" a="1"/>
  <c r="AC157" i="91" a="1"/>
  <c r="AC192" i="91" a="1"/>
  <c r="AC148" i="91" a="1"/>
  <c r="AC196" i="91" a="1"/>
  <c r="AC163" i="91" a="1"/>
  <c r="AC138" i="91" a="1"/>
  <c r="AC174" i="91" a="1"/>
  <c r="AC90" i="91" a="1"/>
  <c r="AC128" i="91" a="1"/>
  <c r="AC152" i="91" a="1"/>
  <c r="AC159" i="91" a="1"/>
  <c r="AC191" i="91" a="1"/>
  <c r="AC107" i="91" a="1"/>
  <c r="AC160" i="91" a="1"/>
  <c r="AC6" i="91" a="1"/>
  <c r="AC167" i="91" a="1"/>
  <c r="AC84" i="91" a="1"/>
  <c r="AC94" i="91" a="1"/>
  <c r="AC10" i="91" a="1"/>
  <c r="AC144" i="91" a="1"/>
  <c r="AC9" i="91" a="1"/>
  <c r="AC79" i="91" a="1"/>
  <c r="AC123" i="91" a="1"/>
  <c r="AC100" i="91" a="1"/>
  <c r="AC93" i="91" a="1"/>
  <c r="U25" i="88"/>
  <c r="T26" i="88"/>
  <c r="U14" i="88"/>
  <c r="T13" i="88"/>
  <c r="T15" i="88"/>
  <c r="AC4" i="91" l="1"/>
  <c r="AD3" i="91"/>
  <c r="T46" i="88"/>
  <c r="U47" i="88"/>
  <c r="T48" i="88"/>
  <c r="U3" i="88"/>
  <c r="T2" i="88"/>
  <c r="T4" i="88"/>
  <c r="C11" i="92"/>
  <c r="AH11" i="84"/>
  <c r="AK11" i="84" s="1"/>
  <c r="AL11" i="84" s="1" a="1"/>
  <c r="AM11" i="84" s="1"/>
  <c r="C11" i="86"/>
  <c r="C11" i="87"/>
  <c r="C11" i="91"/>
  <c r="Y145" i="86" a="1"/>
  <c r="Y149" i="86" a="1"/>
  <c r="Y129" i="86" a="1"/>
  <c r="Y177" i="86" a="1"/>
  <c r="Y151" i="86" a="1"/>
  <c r="Y10" i="86" a="1"/>
  <c r="Y118" i="86" a="1"/>
  <c r="Y189" i="86" a="1"/>
  <c r="Y7" i="86" a="1"/>
  <c r="Y120" i="86" a="1"/>
  <c r="Y199" i="86" a="1"/>
  <c r="Y158" i="86" a="1"/>
  <c r="Y89" i="86" a="1"/>
  <c r="Y196" i="86" a="1"/>
  <c r="Y200" i="86" a="1"/>
  <c r="Y96" i="86" a="1"/>
  <c r="Y8" i="86" a="1"/>
  <c r="Y194" i="86" a="1"/>
  <c r="Y139" i="86" a="1"/>
  <c r="Y183" i="86" a="1"/>
  <c r="Y121" i="86" a="1"/>
  <c r="Y124" i="86" a="1"/>
  <c r="Y109" i="86" a="1"/>
  <c r="Y87" i="86" a="1"/>
  <c r="Y172" i="86" a="1"/>
  <c r="Y190" i="86" a="1"/>
  <c r="Y162" i="86" a="1"/>
  <c r="Y182" i="86" a="1"/>
  <c r="Y154" i="86" a="1"/>
  <c r="Y101" i="86" a="1"/>
  <c r="Y80" i="86" a="1"/>
  <c r="Y168" i="86" a="1"/>
  <c r="Y116" i="86" a="1"/>
  <c r="Y5" i="86" a="1"/>
  <c r="Y192" i="86" a="1"/>
  <c r="Y117" i="86" a="1"/>
  <c r="Y82" i="86" a="1"/>
  <c r="Y137" i="86" a="1"/>
  <c r="Y114" i="86" a="1"/>
  <c r="Y144" i="86" a="1"/>
  <c r="Y148" i="86" a="1"/>
  <c r="Y128" i="86" a="1"/>
  <c r="Y161" i="86" a="1"/>
  <c r="Y108" i="86" a="1"/>
  <c r="Y181" i="86" a="1"/>
  <c r="Y184" i="86" a="1"/>
  <c r="Y126" i="86" a="1"/>
  <c r="Y99" i="86" a="1"/>
  <c r="Y188" i="86" a="1"/>
  <c r="Y175" i="86" a="1"/>
  <c r="Y155" i="86" a="1"/>
  <c r="Y156" i="86" a="1"/>
  <c r="Y81" i="86" a="1"/>
  <c r="Y157" i="86" a="1"/>
  <c r="Y107" i="86" a="1"/>
  <c r="Y185" i="86" a="1"/>
  <c r="Y138" i="86" a="1"/>
  <c r="Y105" i="86" a="1"/>
  <c r="Y112" i="86" a="1"/>
  <c r="Y165" i="86" a="1"/>
  <c r="Y170" i="86" a="1"/>
  <c r="Y174" i="86" a="1"/>
  <c r="Y103" i="86" a="1"/>
  <c r="Y92" i="86" a="1"/>
  <c r="Y146" i="86" a="1"/>
  <c r="Y95" i="86" a="1"/>
  <c r="Y193" i="86" a="1"/>
  <c r="Y171" i="86" a="1"/>
  <c r="Y119" i="86" a="1"/>
  <c r="Y176" i="86" a="1"/>
  <c r="Y197" i="86" a="1"/>
  <c r="Y84" i="86" a="1"/>
  <c r="Y122" i="86" a="1"/>
  <c r="Y131" i="86" a="1"/>
  <c r="Y6" i="86" a="1"/>
  <c r="Y159" i="86" a="1"/>
  <c r="Y130" i="86" a="1"/>
  <c r="Y160" i="86" a="1"/>
  <c r="Y186" i="86" a="1"/>
  <c r="Y178" i="86" a="1"/>
  <c r="Y147" i="86" a="1"/>
  <c r="Y135" i="86" a="1"/>
  <c r="Y123" i="86" a="1"/>
  <c r="Y102" i="86" a="1"/>
  <c r="Y127" i="86" a="1"/>
  <c r="Y164" i="86" a="1"/>
  <c r="Y142" i="86" a="1"/>
  <c r="Y187" i="86" a="1"/>
  <c r="Y133" i="86" a="1"/>
  <c r="Y125" i="86" a="1"/>
  <c r="Y141" i="86" a="1"/>
  <c r="Y88" i="86" a="1"/>
  <c r="Y167" i="86" a="1"/>
  <c r="Y163" i="86" a="1"/>
  <c r="Y9" i="86" a="1"/>
  <c r="Y110" i="86" a="1"/>
  <c r="Y180" i="86" a="1"/>
  <c r="Y150" i="86" a="1"/>
  <c r="Y97" i="86" a="1"/>
  <c r="Y93" i="86" a="1"/>
  <c r="Y140" i="86" a="1"/>
  <c r="Y79" i="86" a="1"/>
  <c r="Y90" i="86" a="1"/>
  <c r="Y94" i="86" a="1"/>
  <c r="Y86" i="86" a="1"/>
  <c r="Y85" i="86" a="1"/>
  <c r="Y98" i="86" a="1"/>
  <c r="Y134" i="86" a="1"/>
  <c r="Y100" i="86" a="1"/>
  <c r="Y195" i="86" a="1"/>
  <c r="Y83" i="86" a="1"/>
  <c r="Y132" i="86" a="1"/>
  <c r="Y179" i="86" a="1"/>
  <c r="Y104" i="86" a="1"/>
  <c r="Y143" i="86" a="1"/>
  <c r="Y152" i="86" a="1"/>
  <c r="Y136" i="86" a="1"/>
  <c r="Y115" i="86" a="1"/>
  <c r="Y191" i="86" a="1"/>
  <c r="Y198" i="86" a="1"/>
  <c r="Y91" i="86" a="1"/>
  <c r="Y111" i="86" a="1"/>
  <c r="Y166" i="86" a="1"/>
  <c r="Y113" i="86" a="1"/>
  <c r="Y169" i="86" a="1"/>
  <c r="Y153" i="86" a="1"/>
  <c r="Y106" i="86" a="1"/>
  <c r="Y173" i="86" a="1"/>
  <c r="Y4" i="86"/>
  <c r="Z3" i="86"/>
  <c r="AD4" i="87"/>
  <c r="AE3" i="87"/>
  <c r="V36" i="88"/>
  <c r="U37" i="88"/>
  <c r="U35" i="88"/>
  <c r="AE3" i="92"/>
  <c r="AD4" i="92"/>
  <c r="V25" i="88"/>
  <c r="U26" i="88"/>
  <c r="U15" i="88"/>
  <c r="U13" i="88"/>
  <c r="V14" i="88"/>
  <c r="Y14" i="84"/>
  <c r="AE3" i="91" l="1"/>
  <c r="AD4" i="91"/>
  <c r="U48" i="88"/>
  <c r="U46" i="88"/>
  <c r="V47" i="88"/>
  <c r="V3" i="88"/>
  <c r="U4" i="88"/>
  <c r="U2" i="88"/>
  <c r="W12" i="84" a="1"/>
  <c r="X12" i="84" s="1"/>
  <c r="Y12" i="84" s="1"/>
  <c r="Z12" i="84" s="1"/>
  <c r="D11" i="87"/>
  <c r="D11" i="92"/>
  <c r="D11" i="91"/>
  <c r="D11" i="86"/>
  <c r="V12" i="84"/>
  <c r="Z177" i="86" a="1"/>
  <c r="Z97" i="86" a="1"/>
  <c r="Z121" i="86" a="1"/>
  <c r="Z183" i="86" a="1"/>
  <c r="Z170" i="86" a="1"/>
  <c r="Z159" i="86" a="1"/>
  <c r="Z179" i="86" a="1"/>
  <c r="Z176" i="86" a="1"/>
  <c r="Z171" i="86" a="1"/>
  <c r="Z185" i="86" a="1"/>
  <c r="Z167" i="86" a="1"/>
  <c r="Z133" i="86" a="1"/>
  <c r="Z140" i="86" a="1"/>
  <c r="Z123" i="86" a="1"/>
  <c r="Z129" i="86" a="1"/>
  <c r="Z150" i="86" a="1"/>
  <c r="Z116" i="86" a="1"/>
  <c r="Z88" i="86" a="1"/>
  <c r="Z196" i="86" a="1"/>
  <c r="Z152" i="86" a="1"/>
  <c r="Z165" i="86" a="1"/>
  <c r="Z172" i="86" a="1"/>
  <c r="Z111" i="86" a="1"/>
  <c r="Z132" i="86" a="1"/>
  <c r="Z186" i="86" a="1"/>
  <c r="Z198" i="86" a="1"/>
  <c r="Z134" i="86" a="1"/>
  <c r="Z86" i="86" a="1"/>
  <c r="Z146" i="86" a="1"/>
  <c r="Z138" i="86" a="1"/>
  <c r="Z149" i="86" a="1"/>
  <c r="Z130" i="86" a="1"/>
  <c r="Z154" i="86" a="1"/>
  <c r="Z169" i="86" a="1"/>
  <c r="Z145" i="86" a="1"/>
  <c r="Z194" i="86" a="1"/>
  <c r="Z148" i="86" a="1"/>
  <c r="Z187" i="86" a="1"/>
  <c r="Z80" i="86" a="1"/>
  <c r="Z136" i="86" a="1"/>
  <c r="Z120" i="86" a="1"/>
  <c r="Z151" i="86" a="1"/>
  <c r="Z9" i="86" a="1"/>
  <c r="Z96" i="86" a="1"/>
  <c r="Z94" i="86" a="1"/>
  <c r="Z153" i="86" a="1"/>
  <c r="Z193" i="86" a="1"/>
  <c r="Z175" i="86" a="1"/>
  <c r="Z108" i="86" a="1"/>
  <c r="Z182" i="86" a="1"/>
  <c r="Z127" i="86" a="1"/>
  <c r="Z199" i="86" a="1"/>
  <c r="Z85" i="86" a="1"/>
  <c r="Z82" i="86" a="1"/>
  <c r="Z158" i="86" a="1"/>
  <c r="Z109" i="86" a="1"/>
  <c r="Z191" i="86" a="1"/>
  <c r="Z89" i="86" a="1"/>
  <c r="Z90" i="86" a="1"/>
  <c r="Z119" i="86" a="1"/>
  <c r="Z164" i="86" a="1"/>
  <c r="Z107" i="86" a="1"/>
  <c r="Z188" i="86" a="1"/>
  <c r="Z84" i="86" a="1"/>
  <c r="Z117" i="86" a="1"/>
  <c r="Z190" i="86" a="1"/>
  <c r="Z155" i="86" a="1"/>
  <c r="Z143" i="86" a="1"/>
  <c r="Z162" i="86" a="1"/>
  <c r="Z180" i="86" a="1"/>
  <c r="Z8" i="86" a="1"/>
  <c r="Z99" i="86" a="1"/>
  <c r="Z103" i="86" a="1"/>
  <c r="Z200" i="86" a="1"/>
  <c r="Z93" i="86" a="1"/>
  <c r="Z95" i="86" a="1"/>
  <c r="Z87" i="86" a="1"/>
  <c r="Z6" i="86" a="1"/>
  <c r="Z110" i="86" a="1"/>
  <c r="Z115" i="86" a="1"/>
  <c r="Z128" i="86" a="1"/>
  <c r="Z174" i="86" a="1"/>
  <c r="Z195" i="86" a="1"/>
  <c r="Z144" i="86" a="1"/>
  <c r="Z139" i="86" a="1"/>
  <c r="Z197" i="86" a="1"/>
  <c r="Z113" i="86" a="1"/>
  <c r="Z173" i="86" a="1"/>
  <c r="Z79" i="86" a="1"/>
  <c r="Z124" i="86" a="1"/>
  <c r="Z122" i="86" a="1"/>
  <c r="Z101" i="86" a="1"/>
  <c r="Z157" i="86" a="1"/>
  <c r="Z106" i="86" a="1"/>
  <c r="Z112" i="86" a="1"/>
  <c r="Z100" i="86" a="1"/>
  <c r="Z163" i="86" a="1"/>
  <c r="Z131" i="86" a="1"/>
  <c r="Z81" i="86" a="1"/>
  <c r="Z142" i="86" a="1"/>
  <c r="Z105" i="86" a="1"/>
  <c r="Z92" i="86" a="1"/>
  <c r="Z161" i="86" a="1"/>
  <c r="Z91" i="86" a="1"/>
  <c r="Z189" i="86" a="1"/>
  <c r="Z104" i="86" a="1"/>
  <c r="Z178" i="86" a="1"/>
  <c r="Z141" i="86" a="1"/>
  <c r="Z7" i="86" a="1"/>
  <c r="Z181" i="86" a="1"/>
  <c r="Z114" i="86" a="1"/>
  <c r="Z83" i="86" a="1"/>
  <c r="Z5" i="86" a="1"/>
  <c r="Z168" i="86" a="1"/>
  <c r="Z166" i="86" a="1"/>
  <c r="Z147" i="86" a="1"/>
  <c r="Z10" i="86" a="1"/>
  <c r="Z102" i="86" a="1"/>
  <c r="Z160" i="86" a="1"/>
  <c r="Z118" i="86" a="1"/>
  <c r="Z192" i="86" a="1"/>
  <c r="Z184" i="86" a="1"/>
  <c r="Z135" i="86" a="1"/>
  <c r="Z156" i="86" a="1"/>
  <c r="Z126" i="86" a="1"/>
  <c r="Z137" i="86" a="1"/>
  <c r="Z125" i="86" a="1"/>
  <c r="Z98" i="86" a="1"/>
  <c r="Z4" i="86"/>
  <c r="AA3" i="86"/>
  <c r="AF3" i="87"/>
  <c r="AE4" i="87"/>
  <c r="V35" i="88"/>
  <c r="W36" i="88"/>
  <c r="V37" i="88"/>
  <c r="AF3" i="92"/>
  <c r="AE4" i="92"/>
  <c r="W25" i="88"/>
  <c r="V26" i="88"/>
  <c r="W14" i="88"/>
  <c r="V13" i="88"/>
  <c r="V15" i="88"/>
  <c r="AE4" i="91" l="1"/>
  <c r="AF3" i="91"/>
  <c r="V46" i="88"/>
  <c r="V48" i="88"/>
  <c r="W47" i="88"/>
  <c r="V2" i="88"/>
  <c r="W3" i="88"/>
  <c r="V4" i="88"/>
  <c r="AA12" i="84" a="1"/>
  <c r="AB12" i="84" s="1"/>
  <c r="AB3" i="86"/>
  <c r="AA4" i="86"/>
  <c r="AA96" i="86" a="1"/>
  <c r="AA143" i="86" a="1"/>
  <c r="AA154" i="86" a="1"/>
  <c r="AA103" i="86" a="1"/>
  <c r="AA139" i="86" a="1"/>
  <c r="AA98" i="86" a="1"/>
  <c r="AA131" i="86" a="1"/>
  <c r="AA179" i="86" a="1"/>
  <c r="AA189" i="86" a="1"/>
  <c r="AA83" i="86" a="1"/>
  <c r="AA155" i="86" a="1"/>
  <c r="AA80" i="86" a="1"/>
  <c r="AA188" i="86" a="1"/>
  <c r="AA186" i="86" a="1"/>
  <c r="AA125" i="86" a="1"/>
  <c r="AA199" i="86" a="1"/>
  <c r="AA90" i="86" a="1"/>
  <c r="AA117" i="86" a="1"/>
  <c r="AA120" i="86" a="1"/>
  <c r="AA88" i="86" a="1"/>
  <c r="AA180" i="86" a="1"/>
  <c r="AA174" i="86" a="1"/>
  <c r="AA97" i="86" a="1"/>
  <c r="AA9" i="86" a="1"/>
  <c r="AA85" i="86" a="1"/>
  <c r="AA173" i="86" a="1"/>
  <c r="AA130" i="86" a="1"/>
  <c r="AA144" i="86" a="1"/>
  <c r="AA99" i="86" a="1"/>
  <c r="AA127" i="86" a="1"/>
  <c r="AA150" i="86" a="1"/>
  <c r="AA124" i="86" a="1"/>
  <c r="AA81" i="86" a="1"/>
  <c r="AA104" i="86" a="1"/>
  <c r="AA91" i="86" a="1"/>
  <c r="AA187" i="86" a="1"/>
  <c r="AA123" i="86" a="1"/>
  <c r="AA138" i="86" a="1"/>
  <c r="AA156" i="86" a="1"/>
  <c r="AA153" i="86" a="1"/>
  <c r="AA92" i="86" a="1"/>
  <c r="AA135" i="86" a="1"/>
  <c r="AA126" i="86" a="1"/>
  <c r="AA146" i="86" a="1"/>
  <c r="AA105" i="86" a="1"/>
  <c r="AA147" i="86" a="1"/>
  <c r="AA133" i="86" a="1"/>
  <c r="AA194" i="86" a="1"/>
  <c r="AA157" i="86" a="1"/>
  <c r="AA108" i="86" a="1"/>
  <c r="AA161" i="86" a="1"/>
  <c r="AA112" i="86" a="1"/>
  <c r="AA164" i="86" a="1"/>
  <c r="AA184" i="86" a="1"/>
  <c r="AA114" i="86" a="1"/>
  <c r="AA122" i="86" a="1"/>
  <c r="AA169" i="86" a="1"/>
  <c r="AA116" i="86" a="1"/>
  <c r="AA170" i="86" a="1"/>
  <c r="AA87" i="86" a="1"/>
  <c r="AA159" i="86" a="1"/>
  <c r="AA183" i="86" a="1"/>
  <c r="AA192" i="86" a="1"/>
  <c r="AA141" i="86" a="1"/>
  <c r="AA128" i="86" a="1"/>
  <c r="AA93" i="86" a="1"/>
  <c r="AA142" i="86" a="1"/>
  <c r="AA84" i="86" a="1"/>
  <c r="AA158" i="86" a="1"/>
  <c r="AA7" i="86" a="1"/>
  <c r="AA10" i="86" a="1"/>
  <c r="AA148" i="86" a="1"/>
  <c r="AA94" i="86" a="1"/>
  <c r="AA132" i="86" a="1"/>
  <c r="AA152" i="86" a="1"/>
  <c r="AA101" i="86" a="1"/>
  <c r="AA172" i="86" a="1"/>
  <c r="AA182" i="86" a="1"/>
  <c r="AA151" i="86" a="1"/>
  <c r="AA137" i="86" a="1"/>
  <c r="AA86" i="86" a="1"/>
  <c r="AA5" i="86" a="1"/>
  <c r="AA136" i="86" a="1"/>
  <c r="AA190" i="86" a="1"/>
  <c r="AA168" i="86" a="1"/>
  <c r="AA115" i="86" a="1"/>
  <c r="AA107" i="86" a="1"/>
  <c r="AA149" i="86" a="1"/>
  <c r="AA111" i="86" a="1"/>
  <c r="AA185" i="86" a="1"/>
  <c r="AA167" i="86" a="1"/>
  <c r="AA193" i="86" a="1"/>
  <c r="AA162" i="86" a="1"/>
  <c r="AA102" i="86" a="1"/>
  <c r="AA89" i="86" a="1"/>
  <c r="AA6" i="86" a="1"/>
  <c r="AA160" i="86" a="1"/>
  <c r="AA109" i="86" a="1"/>
  <c r="AA197" i="86" a="1"/>
  <c r="AA178" i="86" a="1"/>
  <c r="AA171" i="86" a="1"/>
  <c r="AA129" i="86" a="1"/>
  <c r="AA118" i="86" a="1"/>
  <c r="AA134" i="86" a="1"/>
  <c r="AA140" i="86" a="1"/>
  <c r="AA119" i="86" a="1"/>
  <c r="AA145" i="86" a="1"/>
  <c r="AA106" i="86" a="1"/>
  <c r="AA110" i="86" a="1"/>
  <c r="AA196" i="86" a="1"/>
  <c r="AA191" i="86" a="1"/>
  <c r="AA198" i="86" a="1"/>
  <c r="AA175" i="86" a="1"/>
  <c r="AA176" i="86" a="1"/>
  <c r="AA95" i="86" a="1"/>
  <c r="AA166" i="86" a="1"/>
  <c r="AA79" i="86" a="1"/>
  <c r="AA200" i="86" a="1"/>
  <c r="AA113" i="86" a="1"/>
  <c r="AA121" i="86" a="1"/>
  <c r="AA195" i="86" a="1"/>
  <c r="AA177" i="86" a="1"/>
  <c r="AA8" i="86" a="1"/>
  <c r="AA181" i="86" a="1"/>
  <c r="AA163" i="86" a="1"/>
  <c r="AA165" i="86" a="1"/>
  <c r="AA82" i="86" a="1"/>
  <c r="AA100" i="86" a="1"/>
  <c r="AF4" i="87"/>
  <c r="AG3" i="87"/>
  <c r="W4" i="88"/>
  <c r="W2" i="88"/>
  <c r="X3" i="88"/>
  <c r="W35" i="88"/>
  <c r="X36" i="88"/>
  <c r="W37" i="88"/>
  <c r="AG3" i="92"/>
  <c r="AF4" i="92"/>
  <c r="W46" i="88"/>
  <c r="X47" i="88"/>
  <c r="W48" i="88"/>
  <c r="AG3" i="91"/>
  <c r="AF4" i="91"/>
  <c r="W26" i="88"/>
  <c r="X25" i="88"/>
  <c r="X14" i="88"/>
  <c r="W13" i="88"/>
  <c r="W15" i="88"/>
  <c r="C12" i="87" l="1"/>
  <c r="AH12" i="84"/>
  <c r="AK12" i="84" s="1"/>
  <c r="AL12" i="84" s="1" a="1"/>
  <c r="AM12" i="84" s="1"/>
  <c r="V13" i="84" s="1"/>
  <c r="C12" i="91"/>
  <c r="C12" i="86"/>
  <c r="C12" i="92"/>
  <c r="AB4" i="86"/>
  <c r="AC3" i="86"/>
  <c r="AH3" i="87"/>
  <c r="AC2" i="87"/>
  <c r="AG4" i="87"/>
  <c r="X4" i="88"/>
  <c r="Y3" i="88"/>
  <c r="X2" i="88"/>
  <c r="X37" i="88"/>
  <c r="X35" i="88"/>
  <c r="Y36" i="88"/>
  <c r="AG4" i="92"/>
  <c r="AC2" i="92"/>
  <c r="AH3" i="92"/>
  <c r="X46" i="88"/>
  <c r="Y47" i="88"/>
  <c r="X48" i="88"/>
  <c r="AH3" i="91"/>
  <c r="AC2" i="91"/>
  <c r="AG4" i="91"/>
  <c r="X26" i="88"/>
  <c r="Y25" i="88"/>
  <c r="Y14" i="88"/>
  <c r="X13" i="88"/>
  <c r="X15" i="88"/>
  <c r="D12" i="86" l="1"/>
  <c r="D12" i="91"/>
  <c r="D12" i="92"/>
  <c r="D12" i="87"/>
  <c r="W13" i="84" a="1"/>
  <c r="AC4" i="86"/>
  <c r="AD3" i="86"/>
  <c r="AH4" i="87"/>
  <c r="AI3" i="87"/>
  <c r="Y4" i="88"/>
  <c r="Z3" i="88"/>
  <c r="Y2" i="88"/>
  <c r="Z36" i="88"/>
  <c r="Y35" i="88"/>
  <c r="Y37" i="88"/>
  <c r="AH4" i="92"/>
  <c r="AI3" i="92"/>
  <c r="Y48" i="88"/>
  <c r="Y46" i="88"/>
  <c r="Z47" i="88"/>
  <c r="AI3" i="91"/>
  <c r="AH4" i="91"/>
  <c r="U24" i="88"/>
  <c r="Y26" i="88"/>
  <c r="Z25" i="88"/>
  <c r="Y15" i="88"/>
  <c r="Y13" i="88"/>
  <c r="Z14" i="88"/>
  <c r="Z13" i="84" l="1"/>
  <c r="AA13" i="84" s="1" a="1"/>
  <c r="AB13" i="84" s="1"/>
  <c r="X13" i="84"/>
  <c r="AD4" i="86"/>
  <c r="AE3" i="86"/>
  <c r="Z2" i="86"/>
  <c r="AI4" i="87"/>
  <c r="AJ3" i="87"/>
  <c r="AA3" i="88"/>
  <c r="Z4" i="88"/>
  <c r="Z2" i="88"/>
  <c r="Z35" i="88"/>
  <c r="Z37" i="88"/>
  <c r="AA36" i="88"/>
  <c r="AI4" i="92"/>
  <c r="AJ3" i="92"/>
  <c r="AA47" i="88"/>
  <c r="Z48" i="88"/>
  <c r="Z46" i="88"/>
  <c r="AI4" i="91"/>
  <c r="AJ3" i="91"/>
  <c r="Z26" i="88"/>
  <c r="AA25" i="88"/>
  <c r="Z13" i="88"/>
  <c r="AA14" i="88"/>
  <c r="Z15" i="88"/>
  <c r="C13" i="92" l="1"/>
  <c r="C13" i="86"/>
  <c r="C13" i="87"/>
  <c r="AH13" i="84"/>
  <c r="AK13" i="84" s="1"/>
  <c r="AL13" i="84" s="1" a="1"/>
  <c r="AM13" i="84" s="1"/>
  <c r="C13" i="91"/>
  <c r="AF3" i="86"/>
  <c r="AE4" i="86"/>
  <c r="AK3" i="87"/>
  <c r="AJ4" i="87"/>
  <c r="AB3" i="88"/>
  <c r="AA4" i="88"/>
  <c r="AA2" i="88"/>
  <c r="AA37" i="88"/>
  <c r="AB36" i="88"/>
  <c r="AA35" i="88"/>
  <c r="AK3" i="92"/>
  <c r="AJ4" i="92"/>
  <c r="AA46" i="88"/>
  <c r="AA48" i="88"/>
  <c r="AB47" i="88"/>
  <c r="AK3" i="91"/>
  <c r="AJ4" i="91"/>
  <c r="AA26" i="88"/>
  <c r="AB25" i="88"/>
  <c r="AA13" i="88"/>
  <c r="AA15" i="88"/>
  <c r="AB14" i="88"/>
  <c r="D13" i="87" l="1"/>
  <c r="D13" i="86"/>
  <c r="D13" i="92"/>
  <c r="D13" i="91"/>
  <c r="V14" i="84"/>
  <c r="W14" i="84" a="1"/>
  <c r="AF4" i="86"/>
  <c r="AG3" i="86"/>
  <c r="AK4" i="87"/>
  <c r="AL3" i="87"/>
  <c r="AC3" i="88"/>
  <c r="AB4" i="88"/>
  <c r="AB2" i="88"/>
  <c r="AB35" i="88"/>
  <c r="AC36" i="88"/>
  <c r="AB37" i="88"/>
  <c r="AK4" i="92"/>
  <c r="AL3" i="92"/>
  <c r="AC47" i="88"/>
  <c r="AB46" i="88"/>
  <c r="AB48" i="88"/>
  <c r="AL3" i="91"/>
  <c r="AK4" i="91"/>
  <c r="AB26" i="88"/>
  <c r="AC25" i="88"/>
  <c r="AB15" i="88"/>
  <c r="AC14" i="88"/>
  <c r="AB13" i="88"/>
  <c r="V68" i="84"/>
  <c r="W68" i="84" a="1"/>
  <c r="X68" i="84" s="1"/>
  <c r="Y68" i="84" s="1"/>
  <c r="Z68" i="84" s="1"/>
  <c r="Z14" i="84" l="1"/>
  <c r="AA14" i="84" s="1" a="1"/>
  <c r="AB14" i="84" s="1"/>
  <c r="X14" i="84"/>
  <c r="AG4" i="86"/>
  <c r="AH3" i="86"/>
  <c r="AM3" i="87"/>
  <c r="AL4" i="87"/>
  <c r="AC2" i="88"/>
  <c r="AC4" i="88"/>
  <c r="AD3" i="88"/>
  <c r="AD36" i="88"/>
  <c r="AC35" i="88"/>
  <c r="AC37" i="88"/>
  <c r="AL4" i="92"/>
  <c r="AM3" i="92"/>
  <c r="AD47" i="88"/>
  <c r="AC46" i="88"/>
  <c r="AC48" i="88"/>
  <c r="AL4" i="91"/>
  <c r="AM3" i="91"/>
  <c r="AD25" i="88"/>
  <c r="AC26" i="88"/>
  <c r="AC13" i="88"/>
  <c r="AD14" i="88"/>
  <c r="AC15" i="88"/>
  <c r="W17" i="84" a="1"/>
  <c r="X17" i="84" s="1"/>
  <c r="Y17" i="84" s="1"/>
  <c r="Z17" i="84" s="1"/>
  <c r="V17" i="84"/>
  <c r="AA68" i="84" a="1"/>
  <c r="AB68" i="84" s="1"/>
  <c r="C14" i="87" l="1"/>
  <c r="AH14" i="84"/>
  <c r="AK14" i="84" s="1"/>
  <c r="AL14" i="84" s="1" a="1"/>
  <c r="AM14" i="84" s="1"/>
  <c r="V15" i="84" s="1"/>
  <c r="C14" i="92"/>
  <c r="C14" i="91"/>
  <c r="C14" i="86"/>
  <c r="AH4" i="86"/>
  <c r="AI3" i="86"/>
  <c r="AN3" i="87"/>
  <c r="AM4" i="87"/>
  <c r="AD2" i="88"/>
  <c r="AD4" i="88"/>
  <c r="AE3" i="88"/>
  <c r="AD35" i="88"/>
  <c r="AE36" i="88"/>
  <c r="AD37" i="88"/>
  <c r="AM4" i="92"/>
  <c r="AN3" i="92"/>
  <c r="AD46" i="88"/>
  <c r="AD48" i="88"/>
  <c r="AE47" i="88"/>
  <c r="AM4" i="91"/>
  <c r="AN3" i="91"/>
  <c r="AD26" i="88"/>
  <c r="AE25" i="88"/>
  <c r="AD15" i="88"/>
  <c r="AE14" i="88"/>
  <c r="AD13" i="88"/>
  <c r="AA17" i="84" a="1"/>
  <c r="AB17" i="84" s="1"/>
  <c r="C17" i="87" s="1"/>
  <c r="C68" i="92"/>
  <c r="C68" i="86"/>
  <c r="AH68" i="84"/>
  <c r="AK68" i="84" s="1"/>
  <c r="AL68" i="84" s="1" a="1"/>
  <c r="AM68" i="84" s="1"/>
  <c r="C68" i="91"/>
  <c r="C68" i="87"/>
  <c r="AB68" i="87" a="1"/>
  <c r="N68" i="86" a="1"/>
  <c r="N68" i="91" a="1"/>
  <c r="L68" i="91" a="1"/>
  <c r="AC68" i="91" a="1"/>
  <c r="O68" i="86" a="1"/>
  <c r="S68" i="92" a="1"/>
  <c r="Y68" i="92" a="1"/>
  <c r="V68" i="86" a="1"/>
  <c r="X68" i="87" a="1"/>
  <c r="M68" i="92" a="1"/>
  <c r="T68" i="91" a="1"/>
  <c r="N68" i="87" a="1"/>
  <c r="Y68" i="91" a="1"/>
  <c r="U68" i="87" a="1"/>
  <c r="Z68" i="87" a="1"/>
  <c r="T68" i="86" a="1"/>
  <c r="O68" i="87" a="1"/>
  <c r="S68" i="87" a="1"/>
  <c r="W68" i="86" a="1"/>
  <c r="L68" i="86" a="1"/>
  <c r="W68" i="87" a="1"/>
  <c r="AB68" i="91" a="1"/>
  <c r="U68" i="91" a="1"/>
  <c r="Q68" i="87" a="1"/>
  <c r="AA68" i="87" a="1"/>
  <c r="P68" i="86" a="1"/>
  <c r="Z68" i="91" a="1"/>
  <c r="AA68" i="86" a="1"/>
  <c r="J68" i="86" a="1"/>
  <c r="P68" i="87" a="1"/>
  <c r="S68" i="91" a="1"/>
  <c r="AA68" i="92" a="1"/>
  <c r="P68" i="92" a="1"/>
  <c r="AC68" i="92" a="1"/>
  <c r="M68" i="91" a="1"/>
  <c r="Z68" i="92" a="1"/>
  <c r="M68" i="86" a="1"/>
  <c r="S68" i="86" a="1"/>
  <c r="X68" i="91" a="1"/>
  <c r="Q68" i="86" a="1"/>
  <c r="Q68" i="92" a="1"/>
  <c r="L68" i="87" a="1"/>
  <c r="P68" i="91" a="1"/>
  <c r="AB68" i="92" a="1"/>
  <c r="K68" i="86" a="1"/>
  <c r="R68" i="92" a="1"/>
  <c r="L68" i="92" a="1"/>
  <c r="V68" i="92" a="1"/>
  <c r="V68" i="87" a="1"/>
  <c r="W68" i="92" a="1"/>
  <c r="O68" i="92" a="1"/>
  <c r="X68" i="86" a="1"/>
  <c r="M68" i="87" a="1"/>
  <c r="U68" i="86" a="1"/>
  <c r="I68" i="86" a="1"/>
  <c r="X68" i="92" a="1"/>
  <c r="T68" i="87" a="1"/>
  <c r="Z68" i="86" a="1"/>
  <c r="Q68" i="91" a="1"/>
  <c r="T68" i="92" a="1"/>
  <c r="Y68" i="86" a="1"/>
  <c r="W68" i="91" a="1"/>
  <c r="AA68" i="91" a="1"/>
  <c r="N68" i="92" a="1"/>
  <c r="U68" i="92" a="1"/>
  <c r="Y68" i="87" a="1"/>
  <c r="AC68" i="87" a="1"/>
  <c r="V68" i="91" a="1"/>
  <c r="O68" i="91" a="1"/>
  <c r="R68" i="87" a="1"/>
  <c r="R68" i="91" a="1"/>
  <c r="R68" i="86" a="1"/>
  <c r="D14" i="92" l="1"/>
  <c r="D14" i="86"/>
  <c r="D14" i="91"/>
  <c r="D14" i="87"/>
  <c r="W15" i="84" a="1"/>
  <c r="X15" i="84" s="1"/>
  <c r="Y15" i="84" s="1"/>
  <c r="Z15" i="84" s="1"/>
  <c r="AA15" i="84" s="1" a="1"/>
  <c r="AB15" i="84" s="1"/>
  <c r="AJ3" i="86"/>
  <c r="AI4" i="86"/>
  <c r="AN2" i="87"/>
  <c r="AO3" i="87"/>
  <c r="AN4" i="87"/>
  <c r="AE2" i="88"/>
  <c r="AF3" i="88"/>
  <c r="AE4" i="88"/>
  <c r="AE37" i="88"/>
  <c r="AF36" i="88"/>
  <c r="AE35" i="88"/>
  <c r="AN2" i="92"/>
  <c r="AN4" i="92"/>
  <c r="AO3" i="92"/>
  <c r="AE48" i="88"/>
  <c r="AE46" i="88"/>
  <c r="AF47" i="88"/>
  <c r="AO3" i="91"/>
  <c r="AN4" i="91"/>
  <c r="AN2" i="91"/>
  <c r="AE26" i="88"/>
  <c r="AF25" i="88"/>
  <c r="AE13" i="88"/>
  <c r="AF14" i="88"/>
  <c r="AE15" i="88"/>
  <c r="C17" i="86"/>
  <c r="AH17" i="84"/>
  <c r="AK17" i="84" s="1"/>
  <c r="AL17" i="84" s="1" a="1"/>
  <c r="AM17" i="84" s="1"/>
  <c r="W18" i="84" s="1" a="1"/>
  <c r="X18" i="84" s="1"/>
  <c r="Y18" i="84" s="1"/>
  <c r="Z18" i="84" s="1"/>
  <c r="C17" i="91"/>
  <c r="C17" i="92"/>
  <c r="V69" i="84"/>
  <c r="D68" i="87"/>
  <c r="D68" i="92"/>
  <c r="D68" i="86"/>
  <c r="W69" i="84" a="1"/>
  <c r="X69" i="84" s="1"/>
  <c r="Y69" i="84" s="1"/>
  <c r="Z69" i="84" s="1"/>
  <c r="D68" i="91"/>
  <c r="O17" i="87" a="1"/>
  <c r="M17" i="92" a="1"/>
  <c r="Q17" i="87" a="1"/>
  <c r="Y17" i="91" a="1"/>
  <c r="M17" i="87" a="1"/>
  <c r="W17" i="86" a="1"/>
  <c r="I17" i="86" a="1"/>
  <c r="Q17" i="86" a="1"/>
  <c r="L17" i="91" a="1"/>
  <c r="X17" i="87" a="1"/>
  <c r="M17" i="91" a="1"/>
  <c r="R17" i="87" a="1"/>
  <c r="V17" i="91" a="1"/>
  <c r="L17" i="86" a="1"/>
  <c r="Y17" i="86" a="1"/>
  <c r="T17" i="87" a="1"/>
  <c r="J17" i="86" a="1"/>
  <c r="AA17" i="91" a="1"/>
  <c r="O17" i="92" a="1"/>
  <c r="Z17" i="87" a="1"/>
  <c r="P17" i="91" a="1"/>
  <c r="N17" i="92" a="1"/>
  <c r="P17" i="92" a="1"/>
  <c r="AC17" i="91" a="1"/>
  <c r="AB17" i="92" a="1"/>
  <c r="R17" i="86" a="1"/>
  <c r="S17" i="87" a="1"/>
  <c r="T17" i="86" a="1"/>
  <c r="W17" i="91" a="1"/>
  <c r="AC17" i="87" a="1"/>
  <c r="P17" i="87" a="1"/>
  <c r="T17" i="91" a="1"/>
  <c r="N17" i="86" a="1"/>
  <c r="Q17" i="92" a="1"/>
  <c r="U17" i="87" a="1"/>
  <c r="O17" i="91" a="1"/>
  <c r="X17" i="91" a="1"/>
  <c r="W17" i="92" a="1"/>
  <c r="Y17" i="87" a="1"/>
  <c r="R17" i="92" a="1"/>
  <c r="Z17" i="91" a="1"/>
  <c r="K17" i="86" a="1"/>
  <c r="V17" i="86" a="1"/>
  <c r="T17" i="92" a="1"/>
  <c r="U17" i="91" a="1"/>
  <c r="L17" i="87" a="1"/>
  <c r="L17" i="92" a="1"/>
  <c r="W17" i="87" a="1"/>
  <c r="X17" i="92" a="1"/>
  <c r="S17" i="91" a="1"/>
  <c r="S17" i="92" a="1"/>
  <c r="X17" i="86" a="1"/>
  <c r="N17" i="91" a="1"/>
  <c r="P17" i="86" a="1"/>
  <c r="U17" i="86" a="1"/>
  <c r="N17" i="87" a="1"/>
  <c r="AA17" i="86" a="1"/>
  <c r="Q17" i="91" a="1"/>
  <c r="V17" i="87" a="1"/>
  <c r="Z17" i="92" a="1"/>
  <c r="Z17" i="86" a="1"/>
  <c r="O17" i="86" a="1"/>
  <c r="S17" i="86" a="1"/>
  <c r="M17" i="86" a="1"/>
  <c r="AC17" i="92" a="1"/>
  <c r="AA17" i="92" a="1"/>
  <c r="R17" i="91" a="1"/>
  <c r="Y17" i="92" a="1"/>
  <c r="AB17" i="87" a="1"/>
  <c r="V17" i="92" a="1"/>
  <c r="AA17" i="87" a="1"/>
  <c r="AB17" i="91" a="1"/>
  <c r="U17" i="92" a="1"/>
  <c r="C15" i="87" l="1"/>
  <c r="C15" i="86"/>
  <c r="AH15" i="84"/>
  <c r="AK15" i="84" s="1"/>
  <c r="AL15" i="84" s="1" a="1"/>
  <c r="AM15" i="84" s="1"/>
  <c r="C15" i="92"/>
  <c r="C15" i="91"/>
  <c r="AJ4" i="86"/>
  <c r="AK3" i="86"/>
  <c r="AO4" i="87"/>
  <c r="AP3" i="87"/>
  <c r="AF4" i="88"/>
  <c r="AF2" i="88"/>
  <c r="AG3" i="88"/>
  <c r="AF35" i="88"/>
  <c r="AG36" i="88"/>
  <c r="AF37" i="88"/>
  <c r="AO4" i="92"/>
  <c r="AP3" i="92"/>
  <c r="AF48" i="88"/>
  <c r="AF46" i="88"/>
  <c r="AG47" i="88"/>
  <c r="AO4" i="91"/>
  <c r="AP3" i="91"/>
  <c r="AF26" i="88"/>
  <c r="AG25" i="88"/>
  <c r="AF24" i="88"/>
  <c r="AF15" i="88"/>
  <c r="AF13" i="88"/>
  <c r="AG14" i="88"/>
  <c r="V18" i="84"/>
  <c r="AA18" i="84" s="1" a="1"/>
  <c r="AB18" i="84" s="1"/>
  <c r="D17" i="86"/>
  <c r="D17" i="91"/>
  <c r="D17" i="92"/>
  <c r="D17" i="87"/>
  <c r="AA69" i="84" a="1"/>
  <c r="AB69" i="84" s="1"/>
  <c r="C69" i="92" s="1"/>
  <c r="D15" i="92" l="1"/>
  <c r="D15" i="86"/>
  <c r="D15" i="87"/>
  <c r="V16" i="84"/>
  <c r="D15" i="91"/>
  <c r="W16" i="84" a="1"/>
  <c r="X16" i="84" s="1"/>
  <c r="Y16" i="84" s="1"/>
  <c r="Z16" i="84" s="1"/>
  <c r="AK2" i="86"/>
  <c r="AK4" i="86"/>
  <c r="AL3" i="86"/>
  <c r="AP4" i="87"/>
  <c r="AQ3" i="87"/>
  <c r="AH3" i="88"/>
  <c r="AG2" i="88"/>
  <c r="AG4" i="88"/>
  <c r="AG37" i="88"/>
  <c r="AG35" i="88"/>
  <c r="AH36" i="88"/>
  <c r="AP4" i="92"/>
  <c r="AQ3" i="92"/>
  <c r="AG48" i="88"/>
  <c r="AG46" i="88"/>
  <c r="AH47" i="88"/>
  <c r="AP4" i="91"/>
  <c r="AQ3" i="91"/>
  <c r="AG26" i="88"/>
  <c r="AH25" i="88"/>
  <c r="AG13" i="88"/>
  <c r="AG15" i="88"/>
  <c r="AH14" i="88"/>
  <c r="AH18" i="84"/>
  <c r="AK18" i="84" s="1"/>
  <c r="AL18" i="84" s="1" a="1"/>
  <c r="AM18" i="84" s="1"/>
  <c r="C18" i="91"/>
  <c r="C18" i="86"/>
  <c r="C18" i="87"/>
  <c r="C18" i="92"/>
  <c r="C69" i="86"/>
  <c r="AH69" i="84"/>
  <c r="AK69" i="84" s="1"/>
  <c r="AL69" i="84" s="1" a="1"/>
  <c r="AM69" i="84" s="1"/>
  <c r="D69" i="92" s="1"/>
  <c r="C69" i="87"/>
  <c r="C69" i="91"/>
  <c r="W69" i="87" a="1"/>
  <c r="Z69" i="86" a="1"/>
  <c r="O69" i="87" a="1"/>
  <c r="X18" i="91" a="1"/>
  <c r="AA69" i="86" a="1"/>
  <c r="L69" i="91" a="1"/>
  <c r="Z69" i="87" a="1"/>
  <c r="Q18" i="86" a="1"/>
  <c r="P69" i="92" a="1"/>
  <c r="AC18" i="87" a="1"/>
  <c r="S69" i="91" a="1"/>
  <c r="N69" i="87" a="1"/>
  <c r="O18" i="86" a="1"/>
  <c r="AC69" i="92" a="1"/>
  <c r="U69" i="86" a="1"/>
  <c r="W18" i="92" a="1"/>
  <c r="U18" i="87" a="1"/>
  <c r="R18" i="92" a="1"/>
  <c r="R18" i="91" a="1"/>
  <c r="Q69" i="87" a="1"/>
  <c r="Y69" i="87" a="1"/>
  <c r="T69" i="91" a="1"/>
  <c r="AB18" i="87" a="1"/>
  <c r="L18" i="86" a="1"/>
  <c r="Z18" i="87" a="1"/>
  <c r="R69" i="92" a="1"/>
  <c r="M69" i="91" a="1"/>
  <c r="W18" i="87" a="1"/>
  <c r="M18" i="87" a="1"/>
  <c r="O69" i="86" a="1"/>
  <c r="Z18" i="91" a="1"/>
  <c r="U18" i="92" a="1"/>
  <c r="P18" i="92" a="1"/>
  <c r="P18" i="91" a="1"/>
  <c r="Z69" i="92" a="1"/>
  <c r="O69" i="92" a="1"/>
  <c r="V69" i="92" a="1"/>
  <c r="S69" i="86" a="1"/>
  <c r="L69" i="92" a="1"/>
  <c r="AA18" i="87" a="1"/>
  <c r="AA69" i="87" a="1"/>
  <c r="Y69" i="92" a="1"/>
  <c r="R69" i="86" a="1"/>
  <c r="N18" i="86" a="1"/>
  <c r="L18" i="91" a="1"/>
  <c r="Y69" i="86" a="1"/>
  <c r="AA18" i="86" a="1"/>
  <c r="X69" i="91" a="1"/>
  <c r="P69" i="86" a="1"/>
  <c r="AB69" i="91" a="1"/>
  <c r="P69" i="87" a="1"/>
  <c r="AC69" i="91" a="1"/>
  <c r="S18" i="86" a="1"/>
  <c r="AA18" i="91" a="1"/>
  <c r="U18" i="86" a="1"/>
  <c r="R18" i="87" a="1"/>
  <c r="Y18" i="86" a="1"/>
  <c r="N69" i="91" a="1"/>
  <c r="Y69" i="91" a="1"/>
  <c r="V69" i="86" a="1"/>
  <c r="V18" i="92" a="1"/>
  <c r="W69" i="92" a="1"/>
  <c r="AB18" i="92" a="1"/>
  <c r="Q69" i="92" a="1"/>
  <c r="M69" i="87" a="1"/>
  <c r="L69" i="87" a="1"/>
  <c r="AA18" i="92" a="1"/>
  <c r="T69" i="86" a="1"/>
  <c r="AB18" i="91" a="1"/>
  <c r="L18" i="87" a="1"/>
  <c r="M18" i="86" a="1"/>
  <c r="Q18" i="92" a="1"/>
  <c r="AB69" i="87" a="1"/>
  <c r="M69" i="92" a="1"/>
  <c r="V69" i="91" a="1"/>
  <c r="U69" i="87" a="1"/>
  <c r="Z18" i="86" a="1"/>
  <c r="U69" i="91" a="1"/>
  <c r="M18" i="92" a="1"/>
  <c r="I69" i="86" a="1"/>
  <c r="Y18" i="87" a="1"/>
  <c r="J69" i="86" a="1"/>
  <c r="M69" i="86" a="1"/>
  <c r="AA69" i="91" a="1"/>
  <c r="S69" i="92" a="1"/>
  <c r="Q69" i="86" a="1"/>
  <c r="AB69" i="92" a="1"/>
  <c r="R18" i="86" a="1"/>
  <c r="T18" i="86" a="1"/>
  <c r="P69" i="91" a="1"/>
  <c r="X69" i="87" a="1"/>
  <c r="M18" i="91" a="1"/>
  <c r="X69" i="86" a="1"/>
  <c r="S18" i="87" a="1"/>
  <c r="AA69" i="92" a="1"/>
  <c r="T69" i="92" a="1"/>
  <c r="N69" i="92" a="1"/>
  <c r="K69" i="86" a="1"/>
  <c r="S18" i="92" a="1"/>
  <c r="AC69" i="87" a="1"/>
  <c r="J18" i="86" a="1"/>
  <c r="N18" i="91" a="1"/>
  <c r="V18" i="87" a="1"/>
  <c r="Z18" i="92" a="1"/>
  <c r="T18" i="91" a="1"/>
  <c r="O18" i="92" a="1"/>
  <c r="O18" i="87" a="1"/>
  <c r="Q18" i="91" a="1"/>
  <c r="W69" i="86" a="1"/>
  <c r="L69" i="86" a="1"/>
  <c r="V69" i="87" a="1"/>
  <c r="L18" i="92" a="1"/>
  <c r="T18" i="92" a="1"/>
  <c r="Z69" i="91" a="1"/>
  <c r="W69" i="91" a="1"/>
  <c r="O18" i="91" a="1"/>
  <c r="X69" i="92" a="1"/>
  <c r="O69" i="91" a="1"/>
  <c r="K18" i="86" a="1"/>
  <c r="AC18" i="91" a="1"/>
  <c r="AC18" i="92" a="1"/>
  <c r="I18" i="86" a="1"/>
  <c r="V18" i="86" a="1"/>
  <c r="V18" i="91" a="1"/>
  <c r="S18" i="91" a="1"/>
  <c r="S69" i="87" a="1"/>
  <c r="Q69" i="91" a="1"/>
  <c r="R69" i="91" a="1"/>
  <c r="T69" i="87" a="1"/>
  <c r="W18" i="86" a="1"/>
  <c r="R69" i="87" a="1"/>
  <c r="P18" i="87" a="1"/>
  <c r="U18" i="91" a="1"/>
  <c r="N69" i="86" a="1"/>
  <c r="T18" i="87" a="1"/>
  <c r="X18" i="86" a="1"/>
  <c r="Y18" i="92" a="1"/>
  <c r="N18" i="87" a="1"/>
  <c r="Q18" i="87" a="1"/>
  <c r="X18" i="92" a="1"/>
  <c r="Y18" i="91" a="1"/>
  <c r="X18" i="87" a="1"/>
  <c r="P18" i="86" a="1"/>
  <c r="N18" i="92" a="1"/>
  <c r="W18" i="91" a="1"/>
  <c r="U69" i="92" a="1"/>
  <c r="D18" i="91" l="1"/>
  <c r="V19" i="84"/>
  <c r="W19" i="84" a="1"/>
  <c r="X19" i="84" s="1"/>
  <c r="Y19" i="84" s="1"/>
  <c r="Z19" i="84" s="1"/>
  <c r="AA16" i="84" a="1"/>
  <c r="AB16" i="84" s="1"/>
  <c r="AL4" i="86"/>
  <c r="AM3" i="86"/>
  <c r="AQ4" i="87"/>
  <c r="AR3" i="87"/>
  <c r="AH4" i="88"/>
  <c r="AI3" i="88"/>
  <c r="AH2" i="88"/>
  <c r="AH37" i="88"/>
  <c r="AH35" i="88"/>
  <c r="AI36" i="88"/>
  <c r="AQ4" i="92"/>
  <c r="AR3" i="92"/>
  <c r="AH48" i="88"/>
  <c r="AI47" i="88"/>
  <c r="AH46" i="88"/>
  <c r="AR3" i="91"/>
  <c r="AQ4" i="91"/>
  <c r="AH26" i="88"/>
  <c r="AI25" i="88"/>
  <c r="AH13" i="88"/>
  <c r="AH15" i="88"/>
  <c r="AI14" i="88"/>
  <c r="D18" i="86"/>
  <c r="D18" i="87"/>
  <c r="D18" i="92"/>
  <c r="V70" i="84"/>
  <c r="D69" i="91"/>
  <c r="W70" i="84" a="1"/>
  <c r="X70" i="84" s="1"/>
  <c r="Y70" i="84" s="1"/>
  <c r="Z70" i="84" s="1"/>
  <c r="D69" i="87"/>
  <c r="D69" i="86"/>
  <c r="AA19" i="84" l="1" a="1"/>
  <c r="AB19" i="84" s="1"/>
  <c r="C16" i="86"/>
  <c r="C16" i="87"/>
  <c r="C16" i="92"/>
  <c r="C16" i="91"/>
  <c r="AH16" i="84"/>
  <c r="AK16" i="84" s="1"/>
  <c r="AL16" i="84" s="1" a="1"/>
  <c r="AM16" i="84" s="1"/>
  <c r="AM4" i="86"/>
  <c r="AN3" i="86"/>
  <c r="AR4" i="87"/>
  <c r="AS3" i="87"/>
  <c r="AI4" i="88"/>
  <c r="AJ3" i="88"/>
  <c r="AI2" i="88"/>
  <c r="AJ36" i="88"/>
  <c r="AI37" i="88"/>
  <c r="AI35" i="88"/>
  <c r="AR4" i="92"/>
  <c r="AS3" i="92"/>
  <c r="AI48" i="88"/>
  <c r="AI46" i="88"/>
  <c r="AJ47" i="88"/>
  <c r="AR4" i="91"/>
  <c r="AS3" i="91"/>
  <c r="AJ25" i="88"/>
  <c r="AI26" i="88"/>
  <c r="AJ14" i="88"/>
  <c r="AI15" i="88"/>
  <c r="AI13" i="88"/>
  <c r="AA70" i="84" a="1"/>
  <c r="AB70" i="84" s="1"/>
  <c r="C70" i="87" s="1"/>
  <c r="N19" i="87" l="1" a="1"/>
  <c r="U19" i="87" a="1"/>
  <c r="U19" i="86" a="1"/>
  <c r="AA19" i="86" a="1"/>
  <c r="AA19" i="87" a="1"/>
  <c r="L19" i="87" a="1"/>
  <c r="AA19" i="92" a="1"/>
  <c r="O19" i="91" a="1"/>
  <c r="AC19" i="87" a="1"/>
  <c r="Q19" i="87" a="1"/>
  <c r="P19" i="87" a="1"/>
  <c r="X19" i="86" a="1"/>
  <c r="M19" i="86" a="1"/>
  <c r="M19" i="92" a="1"/>
  <c r="U19" i="91" a="1"/>
  <c r="S19" i="86" a="1"/>
  <c r="S19" i="91" a="1"/>
  <c r="R19" i="86" a="1"/>
  <c r="O19" i="87" a="1"/>
  <c r="W19" i="86" a="1"/>
  <c r="U19" i="92" a="1"/>
  <c r="Q19" i="92" a="1"/>
  <c r="Y19" i="92" a="1"/>
  <c r="T19" i="91" a="1"/>
  <c r="P19" i="92" a="1"/>
  <c r="K19" i="86" a="1"/>
  <c r="Y19" i="91" a="1"/>
  <c r="P19" i="86" a="1"/>
  <c r="Z19" i="91" a="1"/>
  <c r="M19" i="91" a="1"/>
  <c r="Y19" i="86" a="1"/>
  <c r="X19" i="87" a="1"/>
  <c r="V19" i="91" a="1"/>
  <c r="Z19" i="87" a="1"/>
  <c r="Q19" i="86" a="1"/>
  <c r="M19" i="87" a="1"/>
  <c r="T19" i="86" a="1"/>
  <c r="AB19" i="87" a="1"/>
  <c r="N19" i="86" a="1"/>
  <c r="V19" i="86" a="1"/>
  <c r="R19" i="92" a="1"/>
  <c r="X19" i="91" a="1"/>
  <c r="AC19" i="91" a="1"/>
  <c r="W19" i="91" a="1"/>
  <c r="V19" i="92" a="1"/>
  <c r="O19" i="86" a="1"/>
  <c r="AB19" i="92" a="1"/>
  <c r="Z19" i="92" a="1"/>
  <c r="AC19" i="92" a="1"/>
  <c r="T19" i="92" a="1"/>
  <c r="S19" i="87" a="1"/>
  <c r="W19" i="92" a="1"/>
  <c r="I19" i="86" a="1"/>
  <c r="T19" i="87" a="1"/>
  <c r="O19" i="92" a="1"/>
  <c r="Y19" i="87" a="1"/>
  <c r="L19" i="91" a="1"/>
  <c r="R19" i="87" a="1"/>
  <c r="L19" i="86" a="1"/>
  <c r="S19" i="92" a="1"/>
  <c r="L19" i="92" a="1"/>
  <c r="AA19" i="91" a="1"/>
  <c r="W19" i="87" a="1"/>
  <c r="Q19" i="91" a="1"/>
  <c r="P19" i="91" a="1"/>
  <c r="V19" i="87" a="1"/>
  <c r="N19" i="91" a="1"/>
  <c r="J19" i="86" a="1"/>
  <c r="AB19" i="91" a="1"/>
  <c r="X19" i="92" a="1"/>
  <c r="Z19" i="86" a="1"/>
  <c r="R19" i="91" a="1"/>
  <c r="N19" i="92" a="1"/>
  <c r="C19" i="87"/>
  <c r="C19" i="91"/>
  <c r="C19" i="92"/>
  <c r="AH19" i="84"/>
  <c r="AK19" i="84" s="1"/>
  <c r="AL19" i="84" s="1" a="1"/>
  <c r="AM19" i="84" s="1"/>
  <c r="C19" i="86"/>
  <c r="D16" i="87"/>
  <c r="D16" i="92"/>
  <c r="D16" i="86"/>
  <c r="D16" i="91"/>
  <c r="AN4" i="86"/>
  <c r="AO3" i="86"/>
  <c r="AS4" i="87"/>
  <c r="AT3" i="87"/>
  <c r="AJ2" i="88"/>
  <c r="AJ4" i="88"/>
  <c r="AK3" i="88"/>
  <c r="AJ35" i="88"/>
  <c r="AK36" i="88"/>
  <c r="AJ37" i="88"/>
  <c r="AT3" i="92"/>
  <c r="AS4" i="92"/>
  <c r="AJ48" i="88"/>
  <c r="AJ46" i="88"/>
  <c r="AK47" i="88"/>
  <c r="AT3" i="91"/>
  <c r="AS4" i="91"/>
  <c r="AK25" i="88"/>
  <c r="AJ26" i="88"/>
  <c r="AJ15" i="88"/>
  <c r="AK14" i="88"/>
  <c r="AJ13" i="88"/>
  <c r="C70" i="92"/>
  <c r="AH70" i="84"/>
  <c r="AK70" i="84" s="1"/>
  <c r="AL70" i="84" s="1" a="1"/>
  <c r="AM70" i="84" s="1"/>
  <c r="C70" i="91"/>
  <c r="C70" i="86"/>
  <c r="Z70" i="86" a="1"/>
  <c r="R70" i="92" a="1"/>
  <c r="X70" i="92" a="1"/>
  <c r="X70" i="86" a="1"/>
  <c r="Y70" i="87" a="1"/>
  <c r="S70" i="86" a="1"/>
  <c r="AC70" i="92" a="1"/>
  <c r="U70" i="86" a="1"/>
  <c r="L70" i="87" a="1"/>
  <c r="AA70" i="87" a="1"/>
  <c r="R70" i="86" a="1"/>
  <c r="V70" i="91" a="1"/>
  <c r="M70" i="91" a="1"/>
  <c r="N70" i="87" a="1"/>
  <c r="Z70" i="92" a="1"/>
  <c r="W70" i="86" a="1"/>
  <c r="AA70" i="86" a="1"/>
  <c r="AC70" i="91" a="1"/>
  <c r="S70" i="87" a="1"/>
  <c r="Q70" i="92" a="1"/>
  <c r="U70" i="87" a="1"/>
  <c r="W70" i="87" a="1"/>
  <c r="P70" i="87" a="1"/>
  <c r="L70" i="92" a="1"/>
  <c r="W70" i="91" a="1"/>
  <c r="W70" i="92" a="1"/>
  <c r="U70" i="91" a="1"/>
  <c r="T70" i="91" a="1"/>
  <c r="M70" i="87" a="1"/>
  <c r="P70" i="92" a="1"/>
  <c r="Q70" i="86" a="1"/>
  <c r="O70" i="87" a="1"/>
  <c r="M70" i="92" a="1"/>
  <c r="T70" i="92" a="1"/>
  <c r="AB70" i="87" a="1"/>
  <c r="R70" i="91" a="1"/>
  <c r="Y70" i="91" a="1"/>
  <c r="AA70" i="92" a="1"/>
  <c r="V70" i="92" a="1"/>
  <c r="Y70" i="92" a="1"/>
  <c r="AA70" i="91" a="1"/>
  <c r="AB70" i="91" a="1"/>
  <c r="Z70" i="87" a="1"/>
  <c r="V70" i="86" a="1"/>
  <c r="I70" i="86" a="1"/>
  <c r="N70" i="91" a="1"/>
  <c r="L70" i="91" a="1"/>
  <c r="P70" i="91" a="1"/>
  <c r="Y70" i="86" a="1"/>
  <c r="T70" i="86" a="1"/>
  <c r="R70" i="87" a="1"/>
  <c r="P70" i="86" a="1"/>
  <c r="Q70" i="87" a="1"/>
  <c r="L70" i="86" a="1"/>
  <c r="T70" i="87" a="1"/>
  <c r="V70" i="87" a="1"/>
  <c r="AC70" i="87" a="1"/>
  <c r="J70" i="86" a="1"/>
  <c r="K70" i="86" a="1"/>
  <c r="N70" i="86" a="1"/>
  <c r="M70" i="86" a="1"/>
  <c r="U70" i="92" a="1"/>
  <c r="X70" i="91" a="1"/>
  <c r="O70" i="91" a="1"/>
  <c r="S70" i="91" a="1"/>
  <c r="S70" i="92" a="1"/>
  <c r="AB70" i="92" a="1"/>
  <c r="Q70" i="91" a="1"/>
  <c r="X70" i="87" a="1"/>
  <c r="O70" i="92" a="1"/>
  <c r="O70" i="86" a="1"/>
  <c r="N70" i="92" a="1"/>
  <c r="Z70" i="91" a="1"/>
  <c r="W71" i="84" a="1"/>
  <c r="X71" i="84" s="1"/>
  <c r="Y71" i="84" s="1"/>
  <c r="Z71" i="84" s="1"/>
  <c r="V71" i="84"/>
  <c r="D19" i="87" l="1"/>
  <c r="D19" i="86"/>
  <c r="D19" i="92"/>
  <c r="W20" i="84" a="1"/>
  <c r="X20" i="84" s="1"/>
  <c r="Y20" i="84" s="1"/>
  <c r="Z20" i="84" s="1"/>
  <c r="V20" i="84"/>
  <c r="D19" i="91"/>
  <c r="AO4" i="86"/>
  <c r="AP3" i="86"/>
  <c r="AU3" i="87"/>
  <c r="AT4" i="87"/>
  <c r="AK4" i="88"/>
  <c r="AK2" i="88"/>
  <c r="AL3" i="88"/>
  <c r="AK37" i="88"/>
  <c r="AK35" i="88"/>
  <c r="AL36" i="88"/>
  <c r="AU3" i="92"/>
  <c r="AT4" i="92"/>
  <c r="AK48" i="88"/>
  <c r="AK46" i="88"/>
  <c r="AL47" i="88"/>
  <c r="AT4" i="91"/>
  <c r="AU3" i="91"/>
  <c r="AK26" i="88"/>
  <c r="AL25" i="88"/>
  <c r="AL14" i="88"/>
  <c r="AK13" i="88"/>
  <c r="AK15" i="88"/>
  <c r="D70" i="92"/>
  <c r="D70" i="86"/>
  <c r="D70" i="91"/>
  <c r="D70" i="87"/>
  <c r="AA71" i="84" a="1"/>
  <c r="AB71" i="84" s="1"/>
  <c r="C71" i="87" s="1"/>
  <c r="AA20" i="84" l="1" a="1"/>
  <c r="AB20" i="84" s="1"/>
  <c r="AQ3" i="86"/>
  <c r="AP4" i="86"/>
  <c r="AV3" i="87"/>
  <c r="AU2" i="87"/>
  <c r="AU4" i="87"/>
  <c r="AL4" i="88"/>
  <c r="AL2" i="88"/>
  <c r="AM3" i="88"/>
  <c r="AL35" i="88"/>
  <c r="AM36" i="88"/>
  <c r="AL37" i="88"/>
  <c r="AU2" i="92"/>
  <c r="AV3" i="92"/>
  <c r="AU4" i="92"/>
  <c r="AL48" i="88"/>
  <c r="AM47" i="88"/>
  <c r="AL46" i="88"/>
  <c r="AU2" i="91"/>
  <c r="AV3" i="91"/>
  <c r="AU4" i="91"/>
  <c r="AM25" i="88"/>
  <c r="AL26" i="88"/>
  <c r="AM14" i="88"/>
  <c r="AL15" i="88"/>
  <c r="AL13" i="88"/>
  <c r="AH71" i="84"/>
  <c r="AK71" i="84" s="1"/>
  <c r="AL71" i="84" s="1" a="1"/>
  <c r="AM71" i="84" s="1"/>
  <c r="D71" i="86" s="1"/>
  <c r="C71" i="91"/>
  <c r="C71" i="92"/>
  <c r="C71" i="86"/>
  <c r="Q71" i="92" a="1"/>
  <c r="AA71" i="92" a="1"/>
  <c r="O71" i="87" a="1"/>
  <c r="Z71" i="87" a="1"/>
  <c r="AB71" i="87" a="1"/>
  <c r="P71" i="91" a="1"/>
  <c r="R71" i="91" a="1"/>
  <c r="O71" i="92" a="1"/>
  <c r="W71" i="86" a="1"/>
  <c r="W71" i="92" a="1"/>
  <c r="N71" i="87" a="1"/>
  <c r="AB71" i="91" a="1"/>
  <c r="AC71" i="92" a="1"/>
  <c r="L71" i="91" a="1"/>
  <c r="O71" i="86" a="1"/>
  <c r="W71" i="91" a="1"/>
  <c r="S71" i="91" a="1"/>
  <c r="R71" i="86" a="1"/>
  <c r="X71" i="86" a="1"/>
  <c r="Z71" i="92" a="1"/>
  <c r="O71" i="91" a="1"/>
  <c r="X71" i="92" a="1"/>
  <c r="K71" i="86" a="1"/>
  <c r="L71" i="92" a="1"/>
  <c r="V71" i="91" a="1"/>
  <c r="Y71" i="86" a="1"/>
  <c r="T71" i="91" a="1"/>
  <c r="Z71" i="86" a="1"/>
  <c r="W71" i="87" a="1"/>
  <c r="L71" i="86" a="1"/>
  <c r="U71" i="92" a="1"/>
  <c r="R71" i="87" a="1"/>
  <c r="Q71" i="86" a="1"/>
  <c r="U71" i="91" a="1"/>
  <c r="AA71" i="86" a="1"/>
  <c r="T71" i="87" a="1"/>
  <c r="S71" i="86" a="1"/>
  <c r="M71" i="91" a="1"/>
  <c r="R71" i="92" a="1"/>
  <c r="Q71" i="91" a="1"/>
  <c r="AC71" i="91" a="1"/>
  <c r="T71" i="86" a="1"/>
  <c r="P71" i="86" a="1"/>
  <c r="P71" i="87" a="1"/>
  <c r="L71" i="87" a="1"/>
  <c r="N71" i="86" a="1"/>
  <c r="V71" i="86" a="1"/>
  <c r="N71" i="91" a="1"/>
  <c r="I71" i="86" a="1"/>
  <c r="X71" i="91" a="1"/>
  <c r="N71" i="92" a="1"/>
  <c r="AB71" i="92" a="1"/>
  <c r="AC71" i="87" a="1"/>
  <c r="Y71" i="92" a="1"/>
  <c r="U71" i="87" a="1"/>
  <c r="P71" i="92" a="1"/>
  <c r="V71" i="92" a="1"/>
  <c r="J71" i="86" a="1"/>
  <c r="Y71" i="87" a="1"/>
  <c r="AA71" i="91" a="1"/>
  <c r="M71" i="86" a="1"/>
  <c r="V71" i="87" a="1"/>
  <c r="T71" i="92" a="1"/>
  <c r="AA71" i="87" a="1"/>
  <c r="S71" i="87" a="1"/>
  <c r="S71" i="92" a="1"/>
  <c r="U71" i="86" a="1"/>
  <c r="Y71" i="91" a="1"/>
  <c r="M71" i="92" a="1"/>
  <c r="X71" i="87" a="1"/>
  <c r="Q71" i="87" a="1"/>
  <c r="M71" i="87" a="1"/>
  <c r="Z71" i="91" a="1"/>
  <c r="AH20" i="84" l="1"/>
  <c r="AK20" i="84" s="1"/>
  <c r="AL20" i="84" s="1" a="1"/>
  <c r="AM20" i="84" s="1"/>
  <c r="K20" i="86" a="1"/>
  <c r="U20" i="91" a="1"/>
  <c r="Y20" i="92" a="1"/>
  <c r="S20" i="91" a="1"/>
  <c r="N20" i="87" a="1"/>
  <c r="I20" i="86" a="1"/>
  <c r="J20" i="86" a="1"/>
  <c r="M20" i="87" a="1"/>
  <c r="X20" i="91" a="1"/>
  <c r="W20" i="92" a="1"/>
  <c r="Y20" i="91" a="1"/>
  <c r="Z20" i="87" a="1"/>
  <c r="L20" i="92" a="1"/>
  <c r="S20" i="86" a="1"/>
  <c r="U20" i="87" a="1"/>
  <c r="W20" i="86" a="1"/>
  <c r="T20" i="86" a="1"/>
  <c r="X20" i="86" a="1"/>
  <c r="V20" i="92" a="1"/>
  <c r="N20" i="92" a="1"/>
  <c r="AC20" i="91" a="1"/>
  <c r="T20" i="87" a="1"/>
  <c r="U20" i="86" a="1"/>
  <c r="Y20" i="87" a="1"/>
  <c r="M20" i="91" a="1"/>
  <c r="Q20" i="92" a="1"/>
  <c r="AB20" i="92" a="1"/>
  <c r="X20" i="87" a="1"/>
  <c r="R20" i="91" a="1"/>
  <c r="P20" i="91" a="1"/>
  <c r="W20" i="87" a="1"/>
  <c r="L20" i="86" a="1"/>
  <c r="M20" i="92" a="1"/>
  <c r="R20" i="86" a="1"/>
  <c r="AB20" i="87" a="1"/>
  <c r="R20" i="92" a="1"/>
  <c r="AC20" i="87" a="1"/>
  <c r="V20" i="86" a="1"/>
  <c r="Y20" i="86" a="1"/>
  <c r="AB20" i="91" a="1"/>
  <c r="O20" i="91" a="1"/>
  <c r="L20" i="91" a="1"/>
  <c r="AA20" i="91" a="1"/>
  <c r="R20" i="87" a="1"/>
  <c r="Q20" i="87" a="1"/>
  <c r="Z20" i="92" a="1"/>
  <c r="AC20" i="92" a="1"/>
  <c r="S20" i="87" a="1"/>
  <c r="P20" i="87" a="1"/>
  <c r="S20" i="92" a="1"/>
  <c r="N20" i="86" a="1"/>
  <c r="N20" i="91" a="1"/>
  <c r="W20" i="91" a="1"/>
  <c r="AA20" i="92" a="1"/>
  <c r="O20" i="92" a="1"/>
  <c r="V20" i="91" a="1"/>
  <c r="Q20" i="86" a="1"/>
  <c r="T20" i="91" a="1"/>
  <c r="AA20" i="87" a="1"/>
  <c r="U20" i="92" a="1"/>
  <c r="Z20" i="86" a="1"/>
  <c r="P20" i="92" a="1"/>
  <c r="Z20" i="91" a="1"/>
  <c r="M20" i="86" a="1"/>
  <c r="L20" i="87" a="1"/>
  <c r="X20" i="92" a="1"/>
  <c r="V20" i="87" a="1"/>
  <c r="Q20" i="91" a="1"/>
  <c r="O20" i="87" a="1"/>
  <c r="O20" i="86" a="1"/>
  <c r="T20" i="92" a="1"/>
  <c r="P20" i="86" a="1"/>
  <c r="AA20" i="86" a="1"/>
  <c r="C20" i="91"/>
  <c r="C20" i="92"/>
  <c r="C20" i="86"/>
  <c r="C20" i="87"/>
  <c r="AQ4" i="86"/>
  <c r="AR3" i="86"/>
  <c r="AW3" i="87"/>
  <c r="AV4" i="87"/>
  <c r="AN3" i="88"/>
  <c r="AM4" i="88"/>
  <c r="AM2" i="88"/>
  <c r="AN36" i="88"/>
  <c r="AM37" i="88"/>
  <c r="AM35" i="88"/>
  <c r="AW3" i="92"/>
  <c r="AV4" i="92"/>
  <c r="AM48" i="88"/>
  <c r="AM46" i="88"/>
  <c r="AN47" i="88"/>
  <c r="AV4" i="91"/>
  <c r="AW3" i="91"/>
  <c r="AM24" i="88"/>
  <c r="AM26" i="88"/>
  <c r="AN25" i="88"/>
  <c r="AM13" i="88"/>
  <c r="AN14" i="88"/>
  <c r="AM15" i="88"/>
  <c r="D71" i="92"/>
  <c r="W75" i="84" a="1"/>
  <c r="X75" i="84" s="1"/>
  <c r="Y75" i="84" s="1"/>
  <c r="Z75" i="84" s="1"/>
  <c r="D71" i="91"/>
  <c r="D71" i="87"/>
  <c r="W72" i="84" a="1"/>
  <c r="X72" i="84" s="1"/>
  <c r="Y72" i="84" s="1"/>
  <c r="Z72" i="84" s="1"/>
  <c r="V75" i="84"/>
  <c r="V72" i="84"/>
  <c r="V21" i="84" l="1"/>
  <c r="W21" i="84" a="1"/>
  <c r="X21" i="84" s="1"/>
  <c r="Y21" i="84" s="1"/>
  <c r="Z21" i="84" s="1"/>
  <c r="D20" i="91"/>
  <c r="D20" i="87"/>
  <c r="D20" i="92"/>
  <c r="D20" i="86"/>
  <c r="AR2" i="86"/>
  <c r="AS3" i="86"/>
  <c r="AR4" i="86"/>
  <c r="AW4" i="87"/>
  <c r="AX3" i="87"/>
  <c r="AN4" i="88"/>
  <c r="AO3" i="88"/>
  <c r="AN2" i="88"/>
  <c r="AN37" i="88"/>
  <c r="AO36" i="88"/>
  <c r="AN35" i="88"/>
  <c r="AX3" i="92"/>
  <c r="AW4" i="92"/>
  <c r="AO47" i="88"/>
  <c r="AN46" i="88"/>
  <c r="AN48" i="88"/>
  <c r="AW4" i="91"/>
  <c r="AX3" i="91"/>
  <c r="AO25" i="88"/>
  <c r="AN26" i="88"/>
  <c r="AN15" i="88"/>
  <c r="AO14" i="88"/>
  <c r="AN13" i="88"/>
  <c r="AA72" i="84" a="1"/>
  <c r="AB72" i="84" s="1"/>
  <c r="AA75" i="84" a="1"/>
  <c r="AB75" i="84" s="1"/>
  <c r="AA21" i="84" l="1" a="1"/>
  <c r="AB21" i="84" s="1"/>
  <c r="AT3" i="86"/>
  <c r="AS4" i="86"/>
  <c r="AX4" i="87"/>
  <c r="AY3" i="87"/>
  <c r="AO4" i="88"/>
  <c r="AO2" i="88"/>
  <c r="AP3" i="88"/>
  <c r="AO35" i="88"/>
  <c r="AO37" i="88"/>
  <c r="AP36" i="88"/>
  <c r="AX4" i="92"/>
  <c r="AY3" i="92"/>
  <c r="AP47" i="88"/>
  <c r="AO46" i="88"/>
  <c r="AO48" i="88"/>
  <c r="AY3" i="91"/>
  <c r="AX4" i="91"/>
  <c r="AO26" i="88"/>
  <c r="AP25" i="88"/>
  <c r="AO13" i="88"/>
  <c r="AP14" i="88"/>
  <c r="AO15" i="88"/>
  <c r="AK75" i="84"/>
  <c r="AL75" i="84" s="1" a="1"/>
  <c r="AM75" i="84" s="1"/>
  <c r="C75" i="91"/>
  <c r="C75" i="86"/>
  <c r="C75" i="87"/>
  <c r="C75" i="92"/>
  <c r="AH75" i="84"/>
  <c r="C72" i="92"/>
  <c r="C72" i="91"/>
  <c r="AH72" i="84"/>
  <c r="AK72" i="84" s="1"/>
  <c r="AL72" i="84" s="1" a="1"/>
  <c r="AM72" i="84" s="1"/>
  <c r="C72" i="86"/>
  <c r="C72" i="87"/>
  <c r="R21" i="91" l="1" a="1"/>
  <c r="Y21" i="86" a="1"/>
  <c r="U21" i="92" a="1"/>
  <c r="R21" i="92" a="1"/>
  <c r="P21" i="92" a="1"/>
  <c r="O21" i="91" a="1"/>
  <c r="L21" i="91" a="1"/>
  <c r="P21" i="87" a="1"/>
  <c r="S21" i="86" a="1"/>
  <c r="V21" i="87" a="1"/>
  <c r="AC21" i="87" a="1"/>
  <c r="AA21" i="87" a="1"/>
  <c r="T21" i="86" a="1"/>
  <c r="S21" i="91" a="1"/>
  <c r="AB21" i="91" a="1"/>
  <c r="Q21" i="86" a="1"/>
  <c r="J21" i="86" a="1"/>
  <c r="M21" i="92" a="1"/>
  <c r="S21" i="92" a="1"/>
  <c r="X21" i="87" a="1"/>
  <c r="Y21" i="87" a="1"/>
  <c r="Z21" i="86" a="1"/>
  <c r="V21" i="91" a="1"/>
  <c r="W21" i="87" a="1"/>
  <c r="P21" i="86" a="1"/>
  <c r="Y21" i="91" a="1"/>
  <c r="AB21" i="92" a="1"/>
  <c r="AA21" i="91" a="1"/>
  <c r="Q21" i="92" a="1"/>
  <c r="T21" i="87" a="1"/>
  <c r="AA21" i="86" a="1"/>
  <c r="O21" i="86" a="1"/>
  <c r="M21" i="86" a="1"/>
  <c r="M21" i="91" a="1"/>
  <c r="L21" i="86" a="1"/>
  <c r="Z21" i="87" a="1"/>
  <c r="R21" i="87" a="1"/>
  <c r="X21" i="92" a="1"/>
  <c r="AC21" i="92" a="1"/>
  <c r="Q21" i="91" a="1"/>
  <c r="W21" i="86" a="1"/>
  <c r="O21" i="87" a="1"/>
  <c r="U21" i="91" a="1"/>
  <c r="X21" i="86" a="1"/>
  <c r="T21" i="92" a="1"/>
  <c r="N21" i="87" a="1"/>
  <c r="O21" i="92" a="1"/>
  <c r="M21" i="87" a="1"/>
  <c r="L21" i="87" a="1"/>
  <c r="P21" i="91" a="1"/>
  <c r="T21" i="91" a="1"/>
  <c r="W21" i="91" a="1"/>
  <c r="AB21" i="87" a="1"/>
  <c r="V21" i="86" a="1"/>
  <c r="X21" i="91" a="1"/>
  <c r="AC21" i="91" a="1"/>
  <c r="Q21" i="87" a="1"/>
  <c r="L21" i="92" a="1"/>
  <c r="U21" i="86" a="1"/>
  <c r="N21" i="92" a="1"/>
  <c r="U21" i="87" a="1"/>
  <c r="K21" i="86" a="1"/>
  <c r="N21" i="91" a="1"/>
  <c r="Y21" i="92" a="1"/>
  <c r="Z21" i="91" a="1"/>
  <c r="R21" i="86" a="1"/>
  <c r="I21" i="86" a="1"/>
  <c r="N21" i="86" a="1"/>
  <c r="V21" i="92" a="1"/>
  <c r="AA21" i="92" a="1"/>
  <c r="S21" i="87" a="1"/>
  <c r="Z21" i="92" a="1"/>
  <c r="W21" i="92" a="1"/>
  <c r="C21" i="92"/>
  <c r="C21" i="91"/>
  <c r="C21" i="87"/>
  <c r="C21" i="86"/>
  <c r="AH21" i="84"/>
  <c r="AK21" i="84" s="1"/>
  <c r="AL21" i="84" s="1" a="1"/>
  <c r="AM21" i="84" s="1"/>
  <c r="AU3" i="86"/>
  <c r="AT4" i="86"/>
  <c r="AY4" i="87"/>
  <c r="AZ3" i="87"/>
  <c r="AP4" i="88"/>
  <c r="AQ3" i="88"/>
  <c r="AP2" i="88"/>
  <c r="AQ36" i="88"/>
  <c r="AP37" i="88"/>
  <c r="AP35" i="88"/>
  <c r="AY4" i="92"/>
  <c r="AZ3" i="92"/>
  <c r="AP48" i="88"/>
  <c r="AQ47" i="88"/>
  <c r="AP46" i="88"/>
  <c r="AY4" i="91"/>
  <c r="AZ3" i="91"/>
  <c r="AP26" i="88"/>
  <c r="AQ25" i="88"/>
  <c r="AP15" i="88"/>
  <c r="AP13" i="88"/>
  <c r="AQ14" i="88"/>
  <c r="D72" i="86"/>
  <c r="D72" i="87"/>
  <c r="D72" i="92"/>
  <c r="D72" i="91"/>
  <c r="V73" i="84"/>
  <c r="W73" i="84" a="1"/>
  <c r="X73" i="84" s="1"/>
  <c r="Y73" i="84" s="1"/>
  <c r="Z73" i="84" s="1"/>
  <c r="D75" i="91"/>
  <c r="D75" i="92"/>
  <c r="D75" i="86"/>
  <c r="D75" i="87"/>
  <c r="V76" i="84"/>
  <c r="W76" i="84" a="1"/>
  <c r="X76" i="84" s="1"/>
  <c r="Y76" i="84" s="1"/>
  <c r="Z76" i="84" s="1"/>
  <c r="D21" i="92" l="1"/>
  <c r="D21" i="87"/>
  <c r="D21" i="91"/>
  <c r="D21" i="86"/>
  <c r="W22" i="84" a="1"/>
  <c r="X22" i="84" s="1"/>
  <c r="Y22" i="84" s="1"/>
  <c r="Z22" i="84" s="1"/>
  <c r="V22" i="84"/>
  <c r="AU4" i="86"/>
  <c r="AV3" i="86"/>
  <c r="AZ4" i="87"/>
  <c r="BA3" i="87"/>
  <c r="BA4" i="87" s="1"/>
  <c r="AQ2" i="88"/>
  <c r="AQ4" i="88"/>
  <c r="AR3" i="88"/>
  <c r="AQ35" i="88"/>
  <c r="AR36" i="88"/>
  <c r="AQ37" i="88"/>
  <c r="BA3" i="92"/>
  <c r="BA4" i="92" s="1"/>
  <c r="AZ4" i="92"/>
  <c r="AQ48" i="88"/>
  <c r="AR47" i="88"/>
  <c r="AQ46" i="88"/>
  <c r="AZ4" i="91"/>
  <c r="BA3" i="91"/>
  <c r="BA4" i="91" s="1"/>
  <c r="AR25" i="88"/>
  <c r="AQ26" i="88"/>
  <c r="AQ15" i="88"/>
  <c r="AQ13" i="88"/>
  <c r="AR14" i="88"/>
  <c r="AA76" i="84" a="1"/>
  <c r="AB76" i="84" s="1"/>
  <c r="AA73" i="84" a="1"/>
  <c r="AB73" i="84" s="1"/>
  <c r="AA22" i="84" l="1" a="1"/>
  <c r="AB22" i="84" s="1"/>
  <c r="AV4" i="86"/>
  <c r="AW3" i="86"/>
  <c r="AR2" i="88"/>
  <c r="AR4" i="88"/>
  <c r="AS3" i="88"/>
  <c r="AS36" i="88"/>
  <c r="AR35" i="88"/>
  <c r="AR37" i="88"/>
  <c r="AS47" i="88"/>
  <c r="AR48" i="88"/>
  <c r="AR46" i="88"/>
  <c r="AR26" i="88"/>
  <c r="AS25" i="88"/>
  <c r="AS26" i="88" s="1"/>
  <c r="AS14" i="88"/>
  <c r="AR15" i="88"/>
  <c r="AR13" i="88"/>
  <c r="C73" i="91"/>
  <c r="C73" i="86"/>
  <c r="AH73" i="84"/>
  <c r="AK73" i="84" s="1"/>
  <c r="AL73" i="84" s="1" a="1"/>
  <c r="AM73" i="84" s="1"/>
  <c r="C73" i="87"/>
  <c r="C73" i="92"/>
  <c r="C76" i="87"/>
  <c r="AH76" i="84"/>
  <c r="AK76" i="84" s="1"/>
  <c r="AL76" i="84" s="1" a="1"/>
  <c r="AM76" i="84" s="1"/>
  <c r="C76" i="92"/>
  <c r="C76" i="86"/>
  <c r="C76" i="91"/>
  <c r="C22" i="87" l="1"/>
  <c r="AH22" i="84"/>
  <c r="AK22" i="84" s="1"/>
  <c r="AL22" i="84" s="1" a="1"/>
  <c r="AM22" i="84" s="1"/>
  <c r="C22" i="86"/>
  <c r="C22" i="91"/>
  <c r="C22" i="92"/>
  <c r="AX3" i="86"/>
  <c r="AX4" i="86" s="1"/>
  <c r="AW4" i="86"/>
  <c r="AS4" i="88"/>
  <c r="AS2" i="88"/>
  <c r="AS37" i="88"/>
  <c r="AS35" i="88"/>
  <c r="AS48" i="88"/>
  <c r="AS46" i="88"/>
  <c r="AS15" i="88"/>
  <c r="AS13" i="88"/>
  <c r="W77" i="84" a="1"/>
  <c r="X77" i="84" s="1"/>
  <c r="Y77" i="84" s="1"/>
  <c r="Z77" i="84" s="1"/>
  <c r="D76" i="91"/>
  <c r="D76" i="86"/>
  <c r="V77" i="84"/>
  <c r="D76" i="87"/>
  <c r="D76" i="92"/>
  <c r="D73" i="86"/>
  <c r="D73" i="91"/>
  <c r="D73" i="87"/>
  <c r="D73" i="92"/>
  <c r="W74" i="84" a="1"/>
  <c r="X74" i="84" s="1"/>
  <c r="Y74" i="84" s="1"/>
  <c r="Z74" i="84" s="1"/>
  <c r="V74" i="84"/>
  <c r="V25" i="84" l="1"/>
  <c r="W25" i="84" a="1"/>
  <c r="X25" i="84" s="1"/>
  <c r="Y25" i="84" s="1"/>
  <c r="Z25" i="84" s="1"/>
  <c r="V24" i="84"/>
  <c r="W23" i="84" a="1"/>
  <c r="X23" i="84" s="1"/>
  <c r="Y23" i="84" s="1"/>
  <c r="Z23" i="84" s="1"/>
  <c r="D22" i="92"/>
  <c r="D22" i="91"/>
  <c r="D22" i="86"/>
  <c r="V23" i="84"/>
  <c r="D22" i="87"/>
  <c r="AA77" i="84" a="1"/>
  <c r="AB77" i="84" s="1"/>
  <c r="C77" i="92" s="1"/>
  <c r="AA74" i="84" a="1"/>
  <c r="AB74" i="84" s="1"/>
  <c r="AA23" i="84" l="1" a="1"/>
  <c r="AB23" i="84" s="1"/>
  <c r="AA25" i="84" a="1"/>
  <c r="AB25" i="84" s="1"/>
  <c r="C77" i="91"/>
  <c r="AH77" i="84"/>
  <c r="AK77" i="84" s="1"/>
  <c r="AL77" i="84" s="1" a="1"/>
  <c r="AM77" i="84" s="1"/>
  <c r="D77" i="86" s="1"/>
  <c r="C77" i="86"/>
  <c r="C77" i="87"/>
  <c r="C74" i="86"/>
  <c r="C74" i="87"/>
  <c r="C74" i="91"/>
  <c r="AH74" i="84"/>
  <c r="AK74" i="84" s="1"/>
  <c r="AL74" i="84" s="1" a="1"/>
  <c r="AM74" i="84" s="1"/>
  <c r="C74" i="92"/>
  <c r="C23" i="91" l="1"/>
  <c r="C23" i="87"/>
  <c r="C23" i="86"/>
  <c r="AH23" i="84"/>
  <c r="AK23" i="84" s="1"/>
  <c r="AL23" i="84" s="1" a="1"/>
  <c r="AM23" i="84" s="1"/>
  <c r="C23" i="92"/>
  <c r="W24" i="84" a="1"/>
  <c r="X24" i="84" s="1"/>
  <c r="Y24" i="84" s="1"/>
  <c r="Z24" i="84" s="1"/>
  <c r="AA24" i="84" s="1" a="1"/>
  <c r="AB24" i="84" s="1"/>
  <c r="C25" i="92"/>
  <c r="C25" i="91"/>
  <c r="C25" i="87"/>
  <c r="AH25" i="84"/>
  <c r="AK25" i="84" s="1"/>
  <c r="AL25" i="84" s="1" a="1"/>
  <c r="AM25" i="84" s="1"/>
  <c r="C25" i="86"/>
  <c r="V78" i="84"/>
  <c r="D77" i="91"/>
  <c r="W78" i="84" a="1"/>
  <c r="X78" i="84" s="1"/>
  <c r="Y78" i="84" s="1"/>
  <c r="Z78" i="84" s="1"/>
  <c r="D77" i="87"/>
  <c r="D77" i="92"/>
  <c r="D74" i="91"/>
  <c r="D74" i="86"/>
  <c r="D74" i="87"/>
  <c r="D74" i="92"/>
  <c r="D23" i="87" l="1"/>
  <c r="D23" i="92"/>
  <c r="D23" i="86"/>
  <c r="D23" i="91"/>
  <c r="C24" i="87"/>
  <c r="AH24" i="84"/>
  <c r="AK24" i="84" s="1"/>
  <c r="AL24" i="84" s="1" a="1"/>
  <c r="AM24" i="84" s="1"/>
  <c r="C24" i="91"/>
  <c r="C24" i="92"/>
  <c r="C24" i="86"/>
  <c r="W26" i="84" a="1"/>
  <c r="X26" i="84" s="1"/>
  <c r="Y26" i="84" s="1"/>
  <c r="Z26" i="84" s="1"/>
  <c r="D25" i="92"/>
  <c r="D25" i="87"/>
  <c r="D25" i="91"/>
  <c r="D25" i="86"/>
  <c r="V26" i="84"/>
  <c r="AA78" i="84" a="1"/>
  <c r="AB78" i="84" s="1"/>
  <c r="C78" i="91" s="1"/>
  <c r="AA26" i="84" l="1" a="1"/>
  <c r="AB26" i="84" s="1"/>
  <c r="D24" i="86"/>
  <c r="D24" i="92"/>
  <c r="D24" i="87"/>
  <c r="D24" i="91"/>
  <c r="C78" i="87"/>
  <c r="C78" i="92"/>
  <c r="AH78" i="84"/>
  <c r="AK78" i="84" s="1"/>
  <c r="AL78" i="84" s="1" a="1"/>
  <c r="AM78" i="84" s="1"/>
  <c r="D78" i="87" s="1"/>
  <c r="C78" i="86"/>
  <c r="C26" i="87" l="1"/>
  <c r="C26" i="91"/>
  <c r="C26" i="92"/>
  <c r="C26" i="86"/>
  <c r="AH26" i="84"/>
  <c r="AK26" i="84" s="1"/>
  <c r="AL26" i="84" s="1" a="1"/>
  <c r="AM26" i="84" s="1"/>
  <c r="V27" i="84"/>
  <c r="W28" i="84" a="1"/>
  <c r="X28" i="84" s="1"/>
  <c r="Y28" i="84" s="1"/>
  <c r="Z28" i="84" s="1"/>
  <c r="V28" i="84"/>
  <c r="D78" i="91"/>
  <c r="D78" i="92"/>
  <c r="D78" i="86"/>
  <c r="D26" i="91" l="1"/>
  <c r="D26" i="92"/>
  <c r="W27" i="84" a="1"/>
  <c r="X27" i="84" s="1"/>
  <c r="Y27" i="84" s="1"/>
  <c r="Z27" i="84" s="1"/>
  <c r="AA27" i="84" s="1" a="1"/>
  <c r="AB27" i="84" s="1"/>
  <c r="D26" i="87"/>
  <c r="D26" i="86"/>
  <c r="AA28" i="84" a="1"/>
  <c r="AB28" i="84" s="1"/>
  <c r="C27" i="91" l="1"/>
  <c r="C27" i="86"/>
  <c r="C27" i="92"/>
  <c r="C27" i="87"/>
  <c r="AH27" i="84"/>
  <c r="AK27" i="84" s="1"/>
  <c r="AL27" i="84" s="1" a="1"/>
  <c r="AM27" i="84" s="1"/>
  <c r="C28" i="86"/>
  <c r="C28" i="92"/>
  <c r="AH28" i="84"/>
  <c r="AK28" i="84" s="1"/>
  <c r="AL28" i="84" s="1" a="1"/>
  <c r="AM28" i="84" s="1"/>
  <c r="C28" i="87"/>
  <c r="C28" i="91"/>
  <c r="D27" i="91" l="1"/>
  <c r="D27" i="86"/>
  <c r="D27" i="87"/>
  <c r="D27" i="92"/>
  <c r="V29" i="84"/>
  <c r="W29" i="84" a="1"/>
  <c r="X29" i="84" s="1"/>
  <c r="Y29" i="84" s="1"/>
  <c r="Z29" i="84" s="1"/>
  <c r="D28" i="87"/>
  <c r="D28" i="86"/>
  <c r="D28" i="92"/>
  <c r="D28" i="91"/>
  <c r="AA29" i="84" l="1" a="1"/>
  <c r="AB29" i="84" s="1"/>
  <c r="C29" i="92" s="1"/>
  <c r="AH29" i="84" l="1"/>
  <c r="AK29" i="84" s="1"/>
  <c r="AL29" i="84" s="1" a="1"/>
  <c r="AM29" i="84" s="1"/>
  <c r="C29" i="87"/>
  <c r="C29" i="91"/>
  <c r="C29" i="86"/>
  <c r="D29" i="91" l="1"/>
  <c r="V30" i="84"/>
  <c r="W30" i="84" a="1"/>
  <c r="X30" i="84" s="1"/>
  <c r="Y30" i="84" s="1"/>
  <c r="Z30" i="84" s="1"/>
  <c r="D29" i="86"/>
  <c r="D29" i="92"/>
  <c r="D29" i="87"/>
  <c r="AA30" i="84" l="1" a="1"/>
  <c r="AB30" i="84" s="1"/>
  <c r="C30" i="91" l="1"/>
  <c r="AH30" i="84"/>
  <c r="AK30" i="84" s="1"/>
  <c r="AL30" i="84" s="1" a="1"/>
  <c r="AM30" i="84" s="1"/>
  <c r="C30" i="87"/>
  <c r="C30" i="92"/>
  <c r="C30" i="86"/>
  <c r="W31" i="84" l="1" a="1"/>
  <c r="X31" i="84" s="1"/>
  <c r="Y31" i="84" s="1"/>
  <c r="Z31" i="84" s="1"/>
  <c r="V31" i="84"/>
  <c r="D30" i="87"/>
  <c r="D30" i="92"/>
  <c r="D30" i="86"/>
  <c r="D30" i="91"/>
  <c r="AA31" i="84" l="1" a="1"/>
  <c r="AB31" i="84" s="1"/>
  <c r="AH31" i="84" l="1"/>
  <c r="AK31" i="84" s="1"/>
  <c r="AL31" i="84" s="1" a="1"/>
  <c r="AM31" i="84" s="1"/>
  <c r="C31" i="91"/>
  <c r="C31" i="87"/>
  <c r="C31" i="92"/>
  <c r="C31" i="86"/>
  <c r="W32" i="84" l="1" a="1"/>
  <c r="X32" i="84" s="1"/>
  <c r="Y32" i="84" s="1"/>
  <c r="Z32" i="84" s="1"/>
  <c r="V32" i="84"/>
  <c r="D31" i="91"/>
  <c r="D31" i="92"/>
  <c r="D31" i="87"/>
  <c r="D31" i="86"/>
  <c r="AA32" i="84" l="1" a="1"/>
  <c r="AB32" i="84" s="1"/>
  <c r="C32" i="86" s="1"/>
  <c r="C32" i="91" l="1"/>
  <c r="C32" i="92"/>
  <c r="AH32" i="84"/>
  <c r="AK32" i="84" s="1"/>
  <c r="AL32" i="84" s="1" a="1"/>
  <c r="AM32" i="84" s="1"/>
  <c r="C32" i="87"/>
  <c r="D32" i="87" l="1"/>
  <c r="W33" i="84" a="1"/>
  <c r="X33" i="84" s="1"/>
  <c r="Y33" i="84" s="1"/>
  <c r="Z33" i="84" s="1"/>
  <c r="V33" i="84"/>
  <c r="D32" i="92"/>
  <c r="D32" i="91"/>
  <c r="D32" i="86"/>
  <c r="AA33" i="84" l="1" a="1"/>
  <c r="AB33" i="84" s="1"/>
  <c r="C33" i="91" l="1"/>
  <c r="C33" i="86"/>
  <c r="C33" i="87"/>
  <c r="C33" i="92"/>
  <c r="AH33" i="84"/>
  <c r="AK33" i="84" s="1"/>
  <c r="AL33" i="84" s="1" a="1"/>
  <c r="AM33" i="84" s="1"/>
  <c r="V34" i="84" l="1"/>
  <c r="W34" i="84" a="1"/>
  <c r="X34" i="84" s="1"/>
  <c r="Y34" i="84" s="1"/>
  <c r="Z34" i="84" s="1"/>
  <c r="D33" i="91"/>
  <c r="D33" i="87"/>
  <c r="D33" i="92"/>
  <c r="D33" i="86"/>
  <c r="V35" i="84"/>
  <c r="W35" i="84" a="1"/>
  <c r="X35" i="84" s="1"/>
  <c r="Y35" i="84" s="1"/>
  <c r="Z35" i="84" s="1"/>
  <c r="AA34" i="84" l="1" a="1"/>
  <c r="AB34" i="84" s="1"/>
  <c r="AA35" i="84" a="1"/>
  <c r="AB35" i="84" s="1"/>
  <c r="F22" i="64" a="1"/>
  <c r="F19" i="64" a="1"/>
  <c r="F16" i="64" a="1"/>
  <c r="C34" i="92" l="1"/>
  <c r="C34" i="86"/>
  <c r="C34" i="87"/>
  <c r="AH34" i="84"/>
  <c r="AK34" i="84" s="1"/>
  <c r="AL34" i="84" s="1" a="1"/>
  <c r="AM34" i="84" s="1"/>
  <c r="C34" i="91"/>
  <c r="C35" i="86"/>
  <c r="C35" i="92"/>
  <c r="C35" i="91"/>
  <c r="C35" i="87"/>
  <c r="AH35" i="84"/>
  <c r="AK35" i="84" s="1"/>
  <c r="AL35" i="84" s="1" a="1"/>
  <c r="AM35" i="84" s="1"/>
  <c r="D34" i="87" l="1"/>
  <c r="D34" i="86"/>
  <c r="D34" i="91"/>
  <c r="D34" i="92"/>
  <c r="V36" i="84"/>
  <c r="W36" i="84" a="1"/>
  <c r="X36" i="84" s="1"/>
  <c r="Y36" i="84" s="1"/>
  <c r="Z36" i="84" s="1"/>
  <c r="D35" i="86"/>
  <c r="D35" i="91"/>
  <c r="D35" i="92"/>
  <c r="D35" i="87"/>
  <c r="AA36" i="84" l="1" a="1"/>
  <c r="AB36" i="84" s="1"/>
  <c r="C36" i="87" s="1"/>
  <c r="AH36" i="84" l="1"/>
  <c r="AK36" i="84" s="1"/>
  <c r="AL36" i="84" s="1" a="1"/>
  <c r="AM36" i="84" s="1"/>
  <c r="C36" i="91"/>
  <c r="C36" i="92"/>
  <c r="C36" i="86"/>
  <c r="D36" i="86" l="1"/>
  <c r="V37" i="84"/>
  <c r="W37" i="84" a="1"/>
  <c r="X37" i="84" s="1"/>
  <c r="Y37" i="84" s="1"/>
  <c r="Z37" i="84" s="1"/>
  <c r="D36" i="87"/>
  <c r="D36" i="91"/>
  <c r="D36" i="92"/>
  <c r="F10" i="64" a="1"/>
  <c r="AA37" i="84" l="1" a="1"/>
  <c r="AB37" i="84" s="1"/>
  <c r="C37" i="91" l="1"/>
  <c r="AH37" i="84"/>
  <c r="AK37" i="84" s="1"/>
  <c r="AL37" i="84" s="1" a="1"/>
  <c r="AM37" i="84" s="1"/>
  <c r="C37" i="87"/>
  <c r="C37" i="86"/>
  <c r="C37" i="92"/>
  <c r="F4" i="64" a="1"/>
  <c r="V38" i="84" l="1"/>
  <c r="W38" i="84" a="1"/>
  <c r="X38" i="84" s="1"/>
  <c r="Y38" i="84" s="1"/>
  <c r="Z38" i="84" s="1"/>
  <c r="D37" i="87"/>
  <c r="D37" i="92"/>
  <c r="D37" i="86"/>
  <c r="D37" i="91"/>
  <c r="AA38" i="84" l="1" a="1"/>
  <c r="AB38" i="84" s="1"/>
  <c r="AH38" i="84" l="1"/>
  <c r="AK38" i="84" s="1"/>
  <c r="AL38" i="84" s="1" a="1"/>
  <c r="AM38" i="84" s="1"/>
  <c r="C38" i="86"/>
  <c r="C38" i="91"/>
  <c r="C38" i="92"/>
  <c r="C38" i="87"/>
  <c r="V39" i="84" l="1"/>
  <c r="W39" i="84" a="1"/>
  <c r="X39" i="84" s="1"/>
  <c r="Y39" i="84" s="1"/>
  <c r="Z39" i="84" s="1"/>
  <c r="D38" i="87"/>
  <c r="D38" i="86"/>
  <c r="D38" i="91"/>
  <c r="D38" i="92"/>
  <c r="AA39" i="84" l="1" a="1"/>
  <c r="AB39" i="84" s="1"/>
  <c r="C39" i="92" l="1"/>
  <c r="AH39" i="84"/>
  <c r="AK39" i="84" s="1"/>
  <c r="AL39" i="84" s="1" a="1"/>
  <c r="AM39" i="84" s="1"/>
  <c r="C39" i="87"/>
  <c r="C39" i="86"/>
  <c r="C39" i="91"/>
  <c r="W40" i="84" l="1" a="1"/>
  <c r="X40" i="84" s="1"/>
  <c r="Y40" i="84" s="1"/>
  <c r="Z40" i="84" s="1"/>
  <c r="V40" i="84"/>
  <c r="D39" i="91"/>
  <c r="D39" i="92"/>
  <c r="D39" i="86"/>
  <c r="D39" i="87"/>
  <c r="AA40" i="84" l="1" a="1"/>
  <c r="AB40" i="84" s="1"/>
  <c r="AD151" i="91" a="1"/>
  <c r="AE96" i="86" a="1"/>
  <c r="AJ126" i="91" a="1"/>
  <c r="AI130" i="87" a="1"/>
  <c r="AB21" i="86" a="1"/>
  <c r="AG139" i="92" a="1"/>
  <c r="AG99" i="91" a="1"/>
  <c r="AA11" i="91" a="1"/>
  <c r="AE164" i="86" a="1"/>
  <c r="AD195" i="91" a="1"/>
  <c r="AB137" i="86" a="1"/>
  <c r="AH125" i="91" a="1"/>
  <c r="AH72" i="86" a="1"/>
  <c r="AD193" i="92" a="1"/>
  <c r="T11" i="92" a="1"/>
  <c r="AJ165" i="87" a="1"/>
  <c r="AH160" i="87" a="1"/>
  <c r="AF111" i="92" a="1"/>
  <c r="AD86" i="86" a="1"/>
  <c r="AD79" i="91" a="1"/>
  <c r="M72" i="92" a="1"/>
  <c r="W12" i="86" a="1"/>
  <c r="AJ12" i="91" a="1"/>
  <c r="AH104" i="92" a="1"/>
  <c r="R24" i="87" a="1"/>
  <c r="AF148" i="87" a="1"/>
  <c r="AG157" i="92" a="1"/>
  <c r="AJ126" i="92" a="1"/>
  <c r="X25" i="87" a="1"/>
  <c r="AB24" i="92" a="1"/>
  <c r="AI195" i="87" a="1"/>
  <c r="AD86" i="92" a="1"/>
  <c r="AE176" i="92" a="1"/>
  <c r="AG193" i="86" a="1"/>
  <c r="AG193" i="91" a="1"/>
  <c r="R72" i="91" a="1"/>
  <c r="AF157" i="92" a="1"/>
  <c r="AE193" i="91" a="1"/>
  <c r="AB81" i="86" a="1"/>
  <c r="AF79" i="91" a="1"/>
  <c r="AG185" i="86" a="1"/>
  <c r="AG68" i="86" a="1"/>
  <c r="AF128" i="86" a="1"/>
  <c r="AE171" i="92" a="1"/>
  <c r="AD73" i="87" a="1"/>
  <c r="AG96" i="91" a="1"/>
  <c r="AJ197" i="87" a="1"/>
  <c r="O22" i="92" a="1"/>
  <c r="AJ124" i="91" a="1"/>
  <c r="AG70" i="92" a="1"/>
  <c r="AJ142" i="92" a="1"/>
  <c r="Y23" i="92" a="1"/>
  <c r="X23" i="86" a="1"/>
  <c r="AD118" i="92" a="1"/>
  <c r="AG117" i="92" a="1"/>
  <c r="AI151" i="87" a="1"/>
  <c r="AF147" i="86" a="1"/>
  <c r="AF91" i="91" a="1"/>
  <c r="AH194" i="92" a="1"/>
  <c r="AC199" i="86" a="1"/>
  <c r="AE21" i="92" a="1"/>
  <c r="T22" i="91" a="1"/>
  <c r="AD131" i="87" a="1"/>
  <c r="AB143" i="86" a="1"/>
  <c r="AC132" i="86" a="1"/>
  <c r="AG148" i="91" a="1"/>
  <c r="AI105" i="91" a="1"/>
  <c r="R75" i="87" a="1"/>
  <c r="AG117" i="87" a="1"/>
  <c r="AH123" i="87" a="1"/>
  <c r="AD183" i="91" a="1"/>
  <c r="AC95" i="86" a="1"/>
  <c r="AF7" i="87" a="1"/>
  <c r="AD110" i="91" a="1"/>
  <c r="AF152" i="86" a="1"/>
  <c r="AD195" i="92" a="1"/>
  <c r="AI142" i="87" a="1"/>
  <c r="O76" i="91" a="1"/>
  <c r="AH154" i="87" a="1"/>
  <c r="AG142" i="86" a="1"/>
  <c r="AJ91" i="87" a="1"/>
  <c r="AG9" i="92" a="1"/>
  <c r="R22" i="92" a="1"/>
  <c r="AH176" i="91" a="1"/>
  <c r="AH129" i="92" a="1"/>
  <c r="AI5" i="91" a="1"/>
  <c r="AD116" i="91" a="1"/>
  <c r="AF115" i="86" a="1"/>
  <c r="AB165" i="86" a="1"/>
  <c r="AF199" i="92" a="1"/>
  <c r="AI68" i="87" a="1"/>
  <c r="AG170" i="92" a="1"/>
  <c r="AC139" i="86" a="1"/>
  <c r="AD12" i="86" a="1"/>
  <c r="AG161" i="91" a="1"/>
  <c r="O22" i="87" a="1"/>
  <c r="AD190" i="91" a="1"/>
  <c r="R12" i="92" a="1"/>
  <c r="AD180" i="92" a="1"/>
  <c r="V73" i="87" a="1"/>
  <c r="AG196" i="92" a="1"/>
  <c r="AB76" i="86" a="1"/>
  <c r="AI86" i="91" a="1"/>
  <c r="AJ21" i="91" a="1"/>
  <c r="Z25" i="92" a="1"/>
  <c r="AE197" i="91" a="1"/>
  <c r="AF158" i="86" a="1"/>
  <c r="AG95" i="87" a="1"/>
  <c r="AG19" i="91" a="1"/>
  <c r="AI70" i="87" a="1"/>
  <c r="AG20" i="86" a="1"/>
  <c r="AE199" i="91" a="1"/>
  <c r="AG102" i="91" a="1"/>
  <c r="Y73" i="87" a="1"/>
  <c r="S76" i="92" a="1"/>
  <c r="AH84" i="91" a="1"/>
  <c r="AD160" i="92" a="1"/>
  <c r="AG155" i="92" a="1"/>
  <c r="AH69" i="91" a="1"/>
  <c r="AD166" i="86" a="1"/>
  <c r="AJ118" i="87" a="1"/>
  <c r="AB125" i="86" a="1"/>
  <c r="N72" i="91" a="1"/>
  <c r="AE150" i="86" a="1"/>
  <c r="W24" i="86" a="1"/>
  <c r="AD152" i="91" a="1"/>
  <c r="AH5" i="86" a="1"/>
  <c r="AF121" i="87" a="1"/>
  <c r="AE91" i="91" a="1"/>
  <c r="AC107" i="86" a="1"/>
  <c r="AD185" i="87" a="1"/>
  <c r="AH187" i="92" a="1"/>
  <c r="R22" i="91" a="1"/>
  <c r="P75" i="91" a="1"/>
  <c r="AJ157" i="92" a="1"/>
  <c r="AE83" i="92" a="1"/>
  <c r="AF146" i="92" a="1"/>
  <c r="AB150" i="86" a="1"/>
  <c r="AA23" i="87" a="1"/>
  <c r="N72" i="92" a="1"/>
  <c r="AI132" i="91" a="1"/>
  <c r="AE94" i="87" a="1"/>
  <c r="AE186" i="86" a="1"/>
  <c r="AD196" i="86" a="1"/>
  <c r="AB73" i="87" a="1"/>
  <c r="N75" i="92" a="1"/>
  <c r="AG83" i="91" a="1"/>
  <c r="AG145" i="86" a="1"/>
  <c r="AE101" i="91" a="1"/>
  <c r="AE110" i="87" a="1"/>
  <c r="AB12" i="91" a="1"/>
  <c r="Y11" i="87" a="1"/>
  <c r="AJ171" i="91" a="1"/>
  <c r="R11" i="87" a="1"/>
  <c r="AI123" i="91" a="1"/>
  <c r="AH106" i="87" a="1"/>
  <c r="AF25" i="87" a="1"/>
  <c r="AG154" i="87" a="1"/>
  <c r="AJ175" i="91" a="1"/>
  <c r="AF160" i="86" a="1"/>
  <c r="AG169" i="87" a="1"/>
  <c r="AJ146" i="92" a="1"/>
  <c r="AE174" i="91" a="1"/>
  <c r="AI155" i="91" a="1"/>
  <c r="X12" i="92" a="1"/>
  <c r="AG149" i="92" a="1"/>
  <c r="AG151" i="91" a="1"/>
  <c r="AI124" i="87" a="1"/>
  <c r="AF106" i="91" a="1"/>
  <c r="AE163" i="92" a="1"/>
  <c r="AF172" i="92" a="1"/>
  <c r="AD111" i="86" a="1"/>
  <c r="Q76" i="92" a="1"/>
  <c r="AH193" i="92" a="1"/>
  <c r="Q75" i="92" a="1"/>
  <c r="AD177" i="91" a="1"/>
  <c r="AH105" i="86" a="1"/>
  <c r="AE87" i="91" a="1"/>
  <c r="AD142" i="92" a="1"/>
  <c r="AF138" i="91" a="1"/>
  <c r="AJ119" i="92" a="1"/>
  <c r="AF179" i="91" a="1"/>
  <c r="Y73" i="92" a="1"/>
  <c r="AF102" i="87" a="1"/>
  <c r="AJ182" i="91" a="1"/>
  <c r="AE165" i="92" a="1"/>
  <c r="AH149" i="86" a="1"/>
  <c r="AF173" i="91" a="1"/>
  <c r="AF166" i="86" a="1"/>
  <c r="AG132" i="86" a="1"/>
  <c r="AJ119" i="91" a="1"/>
  <c r="AD71" i="91" a="1"/>
  <c r="AJ164" i="92" a="1"/>
  <c r="AG69" i="92" a="1"/>
  <c r="AD97" i="92" a="1"/>
  <c r="AE96" i="92" a="1"/>
  <c r="AI200" i="91" a="1"/>
  <c r="AJ102" i="92" a="1"/>
  <c r="AF97" i="91" a="1"/>
  <c r="AI177" i="91" a="1"/>
  <c r="AE101" i="86" a="1"/>
  <c r="AI22" i="92" a="1"/>
  <c r="AC166" i="86" a="1"/>
  <c r="AD5" i="91" a="1"/>
  <c r="AH99" i="86" a="1"/>
  <c r="S73" i="86" a="1"/>
  <c r="L72" i="92" a="1"/>
  <c r="AD9" i="91" a="1"/>
  <c r="N11" i="91" a="1"/>
  <c r="AI135" i="87" a="1"/>
  <c r="V72" i="91" a="1"/>
  <c r="AG76" i="86" a="1"/>
  <c r="AH82" i="92" a="1"/>
  <c r="AI148" i="92" a="1"/>
  <c r="AD104" i="91" a="1"/>
  <c r="AJ80" i="91" a="1"/>
  <c r="AG180" i="92" a="1"/>
  <c r="AH81" i="91" a="1"/>
  <c r="AE198" i="92" a="1"/>
  <c r="AE170" i="86" a="1"/>
  <c r="AE76" i="92" a="1"/>
  <c r="AD6" i="87" a="1"/>
  <c r="AF110" i="91" a="1"/>
  <c r="AJ18" i="91" a="1"/>
  <c r="AJ88" i="92" a="1"/>
  <c r="N75" i="87" a="1"/>
  <c r="AE160" i="87" a="1"/>
  <c r="AC191" i="86" a="1"/>
  <c r="AG143" i="92" a="1"/>
  <c r="S11" i="92" a="1"/>
  <c r="AF170" i="92" a="1"/>
  <c r="AF117" i="87" a="1"/>
  <c r="AF146" i="87" a="1"/>
  <c r="AH144" i="86" a="1"/>
  <c r="AD23" i="87" a="1"/>
  <c r="U73" i="86" a="1"/>
  <c r="AE124" i="87" a="1"/>
  <c r="AH87" i="86" a="1"/>
  <c r="AD126" i="86" a="1"/>
  <c r="AC135" i="86" a="1"/>
  <c r="AJ94" i="91" a="1"/>
  <c r="AD103" i="92" a="1"/>
  <c r="I76" i="86" a="1"/>
  <c r="AD184" i="87" a="1"/>
  <c r="AD187" i="86" a="1"/>
  <c r="AC112" i="86" a="1"/>
  <c r="Y76" i="92" a="1"/>
  <c r="AE194" i="91" a="1"/>
  <c r="AF155" i="92" a="1"/>
  <c r="AH162" i="87" a="1"/>
  <c r="AH136" i="92" a="1"/>
  <c r="AF169" i="86" a="1"/>
  <c r="AJ111" i="91" a="1"/>
  <c r="AF161" i="86" a="1"/>
  <c r="AD141" i="91" a="1"/>
  <c r="AE98" i="87" a="1"/>
  <c r="L12" i="92" a="1"/>
  <c r="AF189" i="87" a="1"/>
  <c r="AC126" i="86" a="1"/>
  <c r="O76" i="92" a="1"/>
  <c r="AE163" i="87" a="1"/>
  <c r="AF107" i="91" a="1"/>
  <c r="AE112" i="86" a="1"/>
  <c r="AJ155" i="87" a="1"/>
  <c r="AC79" i="86" a="1"/>
  <c r="AI156" i="87" a="1"/>
  <c r="AG94" i="87" a="1"/>
  <c r="AH148" i="86" a="1"/>
  <c r="R24" i="92" a="1"/>
  <c r="AE10" i="86" a="1"/>
  <c r="AG189" i="86" a="1"/>
  <c r="AG24" i="92" a="1"/>
  <c r="AH161" i="86" a="1"/>
  <c r="R12" i="86" a="1"/>
  <c r="AE154" i="91" a="1"/>
  <c r="AD139" i="92" a="1"/>
  <c r="AF164" i="92" a="1"/>
  <c r="AG91" i="91" a="1"/>
  <c r="AJ82" i="91" a="1"/>
  <c r="AF86" i="91" a="1"/>
  <c r="AD125" i="86" a="1"/>
  <c r="R23" i="91" a="1"/>
  <c r="T12" i="91" a="1"/>
  <c r="AD151" i="86" a="1"/>
  <c r="AI104" i="87" a="1"/>
  <c r="AJ135" i="91" a="1"/>
  <c r="AE160" i="92" a="1"/>
  <c r="AG108" i="86" a="1"/>
  <c r="AE97" i="86" a="1"/>
  <c r="AE129" i="91" a="1"/>
  <c r="AG68" i="92" a="1"/>
  <c r="AH79" i="92" a="1"/>
  <c r="AF157" i="91" a="1"/>
  <c r="AF118" i="91" a="1"/>
  <c r="AH192" i="91" a="1"/>
  <c r="AB173" i="86" a="1"/>
  <c r="Y12" i="91" a="1"/>
  <c r="AF153" i="92" a="1"/>
  <c r="AG134" i="92" a="1"/>
  <c r="AH25" i="87" a="1"/>
  <c r="U72" i="92" a="1"/>
  <c r="M75" i="87" a="1"/>
  <c r="AI17" i="87" a="1"/>
  <c r="AF192" i="87" a="1"/>
  <c r="AG130" i="87" a="1"/>
  <c r="AG168" i="92" a="1"/>
  <c r="AI185" i="92" a="1"/>
  <c r="AH7" i="92" a="1"/>
  <c r="AI90" i="91" a="1"/>
  <c r="AE9" i="87" a="1"/>
  <c r="AJ196" i="91" a="1"/>
  <c r="AF125" i="91" a="1"/>
  <c r="AD85" i="92" a="1"/>
  <c r="AF112" i="87" a="1"/>
  <c r="AH18" i="91" a="1"/>
  <c r="AD91" i="86" a="1"/>
  <c r="AG93" i="87" a="1"/>
  <c r="AJ140" i="92" a="1"/>
  <c r="AB138" i="86" a="1"/>
  <c r="N23" i="86" a="1"/>
  <c r="AC93" i="86" a="1"/>
  <c r="AF102" i="92" a="1"/>
  <c r="AF103" i="87" a="1"/>
  <c r="AF131" i="86" a="1"/>
  <c r="AI19" i="92" a="1"/>
  <c r="AJ10" i="87" a="1"/>
  <c r="AI101" i="87" a="1"/>
  <c r="AD104" i="86" a="1"/>
  <c r="AG185" i="92" a="1"/>
  <c r="AI169" i="87" a="1"/>
  <c r="AG159" i="92" a="1"/>
  <c r="AH116" i="86" a="1"/>
  <c r="AF86" i="87" a="1"/>
  <c r="AC98" i="86" a="1"/>
  <c r="AI102" i="91" a="1"/>
  <c r="AG76" i="87" a="1"/>
  <c r="AH9" i="91" a="1"/>
  <c r="AH90" i="92" a="1"/>
  <c r="AI179" i="92" a="1"/>
  <c r="P72" i="92" a="1"/>
  <c r="AI82" i="92" a="1"/>
  <c r="Z75" i="92" a="1"/>
  <c r="AJ11" i="92" a="1"/>
  <c r="AH79" i="91" a="1"/>
  <c r="AF99" i="91" a="1"/>
  <c r="AE174" i="87" a="1"/>
  <c r="AI154" i="87" a="1"/>
  <c r="AB85" i="86" a="1"/>
  <c r="L12" i="86" a="1"/>
  <c r="AD182" i="91" a="1"/>
  <c r="AI197" i="87" a="1"/>
  <c r="AH86" i="92" a="1"/>
  <c r="AJ110" i="87" a="1"/>
  <c r="AB179" i="86" a="1"/>
  <c r="AB20" i="86" a="1"/>
  <c r="N12" i="92" a="1"/>
  <c r="Q76" i="91" a="1"/>
  <c r="M24" i="92" a="1"/>
  <c r="AD115" i="87" a="1"/>
  <c r="AJ96" i="87" a="1"/>
  <c r="AG125" i="86" a="1"/>
  <c r="AA24" i="91" a="1"/>
  <c r="AE133" i="87" a="1"/>
  <c r="AF194" i="91" a="1"/>
  <c r="AF97" i="92" a="1"/>
  <c r="AH104" i="87" a="1"/>
  <c r="X76" i="92" a="1"/>
  <c r="AE161" i="87" a="1"/>
  <c r="AF119" i="87" a="1"/>
  <c r="AI175" i="91" a="1"/>
  <c r="AE188" i="86" a="1"/>
  <c r="AI144" i="92" a="1"/>
  <c r="AD106" i="87" a="1"/>
  <c r="AJ137" i="87" a="1"/>
  <c r="AI90" i="92" a="1"/>
  <c r="AD135" i="91" a="1"/>
  <c r="AH79" i="86" a="1"/>
  <c r="AF113" i="86" a="1"/>
  <c r="AF199" i="91" a="1"/>
  <c r="AF126" i="87" a="1"/>
  <c r="AE145" i="91" a="1"/>
  <c r="AD8" i="92" a="1"/>
  <c r="AH24" i="86" a="1"/>
  <c r="AD99" i="86" a="1"/>
  <c r="AD148" i="87" a="1"/>
  <c r="AE184" i="87" a="1"/>
  <c r="AE122" i="87" a="1"/>
  <c r="AE184" i="91" a="1"/>
  <c r="AE95" i="87" a="1"/>
  <c r="AI121" i="87" a="1"/>
  <c r="AJ20" i="91" a="1"/>
  <c r="Z76" i="92" a="1"/>
  <c r="AJ127" i="91" a="1"/>
  <c r="AH140" i="91" a="1"/>
  <c r="AI23" i="87" a="1"/>
  <c r="AJ168" i="91" a="1"/>
  <c r="O11" i="92" a="1"/>
  <c r="U11" i="92" a="1"/>
  <c r="AB153" i="86" a="1"/>
  <c r="AH159" i="91" a="1"/>
  <c r="AD164" i="86" a="1"/>
  <c r="AH147" i="87" a="1"/>
  <c r="AH71" i="87" a="1"/>
  <c r="AF130" i="91" a="1"/>
  <c r="AG174" i="87" a="1"/>
  <c r="AG75" i="91" a="1"/>
  <c r="AH111" i="86" a="1"/>
  <c r="AI25" i="91" a="1"/>
  <c r="AD136" i="86" a="1"/>
  <c r="AD173" i="86" a="1"/>
  <c r="AJ70" i="92" a="1"/>
  <c r="AE187" i="87" a="1"/>
  <c r="AC105" i="86" a="1"/>
  <c r="AH128" i="91" a="1"/>
  <c r="AG17" i="87" a="1"/>
  <c r="AJ121" i="92" a="1"/>
  <c r="AB12" i="86" a="1"/>
  <c r="AE193" i="86" a="1"/>
  <c r="AD21" i="87" a="1"/>
  <c r="AH24" i="92" a="1"/>
  <c r="AE113" i="87" a="1"/>
  <c r="AB72" i="87" a="1"/>
  <c r="V75" i="86" a="1"/>
  <c r="AC123" i="86" a="1"/>
  <c r="AE115" i="91" a="1"/>
  <c r="AC124" i="86" a="1"/>
  <c r="AF114" i="86" a="1"/>
  <c r="AD177" i="87" a="1"/>
  <c r="AD113" i="91" a="1"/>
  <c r="Q11" i="86" a="1"/>
  <c r="AE115" i="92" a="1"/>
  <c r="AE24" i="91" a="1"/>
  <c r="AH167" i="86" a="1"/>
  <c r="AE122" i="91" a="1"/>
  <c r="AF101" i="92" a="1"/>
  <c r="AC10" i="86" a="1"/>
  <c r="AE190" i="91" a="1"/>
  <c r="AF189" i="91" a="1"/>
  <c r="AI87" i="91" a="1"/>
  <c r="AC189" i="86" a="1"/>
  <c r="V75" i="91" a="1"/>
  <c r="AF143" i="86" a="1"/>
  <c r="AH115" i="92" a="1"/>
  <c r="AI197" i="92" a="1"/>
  <c r="T24" i="92" a="1"/>
  <c r="AC149" i="86" a="1"/>
  <c r="AI24" i="92" a="1"/>
  <c r="U24" i="91" a="1"/>
  <c r="AF68" i="92" a="1"/>
  <c r="AB123" i="86" a="1"/>
  <c r="AG136" i="92" a="1"/>
  <c r="U12" i="92" a="1"/>
  <c r="AI8" i="87" a="1"/>
  <c r="AF159" i="87" a="1"/>
  <c r="AJ116" i="87" a="1"/>
  <c r="AC125" i="86" a="1"/>
  <c r="AI11" i="92" a="1"/>
  <c r="AJ122" i="91" a="1"/>
  <c r="AJ134" i="92" a="1"/>
  <c r="AG137" i="91" a="1"/>
  <c r="AB180" i="86" a="1"/>
  <c r="AC128" i="86" a="1"/>
  <c r="AG180" i="86" a="1"/>
  <c r="AE102" i="92" a="1"/>
  <c r="AG178" i="92" a="1"/>
  <c r="AD187" i="92" a="1"/>
  <c r="AG139" i="86" a="1"/>
  <c r="AF143" i="92" a="1"/>
  <c r="AG177" i="87" a="1"/>
  <c r="AF146" i="91" a="1"/>
  <c r="AJ115" i="87" a="1"/>
  <c r="AI180" i="91" a="1"/>
  <c r="AF85" i="87" a="1"/>
  <c r="AC8" i="86" a="1"/>
  <c r="AD87" i="86" a="1"/>
  <c r="Z75" i="87" a="1"/>
  <c r="AC157" i="86" a="1"/>
  <c r="V11" i="92" a="1"/>
  <c r="AI159" i="92" a="1"/>
  <c r="P73" i="86" a="1"/>
  <c r="AH131" i="91" a="1"/>
  <c r="AF90" i="91" a="1"/>
  <c r="AE23" i="91" a="1"/>
  <c r="AF86" i="92" a="1"/>
  <c r="AJ156" i="91" a="1"/>
  <c r="AD189" i="87" a="1"/>
  <c r="AE167" i="92" a="1"/>
  <c r="AB162" i="86" a="1"/>
  <c r="AE106" i="87" a="1"/>
  <c r="AH143" i="91" a="1"/>
  <c r="AJ130" i="87" a="1"/>
  <c r="P22" i="92" a="1"/>
  <c r="AD93" i="86" a="1"/>
  <c r="AG129" i="86" a="1"/>
  <c r="Y72" i="91" a="1"/>
  <c r="AF168" i="87" a="1"/>
  <c r="AG199" i="86" a="1"/>
  <c r="AJ198" i="91" a="1"/>
  <c r="AD94" i="92" a="1"/>
  <c r="AF112" i="91" a="1"/>
  <c r="AB183" i="86" a="1"/>
  <c r="AC11" i="92" a="1"/>
  <c r="AG114" i="92" a="1"/>
  <c r="AH96" i="91" a="1"/>
  <c r="AF173" i="87" a="1"/>
  <c r="AI147" i="92" a="1"/>
  <c r="AD97" i="91" a="1"/>
  <c r="AH191" i="87" a="1"/>
  <c r="AE80" i="91" a="1"/>
  <c r="AB84" i="86" a="1"/>
  <c r="AF200" i="86" a="1"/>
  <c r="AE132" i="91" a="1"/>
  <c r="AI116" i="87" a="1"/>
  <c r="AD96" i="86" a="1"/>
  <c r="AE172" i="92" a="1"/>
  <c r="Q25" i="86" a="1"/>
  <c r="AE122" i="92" a="1"/>
  <c r="W72" i="92" a="1"/>
  <c r="AE97" i="92" a="1"/>
  <c r="AH181" i="86" a="1"/>
  <c r="AE143" i="87" a="1"/>
  <c r="AF150" i="92" a="1"/>
  <c r="AF129" i="86" a="1"/>
  <c r="O72" i="87" a="1"/>
  <c r="AI150" i="91" a="1"/>
  <c r="AG9" i="87" a="1"/>
  <c r="AC24" i="87" a="1"/>
  <c r="AC24" i="86" a="1"/>
  <c r="AJ75" i="92" a="1"/>
  <c r="AJ92" i="91" a="1"/>
  <c r="AF166" i="91" a="1"/>
  <c r="AH92" i="87" a="1"/>
  <c r="AI161" i="91" a="1"/>
  <c r="AH185" i="87" a="1"/>
  <c r="AG140" i="92" a="1"/>
  <c r="AF88" i="86" a="1"/>
  <c r="AF133" i="86" a="1"/>
  <c r="AH19" i="91" a="1"/>
  <c r="AB146" i="86" a="1"/>
  <c r="AG89" i="87" a="1"/>
  <c r="AH86" i="87" a="1"/>
  <c r="AG68" i="87" a="1"/>
  <c r="AF140" i="86" a="1"/>
  <c r="M25" i="92" a="1"/>
  <c r="AE134" i="86" a="1"/>
  <c r="AE132" i="92" a="1"/>
  <c r="AJ100" i="87" a="1"/>
  <c r="AJ22" i="91" a="1"/>
  <c r="AG92" i="92" a="1"/>
  <c r="AJ173" i="92" a="1"/>
  <c r="AG110" i="87" a="1"/>
  <c r="AB108" i="86" a="1"/>
  <c r="AI150" i="92" a="1"/>
  <c r="AF176" i="86" a="1"/>
  <c r="AF164" i="87" a="1"/>
  <c r="AG105" i="91" a="1"/>
  <c r="X25" i="91" a="1"/>
  <c r="AF167" i="92" a="1"/>
  <c r="AE180" i="87" a="1"/>
  <c r="AD155" i="86" a="1"/>
  <c r="AI73" i="87" a="1"/>
  <c r="V12" i="86" a="1"/>
  <c r="AC25" i="92" a="1"/>
  <c r="AG121" i="87" a="1"/>
  <c r="P24" i="86" a="1"/>
  <c r="M24" i="86" a="1"/>
  <c r="T22" i="86" a="1"/>
  <c r="Q11" i="92" a="1"/>
  <c r="AH21" i="87" a="1"/>
  <c r="AI112" i="92" a="1"/>
  <c r="AC171" i="86" a="1"/>
  <c r="AE192" i="87" a="1"/>
  <c r="AF163" i="91" a="1"/>
  <c r="AF154" i="87" a="1"/>
  <c r="AE134" i="92" a="1"/>
  <c r="AE95" i="92" a="1"/>
  <c r="AH172" i="91" a="1"/>
  <c r="O11" i="91" a="1"/>
  <c r="AE162" i="92" a="1"/>
  <c r="AH98" i="86" a="1"/>
  <c r="AI177" i="92" a="1"/>
  <c r="AE181" i="91" a="1"/>
  <c r="AF197" i="92" a="1"/>
  <c r="AE69" i="87" a="1"/>
  <c r="AH144" i="87" a="1"/>
  <c r="AH111" i="92" a="1"/>
  <c r="AG105" i="86" a="1"/>
  <c r="AG94" i="92" a="1"/>
  <c r="T11" i="91" a="1"/>
  <c r="Z24" i="87" a="1"/>
  <c r="AE8" i="87" a="1"/>
  <c r="AG11" i="92" a="1"/>
  <c r="AD173" i="87" a="1"/>
  <c r="AE135" i="86" a="1"/>
  <c r="R72" i="87" a="1"/>
  <c r="AD68" i="87" a="1"/>
  <c r="AG122" i="86" a="1"/>
  <c r="AG186" i="87" a="1"/>
  <c r="AC111" i="86" a="1"/>
  <c r="AF173" i="92" a="1"/>
  <c r="AD181" i="87" a="1"/>
  <c r="AD70" i="87" a="1"/>
  <c r="Y73" i="86" a="1"/>
  <c r="AG189" i="87" a="1"/>
  <c r="AJ110" i="91" a="1"/>
  <c r="AD10" i="92" a="1"/>
  <c r="AI136" i="92" a="1"/>
  <c r="AF178" i="92" a="1"/>
  <c r="AA11" i="92" a="1"/>
  <c r="W76" i="86" a="1"/>
  <c r="AF158" i="91" a="1"/>
  <c r="AD133" i="87" a="1"/>
  <c r="AF22" i="91" a="1"/>
  <c r="AJ143" i="92" a="1"/>
  <c r="AE10" i="92" a="1"/>
  <c r="AC147" i="86" a="1"/>
  <c r="AJ193" i="91" a="1"/>
  <c r="O73" i="86" a="1"/>
  <c r="AH76" i="86" a="1"/>
  <c r="AE162" i="91" a="1"/>
  <c r="AE181" i="92" a="1"/>
  <c r="AD139" i="91" a="1"/>
  <c r="AD96" i="91" a="1"/>
  <c r="AC20" i="86" a="1"/>
  <c r="AF81" i="91" a="1"/>
  <c r="N75" i="91" a="1"/>
  <c r="AH72" i="87" a="1"/>
  <c r="P11" i="86" a="1"/>
  <c r="AH120" i="87" a="1"/>
  <c r="AG146" i="87" a="1"/>
  <c r="AI106" i="91" a="1"/>
  <c r="AB161" i="86" a="1"/>
  <c r="AG101" i="87" a="1"/>
  <c r="AA11" i="87" a="1"/>
  <c r="AE105" i="91" a="1"/>
  <c r="AH84" i="86" a="1"/>
  <c r="AE164" i="92" a="1"/>
  <c r="L24" i="87" a="1"/>
  <c r="AC12" i="87" a="1"/>
  <c r="AH20" i="86" a="1"/>
  <c r="AE181" i="87" a="1"/>
  <c r="AD124" i="86" a="1"/>
  <c r="AD110" i="92" a="1"/>
  <c r="AJ116" i="91" a="1"/>
  <c r="AF128" i="91" a="1"/>
  <c r="AD10" i="86" a="1"/>
  <c r="AG118" i="86" a="1"/>
  <c r="R12" i="87" a="1"/>
  <c r="P24" i="92" a="1"/>
  <c r="AJ145" i="92" a="1"/>
  <c r="AH199" i="91" a="1"/>
  <c r="AH160" i="92" a="1"/>
  <c r="AE157" i="87" a="1"/>
  <c r="AH107" i="91" a="1"/>
  <c r="AD124" i="92" a="1"/>
  <c r="AD147" i="87" a="1"/>
  <c r="AG192" i="86" a="1"/>
  <c r="AH10" i="91" a="1"/>
  <c r="AD198" i="91" a="1"/>
  <c r="AF156" i="92" a="1"/>
  <c r="AI185" i="87" a="1"/>
  <c r="AJ162" i="87" a="1"/>
  <c r="AF155" i="87" a="1"/>
  <c r="AG20" i="87" a="1"/>
  <c r="AA11" i="86" a="1"/>
  <c r="AF167" i="86" a="1"/>
  <c r="AF165" i="86" a="1"/>
  <c r="AD135" i="87" a="1"/>
  <c r="AF101" i="91" a="1"/>
  <c r="AH133" i="92" a="1"/>
  <c r="AH69" i="92" a="1"/>
  <c r="AI162" i="91" a="1"/>
  <c r="AH163" i="86" a="1"/>
  <c r="AE119" i="86" a="1"/>
  <c r="V11" i="87" a="1"/>
  <c r="AI73" i="92" a="1"/>
  <c r="AH193" i="91" a="1"/>
  <c r="AE119" i="91" a="1"/>
  <c r="AJ95" i="92" a="1"/>
  <c r="AE83" i="87" a="1"/>
  <c r="AE151" i="92" a="1"/>
  <c r="AD22" i="91" a="1"/>
  <c r="AI99" i="91" a="1"/>
  <c r="AH108" i="91" a="1"/>
  <c r="AI12" i="92" a="1"/>
  <c r="AE173" i="86" a="1"/>
  <c r="AJ6" i="92" a="1"/>
  <c r="AC173" i="86" a="1"/>
  <c r="P73" i="87" a="1"/>
  <c r="AH123" i="86" a="1"/>
  <c r="AD117" i="91" a="1"/>
  <c r="AF175" i="87" a="1"/>
  <c r="AC174" i="86" a="1"/>
  <c r="AI71" i="91" a="1"/>
  <c r="AF168" i="92" a="1"/>
  <c r="AC141" i="86" a="1"/>
  <c r="AJ69" i="87" a="1"/>
  <c r="AJ97" i="91" a="1"/>
  <c r="V25" i="87" a="1"/>
  <c r="AH139" i="86" a="1"/>
  <c r="AE72" i="91" a="1"/>
  <c r="AD8" i="87" a="1"/>
  <c r="AG146" i="91" a="1"/>
  <c r="AE68" i="86" a="1"/>
  <c r="AJ169" i="92" a="1"/>
  <c r="Z25" i="87" a="1"/>
  <c r="AD156" i="92" a="1"/>
  <c r="AJ109" i="87" a="1"/>
  <c r="AE117" i="92" a="1"/>
  <c r="AG115" i="91" a="1"/>
  <c r="P25" i="91" a="1"/>
  <c r="AJ25" i="87" a="1"/>
  <c r="AI88" i="87" a="1"/>
  <c r="AD178" i="86" a="1"/>
  <c r="AF196" i="91" a="1"/>
  <c r="AI131" i="91" a="1"/>
  <c r="AC186" i="86" a="1"/>
  <c r="AD191" i="92" a="1"/>
  <c r="AG103" i="87" a="1"/>
  <c r="AI194" i="92" a="1"/>
  <c r="U75" i="91" a="1"/>
  <c r="AF73" i="92" a="1"/>
  <c r="AH164" i="87" a="1"/>
  <c r="AE100" i="91" a="1"/>
  <c r="AH166" i="86" a="1"/>
  <c r="AE92" i="87" a="1"/>
  <c r="AE80" i="92" a="1"/>
  <c r="AF72" i="86" a="1"/>
  <c r="AG159" i="86" a="1"/>
  <c r="AE137" i="86" a="1"/>
  <c r="AJ104" i="92" a="1"/>
  <c r="AJ181" i="91" a="1"/>
  <c r="AH168" i="91" a="1"/>
  <c r="AJ85" i="91" a="1"/>
  <c r="AE178" i="86" a="1"/>
  <c r="AG122" i="91" a="1"/>
  <c r="AI167" i="91" a="1"/>
  <c r="AF166" i="87" a="1"/>
  <c r="AI119" i="91" a="1"/>
  <c r="T22" i="87" a="1"/>
  <c r="AE136" i="86" a="1"/>
  <c r="AG174" i="92" a="1"/>
  <c r="AD173" i="91" a="1"/>
  <c r="K24" i="86" a="1"/>
  <c r="AJ19" i="87" a="1"/>
  <c r="AJ24" i="92" a="1"/>
  <c r="AI79" i="87" a="1"/>
  <c r="M22" i="87" a="1"/>
  <c r="O25" i="87" a="1"/>
  <c r="AI70" i="91" a="1"/>
  <c r="AD23" i="92" a="1"/>
  <c r="AG162" i="92" a="1"/>
  <c r="AG113" i="91" a="1"/>
  <c r="AJ160" i="91" a="1"/>
  <c r="AG80" i="86" a="1"/>
  <c r="AI156" i="91" a="1"/>
  <c r="AF11" i="87" a="1"/>
  <c r="AH154" i="91" a="1"/>
  <c r="AH180" i="86" a="1"/>
  <c r="AH156" i="87" a="1"/>
  <c r="Y22" i="87" a="1"/>
  <c r="AE99" i="92" a="1"/>
  <c r="T11" i="86" a="1"/>
  <c r="AD127" i="86" a="1"/>
  <c r="AF18" i="91" a="1"/>
  <c r="AE189" i="86" a="1"/>
  <c r="AI158" i="92" a="1"/>
  <c r="Q22" i="91" a="1"/>
  <c r="AF69" i="86" a="1"/>
  <c r="AE197" i="87" a="1"/>
  <c r="AH186" i="86" a="1"/>
  <c r="AI119" i="92" a="1"/>
  <c r="AH190" i="91" a="1"/>
  <c r="AC22" i="87" a="1"/>
  <c r="AF7" i="91" a="1"/>
  <c r="AG134" i="86" a="1"/>
  <c r="AG69" i="91" a="1"/>
  <c r="AI118" i="87" a="1"/>
  <c r="AF117" i="91" a="1"/>
  <c r="W73" i="91" a="1"/>
  <c r="AC116" i="86" a="1"/>
  <c r="T75" i="91" a="1"/>
  <c r="AD125" i="87" a="1"/>
  <c r="AE145" i="86" a="1"/>
  <c r="AG119" i="86" a="1"/>
  <c r="AI144" i="91" a="1"/>
  <c r="AJ17" i="92" a="1"/>
  <c r="AF75" i="87" a="1"/>
  <c r="AF155" i="91" a="1"/>
  <c r="AE178" i="92" a="1"/>
  <c r="AC175" i="86" a="1"/>
  <c r="AD122" i="86" a="1"/>
  <c r="W73" i="86" a="1"/>
  <c r="AI102" i="87" a="1"/>
  <c r="AJ70" i="87" a="1"/>
  <c r="AB193" i="86" a="1"/>
  <c r="AD84" i="87" a="1"/>
  <c r="O23" i="91" a="1"/>
  <c r="AE76" i="91" a="1"/>
  <c r="AG128" i="92" a="1"/>
  <c r="AJ121" i="87" a="1"/>
  <c r="AJ156" i="87" a="1"/>
  <c r="AG108" i="92" a="1"/>
  <c r="AE101" i="87" a="1"/>
  <c r="AD105" i="91" a="1"/>
  <c r="AI153" i="92" a="1"/>
  <c r="AJ103" i="91" a="1"/>
  <c r="AC72" i="92" a="1"/>
  <c r="AI73" i="91" a="1"/>
  <c r="AI109" i="87" a="1"/>
  <c r="AJ133" i="92" a="1"/>
  <c r="AD84" i="91" a="1"/>
  <c r="AI100" i="92" a="1"/>
  <c r="AF177" i="87" a="1"/>
  <c r="AD87" i="92" a="1"/>
  <c r="AG128" i="86" a="1"/>
  <c r="AB116" i="86" a="1"/>
  <c r="AG131" i="92" a="1"/>
  <c r="AG183" i="86" a="1"/>
  <c r="AE23" i="86" a="1"/>
  <c r="AD188" i="92" a="1"/>
  <c r="M23" i="87" a="1"/>
  <c r="AG184" i="92" a="1"/>
  <c r="AI181" i="92" a="1"/>
  <c r="V11" i="86" a="1"/>
  <c r="AH69" i="86" a="1"/>
  <c r="AG11" i="87" a="1"/>
  <c r="AD83" i="91" a="1"/>
  <c r="AI9" i="92" a="1"/>
  <c r="AD96" i="92" a="1"/>
  <c r="AG125" i="92" a="1"/>
  <c r="AF103" i="91" a="1"/>
  <c r="AH174" i="87" a="1"/>
  <c r="AI142" i="91" a="1"/>
  <c r="AA24" i="92" a="1"/>
  <c r="AE7" i="92" a="1"/>
  <c r="AD80" i="91" a="1"/>
  <c r="AC134" i="86" a="1"/>
  <c r="AF125" i="87" a="1"/>
  <c r="AG112" i="91" a="1"/>
  <c r="AG187" i="87" a="1"/>
  <c r="AC76" i="92" a="1"/>
  <c r="AE98" i="91" a="1"/>
  <c r="AD167" i="92" a="1"/>
  <c r="AG182" i="87" a="1"/>
  <c r="AF185" i="92" a="1"/>
  <c r="AB145" i="86" a="1"/>
  <c r="AH160" i="86" a="1"/>
  <c r="AJ11" i="91" a="1"/>
  <c r="AI93" i="91" a="1"/>
  <c r="L22" i="86" a="1"/>
  <c r="AC179" i="86" a="1"/>
  <c r="AH87" i="92" a="1"/>
  <c r="AF119" i="91" a="1"/>
  <c r="T25" i="87" a="1"/>
  <c r="AE20" i="86" a="1"/>
  <c r="AJ141" i="91" a="1"/>
  <c r="AC194" i="86" a="1"/>
  <c r="AJ5" i="91" a="1"/>
  <c r="AG174" i="91" a="1"/>
  <c r="AH85" i="92" a="1"/>
  <c r="S12" i="92" a="1"/>
  <c r="AH83" i="91" a="1"/>
  <c r="AF83" i="87" a="1"/>
  <c r="AJ176" i="87" a="1"/>
  <c r="P23" i="92" a="1"/>
  <c r="AB131" i="86" a="1"/>
  <c r="AD12" i="92" a="1"/>
  <c r="Z23" i="92" a="1"/>
  <c r="AJ95" i="87" a="1"/>
  <c r="AE154" i="86" a="1"/>
  <c r="V73" i="92" a="1"/>
  <c r="AI133" i="91" a="1"/>
  <c r="AE126" i="86" a="1"/>
  <c r="AI184" i="92" a="1"/>
  <c r="O75" i="87" a="1"/>
  <c r="AD144" i="86" a="1"/>
  <c r="AG147" i="87" a="1"/>
  <c r="AC146" i="86" a="1"/>
  <c r="AG170" i="91" a="1"/>
  <c r="AH177" i="92" a="1"/>
  <c r="AI166" i="92" a="1"/>
  <c r="AB115" i="86" a="1"/>
  <c r="AD88" i="91" a="1"/>
  <c r="AJ81" i="91" a="1"/>
  <c r="AE121" i="91" a="1"/>
  <c r="AG160" i="91" a="1"/>
  <c r="AG162" i="86" a="1"/>
  <c r="AF117" i="86" a="1"/>
  <c r="AE107" i="92" a="1"/>
  <c r="AE144" i="87" a="1"/>
  <c r="AE125" i="87" a="1"/>
  <c r="AF192" i="91" a="1"/>
  <c r="AH85" i="87" a="1"/>
  <c r="AJ97" i="87" a="1"/>
  <c r="AI175" i="92" a="1"/>
  <c r="AH115" i="87" a="1"/>
  <c r="AJ99" i="87" a="1"/>
  <c r="AJ83" i="91" a="1"/>
  <c r="AG135" i="87" a="1"/>
  <c r="AI172" i="91" a="1"/>
  <c r="AE89" i="92" a="1"/>
  <c r="AD175" i="91" a="1"/>
  <c r="AF172" i="86" a="1"/>
  <c r="AG198" i="87" a="1"/>
  <c r="AF79" i="86" a="1"/>
  <c r="T12" i="87" a="1"/>
  <c r="L11" i="91" a="1"/>
  <c r="AH6" i="86" a="1"/>
  <c r="R23" i="86" a="1"/>
  <c r="AF112" i="92" a="1"/>
  <c r="AE138" i="87" a="1"/>
  <c r="AC110" i="86" a="1"/>
  <c r="AC72" i="86" a="1"/>
  <c r="AG97" i="91" a="1"/>
  <c r="AI148" i="91" a="1"/>
  <c r="AH151" i="87" a="1"/>
  <c r="O73" i="87" a="1"/>
  <c r="AF110" i="92" a="1"/>
  <c r="AH132" i="92" a="1"/>
  <c r="AF70" i="91" a="1"/>
  <c r="AD128" i="86" a="1"/>
  <c r="AJ137" i="91" a="1"/>
  <c r="AC106" i="86" a="1"/>
  <c r="AG192" i="91" a="1"/>
  <c r="AD152" i="86" a="1"/>
  <c r="AJ155" i="91" a="1"/>
  <c r="AG115" i="87" a="1"/>
  <c r="AD127" i="87" a="1"/>
  <c r="AI108" i="87" a="1"/>
  <c r="AD111" i="92" a="1"/>
  <c r="AB72" i="86" a="1"/>
  <c r="AI189" i="87" a="1"/>
  <c r="AE100" i="87" a="1"/>
  <c r="AF154" i="86" a="1"/>
  <c r="M11" i="86" a="1"/>
  <c r="AF118" i="92" a="1"/>
  <c r="AD95" i="91" a="1"/>
  <c r="AC69" i="86" a="1"/>
  <c r="P72" i="91" a="1"/>
  <c r="AJ161" i="87" a="1"/>
  <c r="AI131" i="92" a="1"/>
  <c r="AE95" i="86" a="1"/>
  <c r="AH153" i="86" a="1"/>
  <c r="AD21" i="91" a="1"/>
  <c r="AG8" i="91" a="1"/>
  <c r="AE155" i="91" a="1"/>
  <c r="AA23" i="86" a="1"/>
  <c r="S73" i="91" a="1"/>
  <c r="AD72" i="86" a="1"/>
  <c r="AF152" i="91" a="1"/>
  <c r="AH91" i="92" a="1"/>
  <c r="AB172" i="86" a="1"/>
  <c r="Z11" i="86" a="1"/>
  <c r="AE167" i="91" a="1"/>
  <c r="AI100" i="91" a="1"/>
  <c r="AJ155" i="92" a="1"/>
  <c r="U75" i="92" a="1"/>
  <c r="AC129" i="86" a="1"/>
  <c r="L72" i="87" a="1"/>
  <c r="AF92" i="87" a="1"/>
  <c r="AH90" i="91" a="1"/>
  <c r="AC172" i="86" a="1"/>
  <c r="AE128" i="91" a="1"/>
  <c r="AE119" i="92" a="1"/>
  <c r="AD11" i="86" a="1"/>
  <c r="AJ89" i="91" a="1"/>
  <c r="W23" i="92" a="1"/>
  <c r="AI165" i="92" a="1"/>
  <c r="AD79" i="87" a="1"/>
  <c r="AJ132" i="87" a="1"/>
  <c r="AG122" i="92" a="1"/>
  <c r="AG177" i="86" a="1"/>
  <c r="W72" i="86" a="1"/>
  <c r="AJ200" i="92" a="1"/>
  <c r="AI80" i="87" a="1"/>
  <c r="AG113" i="86" a="1"/>
  <c r="AD129" i="92" a="1"/>
  <c r="AD88" i="92" a="1"/>
  <c r="AE82" i="91" a="1"/>
  <c r="R22" i="86" a="1"/>
  <c r="Z11" i="92" a="1"/>
  <c r="AB182" i="86" a="1"/>
  <c r="AJ185" i="92" a="1"/>
  <c r="AF177" i="91" a="1"/>
  <c r="AF154" i="91" a="1"/>
  <c r="AE195" i="92" a="1"/>
  <c r="AH19" i="92" a="1"/>
  <c r="AH86" i="86" a="1"/>
  <c r="AJ68" i="87" a="1"/>
  <c r="AH126" i="92" a="1"/>
  <c r="AF22" i="92" a="1"/>
  <c r="AB198" i="86" a="1"/>
  <c r="AF12" i="87" a="1"/>
  <c r="AH94" i="91" a="1"/>
  <c r="AF186" i="86" a="1"/>
  <c r="AC108" i="86" a="1"/>
  <c r="R76" i="91" a="1"/>
  <c r="AH142" i="92" a="1"/>
  <c r="AG159" i="87" a="1"/>
  <c r="AD89" i="92" a="1"/>
  <c r="AJ197" i="92" a="1"/>
  <c r="AE162" i="86" a="1"/>
  <c r="AE84" i="91" a="1"/>
  <c r="AJ180" i="92" a="1"/>
  <c r="AG130" i="86" a="1"/>
  <c r="AG137" i="86" a="1"/>
  <c r="P76" i="92" a="1"/>
  <c r="AG185" i="91" a="1"/>
  <c r="AE81" i="86" a="1"/>
  <c r="AE128" i="92" a="1"/>
  <c r="AI143" i="91" a="1"/>
  <c r="AD132" i="92" a="1"/>
  <c r="AJ142" i="87" a="1"/>
  <c r="AH7" i="87" a="1"/>
  <c r="AG167" i="86" a="1"/>
  <c r="AG185" i="87" a="1"/>
  <c r="AF98" i="92" a="1"/>
  <c r="AJ136" i="91" a="1"/>
  <c r="AF107" i="92" a="1"/>
  <c r="AH8" i="92" a="1"/>
  <c r="N22" i="92" a="1"/>
  <c r="AH140" i="87" a="1"/>
  <c r="AI141" i="92" a="1"/>
  <c r="AH188" i="87" a="1"/>
  <c r="AJ76" i="92" a="1"/>
  <c r="AG71" i="86" a="1"/>
  <c r="AJ165" i="92" a="1"/>
  <c r="AJ161" i="92" a="1"/>
  <c r="AJ115" i="91" a="1"/>
  <c r="AH198" i="92" a="1"/>
  <c r="AD140" i="91" a="1"/>
  <c r="AI160" i="91" a="1"/>
  <c r="AB99" i="86" a="1"/>
  <c r="AH130" i="87" a="1"/>
  <c r="AF182" i="91" a="1"/>
  <c r="AH97" i="87" a="1"/>
  <c r="AE92" i="92" a="1"/>
  <c r="AD92" i="91" a="1"/>
  <c r="AH164" i="86" a="1"/>
  <c r="AJ172" i="92" a="1"/>
  <c r="AE163" i="86" a="1"/>
  <c r="AI92" i="91" a="1"/>
  <c r="AH72" i="92" a="1"/>
  <c r="AE166" i="87" a="1"/>
  <c r="AJ186" i="91" a="1"/>
  <c r="AE113" i="86" a="1"/>
  <c r="AD113" i="92" a="1"/>
  <c r="AH152" i="92" a="1"/>
  <c r="AH184" i="92" a="1"/>
  <c r="AH105" i="91" a="1"/>
  <c r="Q24" i="91" a="1"/>
  <c r="AH122" i="87" a="1"/>
  <c r="M76" i="92" a="1"/>
  <c r="AF193" i="92" a="1"/>
  <c r="AD175" i="87" a="1"/>
  <c r="AE94" i="86" a="1"/>
  <c r="AH23" i="91" a="1"/>
  <c r="AH23" i="86" a="1"/>
  <c r="AE130" i="86" a="1"/>
  <c r="AH89" i="92" a="1"/>
  <c r="AJ99" i="92" a="1"/>
  <c r="AB184" i="86" a="1"/>
  <c r="AJ192" i="87" a="1"/>
  <c r="AH133" i="86" a="1"/>
  <c r="AI98" i="91" a="1"/>
  <c r="AG5" i="91" a="1"/>
  <c r="AB117" i="86" a="1"/>
  <c r="AD94" i="87" a="1"/>
  <c r="O75" i="86" a="1"/>
  <c r="S23" i="87" a="1"/>
  <c r="AI182" i="91" a="1"/>
  <c r="AH124" i="87" a="1"/>
  <c r="AH138" i="86" a="1"/>
  <c r="AE190" i="86" a="1"/>
  <c r="AI146" i="91" a="1"/>
  <c r="AI76" i="92" a="1"/>
  <c r="AG82" i="86" a="1"/>
  <c r="AH124" i="86" a="1"/>
  <c r="AJ160" i="87" a="1"/>
  <c r="AD185" i="86" a="1"/>
  <c r="U23" i="86" a="1"/>
  <c r="AD151" i="92" a="1"/>
  <c r="AD181" i="92" a="1"/>
  <c r="Y11" i="86" a="1"/>
  <c r="N12" i="91" a="1"/>
  <c r="AG134" i="91" a="1"/>
  <c r="AH119" i="91" a="1"/>
  <c r="AE165" i="87" a="1"/>
  <c r="AF103" i="86" a="1"/>
  <c r="AF194" i="87" a="1"/>
  <c r="AE195" i="86" a="1"/>
  <c r="AH116" i="87" a="1"/>
  <c r="AG70" i="87" a="1"/>
  <c r="Y11" i="91" a="1"/>
  <c r="AE159" i="91" a="1"/>
  <c r="AG176" i="91" a="1"/>
  <c r="AJ157" i="91" a="1"/>
  <c r="AH68" i="91" a="1"/>
  <c r="AB100" i="86" a="1"/>
  <c r="R73" i="92" a="1"/>
  <c r="AH119" i="87" a="1"/>
  <c r="AI194" i="91" a="1"/>
  <c r="AD115" i="86" a="1"/>
  <c r="AI191" i="87" a="1"/>
  <c r="AF198" i="91" a="1"/>
  <c r="AG193" i="87" a="1"/>
  <c r="AJ122" i="92" a="1"/>
  <c r="AF95" i="91" a="1"/>
  <c r="AH199" i="86" a="1"/>
  <c r="AH167" i="92" a="1"/>
  <c r="AH198" i="86" a="1"/>
  <c r="Q12" i="92" a="1"/>
  <c r="AD180" i="91" a="1"/>
  <c r="AE126" i="92" a="1"/>
  <c r="AJ7" i="91" a="1"/>
  <c r="AG103" i="92" a="1"/>
  <c r="AF173" i="86" a="1"/>
  <c r="AD10" i="91" a="1"/>
  <c r="AH191" i="91" a="1"/>
  <c r="U12" i="86" a="1"/>
  <c r="AF98" i="87" a="1"/>
  <c r="AC164" i="86" a="1"/>
  <c r="AD86" i="87" a="1"/>
  <c r="AI7" i="91" a="1"/>
  <c r="AE112" i="87" a="1"/>
  <c r="AB11" i="91" a="1"/>
  <c r="AG106" i="91" a="1"/>
  <c r="AF76" i="91" a="1"/>
  <c r="AE68" i="91" a="1"/>
  <c r="M22" i="86" a="1"/>
  <c r="AE156" i="86" a="1"/>
  <c r="AJ147" i="92" a="1"/>
  <c r="AG152" i="86" a="1"/>
  <c r="Z22" i="92" a="1"/>
  <c r="AF125" i="92" a="1"/>
  <c r="AC6" i="86" a="1"/>
  <c r="AA73" i="92" a="1"/>
  <c r="AG164" i="87" a="1"/>
  <c r="T75" i="87" a="1"/>
  <c r="AH169" i="92" a="1"/>
  <c r="AH70" i="91" a="1"/>
  <c r="AD9" i="92" a="1"/>
  <c r="AG103" i="91" a="1"/>
  <c r="AH187" i="86" a="1"/>
  <c r="AJ154" i="92" a="1"/>
  <c r="AG153" i="92" a="1"/>
  <c r="AH165" i="92" a="1"/>
  <c r="AF180" i="86" a="1"/>
  <c r="AH172" i="87" a="1"/>
  <c r="AF108" i="86" a="1"/>
  <c r="AI132" i="92" a="1"/>
  <c r="AF141" i="87" a="1"/>
  <c r="AD152" i="92" a="1"/>
  <c r="AE90" i="87" a="1"/>
  <c r="AD155" i="87" a="1"/>
  <c r="AE159" i="92" a="1"/>
  <c r="AD192" i="91" a="1"/>
  <c r="AG194" i="87" a="1"/>
  <c r="AD7" i="87" a="1"/>
  <c r="AH82" i="86" a="1"/>
  <c r="AE19" i="87" a="1"/>
  <c r="AA22" i="91" a="1"/>
  <c r="AJ139" i="87" a="1"/>
  <c r="R75" i="86" a="1"/>
  <c r="AG82" i="87" a="1"/>
  <c r="AE142" i="92" a="1"/>
  <c r="AJ139" i="91" a="1"/>
  <c r="AH100" i="91" a="1"/>
  <c r="AF17" i="87" a="1"/>
  <c r="AA76" i="86" a="1"/>
  <c r="O11" i="87" a="1"/>
  <c r="AG190" i="92" a="1"/>
  <c r="AD130" i="86" a="1"/>
  <c r="AH75" i="87" a="1"/>
  <c r="AD146" i="91" a="1"/>
  <c r="AF24" i="87" a="1"/>
  <c r="AF196" i="86" a="1"/>
  <c r="AE171" i="86" a="1"/>
  <c r="AF136" i="91" a="1"/>
  <c r="AG195" i="91" a="1"/>
  <c r="AJ17" i="91" a="1"/>
  <c r="AB98" i="86" a="1"/>
  <c r="AD72" i="91" a="1"/>
  <c r="AE121" i="87" a="1"/>
  <c r="AH151" i="91" a="1"/>
  <c r="AG191" i="86" a="1"/>
  <c r="T76" i="92" a="1"/>
  <c r="AH118" i="91" a="1"/>
  <c r="AF5" i="91" a="1"/>
  <c r="AB73" i="86" a="1"/>
  <c r="Z76" i="91" a="1"/>
  <c r="AI164" i="91" a="1"/>
  <c r="AH141" i="87" a="1"/>
  <c r="AD89" i="86" a="1"/>
  <c r="AE175" i="92" a="1"/>
  <c r="AF25" i="91" a="1"/>
  <c r="AE80" i="86" a="1"/>
  <c r="AH104" i="91" a="1"/>
  <c r="AE136" i="92" a="1"/>
  <c r="AG134" i="87" a="1"/>
  <c r="AG167" i="87" a="1"/>
  <c r="AH80" i="87" a="1"/>
  <c r="AI183" i="91" a="1"/>
  <c r="AD127" i="92" a="1"/>
  <c r="AE113" i="92" a="1"/>
  <c r="AE152" i="91" a="1"/>
  <c r="AC178" i="86" a="1"/>
  <c r="AJ8" i="91" a="1"/>
  <c r="AF8" i="91" a="1"/>
  <c r="W22" i="91" a="1"/>
  <c r="AH73" i="87" a="1"/>
  <c r="AI94" i="87" a="1"/>
  <c r="AD192" i="92" a="1"/>
  <c r="AE195" i="91" a="1"/>
  <c r="V25" i="92" a="1"/>
  <c r="AF198" i="92" a="1"/>
  <c r="T76" i="87" a="1"/>
  <c r="U22" i="92" a="1"/>
  <c r="AI24" i="91" a="1"/>
  <c r="AE25" i="91" a="1"/>
  <c r="AH175" i="87" a="1"/>
  <c r="AB86" i="86" a="1"/>
  <c r="AH118" i="87" a="1"/>
  <c r="AJ98" i="87" a="1"/>
  <c r="AH150" i="91" a="1"/>
  <c r="AF169" i="91" a="1"/>
  <c r="AG69" i="87" a="1"/>
  <c r="AF157" i="86" a="1"/>
  <c r="AI141" i="91" a="1"/>
  <c r="AH76" i="92" a="1"/>
  <c r="AE112" i="92" a="1"/>
  <c r="AF133" i="87" a="1"/>
  <c r="AD83" i="86" a="1"/>
  <c r="AI153" i="87" a="1"/>
  <c r="AE119" i="87" a="1"/>
  <c r="AI120" i="87" a="1"/>
  <c r="AI190" i="91" a="1"/>
  <c r="L73" i="86" a="1"/>
  <c r="AJ199" i="87" a="1"/>
  <c r="N23" i="91" a="1"/>
  <c r="AG21" i="87" a="1"/>
  <c r="AG80" i="91" a="1"/>
  <c r="AI190" i="87" a="1"/>
  <c r="AE139" i="92" a="1"/>
  <c r="AD69" i="86" a="1"/>
  <c r="AE25" i="92" a="1"/>
  <c r="AE5" i="86" a="1"/>
  <c r="AD126" i="87" a="1"/>
  <c r="AF104" i="91" a="1"/>
  <c r="AH180" i="91" a="1"/>
  <c r="AI120" i="91" a="1"/>
  <c r="AI161" i="92" a="1"/>
  <c r="AF85" i="92" a="1"/>
  <c r="AE144" i="91" a="1"/>
  <c r="AF90" i="86" a="1"/>
  <c r="AI186" i="91" a="1"/>
  <c r="AH88" i="86" a="1"/>
  <c r="K12" i="86" a="1"/>
  <c r="AJ106" i="87" a="1"/>
  <c r="AI168" i="87" a="1"/>
  <c r="AE136" i="91" a="1"/>
  <c r="AD69" i="92" a="1"/>
  <c r="AH10" i="92" a="1"/>
  <c r="AJ195" i="92" a="1"/>
  <c r="AJ139" i="92" a="1"/>
  <c r="N11" i="92" a="1"/>
  <c r="AG127" i="86" a="1"/>
  <c r="AF194" i="92" a="1"/>
  <c r="AG186" i="86" a="1"/>
  <c r="AG23" i="87" a="1"/>
  <c r="AG110" i="92" a="1"/>
  <c r="AE82" i="92" a="1"/>
  <c r="AH21" i="91" a="1"/>
  <c r="AF187" i="87" a="1"/>
  <c r="AG154" i="92" a="1"/>
  <c r="AF127" i="86" a="1"/>
  <c r="AI18" i="87" a="1"/>
  <c r="AG126" i="91" a="1"/>
  <c r="AD107" i="92" a="1"/>
  <c r="Z11" i="87" a="1"/>
  <c r="L76" i="91" a="1"/>
  <c r="AI10" i="91" a="1"/>
  <c r="AD90" i="91" a="1"/>
  <c r="O73" i="91" a="1"/>
  <c r="AE193" i="87" a="1"/>
  <c r="S22" i="92" a="1"/>
  <c r="O75" i="91" a="1"/>
  <c r="AG108" i="87" a="1"/>
  <c r="AH144" i="91" a="1"/>
  <c r="AG130" i="92" a="1"/>
  <c r="AF163" i="86" a="1"/>
  <c r="AB12" i="87" a="1"/>
  <c r="AE168" i="91" a="1"/>
  <c r="AC158" i="86" a="1"/>
  <c r="AG150" i="91" a="1"/>
  <c r="AH107" i="87" a="1"/>
  <c r="AF91" i="87" a="1"/>
  <c r="AJ151" i="91" a="1"/>
  <c r="AF98" i="91" a="1"/>
  <c r="AH191" i="92" a="1"/>
  <c r="AG84" i="86" a="1"/>
  <c r="AD102" i="86" a="1"/>
  <c r="AG188" i="92" a="1"/>
  <c r="AF158" i="87" a="1"/>
  <c r="AB68" i="86" a="1"/>
  <c r="AF81" i="86" a="1"/>
  <c r="AG175" i="86" a="1"/>
  <c r="AE140" i="86" a="1"/>
  <c r="AB176" i="86" a="1"/>
  <c r="AF106" i="86" a="1"/>
  <c r="AF23" i="91" a="1"/>
  <c r="AG123" i="87" a="1"/>
  <c r="AD162" i="87" a="1"/>
  <c r="AH158" i="92" a="1"/>
  <c r="AD161" i="91" a="1"/>
  <c r="AD189" i="92" a="1"/>
  <c r="AJ87" i="91" a="1"/>
  <c r="AF10" i="91" a="1"/>
  <c r="M23" i="91" a="1"/>
  <c r="AJ105" i="92" a="1"/>
  <c r="AC76" i="86" a="1"/>
  <c r="AD118" i="86" a="1"/>
  <c r="T23" i="92" a="1"/>
  <c r="R11" i="86" a="1"/>
  <c r="AG142" i="92" a="1"/>
  <c r="AH145" i="86" a="1"/>
  <c r="AF107" i="87" a="1"/>
  <c r="AH171" i="87" a="1"/>
  <c r="AH151" i="86" a="1"/>
  <c r="AC142" i="86" a="1"/>
  <c r="S11" i="91" a="1"/>
  <c r="AG87" i="91" a="1"/>
  <c r="AC109" i="86" a="1"/>
  <c r="X12" i="87" a="1"/>
  <c r="AI22" i="91" a="1"/>
  <c r="AI21" i="91" a="1"/>
  <c r="AG199" i="91" a="1"/>
  <c r="AJ75" i="91" a="1"/>
  <c r="Z22" i="87" a="1"/>
  <c r="AI144" i="87" a="1"/>
  <c r="AF86" i="86" a="1"/>
  <c r="Y25" i="91" a="1"/>
  <c r="AJ141" i="87" a="1"/>
  <c r="AG189" i="92" a="1"/>
  <c r="AF131" i="92" a="1"/>
  <c r="AJ184" i="92" a="1"/>
  <c r="AF20" i="92" a="1"/>
  <c r="AG119" i="91" a="1"/>
  <c r="P12" i="86" a="1"/>
  <c r="AF12" i="92" a="1"/>
  <c r="T76" i="91" a="1"/>
  <c r="AJ92" i="87" a="1"/>
  <c r="AA25" i="91" a="1"/>
  <c r="Q24" i="86" a="1"/>
  <c r="AG105" i="92" a="1"/>
  <c r="AI99" i="87" a="1"/>
  <c r="AF144" i="87" a="1"/>
  <c r="AF109" i="92" a="1"/>
  <c r="AJ79" i="87" a="1"/>
  <c r="AH173" i="87" a="1"/>
  <c r="AD163" i="92" a="1"/>
  <c r="AE176" i="86" a="1"/>
  <c r="AF142" i="92" a="1"/>
  <c r="AE155" i="87" a="1"/>
  <c r="AI7" i="92" a="1"/>
  <c r="AI173" i="92" a="1"/>
  <c r="AC23" i="86" a="1"/>
  <c r="Q72" i="87" a="1"/>
  <c r="AG122" i="87" a="1"/>
  <c r="AE162" i="87" a="1"/>
  <c r="AH188" i="86" a="1"/>
  <c r="AF22" i="86" a="1"/>
  <c r="AC200" i="86" a="1"/>
  <c r="AI85" i="91" a="1"/>
  <c r="AI89" i="87" a="1"/>
  <c r="AG100" i="86" a="1"/>
  <c r="AG107" i="87" a="1"/>
  <c r="AD112" i="87" a="1"/>
  <c r="AE134" i="87" a="1"/>
  <c r="AH153" i="92" a="1"/>
  <c r="W25" i="87" a="1"/>
  <c r="T24" i="86" a="1"/>
  <c r="M25" i="91" a="1"/>
  <c r="AI127" i="87" a="1"/>
  <c r="AF121" i="91" a="1"/>
  <c r="AH12" i="92" a="1"/>
  <c r="AF129" i="92" a="1"/>
  <c r="AH91" i="86" a="1"/>
  <c r="AD134" i="86" a="1"/>
  <c r="AE125" i="92" a="1"/>
  <c r="AD148" i="86" a="1"/>
  <c r="AH125" i="92" a="1"/>
  <c r="AH180" i="92" a="1"/>
  <c r="AE171" i="91" a="1"/>
  <c r="AB122" i="86" a="1"/>
  <c r="AH157" i="86" a="1"/>
  <c r="P76" i="91" a="1"/>
  <c r="AH166" i="92" a="1"/>
  <c r="AI149" i="87" a="1"/>
  <c r="AH135" i="92" a="1"/>
  <c r="AG137" i="87" a="1"/>
  <c r="AH137" i="91" a="1"/>
  <c r="AD199" i="86" a="1"/>
  <c r="T73" i="87" a="1"/>
  <c r="AE135" i="87" a="1"/>
  <c r="AI134" i="92" a="1"/>
  <c r="AI69" i="92" a="1"/>
  <c r="AD120" i="92" a="1"/>
  <c r="N22" i="87" a="1"/>
  <c r="AB7" i="86" a="1"/>
  <c r="AE151" i="91" a="1"/>
  <c r="AH195" i="87" a="1"/>
  <c r="AH143" i="92" a="1"/>
  <c r="AE82" i="87" a="1"/>
  <c r="S24" i="92" a="1"/>
  <c r="AD98" i="91" a="1"/>
  <c r="AG86" i="87" a="1"/>
  <c r="AJ149" i="87" a="1"/>
  <c r="AE131" i="91" a="1"/>
  <c r="AH199" i="92" a="1"/>
  <c r="AH109" i="87" a="1"/>
  <c r="AH195" i="91" a="1"/>
  <c r="AD137" i="92" a="1"/>
  <c r="AD18" i="91" a="1"/>
  <c r="AJ103" i="87" a="1"/>
  <c r="Y24" i="92" a="1"/>
  <c r="AI128" i="92" a="1"/>
  <c r="AG104" i="87" a="1"/>
  <c r="AD107" i="87" a="1"/>
  <c r="AJ8" i="87" a="1"/>
  <c r="AG71" i="91" a="1"/>
  <c r="AF5" i="86" a="1"/>
  <c r="AJ127" i="87" a="1"/>
  <c r="AG11" i="86" a="1"/>
  <c r="M11" i="87" a="1"/>
  <c r="AD138" i="92" a="1"/>
  <c r="AC140" i="86" a="1"/>
  <c r="AE81" i="87" a="1"/>
  <c r="AG70" i="86" a="1"/>
  <c r="AG99" i="87" a="1"/>
  <c r="O12" i="91" a="1"/>
  <c r="AG120" i="91" a="1"/>
  <c r="Y25" i="86" a="1"/>
  <c r="AE176" i="91" a="1"/>
  <c r="AE197" i="92" a="1"/>
  <c r="AJ100" i="91" a="1"/>
  <c r="AG148" i="92" a="1"/>
  <c r="AE8" i="92" a="1"/>
  <c r="AG83" i="87" a="1"/>
  <c r="AI159" i="91" a="1"/>
  <c r="AI146" i="92" a="1"/>
  <c r="AE88" i="92" a="1"/>
  <c r="AJ159" i="91" a="1"/>
  <c r="AF80" i="86" a="1"/>
  <c r="P12" i="92" a="1"/>
  <c r="AG178" i="87" a="1"/>
  <c r="M25" i="87" a="1"/>
  <c r="AI187" i="92" a="1"/>
  <c r="AD92" i="86" a="1"/>
  <c r="AG165" i="87" a="1"/>
  <c r="AI172" i="92" a="1"/>
  <c r="AD179" i="92" a="1"/>
  <c r="AC11" i="86" a="1"/>
  <c r="AH173" i="92" a="1"/>
  <c r="AG88" i="87" a="1"/>
  <c r="AG168" i="87" a="1"/>
  <c r="AG111" i="86" a="1"/>
  <c r="AD129" i="87" a="1"/>
  <c r="AF129" i="87" a="1"/>
  <c r="V73" i="91" a="1"/>
  <c r="AE186" i="87" a="1"/>
  <c r="P22" i="91" a="1"/>
  <c r="AG196" i="87" a="1"/>
  <c r="AF92" i="92" a="1"/>
  <c r="AB25" i="86" a="1"/>
  <c r="AB144" i="86" a="1"/>
  <c r="AI133" i="92" a="1"/>
  <c r="AF8" i="87" a="1"/>
  <c r="AF23" i="92" a="1"/>
  <c r="AH135" i="87" a="1"/>
  <c r="AJ135" i="92" a="1"/>
  <c r="AE17" i="92" a="1"/>
  <c r="P24" i="87" a="1"/>
  <c r="AJ165" i="91" a="1"/>
  <c r="T73" i="91" a="1"/>
  <c r="T12" i="92" a="1"/>
  <c r="AD12" i="87" a="1"/>
  <c r="AG133" i="86" a="1"/>
  <c r="AC183" i="86" a="1"/>
  <c r="AE182" i="86" a="1"/>
  <c r="AF81" i="87" a="1"/>
  <c r="AG119" i="87" a="1"/>
  <c r="AD158" i="92" a="1"/>
  <c r="AD200" i="86" a="1"/>
  <c r="AE188" i="92" a="1"/>
  <c r="AD97" i="86" a="1"/>
  <c r="AH90" i="87" a="1"/>
  <c r="AF81" i="92" a="1"/>
  <c r="AE147" i="92" a="1"/>
  <c r="AF156" i="87" a="1"/>
  <c r="AG141" i="86" a="1"/>
  <c r="AC94" i="86" a="1"/>
  <c r="X11" i="86" a="1"/>
  <c r="AB163" i="86" a="1"/>
  <c r="AE163" i="91" a="1"/>
  <c r="AE171" i="87" a="1"/>
  <c r="AH167" i="87" a="1"/>
  <c r="AG81" i="92" a="1"/>
  <c r="AF141" i="91" a="1"/>
  <c r="AH139" i="92" a="1"/>
  <c r="AG94" i="86" a="1"/>
  <c r="AJ180" i="87" a="1"/>
  <c r="Q25" i="91" a="1"/>
  <c r="AI6" i="91" a="1"/>
  <c r="Y75" i="92" a="1"/>
  <c r="S24" i="91" a="1"/>
  <c r="AG175" i="91" a="1"/>
  <c r="AI18" i="92" a="1"/>
  <c r="AE164" i="87" a="1"/>
  <c r="AJ7" i="87" a="1"/>
  <c r="AD190" i="92" a="1"/>
  <c r="AF108" i="92" a="1"/>
  <c r="AC162" i="86" a="1"/>
  <c r="AI72" i="87" a="1"/>
  <c r="AD168" i="87" a="1"/>
  <c r="AC155" i="86" a="1"/>
  <c r="AG197" i="86" a="1"/>
  <c r="AG162" i="91" a="1"/>
  <c r="AC12" i="92" a="1"/>
  <c r="AF91" i="92" a="1"/>
  <c r="AD164" i="87" a="1"/>
  <c r="AH93" i="92" a="1"/>
  <c r="AJ71" i="91" a="1"/>
  <c r="AD132" i="91" a="1"/>
  <c r="AC152" i="86" a="1"/>
  <c r="AF126" i="92" a="1"/>
  <c r="AG84" i="91" a="1"/>
  <c r="T73" i="86" a="1"/>
  <c r="AD130" i="92" a="1"/>
  <c r="AH112" i="92" a="1"/>
  <c r="Q25" i="87" a="1"/>
  <c r="AJ21" i="87" a="1"/>
  <c r="AG152" i="87" a="1"/>
  <c r="AF129" i="91" a="1"/>
  <c r="AF149" i="92" a="1"/>
  <c r="L73" i="91" a="1"/>
  <c r="AB168" i="86" a="1"/>
  <c r="AH113" i="87" a="1"/>
  <c r="AD176" i="86" a="1"/>
  <c r="O22" i="86" a="1"/>
  <c r="AF176" i="87" a="1"/>
  <c r="AJ174" i="92" a="1"/>
  <c r="AF107" i="86" a="1"/>
  <c r="AF180" i="91" a="1"/>
  <c r="AH92" i="86" a="1"/>
  <c r="AI186" i="87" a="1"/>
  <c r="AE108" i="86" a="1"/>
  <c r="AH132" i="87" a="1"/>
  <c r="AI92" i="92" a="1"/>
  <c r="AD140" i="87" a="1"/>
  <c r="AH162" i="91" a="1"/>
  <c r="AC25" i="86" a="1"/>
  <c r="AD171" i="92" a="1"/>
  <c r="AE121" i="86" a="1"/>
  <c r="AJ25" i="92" a="1"/>
  <c r="AD160" i="86" a="1"/>
  <c r="AD85" i="87" a="1"/>
  <c r="AD193" i="87" a="1"/>
  <c r="AD101" i="87" a="1"/>
  <c r="AG5" i="92" a="1"/>
  <c r="AG90" i="91" a="1"/>
  <c r="AC96" i="86" a="1"/>
  <c r="AG89" i="92" a="1"/>
  <c r="AE128" i="87" a="1"/>
  <c r="M76" i="86" a="1"/>
  <c r="L23" i="87" a="1"/>
  <c r="AJ123" i="91" a="1"/>
  <c r="AB18" i="86" a="1"/>
  <c r="M72" i="87" a="1"/>
  <c r="AF22" i="87" a="1"/>
  <c r="AF144" i="92" a="1"/>
  <c r="AH89" i="87" a="1"/>
  <c r="V25" i="86" a="1"/>
  <c r="AF133" i="92" a="1"/>
  <c r="AI123" i="92" a="1"/>
  <c r="AB114" i="86" a="1"/>
  <c r="AG158" i="92" a="1"/>
  <c r="AE194" i="92" a="1"/>
  <c r="Y24" i="87" a="1"/>
  <c r="AB76" i="91" a="1"/>
  <c r="AH155" i="87" a="1"/>
  <c r="AE6" i="86" a="1"/>
  <c r="AC86" i="86" a="1"/>
  <c r="AH18" i="92" a="1"/>
  <c r="AC130" i="86" a="1"/>
  <c r="AJ188" i="87" a="1"/>
  <c r="AG12" i="87" a="1"/>
  <c r="AJ159" i="92" a="1"/>
  <c r="Q25" i="92" a="1"/>
  <c r="AF75" i="91" a="1"/>
  <c r="AG147" i="92" a="1"/>
  <c r="AF101" i="86" a="1"/>
  <c r="AI179" i="87" a="1"/>
  <c r="AG23" i="91" a="1"/>
  <c r="AD106" i="86" a="1"/>
  <c r="AE83" i="91" a="1"/>
  <c r="AH173" i="91" a="1"/>
  <c r="AD18" i="87" a="1"/>
  <c r="AD152" i="87" a="1"/>
  <c r="AE115" i="86" a="1"/>
  <c r="AC154" i="86" a="1"/>
  <c r="AE91" i="86" a="1"/>
  <c r="X12" i="86" a="1"/>
  <c r="AG169" i="92" a="1"/>
  <c r="AJ120" i="91" a="1"/>
  <c r="X72" i="87" a="1"/>
  <c r="AB72" i="91" a="1"/>
  <c r="AJ93" i="87" a="1"/>
  <c r="AF106" i="92" a="1"/>
  <c r="Q24" i="92" a="1"/>
  <c r="AE197" i="86" a="1"/>
  <c r="AE169" i="91" a="1"/>
  <c r="AG194" i="91" a="1"/>
  <c r="AG18" i="87" a="1"/>
  <c r="AC187" i="86" a="1"/>
  <c r="AD80" i="86" a="1"/>
  <c r="AH96" i="86" a="1"/>
  <c r="AE185" i="86" a="1"/>
  <c r="S75" i="86" a="1"/>
  <c r="AD200" i="91" a="1"/>
  <c r="AJ105" i="91" a="1"/>
  <c r="AF80" i="87" a="1"/>
  <c r="AE131" i="86" a="1"/>
  <c r="AD126" i="91" a="1"/>
  <c r="AI189" i="91" a="1"/>
  <c r="AD82" i="87" a="1"/>
  <c r="AJ149" i="92" a="1"/>
  <c r="AJ124" i="92" a="1"/>
  <c r="AF19" i="91" a="1"/>
  <c r="AF91" i="86" a="1"/>
  <c r="AC101" i="86" a="1"/>
  <c r="AI194" i="87" a="1"/>
  <c r="AE79" i="86" a="1"/>
  <c r="AD116" i="87" a="1"/>
  <c r="AC73" i="91" a="1"/>
  <c r="AI174" i="92" a="1"/>
  <c r="AD89" i="91" a="1"/>
  <c r="AD68" i="92" a="1"/>
  <c r="AB187" i="86" a="1"/>
  <c r="AI91" i="91" a="1"/>
  <c r="AE93" i="91" a="1"/>
  <c r="AH111" i="91" a="1"/>
  <c r="AH90" i="86" a="1"/>
  <c r="AE116" i="92" a="1"/>
  <c r="AF163" i="92" a="1"/>
  <c r="AJ100" i="92" a="1"/>
  <c r="AF19" i="86" a="1"/>
  <c r="AH95" i="91" a="1"/>
  <c r="AI174" i="87" a="1"/>
  <c r="AH127" i="87" a="1"/>
  <c r="AD182" i="87" a="1"/>
  <c r="AF194" i="86" a="1"/>
  <c r="AI191" i="91" a="1"/>
  <c r="U11" i="87" a="1"/>
  <c r="AD9" i="87" a="1"/>
  <c r="AH126" i="87" a="1"/>
  <c r="AJ120" i="87" a="1"/>
  <c r="AI184" i="91" a="1"/>
  <c r="AE88" i="91" a="1"/>
  <c r="AI198" i="91" a="1"/>
  <c r="AF148" i="92" a="1"/>
  <c r="AC24" i="91" a="1"/>
  <c r="AG75" i="87" a="1"/>
  <c r="AI178" i="87" a="1"/>
  <c r="AI25" i="87" a="1"/>
  <c r="AJ166" i="91" a="1"/>
  <c r="AH166" i="87" a="1"/>
  <c r="AI165" i="87" a="1"/>
  <c r="AE94" i="92" a="1"/>
  <c r="W24" i="87" a="1"/>
  <c r="AD86" i="91" a="1"/>
  <c r="AE110" i="92" a="1"/>
  <c r="AH8" i="87" a="1"/>
  <c r="AH17" i="86" a="1"/>
  <c r="AD145" i="86" a="1"/>
  <c r="AE200" i="92" a="1"/>
  <c r="AJ144" i="91" a="1"/>
  <c r="X76" i="91" a="1"/>
  <c r="AI176" i="87" a="1"/>
  <c r="AF124" i="91" a="1"/>
  <c r="AB23" i="87" a="1"/>
  <c r="AI84" i="92" a="1"/>
  <c r="AF106" i="87" a="1"/>
  <c r="AF94" i="92" a="1"/>
  <c r="AG101" i="86" a="1"/>
  <c r="AG115" i="92" a="1"/>
  <c r="AG197" i="87" a="1"/>
  <c r="AJ89" i="92" a="1"/>
  <c r="AH110" i="91" a="1"/>
  <c r="W25" i="86" a="1"/>
  <c r="AH178" i="87" a="1"/>
  <c r="AJ158" i="87" a="1"/>
  <c r="AD95" i="87" a="1"/>
  <c r="AD185" i="92" a="1"/>
  <c r="AF71" i="92" a="1"/>
  <c r="AJ136" i="92" a="1"/>
  <c r="W11" i="87" a="1"/>
  <c r="AG98" i="86" a="1"/>
  <c r="AG161" i="92" a="1"/>
  <c r="AH99" i="91" a="1"/>
  <c r="AH157" i="91" a="1"/>
  <c r="AE117" i="87" a="1"/>
  <c r="AD167" i="91" a="1"/>
  <c r="AI106" i="87" a="1"/>
  <c r="AJ126" i="87" a="1"/>
  <c r="AD24" i="92" a="1"/>
  <c r="AG75" i="92" a="1"/>
  <c r="AG155" i="91" a="1"/>
  <c r="AH178" i="86" a="1"/>
  <c r="AF186" i="92" a="1"/>
  <c r="AF143" i="91" a="1"/>
  <c r="AG6" i="86" a="1"/>
  <c r="AD200" i="87" a="1"/>
  <c r="AG192" i="87" a="1"/>
  <c r="AJ24" i="91" a="1"/>
  <c r="AG182" i="91" a="1"/>
  <c r="AF72" i="87" a="1"/>
  <c r="AE5" i="91" a="1"/>
  <c r="AI182" i="87" a="1"/>
  <c r="AG197" i="92" a="1"/>
  <c r="AG87" i="86" a="1"/>
  <c r="AD158" i="87" a="1"/>
  <c r="AH197" i="86" a="1"/>
  <c r="R25" i="87" a="1"/>
  <c r="AE193" i="92" a="1"/>
  <c r="AE137" i="92" a="1"/>
  <c r="AI141" i="87" a="1"/>
  <c r="AG24" i="86" a="1"/>
  <c r="AG21" i="92" a="1"/>
  <c r="AH95" i="86" a="1"/>
  <c r="AE109" i="86" a="1"/>
  <c r="AE148" i="92" a="1"/>
  <c r="AG7" i="86" a="1"/>
  <c r="AH73" i="91" a="1"/>
  <c r="AG118" i="91" a="1"/>
  <c r="AF181" i="92" a="1"/>
  <c r="AH131" i="92" a="1"/>
  <c r="AG20" i="91" a="1"/>
  <c r="AJ166" i="92" a="1"/>
  <c r="AH151" i="92" a="1"/>
  <c r="AD191" i="87" a="1"/>
  <c r="AJ91" i="91" a="1"/>
  <c r="AG176" i="86" a="1"/>
  <c r="AH121" i="92" a="1"/>
  <c r="AE192" i="91" a="1"/>
  <c r="AF119" i="92" a="1"/>
  <c r="AF195" i="87" a="1"/>
  <c r="M73" i="87" a="1"/>
  <c r="AD114" i="92" a="1"/>
  <c r="AF24" i="91" a="1"/>
  <c r="AJ114" i="92" a="1"/>
  <c r="AF153" i="91" a="1"/>
  <c r="AF185" i="91" a="1"/>
  <c r="AH152" i="86" a="1"/>
  <c r="AF198" i="86" a="1"/>
  <c r="AE12" i="87" a="1"/>
  <c r="O24" i="91" a="1"/>
  <c r="AE132" i="86" a="1"/>
  <c r="AE87" i="87" a="1"/>
  <c r="AE130" i="91" a="1"/>
  <c r="R75" i="91" a="1"/>
  <c r="AI147" i="91" a="1"/>
  <c r="AJ179" i="91" a="1"/>
  <c r="AD161" i="92" a="1"/>
  <c r="AG142" i="91" a="1"/>
  <c r="AE69" i="91" a="1"/>
  <c r="AD143" i="91" a="1"/>
  <c r="AH122" i="86" a="1"/>
  <c r="AJ169" i="91" a="1"/>
  <c r="AE153" i="87" a="1"/>
  <c r="Z75" i="86" a="1"/>
  <c r="AD178" i="91" a="1"/>
  <c r="AF113" i="91" a="1"/>
  <c r="AG165" i="91" a="1"/>
  <c r="AD115" i="92" a="1"/>
  <c r="Z73" i="92" a="1"/>
  <c r="AE89" i="86" a="1"/>
  <c r="AI86" i="87" a="1"/>
  <c r="W12" i="87" a="1"/>
  <c r="T12" i="86" a="1"/>
  <c r="AF18" i="86" a="1"/>
  <c r="AI146" i="87" a="1"/>
  <c r="AC195" i="86" a="1"/>
  <c r="AE158" i="91" a="1"/>
  <c r="AG188" i="86" a="1"/>
  <c r="AD21" i="92" a="1"/>
  <c r="L12" i="91" a="1"/>
  <c r="AH157" i="92" a="1"/>
  <c r="AA72" i="87" a="1"/>
  <c r="AB148" i="86" a="1"/>
  <c r="AH177" i="91" a="1"/>
  <c r="AH123" i="91" a="1"/>
  <c r="AF87" i="91" a="1"/>
  <c r="I22" i="86" a="1"/>
  <c r="AH84" i="92" a="1"/>
  <c r="AE70" i="87" a="1"/>
  <c r="AE144" i="86" a="1"/>
  <c r="AG153" i="91" a="1"/>
  <c r="AF171" i="92" a="1"/>
  <c r="AD192" i="86" a="1"/>
  <c r="AD137" i="91" a="1"/>
  <c r="AD122" i="91" a="1"/>
  <c r="AD162" i="86" a="1"/>
  <c r="AG163" i="91" a="1"/>
  <c r="AE168" i="92" a="1"/>
  <c r="AH130" i="86" a="1"/>
  <c r="AD170" i="86" a="1"/>
  <c r="AH161" i="87" a="1"/>
  <c r="AD188" i="87" a="1"/>
  <c r="AI200" i="92" a="1"/>
  <c r="AJ151" i="92" a="1"/>
  <c r="AF185" i="87" a="1"/>
  <c r="T25" i="91" a="1"/>
  <c r="AH189" i="91" a="1"/>
  <c r="AD6" i="91" a="1"/>
  <c r="AE109" i="87" a="1"/>
  <c r="AA23" i="92" a="1"/>
  <c r="AH178" i="92" a="1"/>
  <c r="AE100" i="86" a="1"/>
  <c r="AG12" i="91" a="1"/>
  <c r="AG140" i="87" a="1"/>
  <c r="AI145" i="91" a="1"/>
  <c r="AF73" i="91" a="1"/>
  <c r="AG123" i="91" a="1"/>
  <c r="AG197" i="91" a="1"/>
  <c r="AH119" i="92" a="1"/>
  <c r="AH136" i="87" a="1"/>
  <c r="AF197" i="87" a="1"/>
  <c r="AF108" i="91" a="1"/>
  <c r="AE18" i="86" a="1"/>
  <c r="AF190" i="91" a="1"/>
  <c r="AE175" i="86" a="1"/>
  <c r="AJ133" i="91" a="1"/>
  <c r="AG92" i="86" a="1"/>
  <c r="AD141" i="92" a="1"/>
  <c r="AE90" i="86" a="1"/>
  <c r="AF110" i="86" a="1"/>
  <c r="AJ83" i="87" a="1"/>
  <c r="AH142" i="87" a="1"/>
  <c r="AI197" i="91" a="1"/>
  <c r="AE138" i="92" a="1"/>
  <c r="AG116" i="87" a="1"/>
  <c r="AD103" i="87" a="1"/>
  <c r="AF165" i="87" a="1"/>
  <c r="AG180" i="87" a="1"/>
  <c r="AJ72" i="87" a="1"/>
  <c r="AG136" i="91" a="1"/>
  <c r="AE79" i="87" a="1"/>
  <c r="AH183" i="92" a="1"/>
  <c r="AG102" i="92" a="1"/>
  <c r="AF100" i="92" a="1"/>
  <c r="AF120" i="92" a="1"/>
  <c r="AF125" i="86" a="1"/>
  <c r="AC148" i="86" a="1"/>
  <c r="AG143" i="87" a="1"/>
  <c r="AB101" i="86" a="1"/>
  <c r="AG121" i="86" a="1"/>
  <c r="AF188" i="92" a="1"/>
  <c r="AH18" i="87" a="1"/>
  <c r="W75" i="92" a="1"/>
  <c r="AG133" i="92" a="1"/>
  <c r="AH186" i="91" a="1"/>
  <c r="V23" i="91" a="1"/>
  <c r="AH162" i="86" a="1"/>
  <c r="AJ120" i="92" a="1"/>
  <c r="AE140" i="91" a="1"/>
  <c r="AE137" i="91" a="1"/>
  <c r="AF139" i="91" a="1"/>
  <c r="AC196" i="86" a="1"/>
  <c r="AB75" i="86" a="1"/>
  <c r="AD153" i="87" a="1"/>
  <c r="AH20" i="91" a="1"/>
  <c r="AG158" i="87" a="1"/>
  <c r="O23" i="86" a="1"/>
  <c r="AG10" i="91" a="1"/>
  <c r="AH6" i="92" a="1"/>
  <c r="AE192" i="86" a="1"/>
  <c r="AI82" i="91" a="1"/>
  <c r="AD101" i="86" a="1"/>
  <c r="AG156" i="87" a="1"/>
  <c r="AD179" i="87" a="1"/>
  <c r="AG17" i="92" a="1"/>
  <c r="AE156" i="87" a="1"/>
  <c r="AC76" i="91" a="1"/>
  <c r="AH125" i="86" a="1"/>
  <c r="AD113" i="86" a="1"/>
  <c r="AB191" i="86" a="1"/>
  <c r="R25" i="91" a="1"/>
  <c r="AG18" i="91" a="1"/>
  <c r="W12" i="92" a="1"/>
  <c r="AH114" i="86" a="1"/>
  <c r="AH124" i="92" a="1"/>
  <c r="AH168" i="92" a="1"/>
  <c r="AA73" i="91" a="1"/>
  <c r="AG184" i="91" a="1"/>
  <c r="AF102" i="91" a="1"/>
  <c r="AE104" i="91" a="1"/>
  <c r="Q76" i="86" a="1"/>
  <c r="AH91" i="87" a="1"/>
  <c r="AE153" i="91" a="1"/>
  <c r="AE112" i="91" a="1"/>
  <c r="AJ69" i="92" a="1"/>
  <c r="AI187" i="87" a="1"/>
  <c r="Z76" i="87" a="1"/>
  <c r="Q22" i="92" a="1"/>
  <c r="AG200" i="92" a="1"/>
  <c r="AG167" i="92" a="1"/>
  <c r="AE180" i="92" a="1"/>
  <c r="N22" i="91" a="1"/>
  <c r="AF168" i="86" a="1"/>
  <c r="AD147" i="92" a="1"/>
  <c r="AE71" i="87" a="1"/>
  <c r="AG141" i="92" a="1"/>
  <c r="K11" i="86" a="1"/>
  <c r="AH125" i="87" a="1"/>
  <c r="AF89" i="86" a="1"/>
  <c r="Y11" i="92" a="1"/>
  <c r="AI115" i="91" a="1"/>
  <c r="AJ152" i="87" a="1"/>
  <c r="Z23" i="86" a="1"/>
  <c r="AF71" i="91" a="1"/>
  <c r="AE179" i="86" a="1"/>
  <c r="AG135" i="91" a="1"/>
  <c r="AJ104" i="87" a="1"/>
  <c r="AG121" i="91" a="1"/>
  <c r="AD69" i="87" a="1"/>
  <c r="AI160" i="87" a="1"/>
  <c r="AH83" i="87" a="1"/>
  <c r="AD143" i="87" a="1"/>
  <c r="AJ153" i="87" a="1"/>
  <c r="AF68" i="86" a="1"/>
  <c r="Y24" i="91" a="1"/>
  <c r="AI171" i="87" a="1"/>
  <c r="AF148" i="86" a="1"/>
  <c r="AB11" i="86" a="1"/>
  <c r="AG171" i="92" a="1"/>
  <c r="W75" i="87" a="1"/>
  <c r="T24" i="87" a="1"/>
  <c r="AD125" i="91" a="1"/>
  <c r="AD85" i="86" a="1"/>
  <c r="V24" i="92" a="1"/>
  <c r="V23" i="86" a="1"/>
  <c r="AH102" i="87" a="1"/>
  <c r="L24" i="92" a="1"/>
  <c r="AF149" i="91" a="1"/>
  <c r="AF87" i="86" a="1"/>
  <c r="AJ145" i="91" a="1"/>
  <c r="AF181" i="91" a="1"/>
  <c r="AF6" i="92" a="1"/>
  <c r="AJ119" i="87" a="1"/>
  <c r="AJ171" i="87" a="1"/>
  <c r="AH109" i="92" a="1"/>
  <c r="AG147" i="86" a="1"/>
  <c r="AH180" i="87" a="1"/>
  <c r="AE86" i="92" a="1"/>
  <c r="AJ84" i="91" a="1"/>
  <c r="AD157" i="87" a="1"/>
  <c r="L11" i="87" a="1"/>
  <c r="AJ90" i="87" a="1"/>
  <c r="AH138" i="91" a="1"/>
  <c r="AG91" i="87" a="1"/>
  <c r="AE84" i="87" a="1"/>
  <c r="AD140" i="92" a="1"/>
  <c r="AJ98" i="92" a="1"/>
  <c r="AI182" i="92" a="1"/>
  <c r="AB71" i="86" a="1"/>
  <c r="AJ71" i="87" a="1"/>
  <c r="AG155" i="87" a="1"/>
  <c r="I75" i="86" a="1"/>
  <c r="AF170" i="87" a="1"/>
  <c r="AE199" i="87" a="1"/>
  <c r="AG152" i="92" a="1"/>
  <c r="AD5" i="86" a="1"/>
  <c r="AJ191" i="92" a="1"/>
  <c r="AF137" i="86" a="1"/>
  <c r="AF135" i="91" a="1"/>
  <c r="AB171" i="86" a="1"/>
  <c r="AD115" i="91" a="1"/>
  <c r="W22" i="86" a="1"/>
  <c r="R25" i="86" a="1"/>
  <c r="P23" i="87" a="1"/>
  <c r="AF80" i="91" a="1"/>
  <c r="AF99" i="92" a="1"/>
  <c r="AE6" i="87" a="1"/>
  <c r="AG176" i="92" a="1"/>
  <c r="AJ136" i="87" a="1"/>
  <c r="AD70" i="86" a="1"/>
  <c r="AH199" i="87" a="1"/>
  <c r="AJ194" i="87" a="1"/>
  <c r="AD138" i="91" a="1"/>
  <c r="AH185" i="86" a="1"/>
  <c r="AF111" i="86" a="1"/>
  <c r="AI123" i="87" a="1"/>
  <c r="R73" i="87" a="1"/>
  <c r="AH98" i="92" a="1"/>
  <c r="AG137" i="92" a="1"/>
  <c r="AF73" i="87" a="1"/>
  <c r="AJ114" i="87" a="1"/>
  <c r="AC182" i="86" a="1"/>
  <c r="AH76" i="91" a="1"/>
  <c r="K25" i="86" a="1"/>
  <c r="AG73" i="91" a="1"/>
  <c r="W73" i="87" a="1"/>
  <c r="AD80" i="92" a="1"/>
  <c r="AI21" i="87" a="1"/>
  <c r="AG190" i="91" a="1"/>
  <c r="Q23" i="91" a="1"/>
  <c r="AH140" i="92" a="1"/>
  <c r="AH166" i="91" a="1"/>
  <c r="AH85" i="91" a="1"/>
  <c r="Q11" i="91" a="1"/>
  <c r="AG7" i="91" a="1"/>
  <c r="AG10" i="92" a="1"/>
  <c r="AD183" i="87" a="1"/>
  <c r="AJ124" i="87" a="1"/>
  <c r="AI149" i="91" a="1"/>
  <c r="AD150" i="92" a="1"/>
  <c r="AG10" i="87" a="1"/>
  <c r="AE89" i="87" a="1"/>
  <c r="W72" i="87" a="1"/>
  <c r="AG126" i="92" a="1"/>
  <c r="AJ147" i="87" a="1"/>
  <c r="AE111" i="87" a="1"/>
  <c r="AG178" i="91" a="1"/>
  <c r="AE143" i="91" a="1"/>
  <c r="AF122" i="92" a="1"/>
  <c r="AD186" i="86" a="1"/>
  <c r="AB152" i="86" a="1"/>
  <c r="AG151" i="92" a="1"/>
  <c r="AJ143" i="87" a="1"/>
  <c r="AC9" i="86" a="1"/>
  <c r="AF123" i="91" a="1"/>
  <c r="AB73" i="92" a="1"/>
  <c r="P12" i="91" a="1"/>
  <c r="AD146" i="87" a="1"/>
  <c r="AD135" i="86" a="1"/>
  <c r="T11" i="87" a="1"/>
  <c r="AI136" i="87" a="1"/>
  <c r="AJ167" i="91" a="1"/>
  <c r="S72" i="91" a="1"/>
  <c r="AD87" i="87" a="1"/>
  <c r="AF191" i="87" a="1"/>
  <c r="AH75" i="91" a="1"/>
  <c r="AH141" i="86" a="1"/>
  <c r="AC167" i="86" a="1"/>
  <c r="O25" i="91" a="1"/>
  <c r="AH104" i="86" a="1"/>
  <c r="AE139" i="91" a="1"/>
  <c r="AF89" i="92" a="1"/>
  <c r="AE114" i="92" a="1"/>
  <c r="AB22" i="86" a="1"/>
  <c r="AG73" i="86" a="1"/>
  <c r="AJ178" i="92" a="1"/>
  <c r="AH24" i="91" a="1"/>
  <c r="AF18" i="92" a="1"/>
  <c r="AJ146" i="87" a="1"/>
  <c r="AE184" i="92" a="1"/>
  <c r="AF116" i="87" a="1"/>
  <c r="AF127" i="87" a="1"/>
  <c r="AF132" i="92" a="1"/>
  <c r="AH128" i="87" a="1"/>
  <c r="AG21" i="86" a="1"/>
  <c r="AF169" i="87" a="1"/>
  <c r="AJ25" i="91" a="1"/>
  <c r="V72" i="92" a="1"/>
  <c r="O25" i="86" a="1"/>
  <c r="AE174" i="86" a="1"/>
  <c r="AF117" i="92" a="1"/>
  <c r="S73" i="87" a="1"/>
  <c r="AJ195" i="91" a="1"/>
  <c r="W11" i="92" a="1"/>
  <c r="AJ86" i="87" a="1"/>
  <c r="AH137" i="92" a="1"/>
  <c r="AC153" i="86" a="1"/>
  <c r="O24" i="87" a="1"/>
  <c r="AD70" i="92" a="1"/>
  <c r="AD100" i="86" a="1"/>
  <c r="AD169" i="87" a="1"/>
  <c r="AG98" i="87" a="1"/>
  <c r="AH164" i="92" a="1"/>
  <c r="AE191" i="87" a="1"/>
  <c r="AC99" i="86" a="1"/>
  <c r="AH194" i="91" a="1"/>
  <c r="AE130" i="87" a="1"/>
  <c r="M12" i="87" a="1"/>
  <c r="AH129" i="91" a="1"/>
  <c r="AI68" i="91" a="1"/>
  <c r="O75" i="92" a="1"/>
  <c r="AF114" i="87" a="1"/>
  <c r="R73" i="91" a="1"/>
  <c r="AB24" i="87" a="1"/>
  <c r="AE178" i="91" a="1"/>
  <c r="AJ181" i="87" a="1"/>
  <c r="AG72" i="92" a="1"/>
  <c r="AE164" i="91" a="1"/>
  <c r="AD110" i="86" a="1"/>
  <c r="AG91" i="92" a="1"/>
  <c r="AD150" i="87" a="1"/>
  <c r="AI127" i="91" a="1"/>
  <c r="L11" i="86" a="1"/>
  <c r="AG157" i="86" a="1"/>
  <c r="N23" i="87" a="1"/>
  <c r="AD176" i="92" a="1"/>
  <c r="AD190" i="86" a="1"/>
  <c r="AJ193" i="92" a="1"/>
  <c r="AJ128" i="91" a="1"/>
  <c r="AD154" i="86" a="1"/>
  <c r="AF8" i="86" a="1"/>
  <c r="AD162" i="92" a="1"/>
  <c r="AE141" i="87" a="1"/>
  <c r="AB25" i="87" a="1"/>
  <c r="AF161" i="91" a="1"/>
  <c r="AJ83" i="92" a="1"/>
  <c r="N24" i="91" a="1"/>
  <c r="AF21" i="87" a="1"/>
  <c r="T24" i="91" a="1"/>
  <c r="AJ87" i="87" a="1"/>
  <c r="AF142" i="91" a="1"/>
  <c r="AG25" i="92" a="1"/>
  <c r="AH22" i="91" a="1"/>
  <c r="M25" i="86" a="1"/>
  <c r="AE183" i="92" a="1"/>
  <c r="AE96" i="91" a="1"/>
  <c r="AJ152" i="91" a="1"/>
  <c r="AF21" i="92" a="1"/>
  <c r="AF151" i="92" a="1"/>
  <c r="AH9" i="87" a="1"/>
  <c r="AD158" i="86" a="1"/>
  <c r="AH126" i="91" a="1"/>
  <c r="J24" i="86" a="1"/>
  <c r="AI99" i="92" a="1"/>
  <c r="AC89" i="86" a="1"/>
  <c r="AI105" i="87" a="1"/>
  <c r="AD102" i="92" a="1"/>
  <c r="AI117" i="92" a="1"/>
  <c r="AE94" i="91" a="1"/>
  <c r="AG120" i="92" a="1"/>
  <c r="AE88" i="87" a="1"/>
  <c r="AF6" i="87" a="1"/>
  <c r="AD137" i="87" a="1"/>
  <c r="AF195" i="92" a="1"/>
  <c r="AG175" i="92" a="1"/>
  <c r="W22" i="87" a="1"/>
  <c r="AG7" i="92" a="1"/>
  <c r="M76" i="87" a="1"/>
  <c r="AD76" i="91" a="1"/>
  <c r="AG71" i="92" a="1"/>
  <c r="Q73" i="86" a="1"/>
  <c r="AF171" i="87" a="1"/>
  <c r="AE17" i="91" a="1"/>
  <c r="Q24" i="87" a="1"/>
  <c r="AJ17" i="87" a="1"/>
  <c r="AF142" i="86" a="1"/>
  <c r="AH168" i="86" a="1"/>
  <c r="AG131" i="87" a="1"/>
  <c r="AD104" i="92" a="1"/>
  <c r="AJ162" i="92" a="1"/>
  <c r="AB93" i="86" a="1"/>
  <c r="AJ73" i="91" a="1"/>
  <c r="AC87" i="86" a="1"/>
  <c r="AB5" i="86" a="1"/>
  <c r="AD180" i="86" a="1"/>
  <c r="AG172" i="87" a="1"/>
  <c r="X76" i="87" a="1"/>
  <c r="W12" i="91" a="1"/>
  <c r="AH71" i="91" a="1"/>
  <c r="AH112" i="87" a="1"/>
  <c r="AJ18" i="92" a="1"/>
  <c r="AH159" i="92" a="1"/>
  <c r="AF196" i="92" a="1"/>
  <c r="AD111" i="91" a="1"/>
  <c r="AD199" i="92" a="1"/>
  <c r="AF175" i="92" a="1"/>
  <c r="M22" i="92" a="1"/>
  <c r="AI75" i="87" a="1"/>
  <c r="AI170" i="92" a="1"/>
  <c r="AI19" i="91" a="1"/>
  <c r="AG75" i="86" a="1"/>
  <c r="AA76" i="87" a="1"/>
  <c r="N73" i="92" a="1"/>
  <c r="AC73" i="87" a="1"/>
  <c r="AJ23" i="87" a="1"/>
  <c r="AE116" i="91" a="1"/>
  <c r="AC92" i="86" a="1"/>
  <c r="AC12" i="91" a="1"/>
  <c r="AH190" i="92" a="1"/>
  <c r="AD128" i="87" a="1"/>
  <c r="AC190" i="86" a="1"/>
  <c r="AI193" i="87" a="1"/>
  <c r="AF187" i="91" a="1"/>
  <c r="AH95" i="92" a="1"/>
  <c r="AI12" i="87" a="1"/>
  <c r="AB72" i="92" a="1"/>
  <c r="AG6" i="91" a="1"/>
  <c r="AH134" i="87" a="1"/>
  <c r="AJ101" i="91" a="1"/>
  <c r="AF165" i="91" a="1"/>
  <c r="AI20" i="92" a="1"/>
  <c r="AI199" i="87" a="1"/>
  <c r="AE186" i="91" a="1"/>
  <c r="AB104" i="86" a="1"/>
  <c r="AI172" i="87" a="1"/>
  <c r="P11" i="87" a="1"/>
  <c r="AJ198" i="92" a="1"/>
  <c r="AG166" i="92" a="1"/>
  <c r="X22" i="86" a="1"/>
  <c r="AC170" i="86" a="1"/>
  <c r="AE86" i="91" a="1"/>
  <c r="AH19" i="87" a="1"/>
  <c r="AD120" i="91" a="1"/>
  <c r="Y76" i="86" a="1"/>
  <c r="AI126" i="87" a="1"/>
  <c r="S23" i="91" a="1"/>
  <c r="AE92" i="86" a="1"/>
  <c r="AD94" i="91" a="1"/>
  <c r="AH146" i="87" a="1"/>
  <c r="AJ75" i="87" a="1"/>
  <c r="AB91" i="86" a="1"/>
  <c r="AH80" i="91" a="1"/>
  <c r="Z24" i="86" a="1"/>
  <c r="AI112" i="91" a="1"/>
  <c r="AE97" i="91" a="1"/>
  <c r="K75" i="86" a="1"/>
  <c r="AF68" i="91" a="1"/>
  <c r="AF90" i="87" a="1"/>
  <c r="AE104" i="92" a="1"/>
  <c r="AH196" i="87" a="1"/>
  <c r="AD79" i="86" a="1"/>
  <c r="AE182" i="87" a="1"/>
  <c r="AJ117" i="91" a="1"/>
  <c r="AA12" i="87" a="1"/>
  <c r="AG89" i="86" a="1"/>
  <c r="AF170" i="91" a="1"/>
  <c r="AD75" i="92" a="1"/>
  <c r="AJ200" i="91" a="1"/>
  <c r="Q73" i="91" a="1"/>
  <c r="AB156" i="86" a="1"/>
  <c r="AD183" i="92" a="1"/>
  <c r="AB158" i="86" a="1"/>
  <c r="AE161" i="91" a="1"/>
  <c r="AD95" i="86" a="1"/>
  <c r="AI199" i="92" a="1"/>
  <c r="AD93" i="92" a="1"/>
  <c r="N23" i="92" a="1"/>
  <c r="AC176" i="86" a="1"/>
  <c r="AI10" i="87" a="1"/>
  <c r="AC192" i="86" a="1"/>
  <c r="AH73" i="92" a="1"/>
  <c r="AJ148" i="92" a="1"/>
  <c r="AF76" i="87" a="1"/>
  <c r="AD136" i="87" a="1"/>
  <c r="AD169" i="92" a="1"/>
  <c r="AE187" i="92" a="1"/>
  <c r="AB157" i="86" a="1"/>
  <c r="AC97" i="86" a="1"/>
  <c r="AJ19" i="92" a="1"/>
  <c r="AD157" i="91" a="1"/>
  <c r="AA24" i="86" a="1"/>
  <c r="AB92" i="86" a="1"/>
  <c r="AJ10" i="91" a="1"/>
  <c r="AF95" i="86" a="1"/>
  <c r="AD76" i="92" a="1"/>
  <c r="AG22" i="91" a="1"/>
  <c r="AE118" i="91" a="1"/>
  <c r="AD189" i="86" a="1"/>
  <c r="AE7" i="91" a="1"/>
  <c r="N73" i="87" a="1"/>
  <c r="AJ161" i="91" a="1"/>
  <c r="AF188" i="86" a="1"/>
  <c r="AI192" i="92" a="1"/>
  <c r="AE85" i="91" a="1"/>
  <c r="AD75" i="86" a="1"/>
  <c r="AD24" i="86" a="1"/>
  <c r="AF147" i="92" a="1"/>
  <c r="AG18" i="86" a="1"/>
  <c r="S75" i="91" a="1"/>
  <c r="AJ143" i="91" a="1"/>
  <c r="AE23" i="92" a="1"/>
  <c r="AG92" i="87" a="1"/>
  <c r="AH127" i="91" a="1"/>
  <c r="AH11" i="86" a="1"/>
  <c r="AI158" i="91" a="1"/>
  <c r="AE157" i="86" a="1"/>
  <c r="AE83" i="86" a="1"/>
  <c r="AC165" i="86" a="1"/>
  <c r="AD137" i="86" a="1"/>
  <c r="AD183" i="86" a="1"/>
  <c r="AD160" i="87" a="1"/>
  <c r="AE148" i="87" a="1"/>
  <c r="AE152" i="92" a="1"/>
  <c r="AF189" i="92" a="1"/>
  <c r="AG124" i="91" a="1"/>
  <c r="M73" i="92" a="1"/>
  <c r="AF115" i="92" a="1"/>
  <c r="X75" i="92" a="1"/>
  <c r="AE12" i="92" a="1"/>
  <c r="AF126" i="91" a="1"/>
  <c r="AE97" i="87" a="1"/>
  <c r="AF115" i="91" a="1"/>
  <c r="AH82" i="87" a="1"/>
  <c r="AF17" i="92" a="1"/>
  <c r="AG101" i="92" a="1"/>
  <c r="AF105" i="87" a="1"/>
  <c r="U76" i="91" a="1"/>
  <c r="W75" i="86" a="1"/>
  <c r="AE130" i="92" a="1"/>
  <c r="AG88" i="91" a="1"/>
  <c r="R72" i="86" a="1"/>
  <c r="Q12" i="86" a="1"/>
  <c r="AI9" i="87" a="1"/>
  <c r="AD198" i="86" a="1"/>
  <c r="AG144" i="87" a="1"/>
  <c r="N24" i="87" a="1"/>
  <c r="AF149" i="87" a="1"/>
  <c r="AJ121" i="91" a="1"/>
  <c r="AE198" i="86" a="1"/>
  <c r="AH18" i="86" a="1"/>
  <c r="AH129" i="87" a="1"/>
  <c r="O24" i="86" a="1"/>
  <c r="AG199" i="87" a="1"/>
  <c r="N12" i="87" a="1"/>
  <c r="AF116" i="91" a="1"/>
  <c r="AG72" i="86" a="1"/>
  <c r="AD179" i="86" a="1"/>
  <c r="AE120" i="87" a="1"/>
  <c r="AE80" i="87" a="1"/>
  <c r="AE79" i="92" a="1"/>
  <c r="AG87" i="87" a="1"/>
  <c r="AD133" i="86" a="1"/>
  <c r="AG121" i="92" a="1"/>
  <c r="AD123" i="86" a="1"/>
  <c r="AJ89" i="87" a="1"/>
  <c r="AF166" i="92" a="1"/>
  <c r="AG123" i="92" a="1"/>
  <c r="AF123" i="86" a="1"/>
  <c r="AG163" i="92" a="1"/>
  <c r="AJ158" i="91" a="1"/>
  <c r="AD7" i="91" a="1"/>
  <c r="AI125" i="87" a="1"/>
  <c r="AD82" i="92" a="1"/>
  <c r="AF88" i="91" a="1"/>
  <c r="AG188" i="91" a="1"/>
  <c r="AI79" i="92" a="1"/>
  <c r="AJ191" i="87" a="1"/>
  <c r="AH121" i="87" a="1"/>
  <c r="AE176" i="87" a="1"/>
  <c r="AI122" i="92" a="1"/>
  <c r="AH148" i="87" a="1"/>
  <c r="AH23" i="87" a="1"/>
  <c r="AI119" i="87" a="1"/>
  <c r="AI105" i="92" a="1"/>
  <c r="AH118" i="86" a="1"/>
  <c r="AH70" i="92" a="1"/>
  <c r="AA24" i="87" a="1"/>
  <c r="AG102" i="86" a="1"/>
  <c r="AH126" i="86" a="1"/>
  <c r="AD101" i="91" a="1"/>
  <c r="AH168" i="87" a="1"/>
  <c r="AF17" i="86" a="1"/>
  <c r="AE10" i="87" a="1"/>
  <c r="AE151" i="87" a="1"/>
  <c r="AJ175" i="87" a="1"/>
  <c r="V72" i="86" a="1"/>
  <c r="AF181" i="86" a="1"/>
  <c r="AJ128" i="87" a="1"/>
  <c r="AH25" i="92" a="1"/>
  <c r="AB192" i="86" a="1"/>
  <c r="AC11" i="87" a="1"/>
  <c r="AI10" i="92" a="1"/>
  <c r="AF94" i="91" a="1"/>
  <c r="AE133" i="91" a="1"/>
  <c r="AC68" i="86" a="1"/>
  <c r="M12" i="86" a="1"/>
  <c r="AE21" i="87" a="1"/>
  <c r="AE199" i="92" a="1"/>
  <c r="O12" i="86" a="1"/>
  <c r="AH117" i="92" a="1"/>
  <c r="AD135" i="92" a="1"/>
  <c r="AH5" i="87" a="1"/>
  <c r="AF178" i="91" a="1"/>
  <c r="X73" i="92" a="1"/>
  <c r="AC22" i="86" a="1"/>
  <c r="AD22" i="92" a="1"/>
  <c r="AF128" i="92" a="1"/>
  <c r="AF181" i="87" a="1"/>
  <c r="AD146" i="92" a="1"/>
  <c r="AJ9" i="91" a="1"/>
  <c r="AG81" i="91" a="1"/>
  <c r="AH19" i="86" a="1"/>
  <c r="AI113" i="91" a="1"/>
  <c r="AG10" i="86" a="1"/>
  <c r="AG193" i="92" a="1"/>
  <c r="AF70" i="86" a="1"/>
  <c r="AE99" i="86" a="1"/>
  <c r="AG200" i="86" a="1"/>
  <c r="AD154" i="91" a="1"/>
  <c r="AH113" i="86" a="1"/>
  <c r="AD197" i="91" a="1"/>
  <c r="AE166" i="92" a="1"/>
  <c r="AI114" i="92" a="1"/>
  <c r="AI19" i="87" a="1"/>
  <c r="AF9" i="87" a="1"/>
  <c r="AH179" i="86" a="1"/>
  <c r="AH143" i="86" a="1"/>
  <c r="AJ112" i="87" a="1"/>
  <c r="AG132" i="92" a="1"/>
  <c r="AG102" i="87" a="1"/>
  <c r="AF100" i="91" a="1"/>
  <c r="Z22" i="86" a="1"/>
  <c r="AB110" i="86" a="1"/>
  <c r="AI111" i="91" a="1"/>
  <c r="O11" i="86" a="1"/>
  <c r="AI131" i="87" a="1"/>
  <c r="AH169" i="86" a="1"/>
  <c r="AE9" i="92" a="1"/>
  <c r="T75" i="92" a="1"/>
  <c r="AC71" i="86" a="1"/>
  <c r="Y75" i="86" a="1"/>
  <c r="AH100" i="92" a="1"/>
  <c r="W11" i="91" a="1"/>
  <c r="AG73" i="87" a="1"/>
  <c r="AF188" i="87" a="1"/>
  <c r="AH6" i="91" a="1"/>
  <c r="AF18" i="87" a="1"/>
  <c r="AE69" i="92" a="1"/>
  <c r="AG154" i="86" a="1"/>
  <c r="AF5" i="87" a="1"/>
  <c r="AJ72" i="92" a="1"/>
  <c r="AF134" i="91" a="1"/>
  <c r="M73" i="86" a="1"/>
  <c r="AG187" i="92" a="1"/>
  <c r="M23" i="86" a="1"/>
  <c r="AG25" i="86" a="1"/>
  <c r="AD187" i="91" a="1"/>
  <c r="AD81" i="87" a="1"/>
  <c r="AG117" i="86" a="1"/>
  <c r="AJ148" i="87" a="1"/>
  <c r="AE5" i="92" a="1"/>
  <c r="AJ112" i="91" a="1"/>
  <c r="AG141" i="91" a="1"/>
  <c r="AH12" i="86" a="1"/>
  <c r="Z72" i="86" a="1"/>
  <c r="AI6" i="92" a="1"/>
  <c r="AH102" i="86" a="1"/>
  <c r="AG164" i="91" a="1"/>
  <c r="AC104" i="86" a="1"/>
  <c r="AF83" i="86" a="1"/>
  <c r="T72" i="92" a="1"/>
  <c r="AG177" i="91" a="1"/>
  <c r="AA72" i="91" a="1"/>
  <c r="AI84" i="87" a="1"/>
  <c r="AE11" i="87" a="1"/>
  <c r="AD140" i="86" a="1"/>
  <c r="AI118" i="92" a="1"/>
  <c r="I24" i="86" a="1"/>
  <c r="AJ176" i="91" a="1"/>
  <c r="AG76" i="91" a="1"/>
  <c r="AG176" i="87" a="1"/>
  <c r="AF20" i="86" a="1"/>
  <c r="R73" i="86" a="1"/>
  <c r="AH188" i="92" a="1"/>
  <c r="AG17" i="91" a="1"/>
  <c r="N25" i="91" a="1"/>
  <c r="AH11" i="92" a="1"/>
  <c r="AB83" i="86" a="1"/>
  <c r="AF138" i="87" a="1"/>
  <c r="AJ163" i="91" a="1"/>
  <c r="AH97" i="91" a="1"/>
  <c r="AJ142" i="91" a="1"/>
  <c r="AC80" i="86" a="1"/>
  <c r="AJ178" i="91" a="1"/>
  <c r="AH145" i="92" a="1"/>
  <c r="X72" i="86" a="1"/>
  <c r="AE150" i="87" a="1"/>
  <c r="AD166" i="87" a="1"/>
  <c r="AJ99" i="91" a="1"/>
  <c r="AF105" i="91" a="1"/>
  <c r="AJ147" i="91" a="1"/>
  <c r="AG12" i="86" a="1"/>
  <c r="AE177" i="91" a="1"/>
  <c r="AE7" i="86" a="1"/>
  <c r="AE198" i="87" a="1"/>
  <c r="AJ105" i="87" a="1"/>
  <c r="AB89" i="86" a="1"/>
  <c r="N25" i="86" a="1"/>
  <c r="AE70" i="91" a="1"/>
  <c r="Q12" i="87" a="1"/>
  <c r="AI171" i="92" a="1"/>
  <c r="AI93" i="92" a="1"/>
  <c r="AC119" i="86" a="1"/>
  <c r="AI186" i="92" a="1"/>
  <c r="AH100" i="87" a="1"/>
  <c r="AH137" i="87" a="1"/>
  <c r="AG166" i="91" a="1"/>
  <c r="AJ180" i="91" a="1"/>
  <c r="AI98" i="87" a="1"/>
  <c r="AH109" i="86" a="1"/>
  <c r="P23" i="86" a="1"/>
  <c r="AE9" i="86" a="1"/>
  <c r="N76" i="91" a="1"/>
  <c r="AB75" i="87" a="1"/>
  <c r="X11" i="92" a="1"/>
  <c r="AF10" i="92" a="1"/>
  <c r="AH137" i="86" a="1"/>
  <c r="AG154" i="91" a="1"/>
  <c r="AH92" i="91" a="1"/>
  <c r="AE114" i="87" a="1"/>
  <c r="AJ8" i="92" a="1"/>
  <c r="AG129" i="92" a="1"/>
  <c r="AF190" i="87" a="1"/>
  <c r="AF134" i="86" a="1"/>
  <c r="AI8" i="91" a="1"/>
  <c r="R24" i="86" a="1"/>
  <c r="AI71" i="87" a="1"/>
  <c r="AH140" i="86" a="1"/>
  <c r="AG124" i="92" a="1"/>
  <c r="AC168" i="86" a="1"/>
  <c r="AH149" i="91" a="1"/>
  <c r="AD118" i="91" a="1"/>
  <c r="AD153" i="92" a="1"/>
  <c r="AF94" i="86" a="1"/>
  <c r="AB25" i="91" a="1"/>
  <c r="AE149" i="91" a="1"/>
  <c r="AI157" i="92" a="1"/>
  <c r="AE199" i="86" a="1"/>
  <c r="AG83" i="86" a="1"/>
  <c r="AH187" i="87" a="1"/>
  <c r="AH96" i="92" a="1"/>
  <c r="AH170" i="91" a="1"/>
  <c r="AD167" i="87" a="1"/>
  <c r="AE160" i="91" a="1"/>
  <c r="AD125" i="92" a="1"/>
  <c r="V23" i="87" a="1"/>
  <c r="AG165" i="92" a="1"/>
  <c r="U75" i="86" a="1"/>
  <c r="AF140" i="87" a="1"/>
  <c r="AH153" i="91" a="1"/>
  <c r="AH112" i="86" a="1"/>
  <c r="L25" i="86" a="1"/>
  <c r="N22" i="86" a="1"/>
  <c r="W23" i="86" a="1"/>
  <c r="AI161" i="87" a="1"/>
  <c r="AF153" i="86" a="1"/>
  <c r="U25" i="92" a="1"/>
  <c r="V22" i="86" a="1"/>
  <c r="AD170" i="91" a="1"/>
  <c r="AE156" i="92" a="1"/>
  <c r="AJ132" i="92" a="1"/>
  <c r="AH91" i="91" a="1"/>
  <c r="AD157" i="92" a="1"/>
  <c r="AE90" i="91" a="1"/>
  <c r="AH172" i="92" a="1"/>
  <c r="AE160" i="86" a="1"/>
  <c r="AG123" i="86" a="1"/>
  <c r="AD170" i="87" a="1"/>
  <c r="AI151" i="92" a="1"/>
  <c r="AG23" i="86" a="1"/>
  <c r="AH164" i="91" a="1"/>
  <c r="AF8" i="92" a="1"/>
  <c r="AJ154" i="87" a="1"/>
  <c r="AB166" i="86" a="1"/>
  <c r="AD143" i="86" a="1"/>
  <c r="AI70" i="92" a="1"/>
  <c r="AD99" i="87" a="1"/>
  <c r="AE124" i="92" a="1"/>
  <c r="AD186" i="87" a="1"/>
  <c r="AJ183" i="92" a="1"/>
  <c r="J75" i="86" a="1"/>
  <c r="AF139" i="92" a="1"/>
  <c r="AB12" i="92" a="1"/>
  <c r="AB24" i="91" a="1"/>
  <c r="AE183" i="91" a="1"/>
  <c r="AH155" i="86" a="1"/>
  <c r="AD196" i="91" a="1"/>
  <c r="AH120" i="91" a="1"/>
  <c r="AD108" i="92" a="1"/>
  <c r="AB200" i="86" a="1"/>
  <c r="L25" i="92" a="1"/>
  <c r="AH100" i="86" a="1"/>
  <c r="AG132" i="87" a="1"/>
  <c r="AG169" i="91" a="1"/>
  <c r="AI162" i="92" a="1"/>
  <c r="AH7" i="91" a="1"/>
  <c r="V23" i="92" a="1"/>
  <c r="AB23" i="86" a="1"/>
  <c r="O23" i="87" a="1"/>
  <c r="AD99" i="91" a="1"/>
  <c r="AI124" i="91" a="1"/>
  <c r="AG150" i="86" a="1"/>
  <c r="AH5" i="92" a="1"/>
  <c r="L76" i="92" a="1"/>
  <c r="AH150" i="87" a="1"/>
  <c r="AF135" i="86" a="1"/>
  <c r="AB10" i="86" a="1"/>
  <c r="AD90" i="87" a="1"/>
  <c r="AF126" i="86" a="1"/>
  <c r="AF82" i="91" a="1"/>
  <c r="X24" i="92" a="1"/>
  <c r="AE111" i="86" a="1"/>
  <c r="M12" i="92" a="1"/>
  <c r="L23" i="92" a="1"/>
  <c r="AE90" i="92" a="1"/>
  <c r="AD161" i="86" a="1"/>
  <c r="AG160" i="92" a="1"/>
  <c r="AG79" i="91" a="1"/>
  <c r="AD193" i="91" a="1"/>
  <c r="AG124" i="86" a="1"/>
  <c r="AJ184" i="87" a="1"/>
  <c r="J12" i="86" a="1"/>
  <c r="AD94" i="86" a="1"/>
  <c r="AH188" i="91" a="1"/>
  <c r="AF123" i="92" a="1"/>
  <c r="AG136" i="86" a="1"/>
  <c r="AI164" i="87" a="1"/>
  <c r="AE137" i="87" a="1"/>
  <c r="P76" i="87" a="1"/>
  <c r="AI125" i="91" a="1"/>
  <c r="AD144" i="92" a="1"/>
  <c r="AE141" i="92" a="1"/>
  <c r="AF9" i="86" a="1"/>
  <c r="Z22" i="91" a="1"/>
  <c r="AD89" i="87" a="1"/>
  <c r="AE159" i="86" a="1"/>
  <c r="AG111" i="87" a="1"/>
  <c r="AF82" i="92" a="1"/>
  <c r="AG103" i="86" a="1"/>
  <c r="AB189" i="86" a="1"/>
  <c r="AJ113" i="87" a="1"/>
  <c r="AI100" i="87" a="1"/>
  <c r="AB24" i="86" a="1"/>
  <c r="AF170" i="86" a="1"/>
  <c r="AG7" i="87" a="1"/>
  <c r="AD122" i="92" a="1"/>
  <c r="U76" i="86" a="1"/>
  <c r="AI130" i="91" a="1"/>
  <c r="AJ19" i="91" a="1"/>
  <c r="P73" i="91" a="1"/>
  <c r="AI195" i="91" a="1"/>
  <c r="AA72" i="86" a="1"/>
  <c r="AH196" i="91" a="1"/>
  <c r="AD109" i="91" a="1"/>
  <c r="AF21" i="91" a="1"/>
  <c r="AE149" i="87" a="1"/>
  <c r="AI107" i="92" a="1"/>
  <c r="AG187" i="86" a="1"/>
  <c r="AH147" i="86" a="1"/>
  <c r="AE173" i="91" a="1"/>
  <c r="AJ179" i="92" a="1"/>
  <c r="AJ170" i="92" a="1"/>
  <c r="AG104" i="91" a="1"/>
  <c r="AD146" i="86" a="1"/>
  <c r="AD144" i="91" a="1"/>
  <c r="AI192" i="91" a="1"/>
  <c r="AF93" i="87" a="1"/>
  <c r="O22" i="91" a="1"/>
  <c r="AD82" i="91" a="1"/>
  <c r="AF84" i="91" a="1"/>
  <c r="AG120" i="87" a="1"/>
  <c r="AF174" i="92" a="1"/>
  <c r="AH182" i="92" a="1"/>
  <c r="AJ133" i="87" a="1"/>
  <c r="AG8" i="86" a="1"/>
  <c r="AE75" i="87" a="1"/>
  <c r="Y22" i="92" a="1"/>
  <c r="AE102" i="91" a="1"/>
  <c r="AE161" i="92" a="1"/>
  <c r="AF192" i="86" a="1"/>
  <c r="AG191" i="91" a="1"/>
  <c r="U22" i="86" a="1"/>
  <c r="AC127" i="86" a="1"/>
  <c r="AJ97" i="92" a="1"/>
  <c r="AF147" i="87" a="1"/>
  <c r="AD171" i="91" a="1"/>
  <c r="AD197" i="87" a="1"/>
  <c r="AE189" i="92" a="1"/>
  <c r="AH197" i="87" a="1"/>
  <c r="AD73" i="92" a="1"/>
  <c r="AE128" i="86" a="1"/>
  <c r="AF171" i="91" a="1"/>
  <c r="AJ9" i="92" a="1"/>
  <c r="AF144" i="86" a="1"/>
  <c r="AF151" i="87" a="1"/>
  <c r="AE194" i="87" a="1"/>
  <c r="AE116" i="86" a="1"/>
  <c r="AI196" i="87" a="1"/>
  <c r="Q22" i="87" a="1"/>
  <c r="AH68" i="92" a="1"/>
  <c r="T23" i="86" a="1"/>
  <c r="AF195" i="86" a="1"/>
  <c r="Q75" i="86" a="1"/>
  <c r="AG99" i="92" a="1"/>
  <c r="AE105" i="86" a="1"/>
  <c r="AH157" i="87" a="1"/>
  <c r="AD159" i="92" a="1"/>
  <c r="AB95" i="86" a="1"/>
  <c r="AH162" i="92" a="1"/>
  <c r="AJ84" i="87" a="1"/>
  <c r="AI155" i="87" a="1"/>
  <c r="AE169" i="87" a="1"/>
  <c r="AJ114" i="91" a="1"/>
  <c r="AI188" i="87" a="1"/>
  <c r="AJ159" i="87" a="1"/>
  <c r="AD150" i="86" a="1"/>
  <c r="AD81" i="92" a="1"/>
  <c r="AE200" i="91" a="1"/>
  <c r="K73" i="86" a="1"/>
  <c r="AB11" i="87" a="1"/>
  <c r="AH158" i="86" a="1"/>
  <c r="AF193" i="87" a="1"/>
  <c r="AJ96" i="91" a="1"/>
  <c r="AB186" i="86" a="1"/>
  <c r="Y22" i="91" a="1"/>
  <c r="AH88" i="87" a="1"/>
  <c r="AE147" i="91" a="1"/>
  <c r="AJ131" i="91" a="1"/>
  <c r="V75" i="87" a="1"/>
  <c r="AH113" i="91" a="1"/>
  <c r="AG146" i="86" a="1"/>
  <c r="AE158" i="92" a="1"/>
  <c r="Y24" i="86" a="1"/>
  <c r="AE93" i="87" a="1"/>
  <c r="AF103" i="92" a="1"/>
  <c r="AJ96" i="92" a="1"/>
  <c r="AF101" i="87" a="1"/>
  <c r="AH84" i="87" a="1"/>
  <c r="AD117" i="86" a="1"/>
  <c r="V12" i="92" a="1"/>
  <c r="AF180" i="92" a="1"/>
  <c r="AG97" i="92" a="1"/>
  <c r="AE124" i="86" a="1"/>
  <c r="AI183" i="92" a="1"/>
  <c r="AG97" i="87" a="1"/>
  <c r="AF141" i="86" a="1"/>
  <c r="AI5" i="92" a="1"/>
  <c r="AH107" i="86" a="1"/>
  <c r="AH161" i="92" a="1"/>
  <c r="S12" i="87" a="1"/>
  <c r="AA23" i="91" a="1"/>
  <c r="AH129" i="86" a="1"/>
  <c r="AE18" i="92" a="1"/>
  <c r="AF85" i="91" a="1"/>
  <c r="AH72" i="91" a="1"/>
  <c r="X76" i="86" a="1"/>
  <c r="AJ185" i="87" a="1"/>
  <c r="AF109" i="87" a="1"/>
  <c r="AF89" i="87" a="1"/>
  <c r="AH71" i="92" a="1"/>
  <c r="AG142" i="87" a="1"/>
  <c r="AB69" i="86" a="1"/>
  <c r="Y23" i="86" a="1"/>
  <c r="AF100" i="86" a="1"/>
  <c r="AG25" i="87" a="1"/>
  <c r="AH158" i="87" a="1"/>
  <c r="AE126" i="87" a="1"/>
  <c r="AI160" i="92" a="1"/>
  <c r="AD114" i="86" a="1"/>
  <c r="AG22" i="87" a="1"/>
  <c r="S72" i="86" a="1"/>
  <c r="AD116" i="92" a="1"/>
  <c r="AH192" i="86" a="1"/>
  <c r="Y76" i="91" a="1"/>
  <c r="AE156" i="91" a="1"/>
  <c r="AG181" i="87" a="1"/>
  <c r="AD100" i="92" a="1"/>
  <c r="AH12" i="87" a="1"/>
  <c r="AG135" i="92" a="1"/>
  <c r="AH200" i="87" a="1"/>
  <c r="V24" i="87" a="1"/>
  <c r="AE200" i="87" a="1"/>
  <c r="AF134" i="87" a="1"/>
  <c r="AF171" i="86" a="1"/>
  <c r="AD123" i="91" a="1"/>
  <c r="AE140" i="92" a="1"/>
  <c r="AE84" i="92" a="1"/>
  <c r="AJ82" i="92" a="1"/>
  <c r="AC188" i="86" a="1"/>
  <c r="AE76" i="87" a="1"/>
  <c r="AC117" i="86" a="1"/>
  <c r="AD84" i="86" a="1"/>
  <c r="AF83" i="92" a="1"/>
  <c r="AI69" i="91" a="1"/>
  <c r="AF190" i="92" a="1"/>
  <c r="AG114" i="86" a="1"/>
  <c r="AH101" i="92" a="1"/>
  <c r="AG5" i="86" a="1"/>
  <c r="AG198" i="91" a="1"/>
  <c r="AC18" i="86" a="1"/>
  <c r="AH184" i="87" a="1"/>
  <c r="AE167" i="87" a="1"/>
  <c r="AG169" i="86" a="1"/>
  <c r="AI113" i="92" a="1"/>
  <c r="AF79" i="87" a="1"/>
  <c r="AE23" i="87" a="1"/>
  <c r="AI117" i="91" a="1"/>
  <c r="AJ79" i="92" a="1"/>
  <c r="AJ109" i="91" a="1"/>
  <c r="AG199" i="92" a="1"/>
  <c r="AJ12" i="92" a="1"/>
  <c r="AD114" i="87" a="1"/>
  <c r="AI108" i="91" a="1"/>
  <c r="AJ73" i="92" a="1"/>
  <c r="L22" i="92" a="1"/>
  <c r="AI143" i="92" a="1"/>
  <c r="AH177" i="86" a="1"/>
  <c r="AH141" i="91" a="1"/>
  <c r="AF94" i="87" a="1"/>
  <c r="AE20" i="92" a="1"/>
  <c r="AD145" i="92" a="1"/>
  <c r="AI107" i="87" a="1"/>
  <c r="AG145" i="87" a="1"/>
  <c r="AI95" i="91" a="1"/>
  <c r="AD147" i="86" a="1"/>
  <c r="AF180" i="87" a="1"/>
  <c r="AG195" i="86" a="1"/>
  <c r="AF175" i="86" a="1"/>
  <c r="AA73" i="86" a="1"/>
  <c r="AH176" i="86" a="1"/>
  <c r="AI85" i="87" a="1"/>
  <c r="AD109" i="92" a="1"/>
  <c r="AG150" i="87" a="1"/>
  <c r="L73" i="87" a="1"/>
  <c r="AG88" i="92" a="1"/>
  <c r="AE120" i="92" a="1"/>
  <c r="AJ184" i="91" a="1"/>
  <c r="AG132" i="91" a="1"/>
  <c r="AH196" i="92" a="1"/>
  <c r="AF144" i="91" a="1"/>
  <c r="AG83" i="92" a="1"/>
  <c r="AE152" i="86" a="1"/>
  <c r="AH174" i="86" a="1"/>
  <c r="AD110" i="87" a="1"/>
  <c r="AG85" i="87" a="1"/>
  <c r="AG118" i="87" a="1"/>
  <c r="AF118" i="86" a="1"/>
  <c r="AI138" i="87" a="1"/>
  <c r="AD117" i="92" a="1"/>
  <c r="AG155" i="86" a="1"/>
  <c r="AF9" i="92" a="1"/>
  <c r="AB129" i="86" a="1"/>
  <c r="AG94" i="91" a="1"/>
  <c r="AF186" i="87" a="1"/>
  <c r="AH6" i="87" a="1"/>
  <c r="AB167" i="86" a="1"/>
  <c r="AB112" i="86" a="1"/>
  <c r="AG125" i="91" a="1"/>
  <c r="AD93" i="91" a="1"/>
  <c r="AG129" i="87" a="1"/>
  <c r="AJ174" i="91" a="1"/>
  <c r="AF158" i="92" a="1"/>
  <c r="Q12" i="91" a="1"/>
  <c r="AH82" i="91" a="1"/>
  <c r="AH114" i="92" a="1"/>
  <c r="AJ170" i="87" a="1"/>
  <c r="AI178" i="91" a="1"/>
  <c r="AD153" i="86" a="1"/>
  <c r="AG160" i="87" a="1"/>
  <c r="T72" i="86" a="1"/>
  <c r="W23" i="87" a="1"/>
  <c r="AJ167" i="92" a="1"/>
  <c r="AG138" i="86" a="1"/>
  <c r="AH183" i="91" a="1"/>
  <c r="AD198" i="92" a="1"/>
  <c r="AF108" i="87" a="1"/>
  <c r="AD199" i="87" a="1"/>
  <c r="AD130" i="91" a="1"/>
  <c r="AE24" i="86" a="1"/>
  <c r="S12" i="86" a="1"/>
  <c r="AJ187" i="91" a="1"/>
  <c r="U11" i="91" a="1"/>
  <c r="AH161" i="91" a="1"/>
  <c r="AD181" i="91" a="1"/>
  <c r="AF122" i="87" a="1"/>
  <c r="AD156" i="86" a="1"/>
  <c r="AE136" i="87" a="1"/>
  <c r="Z12" i="87" a="1"/>
  <c r="AH119" i="86" a="1"/>
  <c r="U72" i="91" a="1"/>
  <c r="Z24" i="92" a="1"/>
  <c r="AF109" i="91" a="1"/>
  <c r="AD9" i="86" a="1"/>
  <c r="AE129" i="92" a="1"/>
  <c r="AJ141" i="92" a="1"/>
  <c r="W24" i="91" a="1"/>
  <c r="AI137" i="91" a="1"/>
  <c r="AG98" i="91" a="1"/>
  <c r="AE183" i="87" a="1"/>
  <c r="AG24" i="91" a="1"/>
  <c r="M11" i="92" a="1"/>
  <c r="AI96" i="92" a="1"/>
  <c r="Y72" i="87" a="1"/>
  <c r="AH133" i="87" a="1"/>
  <c r="AB11" i="92" a="1"/>
  <c r="AJ134" i="91" a="1"/>
  <c r="AH135" i="86" a="1"/>
  <c r="AH160" i="91" a="1"/>
  <c r="AI91" i="92" a="1"/>
  <c r="X75" i="91" a="1"/>
  <c r="L72" i="91" a="1"/>
  <c r="AF104" i="92" a="1"/>
  <c r="AH121" i="91" a="1"/>
  <c r="J76" i="86" a="1"/>
  <c r="AH122" i="92" a="1"/>
  <c r="AE141" i="86" a="1"/>
  <c r="AE72" i="92" a="1"/>
  <c r="AJ177" i="92" a="1"/>
  <c r="AE123" i="92" a="1"/>
  <c r="AC150" i="86" a="1"/>
  <c r="AG174" i="86" a="1"/>
  <c r="K72" i="86" a="1"/>
  <c r="AE187" i="86" a="1"/>
  <c r="AJ149" i="91" a="1"/>
  <c r="AD158" i="91" a="1"/>
  <c r="Q73" i="87" a="1"/>
  <c r="AI163" i="92" a="1"/>
  <c r="AB177" i="86" a="1"/>
  <c r="AI84" i="91" a="1"/>
  <c r="AA75" i="86" a="1"/>
  <c r="AJ176" i="92" a="1"/>
  <c r="Z25" i="86" a="1"/>
  <c r="AF93" i="86" a="1"/>
  <c r="AD20" i="91" a="1"/>
  <c r="AE105" i="92" a="1"/>
  <c r="AD154" i="92" a="1"/>
  <c r="AF70" i="87" a="1"/>
  <c r="AF122" i="86" a="1"/>
  <c r="AD147" i="91" a="1"/>
  <c r="AE182" i="91" a="1"/>
  <c r="AG140" i="91" a="1"/>
  <c r="AJ198" i="87" a="1"/>
  <c r="AI89" i="91" a="1"/>
  <c r="AF121" i="86" a="1"/>
  <c r="AF150" i="91" a="1"/>
  <c r="AG168" i="86" a="1"/>
  <c r="AI79" i="91" a="1"/>
  <c r="AD172" i="87" a="1"/>
  <c r="AE116" i="87" a="1"/>
  <c r="AD19" i="86" a="1"/>
  <c r="AI88" i="92" a="1"/>
  <c r="AH146" i="86" a="1"/>
  <c r="AH89" i="91" a="1"/>
  <c r="L23" i="86" a="1"/>
  <c r="AE153" i="92" a="1"/>
  <c r="Y22" i="86" a="1"/>
  <c r="AE127" i="92" a="1"/>
  <c r="AJ195" i="87" a="1"/>
  <c r="AG79" i="92" a="1"/>
  <c r="AJ152" i="92" a="1"/>
  <c r="AF82" i="87" a="1"/>
  <c r="AG172" i="91" a="1"/>
  <c r="AJ68" i="92" a="1"/>
  <c r="S23" i="86" a="1"/>
  <c r="X24" i="91" a="1"/>
  <c r="AD193" i="86" a="1"/>
  <c r="AC185" i="86" a="1"/>
  <c r="AH182" i="86" a="1"/>
  <c r="AE172" i="91" a="1"/>
  <c r="AE143" i="92" a="1"/>
  <c r="AD100" i="91" a="1"/>
  <c r="AE19" i="91" a="1"/>
  <c r="W24" i="92" a="1"/>
  <c r="AG196" i="91" a="1"/>
  <c r="N12" i="86" a="1"/>
  <c r="AJ191" i="91" a="1"/>
  <c r="J72" i="86" a="1"/>
  <c r="AC181" i="86" a="1"/>
  <c r="AJ112" i="92" a="1"/>
  <c r="AD194" i="87" a="1"/>
  <c r="AD159" i="86" a="1"/>
  <c r="AF136" i="87" a="1"/>
  <c r="AE111" i="92" a="1"/>
  <c r="AB82" i="86" a="1"/>
  <c r="AI75" i="92" a="1"/>
  <c r="AJ130" i="92" a="1"/>
  <c r="AG82" i="91" a="1"/>
  <c r="X22" i="87" a="1"/>
  <c r="AE174" i="92" a="1"/>
  <c r="AJ6" i="87" a="1"/>
  <c r="AE165" i="91" a="1"/>
  <c r="AH179" i="87" a="1"/>
  <c r="X22" i="91" a="1"/>
  <c r="AD70" i="91" a="1"/>
  <c r="AH93" i="87" a="1"/>
  <c r="AB6" i="86" a="1"/>
  <c r="AF146" i="86" a="1"/>
  <c r="AD71" i="92" a="1"/>
  <c r="AB130" i="86" a="1"/>
  <c r="AH108" i="92" a="1"/>
  <c r="AG85" i="91" a="1"/>
  <c r="AE165" i="86" a="1"/>
  <c r="AE21" i="91" a="1"/>
  <c r="AJ175" i="92" a="1"/>
  <c r="AE118" i="92" a="1"/>
  <c r="AJ84" i="92" a="1"/>
  <c r="AJ151" i="87" a="1"/>
  <c r="AH139" i="87" a="1"/>
  <c r="AH130" i="92" a="1"/>
  <c r="AH200" i="91" a="1"/>
  <c r="AJ92" i="92" a="1"/>
  <c r="AE145" i="92" a="1"/>
  <c r="AG177" i="92" a="1"/>
  <c r="AG188" i="87" a="1"/>
  <c r="AE93" i="92" a="1"/>
  <c r="AF196" i="87" a="1"/>
  <c r="AJ188" i="92" a="1"/>
  <c r="AH171" i="92" a="1"/>
  <c r="AG24" i="87" a="1"/>
  <c r="AI154" i="92" a="1"/>
  <c r="AG109" i="86" a="1"/>
  <c r="AE167" i="86" a="1"/>
  <c r="AF195" i="91" a="1"/>
  <c r="AD105" i="87" a="1"/>
  <c r="AI200" i="87" a="1"/>
  <c r="AG143" i="91" a="1"/>
  <c r="V75" i="92" a="1"/>
  <c r="AI115" i="87" a="1"/>
  <c r="J25" i="86" a="1"/>
  <c r="AD161" i="87" a="1"/>
  <c r="AE139" i="87" a="1"/>
  <c r="AC121" i="86" a="1"/>
  <c r="AE168" i="86" a="1"/>
  <c r="AD178" i="92" a="1"/>
  <c r="AI113" i="87" a="1"/>
  <c r="AJ107" i="92" a="1"/>
  <c r="AH75" i="86" a="1"/>
  <c r="X73" i="86" a="1"/>
  <c r="AD169" i="86" a="1"/>
  <c r="AJ117" i="87" a="1"/>
  <c r="AB126" i="86" a="1"/>
  <c r="AH131" i="87" a="1"/>
  <c r="AE185" i="87" a="1"/>
  <c r="AJ154" i="91" a="1"/>
  <c r="AF189" i="86" a="1"/>
  <c r="AE158" i="86" a="1"/>
  <c r="AI139" i="91" a="1"/>
  <c r="AH145" i="87" a="1"/>
  <c r="AD180" i="87" a="1"/>
  <c r="W72" i="91" a="1"/>
  <c r="AH185" i="92" a="1"/>
  <c r="AE169" i="92" a="1"/>
  <c r="AD124" i="87" a="1"/>
  <c r="M75" i="92" a="1"/>
  <c r="AJ189" i="87" a="1"/>
  <c r="AH21" i="86" a="1"/>
  <c r="AH11" i="87" a="1"/>
  <c r="AI163" i="87" a="1"/>
  <c r="AH114" i="87" a="1"/>
  <c r="W25" i="92" a="1"/>
  <c r="AB141" i="86" a="1"/>
  <c r="R23" i="87" a="1"/>
  <c r="AE177" i="87" a="1"/>
  <c r="AG173" i="86" a="1"/>
  <c r="AF131" i="91" a="1"/>
  <c r="AB88" i="86" a="1"/>
  <c r="AC131" i="86" a="1"/>
  <c r="AF87" i="92" a="1"/>
  <c r="AD88" i="86" a="1"/>
  <c r="AG133" i="87" a="1"/>
  <c r="AB107" i="86" a="1"/>
  <c r="AG119" i="92" a="1"/>
  <c r="AE9" i="91" a="1"/>
  <c r="AE22" i="92" a="1"/>
  <c r="K23" i="86" a="1"/>
  <c r="AH156" i="91" a="1"/>
  <c r="AJ150" i="92" a="1"/>
  <c r="AH189" i="86" a="1"/>
  <c r="W73" i="92" a="1"/>
  <c r="O24" i="92" a="1"/>
  <c r="AC84" i="86" a="1"/>
  <c r="AH76" i="87" a="1"/>
  <c r="AJ148" i="91" a="1"/>
  <c r="AJ153" i="91" a="1"/>
  <c r="T76" i="86" a="1"/>
  <c r="AF97" i="87" a="1"/>
  <c r="AI97" i="92" a="1"/>
  <c r="AH171" i="91" a="1"/>
  <c r="AF156" i="86" a="1"/>
  <c r="AH68" i="86" a="1"/>
  <c r="AB160" i="86" a="1"/>
  <c r="AE95" i="91" a="1"/>
  <c r="AG90" i="92" a="1"/>
  <c r="AF92" i="86" a="1"/>
  <c r="AD143" i="92" a="1"/>
  <c r="AC22" i="91" a="1"/>
  <c r="AF88" i="92" a="1"/>
  <c r="AF87" i="87" a="1"/>
  <c r="AF96" i="86" a="1"/>
  <c r="AI153" i="91" a="1"/>
  <c r="AD19" i="91" a="1"/>
  <c r="AG93" i="86" a="1"/>
  <c r="AH116" i="91" a="1"/>
  <c r="AH175" i="92" a="1"/>
  <c r="AJ93" i="91" a="1"/>
  <c r="AG195" i="92" a="1"/>
  <c r="AD188" i="86" a="1"/>
  <c r="AI17" i="92" a="1"/>
  <c r="AE196" i="91" a="1"/>
  <c r="AI81" i="92" a="1"/>
  <c r="AF135" i="92" a="1"/>
  <c r="AD6" i="86" a="1"/>
  <c r="P11" i="91" a="1"/>
  <c r="AD20" i="86" a="1"/>
  <c r="AE108" i="87" a="1"/>
  <c r="AD121" i="91" a="1"/>
  <c r="N72" i="87" a="1"/>
  <c r="AF72" i="91" a="1"/>
  <c r="AG89" i="91" a="1"/>
  <c r="AF116" i="86" a="1"/>
  <c r="AI199" i="91" a="1"/>
  <c r="AE150" i="91" a="1"/>
  <c r="AG5" i="87" a="1"/>
  <c r="AH133" i="91" a="1"/>
  <c r="AJ174" i="87" a="1"/>
  <c r="AB147" i="86" a="1"/>
  <c r="AG91" i="86" a="1"/>
  <c r="AG190" i="87" a="1"/>
  <c r="AE81" i="91" a="1"/>
  <c r="AI89" i="92" a="1"/>
  <c r="AJ22" i="92" a="1"/>
  <c r="AE114" i="91" a="1"/>
  <c r="AI82" i="87" a="1"/>
  <c r="AD130" i="87" a="1"/>
  <c r="Q72" i="86" a="1"/>
  <c r="AI178" i="92" a="1"/>
  <c r="AD175" i="86" a="1"/>
  <c r="AE191" i="86" a="1"/>
  <c r="Y25" i="92" a="1"/>
  <c r="AE123" i="87" a="1"/>
  <c r="AI11" i="91" a="1"/>
  <c r="AF11" i="92" a="1"/>
  <c r="AJ129" i="87" a="1"/>
  <c r="AF79" i="92" a="1"/>
  <c r="AJ108" i="92" a="1"/>
  <c r="AB102" i="86" a="1"/>
  <c r="AG19" i="86" a="1"/>
  <c r="AF174" i="87" a="1"/>
  <c r="AH192" i="92" a="1"/>
  <c r="AH178" i="91" a="1"/>
  <c r="AH120" i="92" a="1"/>
  <c r="AE145" i="87" a="1"/>
  <c r="S11" i="86" a="1"/>
  <c r="AH184" i="86" a="1"/>
  <c r="AJ68" i="91" a="1"/>
  <c r="AG128" i="87" a="1"/>
  <c r="Q76" i="87" a="1"/>
  <c r="AD187" i="87" a="1"/>
  <c r="AH87" i="87" a="1"/>
  <c r="AH130" i="91" a="1"/>
  <c r="AE98" i="92" a="1"/>
  <c r="AB97" i="86" a="1"/>
  <c r="AJ108" i="87" a="1"/>
  <c r="AF128" i="87" a="1"/>
  <c r="AG181" i="92" a="1"/>
  <c r="AF182" i="92" a="1"/>
  <c r="AG151" i="86" a="1"/>
  <c r="AE109" i="92" a="1"/>
  <c r="AE170" i="91" a="1"/>
  <c r="AD165" i="86" a="1"/>
  <c r="AI176" i="92" a="1"/>
  <c r="AH95" i="87" a="1"/>
  <c r="U23" i="87" a="1"/>
  <c r="AE168" i="87" a="1"/>
  <c r="AG22" i="92" a="1"/>
  <c r="AH175" i="86" a="1"/>
  <c r="AD18" i="86" a="1"/>
  <c r="AJ109" i="92" a="1"/>
  <c r="AE86" i="86" a="1"/>
  <c r="AH149" i="87" a="1"/>
  <c r="AH122" i="91" a="1"/>
  <c r="AJ194" i="92" a="1"/>
  <c r="AJ85" i="87" a="1"/>
  <c r="AD138" i="87" a="1"/>
  <c r="AB135" i="86" a="1"/>
  <c r="AF191" i="86" a="1"/>
  <c r="AD121" i="92" a="1"/>
  <c r="AI95" i="92" a="1"/>
  <c r="J73" i="86" a="1"/>
  <c r="AE115" i="87" a="1"/>
  <c r="AF176" i="92" a="1"/>
  <c r="AJ172" i="87" a="1"/>
  <c r="AF145" i="87" a="1"/>
  <c r="AE10" i="91" a="1"/>
  <c r="AJ157" i="87" a="1"/>
  <c r="X23" i="92" a="1"/>
  <c r="AD172" i="86" a="1"/>
  <c r="AD116" i="86" a="1"/>
  <c r="AE85" i="92" a="1"/>
  <c r="AG19" i="87" a="1"/>
  <c r="N73" i="91" a="1"/>
  <c r="AC161" i="86" a="1"/>
  <c r="AF111" i="87" a="1"/>
  <c r="AG128" i="91" a="1"/>
  <c r="AJ199" i="92" a="1"/>
  <c r="AF113" i="92" a="1"/>
  <c r="AI126" i="91" a="1"/>
  <c r="AI97" i="91" a="1"/>
  <c r="AG167" i="91" a="1"/>
  <c r="AH92" i="92" a="1"/>
  <c r="AG159" i="91" a="1"/>
  <c r="AF161" i="92" a="1"/>
  <c r="AI104" i="92" a="1"/>
  <c r="AI111" i="87" a="1"/>
  <c r="AF105" i="92" a="1"/>
  <c r="AD25" i="91" a="1"/>
  <c r="AG139" i="87" a="1"/>
  <c r="AJ190" i="87" a="1"/>
  <c r="AD121" i="86" a="1"/>
  <c r="AE172" i="86" a="1"/>
  <c r="AD174" i="87" a="1"/>
  <c r="AH190" i="87" a="1"/>
  <c r="AC75" i="92" a="1"/>
  <c r="AD159" i="91" a="1"/>
  <c r="AJ111" i="92" a="1"/>
  <c r="AD184" i="91" a="1"/>
  <c r="AB113" i="86" a="1"/>
  <c r="U75" i="87" a="1"/>
  <c r="AG100" i="87" a="1"/>
  <c r="AI149" i="92" a="1"/>
  <c r="AF122" i="91" a="1"/>
  <c r="AD117" i="87" a="1"/>
  <c r="AH103" i="87" a="1"/>
  <c r="AI137" i="87" a="1"/>
  <c r="AG112" i="87" a="1"/>
  <c r="AG191" i="87" a="1"/>
  <c r="AF197" i="91" a="1"/>
  <c r="AI111" i="92" a="1"/>
  <c r="AB132" i="86" a="1"/>
  <c r="AI190" i="92" a="1"/>
  <c r="AJ86" i="91" a="1"/>
  <c r="AC136" i="86" a="1"/>
  <c r="AG129" i="91" a="1"/>
  <c r="AH110" i="87" a="1"/>
  <c r="AD149" i="91" a="1"/>
  <c r="AG180" i="91" a="1"/>
  <c r="AC163" i="86" a="1"/>
  <c r="AH94" i="87" a="1"/>
  <c r="AJ164" i="87" a="1"/>
  <c r="AD132" i="86" a="1"/>
  <c r="AG194" i="86" a="1"/>
  <c r="AD131" i="86" a="1"/>
  <c r="Q11" i="87" a="1"/>
  <c r="AG109" i="92" a="1"/>
  <c r="AB188" i="86" a="1"/>
  <c r="AF123" i="87" a="1"/>
  <c r="AH200" i="92" a="1"/>
  <c r="AB17" i="86" a="1"/>
  <c r="AD189" i="91" a="1"/>
  <c r="AJ187" i="87" a="1"/>
  <c r="AG98" i="92" a="1"/>
  <c r="AC17" i="86" a="1"/>
  <c r="AF120" i="87" a="1"/>
  <c r="AH184" i="91" a="1"/>
  <c r="AF114" i="92" a="1"/>
  <c r="AD108" i="87" a="1"/>
  <c r="AJ93" i="92" a="1"/>
  <c r="AC144" i="86" a="1"/>
  <c r="AF12" i="91" a="1"/>
  <c r="AH99" i="92" a="1"/>
  <c r="AF200" i="87" a="1"/>
  <c r="AF11" i="91" a="1"/>
  <c r="AD156" i="91" a="1"/>
  <c r="AI128" i="87" a="1"/>
  <c r="AI114" i="87" a="1"/>
  <c r="AC115" i="86" a="1"/>
  <c r="AD145" i="91" a="1"/>
  <c r="AH127" i="92" a="1"/>
  <c r="AJ172" i="91" a="1"/>
  <c r="AE22" i="87" a="1"/>
  <c r="AE159" i="87" a="1"/>
  <c r="Y76" i="87" a="1"/>
  <c r="AG164" i="86" a="1"/>
  <c r="AF90" i="92" a="1"/>
  <c r="AB80" i="86" a="1"/>
  <c r="P75" i="86" a="1"/>
  <c r="AH88" i="92" a="1"/>
  <c r="AG171" i="87" a="1"/>
  <c r="AI9" i="91" a="1"/>
  <c r="AD10" i="87" a="1"/>
  <c r="Z11" i="91" a="1"/>
  <c r="AD7" i="86" a="1"/>
  <c r="X24" i="87" a="1"/>
  <c r="AF72" i="92" a="1"/>
  <c r="AG173" i="87" a="1"/>
  <c r="AI20" i="87" a="1"/>
  <c r="AB195" i="86" a="1"/>
  <c r="Z72" i="87" a="1"/>
  <c r="AG100" i="91" a="1"/>
  <c r="AB142" i="86" a="1"/>
  <c r="AF183" i="86" a="1"/>
  <c r="V22" i="87" a="1"/>
  <c r="AE82" i="86" a="1"/>
  <c r="AH171" i="86" a="1"/>
  <c r="AG6" i="92" a="1"/>
  <c r="AE107" i="87" a="1"/>
  <c r="AD100" i="87" a="1"/>
  <c r="AI157" i="91" a="1"/>
  <c r="R22" i="87" a="1"/>
  <c r="AI122" i="87" a="1"/>
  <c r="Q72" i="91" a="1"/>
  <c r="R76" i="86" a="1"/>
  <c r="AE121" i="92" a="1"/>
  <c r="AG113" i="92" a="1"/>
  <c r="AH70" i="87" a="1"/>
  <c r="AF24" i="86" a="1"/>
  <c r="AJ81" i="92" a="1"/>
  <c r="AI138" i="91" a="1"/>
  <c r="AD142" i="91" a="1"/>
  <c r="AF97" i="86" a="1"/>
  <c r="AJ138" i="92" a="1"/>
  <c r="AG183" i="92" a="1"/>
  <c r="AG12" i="92" a="1"/>
  <c r="U24" i="86" a="1"/>
  <c r="AG156" i="86" a="1"/>
  <c r="AJ194" i="91" a="1"/>
  <c r="AF134" i="92" a="1"/>
  <c r="AC91" i="86" a="1"/>
  <c r="AI162" i="87" a="1"/>
  <c r="AD106" i="92" a="1"/>
  <c r="AJ183" i="91" a="1"/>
  <c r="AD105" i="92" a="1"/>
  <c r="AD109" i="87" a="1"/>
  <c r="AH127" i="86" a="1"/>
  <c r="AB185" i="86" a="1"/>
  <c r="AF6" i="91" a="1"/>
  <c r="AE142" i="91" a="1"/>
  <c r="AJ20" i="87" a="1"/>
  <c r="U12" i="91" a="1"/>
  <c r="U12" i="87" a="1"/>
  <c r="AD90" i="86" a="1"/>
  <c r="AD5" i="92" a="1"/>
  <c r="AH156" i="92" a="1"/>
  <c r="AD99" i="92" a="1"/>
  <c r="U76" i="92" a="1"/>
  <c r="AB127" i="86" a="1"/>
  <c r="AI110" i="92" a="1"/>
  <c r="AG85" i="92" a="1"/>
  <c r="AI181" i="87" a="1"/>
  <c r="AD71" i="86" a="1"/>
  <c r="AB25" i="92" a="1"/>
  <c r="AC137" i="86" a="1"/>
  <c r="AH24" i="87" a="1"/>
  <c r="AD148" i="92" a="1"/>
  <c r="AE170" i="87" a="1"/>
  <c r="Y75" i="87" a="1"/>
  <c r="AA12" i="91" a="1"/>
  <c r="T25" i="92" a="1"/>
  <c r="AG114" i="91" a="1"/>
  <c r="AJ118" i="91" a="1"/>
  <c r="AH86" i="91" a="1"/>
  <c r="AD119" i="91" a="1"/>
  <c r="AD11" i="91" a="1"/>
  <c r="R25" i="92" a="1"/>
  <c r="AI137" i="92" a="1"/>
  <c r="AJ21" i="92" a="1"/>
  <c r="U73" i="92" a="1"/>
  <c r="AD200" i="92" a="1"/>
  <c r="AF167" i="87" a="1"/>
  <c r="AB23" i="91" a="1"/>
  <c r="AI95" i="87" a="1"/>
  <c r="AH181" i="87" a="1"/>
  <c r="I23" i="86" a="1"/>
  <c r="AD91" i="87" a="1"/>
  <c r="AF152" i="87" a="1"/>
  <c r="AE87" i="92" a="1"/>
  <c r="AG76" i="92" a="1"/>
  <c r="AH173" i="86" a="1"/>
  <c r="V22" i="92" a="1"/>
  <c r="AD165" i="87" a="1"/>
  <c r="AH94" i="86" a="1"/>
  <c r="AF69" i="91" a="1"/>
  <c r="S76" i="87" a="1"/>
  <c r="U73" i="87" a="1"/>
  <c r="AE107" i="86" a="1"/>
  <c r="AF25" i="86" a="1"/>
  <c r="AE185" i="92" a="1"/>
  <c r="AH124" i="91" a="1"/>
  <c r="AI72" i="92" a="1"/>
  <c r="AC23" i="92" a="1"/>
  <c r="AD133" i="92" a="1"/>
  <c r="AE71" i="86" a="1"/>
  <c r="X72" i="92" a="1"/>
  <c r="AF168" i="91" a="1"/>
  <c r="AD145" i="87" a="1"/>
  <c r="X75" i="87" a="1"/>
  <c r="AD107" i="91" a="1"/>
  <c r="AH136" i="91" a="1"/>
  <c r="AI17" i="91" a="1"/>
  <c r="Y75" i="91" a="1"/>
  <c r="AI185" i="91" a="1"/>
  <c r="AF185" i="86" a="1"/>
  <c r="Q23" i="92" a="1"/>
  <c r="Z12" i="86" a="1"/>
  <c r="M24" i="91" a="1"/>
  <c r="AJ73" i="87" a="1"/>
  <c r="AG187" i="91" a="1"/>
  <c r="AE166" i="86" a="1"/>
  <c r="AE154" i="92" a="1"/>
  <c r="AD109" i="86" a="1"/>
  <c r="AG189" i="91" a="1"/>
  <c r="AF197" i="86" a="1"/>
  <c r="AI180" i="87" a="1"/>
  <c r="AF124" i="86" a="1"/>
  <c r="AJ91" i="92" a="1"/>
  <c r="AE179" i="92" a="1"/>
  <c r="AD150" i="91" a="1"/>
  <c r="AA76" i="92" a="1"/>
  <c r="AH73" i="86" a="1"/>
  <c r="AJ69" i="91" a="1"/>
  <c r="AD156" i="87" a="1"/>
  <c r="AF120" i="86" a="1"/>
  <c r="AE11" i="91" a="1"/>
  <c r="AF184" i="87" a="1"/>
  <c r="AI134" i="91" a="1"/>
  <c r="AF199" i="87" a="1"/>
  <c r="AB76" i="92" a="1"/>
  <c r="AE79" i="91" a="1"/>
  <c r="AJ23" i="92" a="1"/>
  <c r="AI142" i="92" a="1"/>
  <c r="AB22" i="92" a="1"/>
  <c r="AD155" i="92" a="1"/>
  <c r="AI140" i="87" a="1"/>
  <c r="AF104" i="86" a="1"/>
  <c r="AB76" i="87" a="1"/>
  <c r="AC23" i="91" a="1"/>
  <c r="AH186" i="87" a="1"/>
  <c r="AG182" i="86" a="1"/>
  <c r="AF24" i="92" a="1"/>
  <c r="AI164" i="92" a="1"/>
  <c r="AD191" i="91" a="1"/>
  <c r="AG108" i="91" a="1"/>
  <c r="X25" i="92" a="1"/>
  <c r="AJ134" i="87" a="1"/>
  <c r="AF120" i="91" a="1"/>
  <c r="AG81" i="86" a="1"/>
  <c r="AG8" i="92" a="1"/>
  <c r="AG153" i="86" a="1"/>
  <c r="AF137" i="91" a="1"/>
  <c r="T72" i="87" a="1"/>
  <c r="AI140" i="91" a="1"/>
  <c r="AD142" i="87" a="1"/>
  <c r="AJ11" i="87" a="1"/>
  <c r="AG90" i="87" a="1"/>
  <c r="AI109" i="92" a="1"/>
  <c r="L22" i="87" a="1"/>
  <c r="AI154" i="91" a="1"/>
  <c r="AF7" i="92" a="1"/>
  <c r="AF132" i="86" a="1"/>
  <c r="AF121" i="92" a="1"/>
  <c r="L12" i="87" a="1"/>
  <c r="AD167" i="86" a="1"/>
  <c r="AE118" i="87" a="1"/>
  <c r="L24" i="91" a="1"/>
  <c r="AI143" i="87" a="1"/>
  <c r="AJ104" i="91" a="1"/>
  <c r="S73" i="92" a="1"/>
  <c r="AB159" i="86" a="1"/>
  <c r="AD79" i="92" a="1"/>
  <c r="AF99" i="87" a="1"/>
  <c r="AF162" i="87" a="1"/>
  <c r="AD20" i="92" a="1"/>
  <c r="AE178" i="87" a="1"/>
  <c r="AI8" i="92" a="1"/>
  <c r="L75" i="91" a="1"/>
  <c r="S76" i="91" a="1"/>
  <c r="AE158" i="87" a="1"/>
  <c r="W76" i="91" a="1"/>
  <c r="AE113" i="91" a="1"/>
  <c r="AD112" i="86" a="1"/>
  <c r="L75" i="86" a="1"/>
  <c r="Z75" i="91" a="1"/>
  <c r="AE140" i="87" a="1"/>
  <c r="S12" i="91" a="1"/>
  <c r="AI166" i="87" a="1"/>
  <c r="AG158" i="86" a="1"/>
  <c r="AC12" i="86" a="1"/>
  <c r="AE149" i="92" a="1"/>
  <c r="AF169" i="92" a="1"/>
  <c r="AG109" i="91" a="1"/>
  <c r="AF177" i="86" a="1"/>
  <c r="AD22" i="87" a="1"/>
  <c r="L11" i="92" a="1"/>
  <c r="AF20" i="91" a="1"/>
  <c r="AD119" i="86" a="1"/>
  <c r="V72" i="87" a="1"/>
  <c r="AD136" i="92" a="1"/>
  <c r="AI86" i="92" a="1"/>
  <c r="O76" i="87" a="1"/>
  <c r="T23" i="91" a="1"/>
  <c r="AH195" i="92" a="1"/>
  <c r="AI110" i="91" a="1"/>
  <c r="AE91" i="92" a="1"/>
  <c r="AI169" i="92" a="1"/>
  <c r="O25" i="92" a="1"/>
  <c r="AG111" i="92" a="1"/>
  <c r="AG124" i="87" a="1"/>
  <c r="AG162" i="87" a="1"/>
  <c r="AD24" i="91" a="1"/>
  <c r="AB118" i="86" a="1"/>
  <c r="AJ116" i="92" a="1"/>
  <c r="AI80" i="91" a="1"/>
  <c r="AD11" i="92" a="1"/>
  <c r="AG200" i="91" a="1"/>
  <c r="AE125" i="86" a="1"/>
  <c r="AE141" i="91" a="1"/>
  <c r="AH175" i="91" a="1"/>
  <c r="Z72" i="91" a="1"/>
  <c r="AH9" i="86" a="1"/>
  <c r="AF190" i="86" a="1"/>
  <c r="AJ190" i="91" a="1"/>
  <c r="AD91" i="91" a="1"/>
  <c r="U25" i="87" a="1"/>
  <c r="AF136" i="92" a="1"/>
  <c r="AI25" i="92" a="1"/>
  <c r="AE123" i="86" a="1"/>
  <c r="AD168" i="91" a="1"/>
  <c r="AD171" i="86" a="1"/>
  <c r="AH194" i="87" a="1"/>
  <c r="AC177" i="86" a="1"/>
  <c r="AD175" i="92" a="1"/>
  <c r="AE106" i="91" a="1"/>
  <c r="AG163" i="87" a="1"/>
  <c r="AD166" i="91" a="1"/>
  <c r="S72" i="87" a="1"/>
  <c r="AG79" i="86" a="1"/>
  <c r="AD163" i="86" a="1"/>
  <c r="AJ188" i="91" a="1"/>
  <c r="AG141" i="87" a="1"/>
  <c r="P25" i="92" a="1"/>
  <c r="AH103" i="92" a="1"/>
  <c r="AH156" i="86" a="1"/>
  <c r="AG144" i="86" a="1"/>
  <c r="AH17" i="91" a="1"/>
  <c r="AF85" i="86" a="1"/>
  <c r="AJ82" i="87" a="1"/>
  <c r="AH123" i="92" a="1"/>
  <c r="AD24" i="87" a="1"/>
  <c r="AJ140" i="87" a="1"/>
  <c r="AF89" i="91" a="1"/>
  <c r="AG179" i="86" a="1"/>
  <c r="AC198" i="86" a="1"/>
  <c r="AF191" i="91" a="1"/>
  <c r="AG156" i="91" a="1"/>
  <c r="AD195" i="87" a="1"/>
  <c r="AI20" i="91" a="1"/>
  <c r="N24" i="92" a="1"/>
  <c r="X11" i="91" a="1"/>
  <c r="AH189" i="92" a="1"/>
  <c r="AF135" i="87" a="1"/>
  <c r="AG184" i="86" a="1"/>
  <c r="AF68" i="87" a="1"/>
  <c r="U23" i="92" a="1"/>
  <c r="AB194" i="86" a="1"/>
  <c r="AG183" i="87" a="1"/>
  <c r="J22" i="86" a="1"/>
  <c r="L22" i="91" a="1"/>
  <c r="AI116" i="91" a="1"/>
  <c r="AI103" i="92" a="1"/>
  <c r="S25" i="87" a="1"/>
  <c r="AI191" i="92" a="1"/>
  <c r="AG106" i="86" a="1"/>
  <c r="AF174" i="91" a="1"/>
  <c r="AE93" i="86" a="1"/>
  <c r="AD17" i="92" a="1"/>
  <c r="AJ129" i="91" a="1"/>
  <c r="AF198" i="87" a="1"/>
  <c r="AE92" i="91" a="1"/>
  <c r="Z73" i="91" a="1"/>
  <c r="AH121" i="86" a="1"/>
  <c r="AJ122" i="87" a="1"/>
  <c r="AB128" i="86" a="1"/>
  <c r="AG95" i="86" a="1"/>
  <c r="AH176" i="87" a="1"/>
  <c r="AD163" i="91" a="1"/>
  <c r="AG68" i="91" a="1"/>
  <c r="AG171" i="86" a="1"/>
  <c r="AE184" i="86" a="1"/>
  <c r="AB23" i="92" a="1"/>
  <c r="AG73" i="92" a="1"/>
  <c r="AE18" i="87" a="1"/>
  <c r="R75" i="92" a="1"/>
  <c r="AI170" i="91" a="1"/>
  <c r="I72" i="86" a="1"/>
  <c r="AD98" i="86" a="1"/>
  <c r="AD20" i="87" a="1"/>
  <c r="AG21" i="91" a="1"/>
  <c r="AE127" i="86" a="1"/>
  <c r="AF139" i="87" a="1"/>
  <c r="AF138" i="86" a="1"/>
  <c r="AD181" i="86" a="1"/>
  <c r="AE117" i="86" a="1"/>
  <c r="AD195" i="86" a="1"/>
  <c r="AE185" i="91" a="1"/>
  <c r="AI170" i="87" a="1"/>
  <c r="AH10" i="87" a="1"/>
  <c r="AJ131" i="87" a="1"/>
  <c r="AG84" i="87" a="1"/>
  <c r="AE110" i="91" a="1"/>
  <c r="T22" i="92" a="1"/>
  <c r="AI132" i="87" a="1"/>
  <c r="AD112" i="92" a="1"/>
  <c r="AE133" i="92" a="1"/>
  <c r="AD123" i="87" a="1"/>
  <c r="AF149" i="86" a="1"/>
  <c r="AG9" i="86" a="1"/>
  <c r="AG175" i="87" a="1"/>
  <c r="AD102" i="91" a="1"/>
  <c r="AD174" i="91" a="1"/>
  <c r="X25" i="86" a="1"/>
  <c r="AH113" i="92" a="1"/>
  <c r="AE89" i="91" a="1"/>
  <c r="AI120" i="92" a="1"/>
  <c r="AC23" i="87" a="1"/>
  <c r="AG127" i="91" a="1"/>
  <c r="AD174" i="86" a="1"/>
  <c r="AJ90" i="91" a="1"/>
  <c r="AA76" i="91" a="1"/>
  <c r="V76" i="86" a="1"/>
  <c r="AF113" i="87" a="1"/>
  <c r="AD149" i="92" a="1"/>
  <c r="AE99" i="87" a="1"/>
  <c r="AE7" i="87" a="1"/>
  <c r="AH163" i="92" a="1"/>
  <c r="AF75" i="92" a="1"/>
  <c r="AF148" i="91" a="1"/>
  <c r="AB79" i="86" a="1"/>
  <c r="AG110" i="86" a="1"/>
  <c r="AF71" i="87" a="1"/>
  <c r="AE73" i="92" a="1"/>
  <c r="AC22" i="92" a="1"/>
  <c r="AE6" i="91" a="1"/>
  <c r="AH115" i="86" a="1"/>
  <c r="AI101" i="92" a="1"/>
  <c r="AB22" i="91" a="1"/>
  <c r="AD170" i="92" a="1"/>
  <c r="AI189" i="92" a="1"/>
  <c r="Y23" i="91" a="1"/>
  <c r="AF93" i="91" a="1"/>
  <c r="AI134" i="87" a="1"/>
  <c r="T72" i="91" a="1"/>
  <c r="AJ5" i="87" a="1"/>
  <c r="AG190" i="86" a="1"/>
  <c r="AG116" i="91" a="1"/>
  <c r="AF95" i="87" a="1"/>
  <c r="AE71" i="91" a="1"/>
  <c r="AE11" i="92" a="1"/>
  <c r="AJ12" i="87" a="1"/>
  <c r="AI157" i="87" a="1"/>
  <c r="AJ7" i="92" a="1"/>
  <c r="AH183" i="87" a="1"/>
  <c r="AG116" i="92" a="1"/>
  <c r="AG184" i="87" a="1"/>
  <c r="AJ158" i="92" a="1"/>
  <c r="AI193" i="91" a="1"/>
  <c r="AH182" i="91" a="1"/>
  <c r="U24" i="87" a="1"/>
  <c r="AI196" i="91" a="1"/>
  <c r="AE68" i="87" a="1"/>
  <c r="P22" i="87" a="1"/>
  <c r="AF150" i="86" a="1"/>
  <c r="AG195" i="87" a="1"/>
  <c r="AI98" i="92" a="1"/>
  <c r="AD5" i="87" a="1"/>
  <c r="R12" i="91" a="1"/>
  <c r="AG183" i="91" a="1"/>
  <c r="AI110" i="87" a="1"/>
  <c r="AD169" i="91" a="1"/>
  <c r="AG140" i="86" a="1"/>
  <c r="AG166" i="87" a="1"/>
  <c r="AD188" i="91" a="1"/>
  <c r="AI92" i="87" a="1"/>
  <c r="AF84" i="92" a="1"/>
  <c r="AE175" i="87" a="1"/>
  <c r="P75" i="87" a="1"/>
  <c r="AJ5" i="92" a="1"/>
  <c r="AD82" i="86" a="1"/>
  <c r="AI127" i="92" a="1"/>
  <c r="AD171" i="87" a="1"/>
  <c r="AJ90" i="92" a="1"/>
  <c r="AJ182" i="87" a="1"/>
  <c r="X22" i="92" a="1"/>
  <c r="AI91" i="87" a="1"/>
  <c r="AF179" i="86" a="1"/>
  <c r="AH25" i="91" a="1"/>
  <c r="AB103" i="86" a="1"/>
  <c r="AI140" i="92" a="1"/>
  <c r="AI175" i="87" a="1"/>
  <c r="AG150" i="92" a="1"/>
  <c r="AH89" i="86" a="1"/>
  <c r="AD159" i="87" a="1"/>
  <c r="T75" i="86" a="1"/>
  <c r="AD131" i="91" a="1"/>
  <c r="AI104" i="91" a="1"/>
  <c r="M72" i="91" a="1"/>
  <c r="AH25" i="86" a="1"/>
  <c r="Z25" i="91" a="1"/>
  <c r="AD165" i="91" a="1"/>
  <c r="AF188" i="91" a="1"/>
  <c r="M76" i="91" a="1"/>
  <c r="AF160" i="92" a="1"/>
  <c r="AG152" i="91" a="1"/>
  <c r="AF76" i="86" a="1"/>
  <c r="AD184" i="86" a="1"/>
  <c r="AE133" i="86" a="1"/>
  <c r="AJ70" i="91" a="1"/>
  <c r="AD17" i="91" a="1"/>
  <c r="AE72" i="87" a="1"/>
  <c r="M75" i="86" a="1"/>
  <c r="AG181" i="91" a="1"/>
  <c r="AE138" i="91" a="1"/>
  <c r="Y25" i="87" a="1"/>
  <c r="AC145" i="86" a="1"/>
  <c r="Y12" i="87" a="1"/>
  <c r="Y23" i="87" a="1"/>
  <c r="AH106" i="86" a="1"/>
  <c r="AH80" i="86" a="1"/>
  <c r="AH141" i="92" a="1"/>
  <c r="AG126" i="86" a="1"/>
  <c r="AI102" i="92" a="1"/>
  <c r="N76" i="92" a="1"/>
  <c r="AJ10" i="92" a="1"/>
  <c r="AE146" i="86" a="1"/>
  <c r="AJ106" i="91" a="1"/>
  <c r="AH71" i="86" a="1"/>
  <c r="AG136" i="87" a="1"/>
  <c r="P25" i="86" a="1"/>
  <c r="AD184" i="92" a="1"/>
  <c r="AI180" i="92" a="1"/>
  <c r="AJ150" i="87" a="1"/>
  <c r="AH106" i="91" a="1"/>
  <c r="AG147" i="91" a="1"/>
  <c r="AJ168" i="87" a="1"/>
  <c r="AD17" i="86" a="1"/>
  <c r="AH170" i="92" a="1"/>
  <c r="AH106" i="92" a="1"/>
  <c r="Q22" i="86" a="1"/>
  <c r="AF137" i="87" a="1"/>
  <c r="AE91" i="87" a="1"/>
  <c r="AH99" i="87" a="1"/>
  <c r="S25" i="92" a="1"/>
  <c r="AB140" i="86" a="1"/>
  <c r="AJ81" i="87" a="1"/>
  <c r="AI23" i="92" a="1"/>
  <c r="AG138" i="87" a="1"/>
  <c r="AJ118" i="92" a="1"/>
  <c r="AG92" i="91" a="1"/>
  <c r="AG182" i="92" a="1"/>
  <c r="AG107" i="92" a="1"/>
  <c r="AF143" i="87" a="1"/>
  <c r="AE154" i="87" a="1"/>
  <c r="AG145" i="92" a="1"/>
  <c r="AD186" i="92" a="1"/>
  <c r="AF104" i="87" a="1"/>
  <c r="J23" i="86" a="1"/>
  <c r="AH150" i="86" a="1"/>
  <c r="AF124" i="87" a="1"/>
  <c r="AD139" i="86" a="1"/>
  <c r="AH181" i="91" a="1"/>
  <c r="AE173" i="92" a="1"/>
  <c r="AB90" i="86" a="1"/>
  <c r="AE70" i="86" a="1"/>
  <c r="AA25" i="92" a="1"/>
  <c r="AB139" i="86" a="1"/>
  <c r="L23" i="91" a="1"/>
  <c r="AF80" i="92" a="1"/>
  <c r="AC143" i="86" a="1"/>
  <c r="AI109" i="91" a="1"/>
  <c r="AJ130" i="91" a="1"/>
  <c r="AD25" i="86" a="1"/>
  <c r="AF162" i="91" a="1"/>
  <c r="AG156" i="92" a="1"/>
  <c r="AI11" i="87" a="1"/>
  <c r="AD81" i="91" a="1"/>
  <c r="AG88" i="86" a="1"/>
  <c r="X23" i="87" a="1"/>
  <c r="AD85" i="91" a="1"/>
  <c r="AH177" i="87" a="1"/>
  <c r="AE135" i="92" a="1"/>
  <c r="AH155" i="91" a="1"/>
  <c r="AE20" i="87" a="1"/>
  <c r="AJ144" i="87" a="1"/>
  <c r="AI139" i="87" a="1"/>
  <c r="AF156" i="91" a="1"/>
  <c r="Y72" i="92" a="1"/>
  <c r="AJ132" i="91" a="1"/>
  <c r="AD107" i="86" a="1"/>
  <c r="AF151" i="86" a="1"/>
  <c r="AB151" i="86" a="1"/>
  <c r="AF69" i="87" a="1"/>
  <c r="AF165" i="92" a="1"/>
  <c r="AE114" i="86" a="1"/>
  <c r="AI121" i="92" a="1"/>
  <c r="AB106" i="86" a="1"/>
  <c r="AC114" i="86" a="1"/>
  <c r="AF82" i="86" a="1"/>
  <c r="AJ86" i="92" a="1"/>
  <c r="AE189" i="91" a="1"/>
  <c r="M22" i="91" a="1"/>
  <c r="AD98" i="87" a="1"/>
  <c r="AF119" i="86" a="1"/>
  <c r="J11" i="86" a="1"/>
  <c r="AD93" i="87" a="1"/>
  <c r="AF179" i="92" a="1"/>
  <c r="AG191" i="92" a="1"/>
  <c r="AE20" i="91" a="1"/>
  <c r="AG20" i="92" a="1"/>
  <c r="AE177" i="86" a="1"/>
  <c r="AF92" i="91" a="1"/>
  <c r="AE142" i="87" a="1"/>
  <c r="AI195" i="92" a="1"/>
  <c r="AF155" i="86" a="1"/>
  <c r="AB169" i="86" a="1"/>
  <c r="P23" i="91" a="1"/>
  <c r="AC75" i="86" a="1"/>
  <c r="AD194" i="86" a="1"/>
  <c r="AH189" i="87" a="1"/>
  <c r="AD17" i="87" a="1"/>
  <c r="AH10" i="86" a="1"/>
  <c r="AI139" i="92" a="1"/>
  <c r="AH128" i="92" a="1"/>
  <c r="AF162" i="86" a="1"/>
  <c r="AJ138" i="87" a="1"/>
  <c r="AD197" i="92" a="1"/>
  <c r="AF138" i="92" a="1"/>
  <c r="AJ163" i="92" a="1"/>
  <c r="AE72" i="86" a="1"/>
  <c r="AE73" i="87" a="1"/>
  <c r="AH103" i="91" a="1"/>
  <c r="AE146" i="87" a="1"/>
  <c r="AH150" i="92" a="1"/>
  <c r="AH115" i="91" a="1"/>
  <c r="AI71" i="92" a="1"/>
  <c r="AE188" i="91" a="1"/>
  <c r="AC70" i="86" a="1"/>
  <c r="AI103" i="87" a="1"/>
  <c r="AG22" i="86" a="1"/>
  <c r="AC169" i="86" a="1"/>
  <c r="AI129" i="92" a="1"/>
  <c r="AE85" i="87" a="1"/>
  <c r="AG8" i="87" a="1"/>
  <c r="AF6" i="86" a="1"/>
  <c r="L25" i="87" a="1"/>
  <c r="AD12" i="91" a="1"/>
  <c r="AE24" i="87" a="1"/>
  <c r="AF127" i="91" a="1"/>
  <c r="AG112" i="86" a="1"/>
  <c r="AD190" i="87" a="1"/>
  <c r="AI171" i="91" a="1"/>
  <c r="W76" i="87" a="1"/>
  <c r="AG173" i="92" a="1"/>
  <c r="AE102" i="86" a="1"/>
  <c r="AH146" i="91" a="1"/>
  <c r="AD96" i="87" a="1"/>
  <c r="AE117" i="91" a="1"/>
  <c r="AG72" i="91" a="1"/>
  <c r="AI188" i="91" a="1"/>
  <c r="AD119" i="87" a="1"/>
  <c r="AE71" i="92" a="1"/>
  <c r="AI114" i="91" a="1"/>
  <c r="AF191" i="92" a="1"/>
  <c r="AJ196" i="92" a="1"/>
  <c r="AG164" i="92" a="1"/>
  <c r="AJ113" i="92" a="1"/>
  <c r="AF9" i="91" a="1"/>
  <c r="AH134" i="91" a="1"/>
  <c r="N25" i="92" a="1"/>
  <c r="AC72" i="91" a="1"/>
  <c r="AF184" i="86" a="1"/>
  <c r="AJ129" i="92" a="1"/>
  <c r="AH94" i="92" a="1"/>
  <c r="AD21" i="86" a="1"/>
  <c r="AH87" i="91" a="1"/>
  <c r="AI128" i="91" a="1"/>
  <c r="AF116" i="92" a="1"/>
  <c r="AG170" i="86" a="1"/>
  <c r="Z12" i="92" a="1"/>
  <c r="AE187" i="91" a="1"/>
  <c r="X11" i="87" a="1"/>
  <c r="AC21" i="86" a="1"/>
  <c r="AH181" i="92" a="1"/>
  <c r="AJ186" i="92" a="1"/>
  <c r="AB190" i="86" a="1"/>
  <c r="AE105" i="87" a="1"/>
  <c r="O72" i="92" a="1"/>
  <c r="AF182" i="86" a="1"/>
  <c r="AF174" i="86" a="1"/>
  <c r="AG104" i="86" a="1"/>
  <c r="Z12" i="91" a="1"/>
  <c r="AH68" i="87" a="1"/>
  <c r="AE22" i="91" a="1"/>
  <c r="AC133" i="86" a="1"/>
  <c r="AI167" i="87" a="1"/>
  <c r="AE180" i="86" a="1"/>
  <c r="R76" i="92" a="1"/>
  <c r="Q73" i="92" a="1"/>
  <c r="AH191" i="86" a="1"/>
  <c r="AE152" i="87" a="1"/>
  <c r="AF167" i="91" a="1"/>
  <c r="AE111" i="91" a="1"/>
  <c r="AD68" i="91" a="1"/>
  <c r="AF186" i="91" a="1"/>
  <c r="AI151" i="91" a="1"/>
  <c r="AD119" i="92" a="1"/>
  <c r="AF200" i="91" a="1"/>
  <c r="AA22" i="92" a="1"/>
  <c r="AH108" i="87" a="1"/>
  <c r="AD178" i="87" a="1"/>
  <c r="K76" i="86" a="1"/>
  <c r="AH101" i="86" a="1"/>
  <c r="AG113" i="87" a="1"/>
  <c r="AH192" i="87" a="1"/>
  <c r="AB87" i="86" a="1"/>
  <c r="AD81" i="86" a="1"/>
  <c r="AI174" i="91" a="1"/>
  <c r="AE127" i="87" a="1"/>
  <c r="AF111" i="91" a="1"/>
  <c r="AA75" i="92" a="1"/>
  <c r="AH138" i="92" a="1"/>
  <c r="AG106" i="92" a="1"/>
  <c r="AF7" i="86" a="1"/>
  <c r="AJ197" i="91" a="1"/>
  <c r="AC73" i="92" a="1"/>
  <c r="AH79" i="87" a="1"/>
  <c r="AD153" i="91" a="1"/>
  <c r="AE150" i="92" a="1"/>
  <c r="AH114" i="91" a="1"/>
  <c r="AD141" i="86" a="1"/>
  <c r="AH7" i="86" a="1"/>
  <c r="AI87" i="87" a="1"/>
  <c r="AI121" i="91" a="1"/>
  <c r="AJ103" i="92" a="1"/>
  <c r="AF145" i="91" a="1"/>
  <c r="AG179" i="92" a="1"/>
  <c r="AF164" i="86" a="1"/>
  <c r="X73" i="91" a="1"/>
  <c r="Q72" i="92" a="1"/>
  <c r="AE17" i="86" a="1"/>
  <c r="AH187" i="91" a="1"/>
  <c r="AH149" i="92" a="1"/>
  <c r="AG127" i="87" a="1"/>
  <c r="AI83" i="91" a="1"/>
  <c r="AF130" i="92" a="1"/>
  <c r="AH22" i="87" a="1"/>
  <c r="AE191" i="91" a="1"/>
  <c r="AB196" i="86" a="1"/>
  <c r="AH17" i="92" a="1"/>
  <c r="AG149" i="91" a="1"/>
  <c r="T73" i="92" a="1"/>
  <c r="AB199" i="86" a="1"/>
  <c r="N76" i="87" a="1"/>
  <c r="AJ171" i="92" a="1"/>
  <c r="AH159" i="86" a="1"/>
  <c r="O12" i="92" a="1"/>
  <c r="AD166" i="92" a="1"/>
  <c r="AD18" i="92" a="1"/>
  <c r="O73" i="92" a="1"/>
  <c r="AC72" i="87" a="1"/>
  <c r="AI176" i="91" a="1"/>
  <c r="AJ107" i="91" a="1"/>
  <c r="R11" i="92" a="1"/>
  <c r="AG79" i="87" a="1"/>
  <c r="AH193" i="87" a="1"/>
  <c r="P72" i="87" a="1"/>
  <c r="AH83" i="92" a="1"/>
  <c r="AJ76" i="87" a="1"/>
  <c r="AJ182" i="92" a="1"/>
  <c r="AG139" i="91" a="1"/>
  <c r="AF150" i="87" a="1"/>
  <c r="AD173" i="92" a="1"/>
  <c r="AE75" i="86" a="1"/>
  <c r="AE190" i="92" a="1"/>
  <c r="AF93" i="92" a="1"/>
  <c r="AD128" i="92" a="1"/>
  <c r="N76" i="86" a="1"/>
  <c r="AD69" i="91" a="1"/>
  <c r="AD126" i="92" a="1"/>
  <c r="U25" i="91" a="1"/>
  <c r="AG148" i="86" a="1"/>
  <c r="AI188" i="92" a="1"/>
  <c r="AI93" i="87" a="1"/>
  <c r="AD73" i="86" a="1"/>
  <c r="AH116" i="92" a="1"/>
  <c r="AJ196" i="87" a="1"/>
  <c r="AF5" i="92" a="1"/>
  <c r="AJ183" i="87" a="1"/>
  <c r="AC76" i="87" a="1"/>
  <c r="AG171" i="91" a="1"/>
  <c r="AB170" i="86" a="1"/>
  <c r="AH70" i="86" a="1"/>
  <c r="AG90" i="86" a="1"/>
  <c r="AD128" i="91" a="1"/>
  <c r="AE19" i="86" a="1"/>
  <c r="AJ156" i="92" a="1"/>
  <c r="AJ162" i="91" a="1"/>
  <c r="AH179" i="92" a="1"/>
  <c r="AI76" i="87" a="1"/>
  <c r="AI6" i="87" a="1"/>
  <c r="AJ102" i="91" a="1"/>
  <c r="AE25" i="87" a="1"/>
  <c r="AE17" i="87" a="1"/>
  <c r="AI112" i="87" a="1"/>
  <c r="M23" i="92" a="1"/>
  <c r="X24" i="86" a="1"/>
  <c r="AG200" i="87" a="1"/>
  <c r="AI122" i="91" a="1"/>
  <c r="AF147" i="91" a="1"/>
  <c r="AH88" i="91" a="1"/>
  <c r="AE106" i="92" a="1"/>
  <c r="AI103" i="91" a="1"/>
  <c r="AF11" i="86" a="1"/>
  <c r="AB73" i="91" a="1"/>
  <c r="AG99" i="86" a="1"/>
  <c r="AH183" i="86" a="1"/>
  <c r="P25" i="87" a="1"/>
  <c r="AJ101" i="87" a="1"/>
  <c r="AD176" i="87" a="1"/>
  <c r="AD124" i="91" a="1"/>
  <c r="P72" i="86" a="1"/>
  <c r="AH197" i="92" a="1"/>
  <c r="AE86" i="87" a="1"/>
  <c r="AI168" i="91" a="1"/>
  <c r="AJ185" i="91" a="1"/>
  <c r="X73" i="87" a="1"/>
  <c r="AD177" i="86" a="1"/>
  <c r="AF199" i="86" a="1"/>
  <c r="AH108" i="86" a="1"/>
  <c r="AF187" i="92" a="1"/>
  <c r="AB133" i="86" a="1"/>
  <c r="AH158" i="91" a="1"/>
  <c r="AF172" i="91" a="1"/>
  <c r="AH111" i="87" a="1"/>
  <c r="AG138" i="91" a="1"/>
  <c r="AF84" i="87" a="1"/>
  <c r="AI135" i="91" a="1"/>
  <c r="AG192" i="92" a="1"/>
  <c r="AG151" i="87" a="1"/>
  <c r="AE68" i="92" a="1"/>
  <c r="S72" i="92" a="1"/>
  <c r="AE148" i="86" a="1"/>
  <c r="AF145" i="86" a="1"/>
  <c r="AD177" i="92" a="1"/>
  <c r="AH11" i="91" a="1"/>
  <c r="AG153" i="87" a="1"/>
  <c r="AD168" i="86" a="1"/>
  <c r="AI117" i="87" a="1"/>
  <c r="AE196" i="86" a="1"/>
  <c r="AG85" i="86" a="1"/>
  <c r="AG149" i="86" a="1"/>
  <c r="AJ115" i="92" a="1"/>
  <c r="AG115" i="86" a="1"/>
  <c r="AE106" i="86" a="1"/>
  <c r="AH117" i="86" a="1"/>
  <c r="AB75" i="92" a="1"/>
  <c r="R72" i="92" a="1"/>
  <c r="AI116" i="92" a="1"/>
  <c r="AF182" i="87" a="1"/>
  <c r="AF102" i="86" a="1"/>
  <c r="AH148" i="91" a="1"/>
  <c r="V22" i="91" a="1"/>
  <c r="AI97" i="87" a="1"/>
  <c r="AE188" i="87" a="1"/>
  <c r="AD7" i="92" a="1"/>
  <c r="AH147" i="91" a="1"/>
  <c r="AA22" i="87" a="1"/>
  <c r="Q75" i="87" a="1"/>
  <c r="AE6" i="92" a="1"/>
  <c r="AD72" i="92" a="1"/>
  <c r="AG117" i="91" a="1"/>
  <c r="AG160" i="86" a="1"/>
  <c r="AD103" i="91" a="1"/>
  <c r="AE129" i="86" a="1"/>
  <c r="AH110" i="86" a="1"/>
  <c r="AE96" i="87" a="1"/>
  <c r="AH83" i="86" a="1"/>
  <c r="AH102" i="92" a="1"/>
  <c r="AE5" i="87" a="1"/>
  <c r="N11" i="87" a="1"/>
  <c r="AH165" i="87" a="1"/>
  <c r="AG170" i="87" a="1"/>
  <c r="AD164" i="92" a="1"/>
  <c r="AC75" i="87" a="1"/>
  <c r="AD199" i="91" a="1"/>
  <c r="R23" i="92" a="1"/>
  <c r="AH96" i="87" a="1"/>
  <c r="AJ85" i="92" a="1"/>
  <c r="AF172" i="87" a="1"/>
  <c r="AG70" i="91" a="1"/>
  <c r="AI130" i="92" a="1"/>
  <c r="AE161" i="86" a="1"/>
  <c r="AD136" i="91" a="1"/>
  <c r="Z73" i="87" a="1"/>
  <c r="AH5" i="91" a="1"/>
  <c r="AD91" i="92" a="1"/>
  <c r="AJ173" i="87" a="1"/>
  <c r="AI69" i="87" a="1"/>
  <c r="AH159" i="87" a="1"/>
  <c r="AI155" i="92" a="1"/>
  <c r="AD101" i="92" a="1"/>
  <c r="AG178" i="86" a="1"/>
  <c r="AD6" i="92" a="1"/>
  <c r="Y12" i="92" a="1"/>
  <c r="AI129" i="87" a="1"/>
  <c r="AI150" i="87" a="1"/>
  <c r="AF140" i="92" a="1"/>
  <c r="AE177" i="92" a="1"/>
  <c r="AH172" i="86" a="1"/>
  <c r="AJ76" i="91" a="1"/>
  <c r="AC81" i="86" a="1"/>
  <c r="AI75" i="91" a="1"/>
  <c r="AH154" i="86" a="1"/>
  <c r="AE8" i="86" a="1"/>
  <c r="AJ189" i="92" a="1"/>
  <c r="AD196" i="92" a="1"/>
  <c r="AH186" i="92" a="1"/>
  <c r="AE99" i="91" a="1"/>
  <c r="AH174" i="91" a="1"/>
  <c r="AF96" i="91" a="1"/>
  <c r="AJ9" i="87" a="1"/>
  <c r="AE108" i="91" a="1"/>
  <c r="AI135" i="92" a="1"/>
  <c r="AE180" i="91" a="1"/>
  <c r="AF70" i="92" a="1"/>
  <c r="AE107" i="91" a="1"/>
  <c r="V24" i="91" a="1"/>
  <c r="AG96" i="86" a="1"/>
  <c r="AE102" i="87" a="1"/>
  <c r="L72" i="86" a="1"/>
  <c r="AJ140" i="91" a="1"/>
  <c r="AF19" i="92" a="1"/>
  <c r="AI96" i="87" a="1"/>
  <c r="AD120" i="86" a="1"/>
  <c r="N73" i="86" a="1"/>
  <c r="AH165" i="86" a="1"/>
  <c r="AH135" i="91" a="1"/>
  <c r="AJ107" i="87" a="1"/>
  <c r="AF183" i="92" a="1"/>
  <c r="AF110" i="87" a="1"/>
  <c r="AC88" i="86" a="1"/>
  <c r="AF183" i="87" a="1"/>
  <c r="AE103" i="86" a="1"/>
  <c r="AG25" i="91" a="1"/>
  <c r="AF23" i="86" a="1"/>
  <c r="AH105" i="87" a="1"/>
  <c r="AC197" i="86" a="1"/>
  <c r="AF99" i="86" a="1"/>
  <c r="AH20" i="87" a="1"/>
  <c r="AH101" i="91" a="1"/>
  <c r="AC11" i="91" a="1"/>
  <c r="AJ187" i="92" a="1"/>
  <c r="AJ164" i="91" a="1"/>
  <c r="AF69" i="92" a="1"/>
  <c r="AG179" i="91" a="1"/>
  <c r="AJ144" i="92" a="1"/>
  <c r="AC100" i="86" a="1"/>
  <c r="AE76" i="86" a="1"/>
  <c r="AJ102" i="87" a="1"/>
  <c r="AJ24" i="87" a="1"/>
  <c r="AA25" i="87" a="1"/>
  <c r="AD160" i="91" a="1"/>
  <c r="AC25" i="91" a="1"/>
  <c r="AI147" i="87" a="1"/>
  <c r="AE182" i="92" a="1"/>
  <c r="AD95" i="92" a="1"/>
  <c r="P11" i="92" a="1"/>
  <c r="AE101" i="92" a="1"/>
  <c r="AH22" i="92" a="1"/>
  <c r="AG161" i="87" a="1"/>
  <c r="AJ153" i="92" a="1"/>
  <c r="AI124" i="92" a="1"/>
  <c r="S23" i="92" a="1"/>
  <c r="U22" i="91" a="1"/>
  <c r="AD129" i="91" a="1"/>
  <c r="AE198" i="91" a="1"/>
  <c r="AE151" i="86" a="1"/>
  <c r="W11" i="86" a="1"/>
  <c r="AD25" i="87" a="1"/>
  <c r="AH152" i="91" a="1"/>
  <c r="AF105" i="86" a="1"/>
  <c r="AI7" i="87" a="1"/>
  <c r="AF132" i="91" a="1"/>
  <c r="AG93" i="91" a="1"/>
  <c r="AH146" i="92" a="1"/>
  <c r="AI129" i="91" a="1"/>
  <c r="AF160" i="91" a="1"/>
  <c r="AE123" i="91" a="1"/>
  <c r="AE179" i="91" a="1"/>
  <c r="AH136" i="86" a="1"/>
  <c r="AD122" i="87" a="1"/>
  <c r="AC25" i="87" a="1"/>
  <c r="AH169" i="91" a="1"/>
  <c r="L76" i="87" a="1"/>
  <c r="AJ169" i="87" a="1"/>
  <c r="AH105" i="92" a="1"/>
  <c r="AH138" i="87" a="1"/>
  <c r="AI152" i="91" a="1"/>
  <c r="AC102" i="86" a="1"/>
  <c r="AD111" i="87" a="1"/>
  <c r="AJ170" i="91" a="1"/>
  <c r="AD134" i="91" a="1"/>
  <c r="AH148" i="92" a="1"/>
  <c r="AH103" i="86" a="1"/>
  <c r="AE110" i="86" a="1"/>
  <c r="U23" i="91" a="1"/>
  <c r="AF139" i="86" a="1"/>
  <c r="AG86" i="91" a="1"/>
  <c r="AB154" i="86" a="1"/>
  <c r="AH179" i="91" a="1"/>
  <c r="AD92" i="92" a="1"/>
  <c r="AJ127" i="92" a="1"/>
  <c r="AE148" i="91" a="1"/>
  <c r="R76" i="87" a="1"/>
  <c r="AB22" i="87" a="1"/>
  <c r="AD194" i="92" a="1"/>
  <c r="AE104" i="87" a="1"/>
  <c r="AE88" i="86" a="1"/>
  <c r="AH195" i="86" a="1"/>
  <c r="AI192" i="87" a="1"/>
  <c r="AE103" i="91" a="1"/>
  <c r="AH155" i="92" a="1"/>
  <c r="AF83" i="91" a="1"/>
  <c r="AJ111" i="87" a="1"/>
  <c r="AB109" i="86" a="1"/>
  <c r="AJ177" i="87" a="1"/>
  <c r="AF157" i="87" a="1"/>
  <c r="N75" i="86" a="1"/>
  <c r="AC103" i="86" a="1"/>
  <c r="AD83" i="87" a="1"/>
  <c r="AI83" i="87" a="1"/>
  <c r="AI187" i="91" a="1"/>
  <c r="AE166" i="91" a="1"/>
  <c r="AE170" i="92" a="1"/>
  <c r="AF12" i="86" a="1"/>
  <c r="AC24" i="92" a="1"/>
  <c r="AI196" i="92" a="1"/>
  <c r="AC82" i="86" a="1"/>
  <c r="AB19" i="86" a="1"/>
  <c r="S75" i="92" a="1"/>
  <c r="AI193" i="92" a="1"/>
  <c r="AH102" i="91" a="1"/>
  <c r="AB155" i="86" a="1"/>
  <c r="AI173" i="87" a="1"/>
  <c r="AH185" i="91" a="1"/>
  <c r="AI126" i="92" a="1"/>
  <c r="AI173" i="91" a="1"/>
  <c r="AG87" i="92" a="1"/>
  <c r="AH193" i="86" a="1"/>
  <c r="AD97" i="87" a="1"/>
  <c r="AD144" i="87" a="1"/>
  <c r="AE179" i="87" a="1"/>
  <c r="AE147" i="87" a="1"/>
  <c r="AB94" i="86" a="1"/>
  <c r="AI145" i="87" a="1"/>
  <c r="AG80" i="87" a="1"/>
  <c r="AH109" i="91" a="1"/>
  <c r="AH107" i="92" a="1"/>
  <c r="AH93" i="86" a="1"/>
  <c r="AF179" i="87" a="1"/>
  <c r="AF19" i="87" a="1"/>
  <c r="AB9" i="86" a="1"/>
  <c r="AD75" i="87" a="1"/>
  <c r="AE73" i="86" a="1"/>
  <c r="AJ80" i="92" a="1"/>
  <c r="AD134" i="87" a="1"/>
  <c r="AB96" i="86" a="1"/>
  <c r="P75" i="92" a="1"/>
  <c r="AD172" i="91" a="1"/>
  <c r="AD182" i="92" a="1"/>
  <c r="AD104" i="87" a="1"/>
  <c r="Z23" i="91" a="1"/>
  <c r="AI148" i="87" a="1"/>
  <c r="AJ123" i="92" a="1"/>
  <c r="AD108" i="91" a="1"/>
  <c r="AD114" i="91" a="1"/>
  <c r="S25" i="91" a="1"/>
  <c r="AI167" i="92" a="1"/>
  <c r="AD139" i="87" a="1"/>
  <c r="V76" i="92" a="1"/>
  <c r="AH69" i="87" a="1"/>
  <c r="AH147" i="92" a="1"/>
  <c r="AJ123" i="87" a="1"/>
  <c r="AD83" i="92" a="1"/>
  <c r="O23" i="92" a="1"/>
  <c r="AE69" i="86" a="1"/>
  <c r="Q23" i="86" a="1"/>
  <c r="AG168" i="91" a="1"/>
  <c r="W75" i="91" a="1"/>
  <c r="AA25" i="86" a="1"/>
  <c r="AF10" i="86" a="1"/>
  <c r="AD138" i="86" a="1"/>
  <c r="AF137" i="92" a="1"/>
  <c r="AF164" i="91" a="1"/>
  <c r="AG166" i="86" a="1"/>
  <c r="AD84" i="92" a="1"/>
  <c r="AH98" i="87" a="1"/>
  <c r="AE87" i="86" a="1"/>
  <c r="AH194" i="86" a="1"/>
  <c r="AJ145" i="87" a="1"/>
  <c r="AE147" i="86" a="1"/>
  <c r="AG9" i="91" a="1"/>
  <c r="W22" i="92" a="1"/>
  <c r="AI136" i="91" a="1"/>
  <c r="Q23" i="87" a="1"/>
  <c r="AE126" i="91" a="1"/>
  <c r="AG109" i="87" a="1"/>
  <c r="AG106" i="87" a="1"/>
  <c r="AJ117" i="92" a="1"/>
  <c r="AE190" i="87" a="1"/>
  <c r="AI94" i="92" a="1"/>
  <c r="AJ192" i="91" a="1"/>
  <c r="AI68" i="92" a="1"/>
  <c r="AE139" i="86" a="1"/>
  <c r="L24" i="86" a="1"/>
  <c r="AD191" i="86" a="1"/>
  <c r="AB174" i="86" a="1"/>
  <c r="AF141" i="92" a="1"/>
  <c r="AD80" i="87" a="1"/>
  <c r="AI184" i="87" a="1"/>
  <c r="AB175" i="86" a="1"/>
  <c r="AD108" i="86" a="1"/>
  <c r="Z76" i="86" a="1"/>
  <c r="AJ146" i="91" a="1"/>
  <c r="AI72" i="91" a="1"/>
  <c r="AJ150" i="91" a="1"/>
  <c r="AE100" i="92" a="1"/>
  <c r="AF151" i="91" a="1"/>
  <c r="AG72" i="87" a="1"/>
  <c r="AD174" i="92" a="1"/>
  <c r="AI83" i="92" a="1"/>
  <c r="AH196" i="86" a="1"/>
  <c r="AI80" i="92" a="1"/>
  <c r="AD118" i="87" a="1"/>
  <c r="S76" i="86" a="1"/>
  <c r="AC7" i="86" a="1"/>
  <c r="AH80" i="92" a="1"/>
  <c r="AG165" i="86" a="1"/>
  <c r="AI81" i="91" a="1"/>
  <c r="AD113" i="87" a="1"/>
  <c r="AC184" i="86" a="1"/>
  <c r="AJ199" i="91" a="1"/>
  <c r="AH190" i="86" a="1"/>
  <c r="X72" i="91" a="1"/>
  <c r="AJ94" i="87" a="1"/>
  <c r="AG144" i="92" a="1"/>
  <c r="AE127" i="91" a="1"/>
  <c r="AD133" i="91" a="1"/>
  <c r="AJ106" i="92" a="1"/>
  <c r="AE186" i="92" a="1"/>
  <c r="AD182" i="86" a="1"/>
  <c r="AG96" i="92" a="1"/>
  <c r="AC138" i="86" a="1"/>
  <c r="AD23" i="86" a="1"/>
  <c r="AI108" i="92" a="1"/>
  <c r="AF163" i="87" a="1"/>
  <c r="AG146" i="92" a="1"/>
  <c r="AI169" i="91" a="1"/>
  <c r="AJ178" i="87" a="1"/>
  <c r="AF23" i="87" a="1"/>
  <c r="AG112" i="92" a="1"/>
  <c r="AF130" i="86" a="1"/>
  <c r="AD72" i="87" a="1"/>
  <c r="AD131" i="92" a="1"/>
  <c r="AJ138" i="91" a="1"/>
  <c r="AJ167" i="87" a="1"/>
  <c r="AG71" i="87" a="1"/>
  <c r="AB75" i="91" a="1"/>
  <c r="AD123" i="92" a="1"/>
  <c r="AD163" i="87" a="1"/>
  <c r="AI24" i="87" a="1"/>
  <c r="S11" i="87" a="1"/>
  <c r="AG173" i="91" a="1"/>
  <c r="AF132" i="87" a="1"/>
  <c r="AD186" i="91" a="1"/>
  <c r="AE24" i="92" a="1"/>
  <c r="AE155" i="92" a="1"/>
  <c r="U72" i="86" a="1"/>
  <c r="AI85" i="92" a="1"/>
  <c r="AF71" i="86" a="1"/>
  <c r="AE196" i="87" a="1"/>
  <c r="AH112" i="91" a="1"/>
  <c r="AD106" i="91" a="1"/>
  <c r="AI158" i="87" a="1"/>
  <c r="AD162" i="91" a="1"/>
  <c r="AD154" i="87" a="1"/>
  <c r="AG172" i="86" a="1"/>
  <c r="AD102" i="87" a="1"/>
  <c r="AH131" i="86" a="1"/>
  <c r="AD76" i="86" a="1"/>
  <c r="AE12" i="91" a="1"/>
  <c r="O76" i="86" a="1"/>
  <c r="AF84" i="86" a="1"/>
  <c r="AG101" i="91" a="1"/>
  <c r="AD23" i="91" a="1"/>
  <c r="U73" i="91" a="1"/>
  <c r="AH81" i="92" a="1"/>
  <c r="N25" i="87" a="1"/>
  <c r="AG107" i="86" a="1"/>
  <c r="AH198" i="91" a="1"/>
  <c r="AH120" i="86" a="1"/>
  <c r="AD155" i="91" a="1"/>
  <c r="AG120" i="86" a="1"/>
  <c r="AI133" i="87" a="1"/>
  <c r="AE134" i="91" a="1"/>
  <c r="AH132" i="91" a="1"/>
  <c r="V24" i="86" a="1"/>
  <c r="AF162" i="92" a="1"/>
  <c r="AI21" i="92" a="1"/>
  <c r="AJ88" i="87" a="1"/>
  <c r="AH145" i="91" a="1"/>
  <c r="AG80" i="92" a="1"/>
  <c r="AD75" i="91" a="1"/>
  <c r="AI145" i="92" a="1"/>
  <c r="AD132" i="87" a="1"/>
  <c r="AJ173" i="91" a="1"/>
  <c r="K22" i="86" a="1"/>
  <c r="S22" i="86" a="1"/>
  <c r="W76" i="92" a="1"/>
  <c r="AC90" i="86" a="1"/>
  <c r="AG198" i="92" a="1"/>
  <c r="AG172" i="92" a="1"/>
  <c r="AD71" i="87" a="1"/>
  <c r="AF177" i="92" a="1"/>
  <c r="AJ71" i="92" a="1"/>
  <c r="N11" i="86" a="1"/>
  <c r="AH97" i="86" a="1"/>
  <c r="AD134" i="92" a="1"/>
  <c r="AE129" i="87" a="1"/>
  <c r="AE21" i="86" a="1"/>
  <c r="AB120" i="86" a="1"/>
  <c r="AE172" i="87" a="1"/>
  <c r="AD88" i="87" a="1"/>
  <c r="AF131" i="87" a="1"/>
  <c r="Y12" i="86" a="1"/>
  <c r="AE84" i="86" a="1"/>
  <c r="X12" i="91" a="1"/>
  <c r="AF95" i="92" a="1"/>
  <c r="Z73" i="86" a="1"/>
  <c r="AC160" i="86" a="1"/>
  <c r="AG125" i="87" a="1"/>
  <c r="AI177" i="87" a="1"/>
  <c r="P24" i="91" a="1"/>
  <c r="AH142" i="86" a="1"/>
  <c r="I25" i="86" a="1"/>
  <c r="AG82" i="92" a="1"/>
  <c r="AB134" i="86" a="1"/>
  <c r="AC75" i="91" a="1"/>
  <c r="AF118" i="87" a="1"/>
  <c r="AG198" i="86" a="1"/>
  <c r="P73" i="92" a="1"/>
  <c r="AI5" i="87" a="1"/>
  <c r="AD76" i="87" a="1"/>
  <c r="AF176" i="91" a="1"/>
  <c r="AF160" i="87" a="1"/>
  <c r="T25" i="86" a="1"/>
  <c r="AG138" i="92" a="1"/>
  <c r="AD165" i="92" a="1"/>
  <c r="AF25" i="92" a="1"/>
  <c r="AH165" i="91" a="1"/>
  <c r="AJ108" i="91" a="1"/>
  <c r="AC5" i="86" a="1"/>
  <c r="AF100" i="87" a="1"/>
  <c r="L73" i="92" a="1"/>
  <c r="AH98" i="91" a="1"/>
  <c r="L75" i="87" a="1"/>
  <c r="AI179" i="91" a="1"/>
  <c r="L75" i="92" a="1"/>
  <c r="AG11" i="91" a="1"/>
  <c r="AD198" i="87" a="1"/>
  <c r="N24" i="86" a="1"/>
  <c r="AD151" i="87" a="1"/>
  <c r="AH23" i="92" a="1"/>
  <c r="AE142" i="86" a="1"/>
  <c r="AI101" i="91" a="1"/>
  <c r="P22" i="86" a="1"/>
  <c r="AI106" i="92" a="1"/>
  <c r="AE122" i="86" a="1"/>
  <c r="AD19" i="92" a="1"/>
  <c r="AF96" i="92" a="1"/>
  <c r="AE181" i="86" a="1"/>
  <c r="AJ193" i="87" a="1"/>
  <c r="AF124" i="92" a="1"/>
  <c r="AH75" i="92" a="1"/>
  <c r="AH163" i="91" a="1"/>
  <c r="AJ98" i="91" a="1"/>
  <c r="T23" i="87" a="1"/>
  <c r="AE146" i="92" a="1"/>
  <c r="AD8" i="86" a="1"/>
  <c r="I73" i="86" a="1"/>
  <c r="AG100" i="92" a="1"/>
  <c r="AJ101" i="92" a="1"/>
  <c r="AF96" i="87" a="1"/>
  <c r="AI183" i="87" a="1"/>
  <c r="AI159" i="87" a="1"/>
  <c r="AI76" i="91" a="1"/>
  <c r="AC83" i="86" a="1"/>
  <c r="AG145" i="91" a="1"/>
  <c r="AG158" i="91" a="1"/>
  <c r="AI163" i="91" a="1"/>
  <c r="S24" i="87" a="1"/>
  <c r="AE200" i="86" a="1"/>
  <c r="AG96" i="87" a="1"/>
  <c r="AJ113" i="91" a="1"/>
  <c r="AG179" i="87" a="1"/>
  <c r="AE75" i="91" a="1"/>
  <c r="M72" i="86" a="1"/>
  <c r="AG131" i="86" a="1"/>
  <c r="AD8" i="91" a="1"/>
  <c r="AF153" i="87" a="1"/>
  <c r="AG86" i="92" a="1"/>
  <c r="W23" i="91" a="1"/>
  <c r="AE124" i="91" a="1"/>
  <c r="AD92" i="87" a="1"/>
  <c r="AJ186" i="87" a="1"/>
  <c r="AE103" i="92" a="1"/>
  <c r="AD11" i="87" a="1"/>
  <c r="AB136" i="86" a="1"/>
  <c r="AF159" i="92" a="1"/>
  <c r="AH170" i="87" a="1"/>
  <c r="AJ131" i="92" a="1"/>
  <c r="AI118" i="91" a="1"/>
  <c r="AD192" i="87" a="1"/>
  <c r="R24" i="91" a="1"/>
  <c r="AE85" i="86" a="1"/>
  <c r="AH198" i="87" a="1"/>
  <c r="AH101" i="87" a="1"/>
  <c r="U11" i="86" a="1"/>
  <c r="M24" i="87" a="1"/>
  <c r="AE12" i="86" a="1"/>
  <c r="AE157" i="91" a="1"/>
  <c r="AJ137" i="92" a="1"/>
  <c r="AG84" i="92" a="1"/>
  <c r="AI18" i="91" a="1"/>
  <c r="AD149" i="87" a="1"/>
  <c r="AI22" i="87" a="1"/>
  <c r="AF161" i="87" a="1"/>
  <c r="AE132" i="87" a="1"/>
  <c r="R11" i="91" a="1"/>
  <c r="AC156" i="86" a="1"/>
  <c r="AD112" i="91" a="1"/>
  <c r="AH8" i="86" a="1"/>
  <c r="AG81" i="87" a="1"/>
  <c r="AJ80" i="87" a="1"/>
  <c r="AD19" i="87" a="1"/>
  <c r="AD73" i="91" a="1"/>
  <c r="U24" i="92" a="1"/>
  <c r="AE108" i="92" a="1"/>
  <c r="AF184" i="91" a="1"/>
  <c r="AF73" i="86" a="1"/>
  <c r="AH153" i="87" a="1"/>
  <c r="AG110" i="91" a="1"/>
  <c r="AB8" i="86" a="1"/>
  <c r="AB164" i="86" a="1"/>
  <c r="AF98" i="86" a="1"/>
  <c r="AG69" i="86" a="1"/>
  <c r="S24" i="86" a="1"/>
  <c r="AI88" i="91" a="1"/>
  <c r="AE25" i="86" a="1"/>
  <c r="AH143" i="87" a="1"/>
  <c r="AJ94" i="92" a="1"/>
  <c r="AB197" i="86" a="1"/>
  <c r="AJ163" i="87" a="1"/>
  <c r="AF127" i="92" a="1"/>
  <c r="AD176" i="91" a="1"/>
  <c r="AJ189" i="91" a="1"/>
  <c r="AF192" i="92" a="1"/>
  <c r="AD164" i="91" a="1"/>
  <c r="U72" i="87" a="1"/>
  <c r="AE144" i="92" a="1"/>
  <c r="AI198" i="87" a="1"/>
  <c r="AH134" i="86" a="1"/>
  <c r="AH144" i="92" a="1"/>
  <c r="AH132" i="86" a="1"/>
  <c r="AH93" i="91" a="1"/>
  <c r="AE138" i="86" a="1"/>
  <c r="AH170" i="86" a="1"/>
  <c r="W25" i="91" a="1"/>
  <c r="N72" i="86" a="1"/>
  <c r="AI152" i="92" a="1"/>
  <c r="AC151" i="86" a="1"/>
  <c r="AE75" i="92" a="1"/>
  <c r="M12" i="91" a="1"/>
  <c r="U25" i="86" a="1"/>
  <c r="AD25" i="92" a="1"/>
  <c r="AD87" i="91" a="1"/>
  <c r="AC85" i="86" a="1"/>
  <c r="AI96" i="91" a="1"/>
  <c r="AE120" i="91" a="1"/>
  <c r="AD196" i="87" a="1"/>
  <c r="AE183" i="86" a="1"/>
  <c r="U22" i="87" a="1"/>
  <c r="AE118" i="86" a="1"/>
  <c r="AE131" i="87" a="1"/>
  <c r="AG105" i="87" a="1"/>
  <c r="AI87" i="92" a="1"/>
  <c r="AG111" i="91" a="1"/>
  <c r="AB119" i="86" a="1"/>
  <c r="AD179" i="91" a="1"/>
  <c r="AH197" i="91" a="1"/>
  <c r="AF142" i="87" a="1"/>
  <c r="AD197" i="86" a="1"/>
  <c r="AH8" i="91" a="1"/>
  <c r="AA75" i="87" a="1"/>
  <c r="AF183" i="91" a="1"/>
  <c r="AH97" i="92" a="1"/>
  <c r="Z23" i="87" a="1"/>
  <c r="AG135" i="86" a="1"/>
  <c r="AH182" i="87" a="1"/>
  <c r="AF115" i="87" a="1"/>
  <c r="AG157" i="91" a="1"/>
  <c r="AI181" i="91" a="1"/>
  <c r="AG143" i="86" a="1"/>
  <c r="AI81" i="87" a="1"/>
  <c r="AE18" i="91" a="1"/>
  <c r="AH169" i="87" a="1"/>
  <c r="AJ6" i="91" a="1"/>
  <c r="AF76" i="92" a="1"/>
  <c r="S22" i="87" a="1"/>
  <c r="AC122" i="86" a="1"/>
  <c r="AI90" i="87" a="1"/>
  <c r="AJ87" i="92" a="1"/>
  <c r="AF88" i="87" a="1"/>
  <c r="AH20" i="92" a="1"/>
  <c r="AE189" i="87" a="1"/>
  <c r="AA72" i="92" a="1"/>
  <c r="AJ22" i="87" a="1"/>
  <c r="AJ177" i="91" a="1"/>
  <c r="AD149" i="86" a="1"/>
  <c r="AI138" i="92" a="1"/>
  <c r="AI115" i="92" a="1"/>
  <c r="AH174" i="92" a="1"/>
  <c r="AF200" i="92" a="1"/>
  <c r="AD127" i="91" a="1"/>
  <c r="AH117" i="91" a="1"/>
  <c r="AA73" i="87" a="1"/>
  <c r="AI168" i="92" a="1"/>
  <c r="AF154" i="92" a="1"/>
  <c r="AF109" i="86" a="1"/>
  <c r="V11" i="91" a="1"/>
  <c r="AE135" i="91" a="1"/>
  <c r="AI125" i="92" a="1"/>
  <c r="AE98" i="86" a="1"/>
  <c r="AD142" i="86" a="1"/>
  <c r="AH17" i="87" a="1"/>
  <c r="AJ125" i="87" a="1"/>
  <c r="AH81" i="86" a="1"/>
  <c r="AF193" i="91" a="1"/>
  <c r="AH9" i="92" a="1"/>
  <c r="AF21" i="86" a="1"/>
  <c r="AJ125" i="91" a="1"/>
  <c r="AE196" i="92" a="1"/>
  <c r="V76" i="91" a="1"/>
  <c r="AF10" i="87" a="1"/>
  <c r="AG131" i="91" a="1"/>
  <c r="AI107" i="91" a="1"/>
  <c r="AE191" i="92" a="1"/>
  <c r="AH21" i="92" a="1"/>
  <c r="AD141" i="87" a="1"/>
  <c r="AI165" i="91" a="1"/>
  <c r="AG186" i="92" a="1"/>
  <c r="AG114" i="87" a="1"/>
  <c r="AE153" i="86" a="1"/>
  <c r="AB149" i="86" a="1"/>
  <c r="AG186" i="91" a="1"/>
  <c r="AD168" i="92" a="1"/>
  <c r="AG86" i="86" a="1"/>
  <c r="V73" i="86" a="1"/>
  <c r="AH167" i="91" a="1"/>
  <c r="AF145" i="92" a="1"/>
  <c r="AD103" i="86" a="1"/>
  <c r="AD194" i="91" a="1"/>
  <c r="Y73" i="91" a="1"/>
  <c r="AH200" i="86" a="1"/>
  <c r="AG97" i="86" a="1"/>
  <c r="AE19" i="92" a="1"/>
  <c r="AH81" i="87" a="1"/>
  <c r="AF75" i="86" a="1"/>
  <c r="AE157" i="92" a="1"/>
  <c r="AH22" i="86" a="1"/>
  <c r="AJ128" i="92" a="1"/>
  <c r="AC120" i="86" a="1"/>
  <c r="AE103" i="87" a="1"/>
  <c r="AH152" i="87" a="1"/>
  <c r="AG93" i="92" a="1"/>
  <c r="AF159" i="91" a="1"/>
  <c r="AJ125" i="92" a="1"/>
  <c r="AE109" i="91" a="1"/>
  <c r="AE70" i="92" a="1"/>
  <c r="AG181" i="86" a="1"/>
  <c r="AB121" i="86" a="1"/>
  <c r="AJ72" i="91" a="1"/>
  <c r="AF130" i="87" a="1"/>
  <c r="AH118" i="92" a="1"/>
  <c r="AH110" i="92" a="1"/>
  <c r="AC19" i="86" a="1"/>
  <c r="M75" i="91" a="1"/>
  <c r="AJ200" i="87" a="1"/>
  <c r="AF187" i="86" a="1"/>
  <c r="AF193" i="86" a="1"/>
  <c r="AE175" i="91" a="1"/>
  <c r="AD68" i="86" a="1"/>
  <c r="AJ135" i="87" a="1"/>
  <c r="Q75" i="91" a="1"/>
  <c r="P12" i="87" a="1"/>
  <c r="AJ79" i="91" a="1"/>
  <c r="AH128" i="86" a="1"/>
  <c r="AD172" i="92" a="1"/>
  <c r="Z24" i="91" a="1"/>
  <c r="M73" i="91" a="1"/>
  <c r="AJ181" i="92" a="1"/>
  <c r="AE149" i="86" a="1"/>
  <c r="AG163" i="86" a="1"/>
  <c r="M11" i="91" a="1"/>
  <c r="AD98" i="92" a="1"/>
  <c r="AD121" i="87" a="1"/>
  <c r="AG19" i="92" a="1"/>
  <c r="AH154" i="92" a="1"/>
  <c r="AD148" i="91" a="1"/>
  <c r="AH142" i="91" a="1"/>
  <c r="AD105" i="86" a="1"/>
  <c r="O72" i="91" a="1"/>
  <c r="AJ88" i="91" a="1"/>
  <c r="AC180" i="86" a="1"/>
  <c r="S75" i="87" a="1"/>
  <c r="AG6" i="87" a="1"/>
  <c r="AJ166" i="87" a="1"/>
  <c r="AE125" i="91" a="1"/>
  <c r="AJ160" i="92" a="1"/>
  <c r="Z72" i="92" a="1"/>
  <c r="AG157" i="87" a="1"/>
  <c r="AJ190" i="92" a="1"/>
  <c r="AA12" i="92" a="1"/>
  <c r="AF17" i="91" a="1"/>
  <c r="AG149" i="87" a="1"/>
  <c r="AJ168" i="92" a="1"/>
  <c r="AH12" i="91" a="1"/>
  <c r="AH85" i="86" a="1"/>
  <c r="AC159" i="86" a="1"/>
  <c r="AE81" i="92" a="1"/>
  <c r="AF159" i="86" a="1"/>
  <c r="AE195" i="87" a="1"/>
  <c r="AG194" i="92" a="1"/>
  <c r="AG133" i="91" a="1"/>
  <c r="AH139" i="91" a="1"/>
  <c r="V12" i="87" a="1"/>
  <c r="AG196" i="86" a="1"/>
  <c r="AF133" i="91" a="1"/>
  <c r="AE8" i="91" a="1"/>
  <c r="AC193" i="86" a="1"/>
  <c r="AF178" i="86" a="1"/>
  <c r="AI198" i="92" a="1"/>
  <c r="V12" i="91" a="1"/>
  <c r="AB124" i="86" a="1"/>
  <c r="AF152" i="92" a="1"/>
  <c r="AG118" i="92" a="1"/>
  <c r="AJ179" i="87" a="1"/>
  <c r="AG17" i="86" a="1"/>
  <c r="AD129" i="86" a="1"/>
  <c r="AB70" i="86" a="1"/>
  <c r="AJ110" i="92" a="1"/>
  <c r="AG148" i="87" a="1"/>
  <c r="AE192" i="92" a="1"/>
  <c r="AI152" i="87" a="1"/>
  <c r="AC118" i="86" a="1"/>
  <c r="AF112" i="86" a="1"/>
  <c r="P76" i="86" a="1"/>
  <c r="Y72" i="86" a="1"/>
  <c r="AE143" i="86" a="1"/>
  <c r="AA75" i="91" a="1"/>
  <c r="AF178" i="87" a="1"/>
  <c r="AE173" i="87" a="1"/>
  <c r="AE169" i="86" a="1"/>
  <c r="AB111" i="86" a="1"/>
  <c r="AF184" i="92" a="1"/>
  <c r="AH134" i="92" a="1"/>
  <c r="AC73" i="86" a="1"/>
  <c r="AI156" i="92" a="1"/>
  <c r="I12" i="86" a="1"/>
  <c r="AI166" i="91" a="1"/>
  <c r="AD157" i="86" a="1"/>
  <c r="L25" i="91" a="1"/>
  <c r="L76" i="86" a="1"/>
  <c r="AG161" i="86" a="1"/>
  <c r="AE194" i="86" a="1"/>
  <c r="X75" i="86" a="1"/>
  <c r="AE155" i="86" a="1"/>
  <c r="AG107" i="91" a="1"/>
  <c r="O12" i="87" a="1"/>
  <c r="AG104" i="92" a="1"/>
  <c r="AG116" i="86" a="1"/>
  <c r="V76" i="87" a="1"/>
  <c r="I11" i="86" a="1"/>
  <c r="O72" i="86" a="1"/>
  <c r="AI94" i="91" a="1"/>
  <c r="X23" i="91" a="1"/>
  <c r="AE131" i="92" a="1"/>
  <c r="AJ192" i="92" a="1"/>
  <c r="AJ18" i="87" a="1"/>
  <c r="AE120" i="86" a="1"/>
  <c r="AA22" i="86" a="1"/>
  <c r="AF114" i="91" a="1"/>
  <c r="S22" i="91" a="1"/>
  <c r="AE146" i="91" a="1"/>
  <c r="AE22" i="86" a="1"/>
  <c r="AD185" i="91" a="1"/>
  <c r="AJ23" i="91" a="1"/>
  <c r="AG144" i="91" a="1"/>
  <c r="AI23" i="91" a="1"/>
  <c r="AH163" i="87" a="1"/>
  <c r="AB181" i="86" a="1"/>
  <c r="U76" i="87" a="1"/>
  <c r="AF175" i="91" a="1"/>
  <c r="AC113" i="86" a="1"/>
  <c r="AI12" i="91" a="1"/>
  <c r="AH176" i="92" a="1"/>
  <c r="AJ20" i="92" a="1"/>
  <c r="AG95" i="92" a="1"/>
  <c r="AD120" i="87" a="1"/>
  <c r="AH117" i="87" a="1"/>
  <c r="AF136" i="86" a="1"/>
  <c r="AE73" i="91" a="1"/>
  <c r="AF140" i="91" a="1"/>
  <c r="AG23" i="92" a="1"/>
  <c r="AG126" i="87" a="1"/>
  <c r="AB105" i="86" a="1"/>
  <c r="AB178" i="86" a="1"/>
  <c r="AG130" i="91" a="1"/>
  <c r="AD90" i="92" a="1"/>
  <c r="AG95" i="91" a="1"/>
  <c r="S25" i="86" a="1"/>
  <c r="AJ95" i="91" a="1"/>
  <c r="AA12" i="86" a="1"/>
  <c r="AE104" i="86" a="1"/>
  <c r="AE11" i="86" a="1"/>
  <c r="V25" i="91" a="1"/>
  <c r="AD22" i="86" a="1"/>
  <c r="AG127" i="92" a="1"/>
  <c r="AG18" i="92" a="1"/>
  <c r="AF20" i="87" a="1"/>
  <c r="AH40" i="84" l="1"/>
  <c r="AK40" i="84" s="1"/>
  <c r="AL40" i="84" s="1" a="1"/>
  <c r="AM40" i="84" s="1"/>
  <c r="C40" i="92"/>
  <c r="C40" i="87"/>
  <c r="C40" i="86"/>
  <c r="C40" i="91"/>
  <c r="V41" i="84"/>
  <c r="W41" i="84" a="1"/>
  <c r="X41" i="84" s="1"/>
  <c r="Y41" i="84" s="1"/>
  <c r="Z41" i="84" s="1"/>
  <c r="D40" i="86" l="1"/>
  <c r="D40" i="87"/>
  <c r="D40" i="91"/>
  <c r="D40" i="92"/>
  <c r="AA41" i="84" a="1"/>
  <c r="AB41" i="84" s="1"/>
  <c r="AH41" i="84" l="1"/>
  <c r="AK41" i="84" s="1"/>
  <c r="AL41" i="84" s="1" a="1"/>
  <c r="AM41" i="84" s="1"/>
  <c r="C41" i="91"/>
  <c r="C41" i="92"/>
  <c r="C41" i="86"/>
  <c r="C41" i="87"/>
  <c r="AP84" i="87" a="1"/>
  <c r="AR127" i="91" a="1"/>
  <c r="AS137" i="87" a="1"/>
  <c r="AJ78" i="91" a="1"/>
  <c r="AK151" i="87" a="1"/>
  <c r="AA16" i="91" a="1"/>
  <c r="AR21" i="91" a="1"/>
  <c r="AP118" i="86" a="1"/>
  <c r="AQ68" i="92" a="1"/>
  <c r="AQ196" i="87" a="1"/>
  <c r="AM101" i="87" a="1"/>
  <c r="AR167" i="92" a="1"/>
  <c r="AT119" i="92" a="1"/>
  <c r="AQ123" i="86" a="1"/>
  <c r="AT5" i="92" a="1"/>
  <c r="AP165" i="91" a="1"/>
  <c r="N77" i="91" a="1"/>
  <c r="AR174" i="87" a="1"/>
  <c r="AL144" i="92" a="1"/>
  <c r="AL134" i="91" a="1"/>
  <c r="AI109" i="86" a="1"/>
  <c r="AS10" i="91" a="1"/>
  <c r="AK9" i="86" a="1"/>
  <c r="AQ74" i="92" a="1"/>
  <c r="AJ28" i="91" a="1"/>
  <c r="S16" i="87" a="1"/>
  <c r="Y15" i="86" a="1"/>
  <c r="AQ88" i="86" a="1"/>
  <c r="Q13" i="92" a="1"/>
  <c r="S74" i="92" a="1"/>
  <c r="AT190" i="92" a="1"/>
  <c r="AN181" i="91" a="1"/>
  <c r="AT142" i="91" a="1"/>
  <c r="AF74" i="86" a="1"/>
  <c r="AK27" i="87" a="1"/>
  <c r="AQ102" i="86" a="1"/>
  <c r="AQ175" i="87" a="1"/>
  <c r="AL138" i="87" a="1"/>
  <c r="AK106" i="91" a="1"/>
  <c r="AL141" i="91" a="1"/>
  <c r="M15" i="87" a="1"/>
  <c r="AN130" i="91" a="1"/>
  <c r="AH26" i="91" a="1"/>
  <c r="AI20" i="86" a="1"/>
  <c r="U14" i="91" a="1"/>
  <c r="AT105" i="91" a="1"/>
  <c r="AS169" i="87" a="1"/>
  <c r="AJ16" i="91" a="1"/>
  <c r="AL77" i="87" a="1"/>
  <c r="AO135" i="91" a="1"/>
  <c r="AN187" i="91" a="1"/>
  <c r="AO115" i="92" a="1"/>
  <c r="AR178" i="86" a="1"/>
  <c r="L77" i="92" a="1"/>
  <c r="AJ94" i="86" a="1"/>
  <c r="AO86" i="91" a="1"/>
  <c r="AQ29" i="92" a="1"/>
  <c r="AL167" i="91" a="1"/>
  <c r="AN187" i="86" a="1"/>
  <c r="AQ108" i="87" a="1"/>
  <c r="AS166" i="92" a="1"/>
  <c r="AQ9" i="92" a="1"/>
  <c r="AO120" i="91" a="1"/>
  <c r="AR20" i="92" a="1"/>
  <c r="AO100" i="91" a="1"/>
  <c r="I14" i="86" a="1"/>
  <c r="AR102" i="92" a="1"/>
  <c r="AP140" i="91" a="1"/>
  <c r="AQ7" i="87" a="1"/>
  <c r="AH16" i="86" a="1"/>
  <c r="AR173" i="92" a="1"/>
  <c r="AM173" i="91" a="1"/>
  <c r="AM150" i="92" a="1"/>
  <c r="AP27" i="86" a="1"/>
  <c r="AB14" i="91" a="1"/>
  <c r="AP174" i="87" a="1"/>
  <c r="Y77" i="92" a="1"/>
  <c r="AT171" i="87" a="1"/>
  <c r="AN10" i="86" a="1"/>
  <c r="AQ124" i="86" a="1"/>
  <c r="AT192" i="91" a="1"/>
  <c r="AO195" i="92" a="1"/>
  <c r="AN91" i="87" a="1"/>
  <c r="AQ16" i="86" a="1"/>
  <c r="AR141" i="86" a="1"/>
  <c r="AP80" i="92" a="1"/>
  <c r="P15" i="86" a="1"/>
  <c r="AT75" i="91" a="1"/>
  <c r="AM26" i="87" a="1"/>
  <c r="AL77" i="91" a="1"/>
  <c r="AQ100" i="87" a="1"/>
  <c r="AE78" i="91" a="1"/>
  <c r="Q27" i="87" a="1"/>
  <c r="AQ93" i="91" a="1"/>
  <c r="AP187" i="87" a="1"/>
  <c r="AR96" i="92" a="1"/>
  <c r="AN179" i="86" a="1"/>
  <c r="AK72" i="86" a="1"/>
  <c r="AP169" i="87" a="1"/>
  <c r="AK84" i="92" a="1"/>
  <c r="N15" i="91" a="1"/>
  <c r="AN132" i="91" a="1"/>
  <c r="AI176" i="86" a="1"/>
  <c r="AM156" i="91" a="1"/>
  <c r="AJ168" i="86" a="1"/>
  <c r="AN112" i="92" a="1"/>
  <c r="AQ21" i="92" a="1"/>
  <c r="AJ26" i="91" a="1"/>
  <c r="AS104" i="87" a="1"/>
  <c r="AO136" i="92" a="1"/>
  <c r="AS168" i="87" a="1"/>
  <c r="AR169" i="86" a="1"/>
  <c r="AR78" i="87" a="1"/>
  <c r="AQ174" i="91" a="1"/>
  <c r="AP24" i="86" a="1"/>
  <c r="AK69" i="86" a="1"/>
  <c r="AM6" i="87" a="1"/>
  <c r="AK186" i="92" a="1"/>
  <c r="AK184" i="86" a="1"/>
  <c r="AN130" i="92" a="1"/>
  <c r="AK171" i="91" a="1"/>
  <c r="AJ138" i="86" a="1"/>
  <c r="AN185" i="86" a="1"/>
  <c r="AK157" i="91" a="1"/>
  <c r="AC14" i="87" a="1"/>
  <c r="AH74" i="87" a="1"/>
  <c r="AT155" i="92" a="1"/>
  <c r="AN96" i="87" a="1"/>
  <c r="AS87" i="92" a="1"/>
  <c r="AT119" i="91" a="1"/>
  <c r="AO145" i="91" a="1"/>
  <c r="V14" i="87" a="1"/>
  <c r="AR93" i="92" a="1"/>
  <c r="AN114" i="92" a="1"/>
  <c r="AP91" i="86" a="1"/>
  <c r="AN188" i="91" a="1"/>
  <c r="M29" i="91" a="1"/>
  <c r="AK111" i="87" a="1"/>
  <c r="AN108" i="91" a="1"/>
  <c r="AT74" i="92" a="1"/>
  <c r="AP173" i="91" a="1"/>
  <c r="AK185" i="91" a="1"/>
  <c r="AN80" i="92" a="1"/>
  <c r="AR27" i="87" a="1"/>
  <c r="AM24" i="87" a="1"/>
  <c r="AL16" i="92" a="1"/>
  <c r="AP135" i="91" a="1"/>
  <c r="Q29" i="87" a="1"/>
  <c r="L15" i="86" a="1"/>
  <c r="L74" i="86" a="1"/>
  <c r="AP159" i="86" a="1"/>
  <c r="AB28" i="87" a="1"/>
  <c r="AQ116" i="86" a="1"/>
  <c r="AO79" i="91" a="1"/>
  <c r="AP157" i="86" a="1"/>
  <c r="AP160" i="91" a="1"/>
  <c r="AS142" i="92" a="1"/>
  <c r="AP89" i="92" a="1"/>
  <c r="AP154" i="92" a="1"/>
  <c r="AT191" i="92" a="1"/>
  <c r="J77" i="86" a="1"/>
  <c r="AN10" i="87" a="1"/>
  <c r="AS142" i="87" a="1"/>
  <c r="AS107" i="87" a="1"/>
  <c r="AO87" i="86" a="1"/>
  <c r="AS170" i="91" a="1"/>
  <c r="AL156" i="86" a="1"/>
  <c r="AP131" i="86" a="1"/>
  <c r="AK142" i="86" a="1"/>
  <c r="AS199" i="87" a="1"/>
  <c r="AM114" i="92" a="1"/>
  <c r="AQ147" i="86" a="1"/>
  <c r="AN19" i="91" a="1"/>
  <c r="AO71" i="91" a="1"/>
  <c r="Z28" i="92" a="1"/>
  <c r="AR22" i="92" a="1"/>
  <c r="AN26" i="91" a="1"/>
  <c r="AS90" i="92" a="1"/>
  <c r="AN196" i="86" a="1"/>
  <c r="AB77" i="87" a="1"/>
  <c r="AS75" i="87" a="1"/>
  <c r="AO135" i="86" a="1"/>
  <c r="AP108" i="91" a="1"/>
  <c r="AS175" i="87" a="1"/>
  <c r="AM104" i="92" a="1"/>
  <c r="AK11" i="92" a="1"/>
  <c r="AO77" i="91" a="1"/>
  <c r="AO170" i="91" a="1"/>
  <c r="AT140" i="92" a="1"/>
  <c r="AN149" i="86" a="1"/>
  <c r="AF28" i="92" a="1"/>
  <c r="AO96" i="86" a="1"/>
  <c r="AR169" i="92" a="1"/>
  <c r="AK93" i="87" a="1"/>
  <c r="AK87" i="92" a="1"/>
  <c r="AO142" i="87" a="1"/>
  <c r="AL97" i="87" a="1"/>
  <c r="AQ28" i="92" a="1"/>
  <c r="AL11" i="91" a="1"/>
  <c r="AR189" i="91" a="1"/>
  <c r="AQ167" i="91" a="1"/>
  <c r="AS72" i="87" a="1"/>
  <c r="AI13" i="92" a="1"/>
  <c r="V28" i="91" a="1"/>
  <c r="AE13" i="91" a="1"/>
  <c r="AK175" i="86" a="1"/>
  <c r="AR24" i="91" a="1"/>
  <c r="AO94" i="87" a="1"/>
  <c r="AM154" i="91" a="1"/>
  <c r="V28" i="92" a="1"/>
  <c r="AL98" i="92" a="1"/>
  <c r="AP28" i="91" a="1"/>
  <c r="AL176" i="91" a="1"/>
  <c r="AT13" i="87" a="1"/>
  <c r="AS175" i="91" a="1"/>
  <c r="AT191" i="87" a="1"/>
  <c r="AS86" i="87" a="1"/>
  <c r="P27" i="91" a="1"/>
  <c r="AI77" i="87" a="1"/>
  <c r="AP107" i="86" a="1"/>
  <c r="AP116" i="86" a="1"/>
  <c r="AM153" i="91" a="1"/>
  <c r="AQ94" i="86" a="1"/>
  <c r="AM127" i="87" a="1"/>
  <c r="AN198" i="92" a="1"/>
  <c r="AL151" i="86" a="1"/>
  <c r="AS119" i="91" a="1"/>
  <c r="AO21" i="91" a="1"/>
  <c r="AM116" i="86" a="1"/>
  <c r="AO174" i="92" a="1"/>
  <c r="AK24" i="86" a="1"/>
  <c r="AN134" i="92" a="1"/>
  <c r="AG77" i="92" a="1"/>
  <c r="AS191" i="87" a="1"/>
  <c r="AQ116" i="87" a="1"/>
  <c r="AI146" i="86" a="1"/>
  <c r="AM70" i="91" a="1"/>
  <c r="AK162" i="87" a="1"/>
  <c r="AR143" i="87" a="1"/>
  <c r="O78" i="91" a="1"/>
  <c r="AO115" i="87" a="1"/>
  <c r="AL143" i="92" a="1"/>
  <c r="AJ76" i="86" a="1"/>
  <c r="AO14" i="86" a="1"/>
  <c r="AO137" i="91" a="1"/>
  <c r="M16" i="87" a="1"/>
  <c r="AP71" i="86" a="1"/>
  <c r="S27" i="86" a="1"/>
  <c r="AS107" i="91" a="1"/>
  <c r="AK72" i="91" a="1"/>
  <c r="AP161" i="87" a="1"/>
  <c r="AN141" i="86" a="1"/>
  <c r="AS80" i="92" a="1"/>
  <c r="AR184" i="92" a="1"/>
  <c r="AL24" i="91" a="1"/>
  <c r="AS74" i="91" a="1"/>
  <c r="AL148" i="87" a="1"/>
  <c r="AK148" i="86" a="1"/>
  <c r="AO175" i="87" a="1"/>
  <c r="AS101" i="91" a="1"/>
  <c r="AM77" i="87" a="1"/>
  <c r="AP183" i="91" a="1"/>
  <c r="AT124" i="92" a="1"/>
  <c r="AL135" i="91" a="1"/>
  <c r="AT97" i="91" a="1"/>
  <c r="AP83" i="87" a="1"/>
  <c r="AN100" i="87" a="1"/>
  <c r="AK155" i="86" a="1"/>
  <c r="AN197" i="86" a="1"/>
  <c r="AP10" i="86" a="1"/>
  <c r="AM147" i="87" a="1"/>
  <c r="AN125" i="87" a="1"/>
  <c r="AN105" i="92" a="1"/>
  <c r="AM17" i="87" a="1"/>
  <c r="AH29" i="87" a="1"/>
  <c r="AK168" i="91" a="1"/>
  <c r="AM173" i="86" a="1"/>
  <c r="AO195" i="87" a="1"/>
  <c r="AQ11" i="86" a="1"/>
  <c r="AN123" i="91" a="1"/>
  <c r="AN169" i="86" a="1"/>
  <c r="AI80" i="86" a="1"/>
  <c r="P28" i="86" a="1"/>
  <c r="AP6" i="87" a="1"/>
  <c r="P15" i="91" a="1"/>
  <c r="AK179" i="86" a="1"/>
  <c r="AL22" i="91" a="1"/>
  <c r="AO130" i="86" a="1"/>
  <c r="AR148" i="86" a="1"/>
  <c r="AQ99" i="86" a="1"/>
  <c r="W78" i="87" a="1"/>
  <c r="AN173" i="87" a="1"/>
  <c r="AP141" i="87" a="1"/>
  <c r="M78" i="87" a="1"/>
  <c r="AM113" i="87" a="1"/>
  <c r="AN99" i="86" a="1"/>
  <c r="AJ143" i="86" a="1"/>
  <c r="AN195" i="91" a="1"/>
  <c r="AK146" i="92" a="1"/>
  <c r="AP17" i="87" a="1"/>
  <c r="AI123" i="86" a="1"/>
  <c r="Y15" i="91" a="1"/>
  <c r="AN23" i="91" a="1"/>
  <c r="AO29" i="92" a="1"/>
  <c r="AM149" i="92" a="1"/>
  <c r="AB77" i="86" a="1"/>
  <c r="AK162" i="86" a="1"/>
  <c r="AK108" i="87" a="1"/>
  <c r="AM73" i="86" a="1"/>
  <c r="AK109" i="92" a="1"/>
  <c r="AK109" i="86" a="1"/>
  <c r="AJ8" i="86" a="1"/>
  <c r="AJ186" i="86" a="1"/>
  <c r="AK89" i="86" a="1"/>
  <c r="AR158" i="86" a="1"/>
  <c r="AM82" i="86" a="1"/>
  <c r="AC26" i="86" a="1"/>
  <c r="AE77" i="87" a="1"/>
  <c r="AQ71" i="92" a="1"/>
  <c r="AQ197" i="92" a="1"/>
  <c r="AT20" i="91" a="1"/>
  <c r="AK102" i="87" a="1"/>
  <c r="T28" i="92" a="1"/>
  <c r="AM78" i="92" a="1"/>
  <c r="AM86" i="91" a="1"/>
  <c r="AS144" i="87" a="1"/>
  <c r="AI26" i="92" a="1"/>
  <c r="AL185" i="91" a="1"/>
  <c r="AO73" i="91" a="1"/>
  <c r="AT100" i="92" a="1"/>
  <c r="AR8" i="92" a="1"/>
  <c r="AJ200" i="86" a="1"/>
  <c r="AK157" i="86" a="1"/>
  <c r="AK160" i="87" a="1"/>
  <c r="AR183" i="87" a="1"/>
  <c r="AB15" i="92" a="1"/>
  <c r="AJ21" i="86" a="1"/>
  <c r="AQ170" i="86" a="1"/>
  <c r="S26" i="86" a="1"/>
  <c r="AT102" i="91" a="1"/>
  <c r="AO170" i="86" a="1"/>
  <c r="AR85" i="92" a="1"/>
  <c r="AK186" i="86" a="1"/>
  <c r="AI148" i="86" a="1"/>
  <c r="AM140" i="92" a="1"/>
  <c r="AL121" i="87" a="1"/>
  <c r="AQ140" i="92" a="1"/>
  <c r="R15" i="91" a="1"/>
  <c r="AQ180" i="86" a="1"/>
  <c r="I15" i="86" a="1"/>
  <c r="AK120" i="91" a="1"/>
  <c r="AB74" i="86" a="1"/>
  <c r="AK21" i="86" a="1"/>
  <c r="AL78" i="87" a="1"/>
  <c r="AK128" i="86" a="1"/>
  <c r="AR120" i="92" a="1"/>
  <c r="V29" i="86" a="1"/>
  <c r="I29" i="86" a="1"/>
  <c r="AO84" i="87" a="1"/>
  <c r="AQ116" i="91" a="1"/>
  <c r="AK78" i="91" a="1"/>
  <c r="AM6" i="91" a="1"/>
  <c r="W15" i="91" a="1"/>
  <c r="AT135" i="92" a="1"/>
  <c r="AI75" i="86" a="1"/>
  <c r="AR127" i="92" a="1"/>
  <c r="AP23" i="92" a="1"/>
  <c r="AR125" i="91" a="1"/>
  <c r="M14" i="91" a="1"/>
  <c r="AN177" i="92" a="1"/>
  <c r="AR70" i="87" a="1"/>
  <c r="AO92" i="91" a="1"/>
  <c r="AP79" i="91" a="1"/>
  <c r="AT118" i="87" a="1"/>
  <c r="R15" i="92" a="1"/>
  <c r="AS108" i="87" a="1"/>
  <c r="AK70" i="87" a="1"/>
  <c r="AT20" i="87" a="1"/>
  <c r="AS74" i="87" a="1"/>
  <c r="AT89" i="87" a="1"/>
  <c r="AK131" i="86" a="1"/>
  <c r="AP82" i="87" a="1"/>
  <c r="AK87" i="87" a="1"/>
  <c r="AR149" i="86" a="1"/>
  <c r="AM29" i="92" a="1"/>
  <c r="AO73" i="87" a="1"/>
  <c r="AK9" i="87" a="1"/>
  <c r="AS22" i="87" a="1"/>
  <c r="AO182" i="91" a="1"/>
  <c r="AS28" i="91" a="1"/>
  <c r="AN68" i="92" a="1"/>
  <c r="AS17" i="91" a="1"/>
  <c r="AR147" i="87" a="1"/>
  <c r="AT28" i="92" a="1"/>
  <c r="AP192" i="92" a="1"/>
  <c r="AL138" i="86" a="1"/>
  <c r="AS9" i="87" a="1"/>
  <c r="AP20" i="86" a="1"/>
  <c r="AM170" i="91" a="1"/>
  <c r="AJ70" i="86" a="1"/>
  <c r="AN144" i="87" a="1"/>
  <c r="AF14" i="92" a="1"/>
  <c r="AP109" i="92" a="1"/>
  <c r="AM157" i="91" a="1"/>
  <c r="AN96" i="92" a="1"/>
  <c r="AR72" i="86" a="1"/>
  <c r="AJ152" i="86" a="1"/>
  <c r="AT193" i="92" a="1"/>
  <c r="AL88" i="91" a="1"/>
  <c r="AM157" i="86" a="1"/>
  <c r="AI15" i="91" a="1"/>
  <c r="AL161" i="91" a="1"/>
  <c r="AR118" i="86" a="1"/>
  <c r="AR134" i="86" a="1"/>
  <c r="AL189" i="86" a="1"/>
  <c r="U28" i="87" a="1"/>
  <c r="AK163" i="91" a="1"/>
  <c r="AO102" i="86" a="1"/>
  <c r="AJ105" i="86" a="1"/>
  <c r="AP13" i="91" a="1"/>
  <c r="AM189" i="92" a="1"/>
  <c r="AL28" i="87" a="1"/>
  <c r="AN88" i="91" a="1"/>
  <c r="AP27" i="87" a="1"/>
  <c r="AR182" i="87" a="1"/>
  <c r="AP99" i="92" a="1"/>
  <c r="AK105" i="91" a="1"/>
  <c r="AM137" i="87" a="1"/>
  <c r="AR144" i="91" a="1"/>
  <c r="AA13" i="92" a="1"/>
  <c r="AP154" i="87" a="1"/>
  <c r="AP17" i="92" a="1"/>
  <c r="AP83" i="91" a="1"/>
  <c r="AN25" i="92" a="1"/>
  <c r="AP94" i="91" a="1"/>
  <c r="AQ134" i="87" a="1"/>
  <c r="AK199" i="92" a="1"/>
  <c r="AR145" i="91" a="1"/>
  <c r="AE29" i="86" a="1"/>
  <c r="AO155" i="86" a="1"/>
  <c r="AK146" i="86" a="1"/>
  <c r="AQ137" i="92" a="1"/>
  <c r="AF28" i="86" a="1"/>
  <c r="AJ82" i="86" a="1"/>
  <c r="AL89" i="92" a="1"/>
  <c r="AM130" i="87" a="1"/>
  <c r="AS118" i="87" a="1"/>
  <c r="AR140" i="92" a="1"/>
  <c r="AR26" i="91" a="1"/>
  <c r="AL155" i="87" a="1"/>
  <c r="AK165" i="92" a="1"/>
  <c r="AK170" i="92" a="1"/>
  <c r="AO81" i="87" a="1"/>
  <c r="AK101" i="87" a="1"/>
  <c r="AQ115" i="87" a="1"/>
  <c r="AF13" i="91" a="1"/>
  <c r="AI144" i="86" a="1"/>
  <c r="AT94" i="92" a="1"/>
  <c r="AQ136" i="91" a="1"/>
  <c r="AP108" i="87" a="1"/>
  <c r="W16" i="87" a="1"/>
  <c r="AO19" i="87" a="1"/>
  <c r="AR96" i="86" a="1"/>
  <c r="AN191" i="91" a="1"/>
  <c r="AR95" i="92" a="1"/>
  <c r="AL171" i="92" a="1"/>
  <c r="AM171" i="87" a="1"/>
  <c r="AL188" i="92" a="1"/>
  <c r="AT162" i="91" a="1"/>
  <c r="AQ81" i="86" a="1"/>
  <c r="AO28" i="87" a="1"/>
  <c r="AB77" i="92" a="1"/>
  <c r="P27" i="87" a="1"/>
  <c r="AK140" i="87" a="1"/>
  <c r="AB78" i="92" a="1"/>
  <c r="AL12" i="86" a="1"/>
  <c r="AN133" i="86" a="1"/>
  <c r="AL120" i="91" a="1"/>
  <c r="AO68" i="86" a="1"/>
  <c r="AM120" i="92" a="1"/>
  <c r="AQ200" i="87" a="1"/>
  <c r="AM165" i="92" a="1"/>
  <c r="AM104" i="86" a="1"/>
  <c r="N14" i="91" a="1"/>
  <c r="AS166" i="87" a="1"/>
  <c r="AL152" i="87" a="1"/>
  <c r="AN16" i="91" a="1"/>
  <c r="AN148" i="86" a="1"/>
  <c r="AJ102" i="86" a="1"/>
  <c r="AO69" i="91" a="1"/>
  <c r="AT143" i="91" a="1"/>
  <c r="AS147" i="87" a="1"/>
  <c r="AR152" i="87" a="1"/>
  <c r="AQ102" i="92" a="1"/>
  <c r="AO120" i="87" a="1"/>
  <c r="AT99" i="92" a="1"/>
  <c r="AP20" i="92" a="1"/>
  <c r="AK27" i="92" a="1"/>
  <c r="AQ162" i="92" a="1"/>
  <c r="Z77" i="92" a="1"/>
  <c r="AS11" i="92" a="1"/>
  <c r="Y74" i="91" a="1"/>
  <c r="AK83" i="91" a="1"/>
  <c r="AM193" i="91" a="1"/>
  <c r="AR190" i="91" a="1"/>
  <c r="AO188" i="87" a="1"/>
  <c r="AQ183" i="86" a="1"/>
  <c r="AN159" i="92" a="1"/>
  <c r="AN28" i="92" a="1"/>
  <c r="AJ118" i="86" a="1"/>
  <c r="V14" i="91" a="1"/>
  <c r="AK88" i="92" a="1"/>
  <c r="AK86" i="91" a="1"/>
  <c r="AL161" i="86" a="1"/>
  <c r="AO89" i="86" a="1"/>
  <c r="AM164" i="86" a="1"/>
  <c r="AM178" i="87" a="1"/>
  <c r="AO184" i="92" a="1"/>
  <c r="AR82" i="92" a="1"/>
  <c r="AM117" i="91" a="1"/>
  <c r="AT113" i="91" a="1"/>
  <c r="AL26" i="91" a="1"/>
  <c r="AL81" i="92" a="1"/>
  <c r="AQ68" i="87" a="1"/>
  <c r="AQ181" i="87" a="1"/>
  <c r="AR132" i="91" a="1"/>
  <c r="AP69" i="86" a="1"/>
  <c r="P14" i="86" a="1"/>
  <c r="AN109" i="86" a="1"/>
  <c r="AT192" i="87" a="1"/>
  <c r="AN17" i="91" a="1"/>
  <c r="AT81" i="87" a="1"/>
  <c r="AM187" i="86" a="1"/>
  <c r="AS199" i="91" a="1"/>
  <c r="AO150" i="91" a="1"/>
  <c r="AK88" i="86" a="1"/>
  <c r="AT79" i="87" a="1"/>
  <c r="AM90" i="91" a="1"/>
  <c r="AO95" i="92" a="1"/>
  <c r="AN137" i="91" a="1"/>
  <c r="AO16" i="87" a="1"/>
  <c r="AK145" i="92" a="1"/>
  <c r="AN22" i="86" a="1"/>
  <c r="AJ108" i="86" a="1"/>
  <c r="AI159" i="86" a="1"/>
  <c r="AN125" i="92" a="1"/>
  <c r="AE26" i="87" a="1"/>
  <c r="AQ107" i="87" a="1"/>
  <c r="AE74" i="87" a="1"/>
  <c r="AP173" i="86" a="1"/>
  <c r="AP109" i="91" a="1"/>
  <c r="P29" i="92" a="1"/>
  <c r="AM108" i="87" a="1"/>
  <c r="AO80" i="92" a="1"/>
  <c r="AN152" i="86" a="1"/>
  <c r="AO200" i="87" a="1"/>
  <c r="AT126" i="92" a="1"/>
  <c r="AT162" i="87" a="1"/>
  <c r="AJ135" i="86" a="1"/>
  <c r="AP149" i="92" a="1"/>
  <c r="AS165" i="91" a="1"/>
  <c r="X16" i="92" a="1"/>
  <c r="AM109" i="86" a="1"/>
  <c r="AS164" i="87" a="1"/>
  <c r="Y28" i="92" a="1"/>
  <c r="AK195" i="87" a="1"/>
  <c r="AQ135" i="92" a="1"/>
  <c r="AI133" i="86" a="1"/>
  <c r="R78" i="92" a="1"/>
  <c r="AM103" i="87" a="1"/>
  <c r="AN103" i="86" a="1"/>
  <c r="AQ9" i="87" a="1"/>
  <c r="AK171" i="87" a="1"/>
  <c r="AL187" i="92" a="1"/>
  <c r="AR103" i="86" a="1"/>
  <c r="P74" i="92" a="1"/>
  <c r="AK6" i="92" a="1"/>
  <c r="M28" i="92" a="1"/>
  <c r="V15" i="92" a="1"/>
  <c r="AR94" i="92" a="1"/>
  <c r="AM71" i="87" a="1"/>
  <c r="AN116" i="92" a="1"/>
  <c r="AO70" i="92" a="1"/>
  <c r="AT16" i="87" a="1"/>
  <c r="AD27" i="86" a="1"/>
  <c r="AT88" i="91" a="1"/>
  <c r="AM85" i="86" a="1"/>
  <c r="AN181" i="92" a="1"/>
  <c r="AO191" i="86" a="1"/>
  <c r="Q14" i="87" a="1"/>
  <c r="AH27" i="91" a="1"/>
  <c r="AS150" i="92" a="1"/>
  <c r="AP7" i="91" a="1"/>
  <c r="AK131" i="91" a="1"/>
  <c r="AK129" i="87" a="1"/>
  <c r="AR22" i="86" a="1"/>
  <c r="AO75" i="86" a="1"/>
  <c r="AM177" i="86" a="1"/>
  <c r="L29" i="86" a="1"/>
  <c r="AC14" i="92" a="1"/>
  <c r="Z28" i="86" a="1"/>
  <c r="AR158" i="91" a="1"/>
  <c r="AT142" i="87" a="1"/>
  <c r="AP18" i="87" a="1"/>
  <c r="AS83" i="92" a="1"/>
  <c r="AQ173" i="92" a="1"/>
  <c r="AO177" i="91" a="1"/>
  <c r="AM20" i="91" a="1"/>
  <c r="AJ169" i="86" a="1"/>
  <c r="AQ91" i="87" a="1"/>
  <c r="AR133" i="91" a="1"/>
  <c r="AS128" i="87" a="1"/>
  <c r="AQ20" i="87" a="1"/>
  <c r="AO158" i="91" a="1"/>
  <c r="AP16" i="91" a="1"/>
  <c r="AP23" i="86" a="1"/>
  <c r="AL29" i="92" a="1"/>
  <c r="AT150" i="87" a="1"/>
  <c r="AI82" i="86" a="1"/>
  <c r="AK12" i="87" a="1"/>
  <c r="J27" i="86" a="1"/>
  <c r="AM187" i="91" a="1"/>
  <c r="AL156" i="92" a="1"/>
  <c r="AR170" i="87" a="1"/>
  <c r="AL106" i="87" a="1"/>
  <c r="AP198" i="87" a="1"/>
  <c r="W26" i="91" a="1"/>
  <c r="AM144" i="92" a="1"/>
  <c r="AK110" i="87" a="1"/>
  <c r="AR74" i="86" a="1"/>
  <c r="AR199" i="91" a="1"/>
  <c r="AR20" i="86" a="1"/>
  <c r="AK124" i="92" a="1"/>
  <c r="AP95" i="92" a="1"/>
  <c r="AM162" i="92" a="1"/>
  <c r="Z26" i="86" a="1"/>
  <c r="AK13" i="86" a="1"/>
  <c r="AQ156" i="92" a="1"/>
  <c r="AO29" i="86" a="1"/>
  <c r="AS143" i="91" a="1"/>
  <c r="AK13" i="91" a="1"/>
  <c r="AP180" i="91" a="1"/>
  <c r="AM73" i="87" a="1"/>
  <c r="AS113" i="92" a="1"/>
  <c r="AM159" i="91" a="1"/>
  <c r="AM166" i="91" a="1"/>
  <c r="AR88" i="91" a="1"/>
  <c r="AI117" i="86" a="1"/>
  <c r="AJ153" i="86" a="1"/>
  <c r="Q14" i="91" a="1"/>
  <c r="AM152" i="91" a="1"/>
  <c r="AI16" i="92" a="1"/>
  <c r="AE77" i="86" a="1"/>
  <c r="AK193" i="91" a="1"/>
  <c r="AQ27" i="87" a="1"/>
  <c r="AN122" i="86" a="1"/>
  <c r="AT131" i="91" a="1"/>
  <c r="AI27" i="92" a="1"/>
  <c r="AS106" i="92" a="1"/>
  <c r="AS21" i="92" a="1"/>
  <c r="AL124" i="92" a="1"/>
  <c r="AL94" i="86" a="1"/>
  <c r="AM119" i="87" a="1"/>
  <c r="AO200" i="91" a="1"/>
  <c r="AM118" i="92" a="1"/>
  <c r="AR159" i="87" a="1"/>
  <c r="AP166" i="92" a="1"/>
  <c r="AM116" i="92" a="1"/>
  <c r="AO176" i="87" a="1"/>
  <c r="AQ196" i="92" a="1"/>
  <c r="AT135" i="91" a="1"/>
  <c r="AK73" i="86" a="1"/>
  <c r="AM171" i="91" a="1"/>
  <c r="AM159" i="87" a="1"/>
  <c r="AR172" i="87" a="1"/>
  <c r="AT70" i="91" a="1"/>
  <c r="AP93" i="92" a="1"/>
  <c r="AT130" i="92" a="1"/>
  <c r="AK15" i="92" a="1"/>
  <c r="AP103" i="86" a="1"/>
  <c r="AE27" i="92" a="1"/>
  <c r="AT200" i="87" a="1"/>
  <c r="X77" i="87" a="1"/>
  <c r="AQ191" i="86" a="1"/>
  <c r="AR134" i="91" a="1"/>
  <c r="AQ197" i="87" a="1"/>
  <c r="AI99" i="86" a="1"/>
  <c r="AH74" i="92" a="1"/>
  <c r="AK164" i="87" a="1"/>
  <c r="AO184" i="86" a="1"/>
  <c r="AT82" i="92" a="1"/>
  <c r="S77" i="92" a="1"/>
  <c r="AE15" i="86" a="1"/>
  <c r="AO85" i="91" a="1"/>
  <c r="AN150" i="91" a="1"/>
  <c r="AP199" i="87" a="1"/>
  <c r="AP143" i="86" a="1"/>
  <c r="AK18" i="87" a="1"/>
  <c r="AL146" i="91" a="1"/>
  <c r="AR154" i="86" a="1"/>
  <c r="AR173" i="91" a="1"/>
  <c r="AR13" i="87" a="1"/>
  <c r="AQ117" i="92" a="1"/>
  <c r="AP176" i="87" a="1"/>
  <c r="AO185" i="92" a="1"/>
  <c r="AQ170" i="87" a="1"/>
  <c r="AJ121" i="86" a="1"/>
  <c r="AT98" i="91" a="1"/>
  <c r="AP132" i="92" a="1"/>
  <c r="AQ184" i="91" a="1"/>
  <c r="AK12" i="86" a="1"/>
  <c r="AQ80" i="91" a="1"/>
  <c r="AS192" i="92" a="1"/>
  <c r="AP180" i="87" a="1"/>
  <c r="AQ6" i="91" a="1"/>
  <c r="AN70" i="87" a="1"/>
  <c r="AQ114" i="91" a="1"/>
  <c r="AK162" i="92" a="1"/>
  <c r="AO165" i="92" a="1"/>
  <c r="AI106" i="86" a="1"/>
  <c r="AP160" i="86" a="1"/>
  <c r="AN143" i="92" a="1"/>
  <c r="AO138" i="87" a="1"/>
  <c r="AP25" i="87" a="1"/>
  <c r="AQ14" i="92" a="1"/>
  <c r="AM147" i="86" a="1"/>
  <c r="AT91" i="92" a="1"/>
  <c r="O27" i="91" a="1"/>
  <c r="AI198" i="86" a="1"/>
  <c r="AQ164" i="86" a="1"/>
  <c r="AL17" i="86" a="1"/>
  <c r="AL134" i="92" a="1"/>
  <c r="AQ137" i="87" a="1"/>
  <c r="AM119" i="92" a="1"/>
  <c r="AP86" i="86" a="1"/>
  <c r="AN108" i="87" a="1"/>
  <c r="AB16" i="91" a="1"/>
  <c r="AT24" i="92" a="1"/>
  <c r="AL159" i="86" a="1"/>
  <c r="AI173" i="86" a="1"/>
  <c r="AT197" i="87" a="1"/>
  <c r="X26" i="91" a="1"/>
  <c r="AN133" i="92" a="1"/>
  <c r="AM107" i="86" a="1"/>
  <c r="AK7" i="86" a="1"/>
  <c r="AS144" i="92" a="1"/>
  <c r="AM155" i="91" a="1"/>
  <c r="AP123" i="91" a="1"/>
  <c r="AK119" i="91" a="1"/>
  <c r="AK159" i="86" a="1"/>
  <c r="AS112" i="92" a="1"/>
  <c r="AM135" i="92" a="1"/>
  <c r="AK81" i="87" a="1"/>
  <c r="AK7" i="91" a="1"/>
  <c r="AK174" i="87" a="1"/>
  <c r="AO155" i="92" a="1"/>
  <c r="AP193" i="92" a="1"/>
  <c r="P28" i="91" a="1"/>
  <c r="AM193" i="92" a="1"/>
  <c r="AS16" i="92" a="1"/>
  <c r="AT86" i="92" a="1"/>
  <c r="AR121" i="86" a="1"/>
  <c r="AN102" i="87" a="1"/>
  <c r="AT19" i="92" a="1"/>
  <c r="AQ141" i="86" a="1"/>
  <c r="AR197" i="87" a="1"/>
  <c r="AJ90" i="86" a="1"/>
  <c r="AO143" i="87" a="1"/>
  <c r="AN100" i="86" a="1"/>
  <c r="AM69" i="92" a="1"/>
  <c r="AQ89" i="87" a="1"/>
  <c r="AP28" i="87" a="1"/>
  <c r="AQ180" i="87" a="1"/>
  <c r="AR79" i="87" a="1"/>
  <c r="AQ76" i="86" a="1"/>
  <c r="AQ183" i="91" a="1"/>
  <c r="AQ125" i="91" a="1"/>
  <c r="AL112" i="92" a="1"/>
  <c r="AP24" i="87" a="1"/>
  <c r="AT195" i="87" a="1"/>
  <c r="AN5" i="87" a="1"/>
  <c r="AL147" i="87" a="1"/>
  <c r="AL122" i="87" a="1"/>
  <c r="AS94" i="91" a="1"/>
  <c r="AN74" i="87" a="1"/>
  <c r="AQ200" i="91" a="1"/>
  <c r="AN197" i="92" a="1"/>
  <c r="AQ98" i="86" a="1"/>
  <c r="AM186" i="91" a="1"/>
  <c r="AA29" i="91" a="1"/>
  <c r="AT90" i="87" a="1"/>
  <c r="AQ91" i="86" a="1"/>
  <c r="AP14" i="86" a="1"/>
  <c r="AM28" i="92" a="1"/>
  <c r="AM106" i="91" a="1"/>
  <c r="AN127" i="87" a="1"/>
  <c r="AL76" i="86" a="1"/>
  <c r="AT148" i="92" a="1"/>
  <c r="AK82" i="91" a="1"/>
  <c r="AL154" i="91" a="1"/>
  <c r="AQ110" i="92" a="1"/>
  <c r="AK107" i="92" a="1"/>
  <c r="AT190" i="91" a="1"/>
  <c r="AR92" i="91" a="1"/>
  <c r="AN190" i="92" a="1"/>
  <c r="AS156" i="87" a="1"/>
  <c r="AM120" i="87" a="1"/>
  <c r="AJ146" i="86" a="1"/>
  <c r="Y26" i="91" a="1"/>
  <c r="W28" i="91" a="1"/>
  <c r="AN76" i="87" a="1"/>
  <c r="AS184" i="87" a="1"/>
  <c r="AN95" i="87" a="1"/>
  <c r="AO107" i="86" a="1"/>
  <c r="R28" i="92" a="1"/>
  <c r="AT178" i="91" a="1"/>
  <c r="AK138" i="91" a="1"/>
  <c r="AK26" i="86" a="1"/>
  <c r="AQ96" i="92" a="1"/>
  <c r="AG27" i="86" a="1"/>
  <c r="AR93" i="91" a="1"/>
  <c r="AQ162" i="87" a="1"/>
  <c r="AS160" i="87" a="1"/>
  <c r="T74" i="87" a="1"/>
  <c r="AO189" i="91" a="1"/>
  <c r="AN178" i="87" a="1"/>
  <c r="AS91" i="87" a="1"/>
  <c r="AR180" i="92" a="1"/>
  <c r="AO129" i="87" a="1"/>
  <c r="AJ26" i="87" a="1"/>
  <c r="AN82" i="92" a="1"/>
  <c r="AL110" i="86" a="1"/>
  <c r="U27" i="86" a="1"/>
  <c r="AK109" i="91" a="1"/>
  <c r="AN72" i="86" a="1"/>
  <c r="AL93" i="92" a="1"/>
  <c r="AI29" i="91" a="1"/>
  <c r="AS105" i="87" a="1"/>
  <c r="AP113" i="87" a="1"/>
  <c r="AQ85" i="91" a="1"/>
  <c r="W29" i="86" a="1"/>
  <c r="AQ85" i="92" a="1"/>
  <c r="V27" i="86" a="1"/>
  <c r="AT126" i="91" a="1"/>
  <c r="AP140" i="92" a="1"/>
  <c r="AK190" i="87" a="1"/>
  <c r="AM120" i="91" a="1"/>
  <c r="AP105" i="87" a="1"/>
  <c r="AO113" i="87" a="1"/>
  <c r="AQ13" i="86" a="1"/>
  <c r="AL150" i="92" a="1"/>
  <c r="AQ17" i="92" a="1"/>
  <c r="AO120" i="92" a="1"/>
  <c r="S77" i="87" a="1"/>
  <c r="AN70" i="92" a="1"/>
  <c r="AA13" i="91" a="1"/>
  <c r="AR118" i="91" a="1"/>
  <c r="AO194" i="92" a="1"/>
  <c r="AL6" i="87" a="1"/>
  <c r="AT177" i="87" a="1"/>
  <c r="AL110" i="92" a="1"/>
  <c r="AP83" i="92" a="1"/>
  <c r="AQ89" i="91" a="1"/>
  <c r="AT83" i="87" a="1"/>
  <c r="AE15" i="92" a="1"/>
  <c r="R26" i="86" a="1"/>
  <c r="AN117" i="86" a="1"/>
  <c r="AK20" i="91" a="1"/>
  <c r="S14" i="92" a="1"/>
  <c r="AK77" i="87" a="1"/>
  <c r="AR170" i="91" a="1"/>
  <c r="AL87" i="92" a="1"/>
  <c r="AH15" i="91" a="1"/>
  <c r="AM120" i="86" a="1"/>
  <c r="AT13" i="91" a="1"/>
  <c r="AP168" i="92" a="1"/>
  <c r="AK90" i="87" a="1"/>
  <c r="S29" i="91" a="1"/>
  <c r="AI185" i="86" a="1"/>
  <c r="AL126" i="92" a="1"/>
  <c r="AN196" i="92" a="1"/>
  <c r="AK79" i="86" a="1"/>
  <c r="J29" i="86" a="1"/>
  <c r="AK137" i="86" a="1"/>
  <c r="AL17" i="87" a="1"/>
  <c r="AN195" i="87" a="1"/>
  <c r="AI124" i="86" a="1"/>
  <c r="AT100" i="87" a="1"/>
  <c r="AK92" i="91" a="1"/>
  <c r="AK141" i="87" a="1"/>
  <c r="AK135" i="86" a="1"/>
  <c r="AL85" i="91" a="1"/>
  <c r="AL188" i="91" a="1"/>
  <c r="AS110" i="87" a="1"/>
  <c r="AL117" i="86" a="1"/>
  <c r="AP106" i="86" a="1"/>
  <c r="AO167" i="86" a="1"/>
  <c r="AK132" i="87" a="1"/>
  <c r="AK27" i="91" a="1"/>
  <c r="AR29" i="86" a="1"/>
  <c r="P29" i="86" a="1"/>
  <c r="AO186" i="87" a="1"/>
  <c r="Q27" i="91" a="1"/>
  <c r="AO22" i="92" a="1"/>
  <c r="AK14" i="86" a="1"/>
  <c r="AR182" i="91" a="1"/>
  <c r="AQ107" i="92" a="1"/>
  <c r="AM198" i="92" a="1"/>
  <c r="AQ90" i="92" a="1"/>
  <c r="AJ81" i="86" a="1"/>
  <c r="AK105" i="87" a="1"/>
  <c r="AT157" i="92" a="1"/>
  <c r="AK103" i="86" a="1"/>
  <c r="AO133" i="91" a="1"/>
  <c r="AO123" i="91" a="1"/>
  <c r="X29" i="86" a="1"/>
  <c r="AL193" i="87" a="1"/>
  <c r="U28" i="86" a="1"/>
  <c r="AO8" i="92" a="1"/>
  <c r="AI136" i="86" a="1"/>
  <c r="AK74" i="87" a="1"/>
  <c r="AR78" i="92" a="1"/>
  <c r="X29" i="91" a="1"/>
  <c r="AP69" i="92" a="1"/>
  <c r="AP179" i="91" a="1"/>
  <c r="AG28" i="86" a="1"/>
  <c r="AP171" i="87" a="1"/>
  <c r="AP182" i="87" a="1"/>
  <c r="AQ90" i="86" a="1"/>
  <c r="AR15" i="86" a="1"/>
  <c r="R26" i="92" a="1"/>
  <c r="S28" i="86" a="1"/>
  <c r="AS152" i="87" a="1"/>
  <c r="AN81" i="86" a="1"/>
  <c r="AP29" i="91" a="1"/>
  <c r="AR96" i="87" a="1"/>
  <c r="AL109" i="87" a="1"/>
  <c r="AN163" i="87" a="1"/>
  <c r="AL69" i="91" a="1"/>
  <c r="AL141" i="92" a="1"/>
  <c r="AR10" i="87" a="1"/>
  <c r="AS159" i="91" a="1"/>
  <c r="X28" i="87" a="1"/>
  <c r="AR164" i="87" a="1"/>
  <c r="AM191" i="91" a="1"/>
  <c r="X74" i="86" a="1"/>
  <c r="AN110" i="87" a="1"/>
  <c r="AQ83" i="91" a="1"/>
  <c r="AQ120" i="92" a="1"/>
  <c r="AK5" i="86" a="1"/>
  <c r="AR17" i="86" a="1"/>
  <c r="AR101" i="87" a="1"/>
  <c r="AT113" i="92" a="1"/>
  <c r="AK28" i="86" a="1"/>
  <c r="V26" i="86" a="1"/>
  <c r="AP85" i="92" a="1"/>
  <c r="P16" i="91" a="1"/>
  <c r="AL71" i="86" a="1"/>
  <c r="AJ115" i="86" a="1"/>
  <c r="AO88" i="86" a="1"/>
  <c r="AM199" i="87" a="1"/>
  <c r="AO110" i="86" a="1"/>
  <c r="AK95" i="87" a="1"/>
  <c r="AS130" i="87" a="1"/>
  <c r="AR17" i="92" a="1"/>
  <c r="AF29" i="92" a="1"/>
  <c r="AB77" i="91" a="1"/>
  <c r="AS97" i="92" a="1"/>
  <c r="AN134" i="87" a="1"/>
  <c r="AK104" i="91" a="1"/>
  <c r="X14" i="92" a="1"/>
  <c r="AQ169" i="92" a="1"/>
  <c r="AL95" i="86" a="1"/>
  <c r="N15" i="87" a="1"/>
  <c r="AS160" i="92" a="1"/>
  <c r="O15" i="86" a="1"/>
  <c r="AL88" i="92" a="1"/>
  <c r="AK9" i="92" a="1"/>
  <c r="AS158" i="92" a="1"/>
  <c r="AS11" i="87" a="1"/>
  <c r="AM138" i="91" a="1"/>
  <c r="AM132" i="91" a="1"/>
  <c r="AR68" i="86" a="1"/>
  <c r="AR106" i="86" a="1"/>
  <c r="AP8" i="91" a="1"/>
  <c r="AK23" i="87" a="1"/>
  <c r="AS94" i="87" a="1"/>
  <c r="AL6" i="92" a="1"/>
  <c r="T77" i="92" a="1"/>
  <c r="AE77" i="92" a="1"/>
  <c r="AC77" i="87" a="1"/>
  <c r="AS88" i="92" a="1"/>
  <c r="AR152" i="91" a="1"/>
  <c r="AL179" i="92" a="1"/>
  <c r="AR76" i="87" a="1"/>
  <c r="AR18" i="92" a="1"/>
  <c r="AL152" i="92" a="1"/>
  <c r="AC74" i="92" a="1"/>
  <c r="AR68" i="92" a="1"/>
  <c r="AI96" i="86" a="1"/>
  <c r="AK168" i="92" a="1"/>
  <c r="AO200" i="86" a="1"/>
  <c r="AP75" i="86" a="1"/>
  <c r="AO6" i="86" a="1"/>
  <c r="AR122" i="87" a="1"/>
  <c r="AB13" i="92" a="1"/>
  <c r="AT171" i="91" a="1"/>
  <c r="AO21" i="92" a="1"/>
  <c r="AK17" i="91" a="1"/>
  <c r="AQ16" i="91" a="1"/>
  <c r="AK21" i="87" a="1"/>
  <c r="AK71" i="91" a="1"/>
  <c r="AA14" i="86" a="1"/>
  <c r="AN14" i="92" a="1"/>
  <c r="AJ26" i="92" a="1"/>
  <c r="AG78" i="87" a="1"/>
  <c r="AO161" i="87" a="1"/>
  <c r="AM81" i="86" a="1"/>
  <c r="AQ111" i="87" a="1"/>
  <c r="AQ142" i="91" a="1"/>
  <c r="AR132" i="87" a="1"/>
  <c r="AK174" i="86" a="1"/>
  <c r="AK187" i="86" a="1"/>
  <c r="AO194" i="87" a="1"/>
  <c r="AO160" i="86" a="1"/>
  <c r="AS111" i="91" a="1"/>
  <c r="AM107" i="91" a="1"/>
  <c r="AL148" i="92" a="1"/>
  <c r="AL25" i="92" a="1"/>
  <c r="AT76" i="87" a="1"/>
  <c r="AP69" i="91" a="1"/>
  <c r="AS136" i="87" a="1"/>
  <c r="AR160" i="91" a="1"/>
  <c r="AR100" i="86" a="1"/>
  <c r="AN127" i="92" a="1"/>
  <c r="AL175" i="92" a="1"/>
  <c r="AK161" i="91" a="1"/>
  <c r="N13" i="86" a="1"/>
  <c r="AP28" i="86" a="1"/>
  <c r="AT123" i="87" a="1"/>
  <c r="AP127" i="92" a="1"/>
  <c r="AM69" i="86" a="1"/>
  <c r="Z27" i="92" a="1"/>
  <c r="AR90" i="91" a="1"/>
  <c r="AQ155" i="87" a="1"/>
  <c r="AO68" i="91" a="1"/>
  <c r="AL171" i="87" a="1"/>
  <c r="AM11" i="86" a="1"/>
  <c r="AP200" i="91" a="1"/>
  <c r="W28" i="92" a="1"/>
  <c r="AQ130" i="91" a="1"/>
  <c r="AL199" i="87" a="1"/>
  <c r="AQ193" i="92" a="1"/>
  <c r="K74" i="86" a="1"/>
  <c r="AQ22" i="87" a="1"/>
  <c r="AP97" i="87" a="1"/>
  <c r="AT21" i="91" a="1"/>
  <c r="AR110" i="91" a="1"/>
  <c r="AR158" i="92" a="1"/>
  <c r="AK200" i="87" a="1"/>
  <c r="AP137" i="87" a="1"/>
  <c r="AM103" i="92" a="1"/>
  <c r="V13" i="86" a="1"/>
  <c r="AS118" i="92" a="1"/>
  <c r="AM200" i="86" a="1"/>
  <c r="AJ14" i="87" a="1"/>
  <c r="Y78" i="92" a="1"/>
  <c r="AM20" i="87" a="1"/>
  <c r="AS103" i="91" a="1"/>
  <c r="T26" i="92" a="1"/>
  <c r="AQ198" i="87" a="1"/>
  <c r="AH16" i="92" a="1"/>
  <c r="AO131" i="87" a="1"/>
  <c r="AD77" i="86" a="1"/>
  <c r="U74" i="92" a="1"/>
  <c r="AO87" i="92" a="1"/>
  <c r="AR170" i="86" a="1"/>
  <c r="AN120" i="92" a="1"/>
  <c r="AE15" i="91" a="1"/>
  <c r="AQ163" i="91" a="1"/>
  <c r="AN75" i="92" a="1"/>
  <c r="AR153" i="86" a="1"/>
  <c r="AL128" i="91" a="1"/>
  <c r="AQ109" i="87" a="1"/>
  <c r="AR116" i="86" a="1"/>
  <c r="AJ127" i="86" a="1"/>
  <c r="AO14" i="92" a="1"/>
  <c r="AN161" i="92" a="1"/>
  <c r="AR166" i="92" a="1"/>
  <c r="AL73" i="87" a="1"/>
  <c r="AM171" i="92" a="1"/>
  <c r="AK180" i="86" a="1"/>
  <c r="AM184" i="91" a="1"/>
  <c r="AS26" i="87" a="1"/>
  <c r="AO9" i="91" a="1"/>
  <c r="AL184" i="92" a="1"/>
  <c r="AN167" i="91" a="1"/>
  <c r="AM177" i="91" a="1"/>
  <c r="AI127" i="86" a="1"/>
  <c r="AO198" i="92" a="1"/>
  <c r="AK189" i="91" a="1"/>
  <c r="AO152" i="92" a="1"/>
  <c r="AR137" i="86" a="1"/>
  <c r="AP170" i="92" a="1"/>
  <c r="AP74" i="91" a="1"/>
  <c r="Q26" i="87" a="1"/>
  <c r="AT104" i="87" a="1"/>
  <c r="AK146" i="91" a="1"/>
  <c r="AN159" i="87" a="1"/>
  <c r="AO7" i="91" a="1"/>
  <c r="AQ195" i="87" a="1"/>
  <c r="AN5" i="86" a="1"/>
  <c r="AR130" i="92" a="1"/>
  <c r="AP137" i="91" a="1"/>
  <c r="AR9" i="86" a="1"/>
  <c r="AR85" i="91" a="1"/>
  <c r="AL190" i="86" a="1"/>
  <c r="AS76" i="87" a="1"/>
  <c r="AR91" i="87" a="1"/>
  <c r="AN81" i="91" a="1"/>
  <c r="AS196" i="91" a="1"/>
  <c r="AN147" i="92" a="1"/>
  <c r="AN114" i="91" a="1"/>
  <c r="AR194" i="86" a="1"/>
  <c r="AP186" i="86" a="1"/>
  <c r="AK94" i="87" a="1"/>
  <c r="U29" i="86" a="1"/>
  <c r="AK108" i="91" a="1"/>
  <c r="AQ76" i="91" a="1"/>
  <c r="AM122" i="86" a="1"/>
  <c r="AQ120" i="86" a="1"/>
  <c r="AR191" i="92" a="1"/>
  <c r="AK194" i="87" a="1"/>
  <c r="AK198" i="86" a="1"/>
  <c r="AN194" i="86" a="1"/>
  <c r="AK157" i="92" a="1"/>
  <c r="AO146" i="91" a="1"/>
  <c r="AP182" i="91" a="1"/>
  <c r="AM71" i="86" a="1"/>
  <c r="AC77" i="92" a="1"/>
  <c r="AL190" i="91" a="1"/>
  <c r="AM147" i="91" a="1"/>
  <c r="AQ71" i="86" a="1"/>
  <c r="AS145" i="91" a="1"/>
  <c r="AQ79" i="86" a="1"/>
  <c r="AN183" i="86" a="1"/>
  <c r="AL167" i="92" a="1"/>
  <c r="AP80" i="87" a="1"/>
  <c r="AP168" i="91" a="1"/>
  <c r="AS20" i="87" a="1"/>
  <c r="AN192" i="92" a="1"/>
  <c r="AQ127" i="91" a="1"/>
  <c r="AL174" i="91" a="1"/>
  <c r="AR79" i="91" a="1"/>
  <c r="T15" i="87" a="1"/>
  <c r="AK108" i="86" a="1"/>
  <c r="AI129" i="86" a="1"/>
  <c r="AC77" i="86" a="1"/>
  <c r="AL90" i="91" a="1"/>
  <c r="AQ111" i="92" a="1"/>
  <c r="AQ107" i="86" a="1"/>
  <c r="AK24" i="91" a="1"/>
  <c r="AN84" i="92" a="1"/>
  <c r="AL143" i="86" a="1"/>
  <c r="AS197" i="92" a="1"/>
  <c r="AO70" i="87" a="1"/>
  <c r="AL105" i="91" a="1"/>
  <c r="AO192" i="86" a="1"/>
  <c r="AI110" i="86" a="1"/>
  <c r="AN175" i="92" a="1"/>
  <c r="AO192" i="92" a="1"/>
  <c r="V78" i="92" a="1"/>
  <c r="AL162" i="86" a="1"/>
  <c r="AP132" i="91" a="1"/>
  <c r="AQ93" i="86" a="1"/>
  <c r="AP125" i="87" a="1"/>
  <c r="S28" i="87" a="1"/>
  <c r="AK21" i="92" a="1"/>
  <c r="AP135" i="87" a="1"/>
  <c r="AQ22" i="91" a="1"/>
  <c r="AL178" i="87" a="1"/>
  <c r="AQ14" i="87" a="1"/>
  <c r="AN131" i="86" a="1"/>
  <c r="AR8" i="86" a="1"/>
  <c r="AM8" i="87" a="1"/>
  <c r="AL145" i="91" a="1"/>
  <c r="AT117" i="91" a="1"/>
  <c r="AT138" i="91" a="1"/>
  <c r="AQ6" i="92" a="1"/>
  <c r="AQ151" i="86" a="1"/>
  <c r="AN122" i="87" a="1"/>
  <c r="AN159" i="86" a="1"/>
  <c r="AK84" i="91" a="1"/>
  <c r="AM175" i="86" a="1"/>
  <c r="AL157" i="91" a="1"/>
  <c r="AN119" i="87" a="1"/>
  <c r="AP76" i="91" a="1"/>
  <c r="AN121" i="86" a="1"/>
  <c r="AR76" i="92" a="1"/>
  <c r="AQ18" i="86" a="1"/>
  <c r="AL195" i="87" a="1"/>
  <c r="AK84" i="87" a="1"/>
  <c r="AJ109" i="86" a="1"/>
  <c r="AP130" i="92" a="1"/>
  <c r="AP111" i="92" a="1"/>
  <c r="AR69" i="86" a="1"/>
  <c r="AN171" i="91" a="1"/>
  <c r="AR148" i="92" a="1"/>
  <c r="AI190" i="86" a="1"/>
  <c r="AP176" i="86" a="1"/>
  <c r="AL15" i="91" a="1"/>
  <c r="AL96" i="86" a="1"/>
  <c r="AO178" i="86" a="1"/>
  <c r="AH74" i="91" a="1"/>
  <c r="W27" i="92" a="1"/>
  <c r="W78" i="86" a="1"/>
  <c r="AO108" i="91" a="1"/>
  <c r="AL142" i="91" a="1"/>
  <c r="AR78" i="91" a="1"/>
  <c r="AP112" i="91" a="1"/>
  <c r="AR144" i="86" a="1"/>
  <c r="AO107" i="92" a="1"/>
  <c r="AL5" i="86" a="1"/>
  <c r="N78" i="87" a="1"/>
  <c r="AO183" i="86" a="1"/>
  <c r="AK107" i="87" a="1"/>
  <c r="W13" i="92" a="1"/>
  <c r="AO155" i="87" a="1"/>
  <c r="AR125" i="86" a="1"/>
  <c r="AM121" i="92" a="1"/>
  <c r="AP153" i="87" a="1"/>
  <c r="AK134" i="87" a="1"/>
  <c r="AO91" i="91" a="1"/>
  <c r="AO9" i="92" a="1"/>
  <c r="AI149" i="86" a="1"/>
  <c r="AP84" i="92" a="1"/>
  <c r="AI174" i="86" a="1"/>
  <c r="AN103" i="87" a="1"/>
  <c r="AO24" i="92" a="1"/>
  <c r="AL165" i="91" a="1"/>
  <c r="AR95" i="87" a="1"/>
  <c r="AT114" i="92" a="1"/>
  <c r="AS148" i="87" a="1"/>
  <c r="AG29" i="86" a="1"/>
  <c r="AH28" i="92" a="1"/>
  <c r="AM99" i="92" a="1"/>
  <c r="AR75" i="91" a="1"/>
  <c r="AN130" i="86" a="1"/>
  <c r="AO99" i="87" a="1"/>
  <c r="AO172" i="92" a="1"/>
  <c r="AT116" i="87" a="1"/>
  <c r="Z26" i="92" a="1"/>
  <c r="M78" i="91" a="1"/>
  <c r="AK121" i="87" a="1"/>
  <c r="AP140" i="87" a="1"/>
  <c r="AJ98" i="86" a="1"/>
  <c r="AN168" i="91" a="1"/>
  <c r="AO107" i="87" a="1"/>
  <c r="AK116" i="92" a="1"/>
  <c r="AR86" i="92" a="1"/>
  <c r="AN185" i="87" a="1"/>
  <c r="AK123" i="92" a="1"/>
  <c r="AK167" i="91" a="1"/>
  <c r="AI167" i="86" a="1"/>
  <c r="AJ113" i="86" a="1"/>
  <c r="AQ160" i="86" a="1"/>
  <c r="AQ117" i="86" a="1"/>
  <c r="AT171" i="92" a="1"/>
  <c r="AL181" i="92" a="1"/>
  <c r="AJ74" i="92" a="1"/>
  <c r="AQ97" i="87" a="1"/>
  <c r="AJ75" i="86" a="1"/>
  <c r="AQ177" i="92" a="1"/>
  <c r="AT108" i="87" a="1"/>
  <c r="AO105" i="86" a="1"/>
  <c r="AC26" i="87" a="1"/>
  <c r="AH77" i="91" a="1"/>
  <c r="L28" i="92" a="1"/>
  <c r="AM154" i="92" a="1"/>
  <c r="AI178" i="86" a="1"/>
  <c r="AN193" i="86" a="1"/>
  <c r="AM134" i="92" a="1"/>
  <c r="AO139" i="87" a="1"/>
  <c r="AI21" i="86" a="1"/>
  <c r="AT101" i="91" a="1"/>
  <c r="AP199" i="91" a="1"/>
  <c r="AN85" i="92" a="1"/>
  <c r="K77" i="86" a="1"/>
  <c r="AN138" i="91" a="1"/>
  <c r="AP102" i="87" a="1"/>
  <c r="AR172" i="86" a="1"/>
  <c r="AQ18" i="91" a="1"/>
  <c r="AM182" i="91" a="1"/>
  <c r="AO131" i="91" a="1"/>
  <c r="AR157" i="86" a="1"/>
  <c r="AT150" i="91" a="1"/>
  <c r="AI78" i="91" a="1"/>
  <c r="AT165" i="91" a="1"/>
  <c r="AI29" i="92" a="1"/>
  <c r="R77" i="92" a="1"/>
  <c r="AM26" i="91" a="1"/>
  <c r="AT165" i="87" a="1"/>
  <c r="Q13" i="86" a="1"/>
  <c r="AT144" i="87" a="1"/>
  <c r="AP159" i="92" a="1"/>
  <c r="AG16" i="92" a="1"/>
  <c r="AK76" i="87" a="1"/>
  <c r="V74" i="92" a="1"/>
  <c r="AM139" i="87" a="1"/>
  <c r="AN90" i="91" a="1"/>
  <c r="AI194" i="86" a="1"/>
  <c r="Z27" i="86" a="1"/>
  <c r="AP142" i="92" a="1"/>
  <c r="AP114" i="91" a="1"/>
  <c r="AK80" i="92" a="1"/>
  <c r="AO173" i="86" a="1"/>
  <c r="AM134" i="86" a="1"/>
  <c r="AM155" i="86" a="1"/>
  <c r="AP89" i="91" a="1"/>
  <c r="AK24" i="92" a="1"/>
  <c r="AH28" i="86" a="1"/>
  <c r="AT87" i="92" a="1"/>
  <c r="AL13" i="86" a="1"/>
  <c r="AQ160" i="87" a="1"/>
  <c r="AT112" i="92" a="1"/>
  <c r="AA15" i="87" a="1"/>
  <c r="L13" i="87" a="1"/>
  <c r="AR102" i="91" a="1"/>
  <c r="AM184" i="86" a="1"/>
  <c r="AN96" i="86" a="1"/>
  <c r="AS198" i="92" a="1"/>
  <c r="AR122" i="91" a="1"/>
  <c r="AR159" i="92" a="1"/>
  <c r="AS87" i="91" a="1"/>
  <c r="AN68" i="87" a="1"/>
  <c r="AR88" i="86" a="1"/>
  <c r="AP126" i="87" a="1"/>
  <c r="AR129" i="91" a="1"/>
  <c r="AH78" i="86" a="1"/>
  <c r="AS19" i="91" a="1"/>
  <c r="AO85" i="92" a="1"/>
  <c r="AM88" i="86" a="1"/>
  <c r="AR103" i="91" a="1"/>
  <c r="AR100" i="87" a="1"/>
  <c r="AO89" i="92" a="1"/>
  <c r="AM197" i="91" a="1"/>
  <c r="AN24" i="92" a="1"/>
  <c r="AO149" i="87" a="1"/>
  <c r="Q78" i="87" a="1"/>
  <c r="AT146" i="92" a="1"/>
  <c r="AO117" i="92" a="1"/>
  <c r="Q15" i="91" a="1"/>
  <c r="AP138" i="92" a="1"/>
  <c r="AP29" i="87" a="1"/>
  <c r="AM27" i="91" a="1"/>
  <c r="AL168" i="92" a="1"/>
  <c r="AR156" i="86" a="1"/>
  <c r="AN156" i="91" a="1"/>
  <c r="AR171" i="87" a="1"/>
  <c r="AC15" i="91" a="1"/>
  <c r="AQ28" i="91" a="1"/>
  <c r="AM10" i="91" a="1"/>
  <c r="AT181" i="91" a="1"/>
  <c r="AR159" i="86" a="1"/>
  <c r="R27" i="92" a="1"/>
  <c r="X16" i="87" a="1"/>
  <c r="AN92" i="92" a="1"/>
  <c r="I78" i="86" a="1"/>
  <c r="AQ75" i="86" a="1"/>
  <c r="AR5" i="92" a="1"/>
  <c r="AP104" i="91" a="1"/>
  <c r="AR18" i="86" a="1"/>
  <c r="AE28" i="87" a="1"/>
  <c r="AO139" i="91" a="1"/>
  <c r="AJ74" i="91" a="1"/>
  <c r="AN21" i="87" a="1"/>
  <c r="AK139" i="92" a="1"/>
  <c r="AN94" i="91" a="1"/>
  <c r="AL140" i="92" a="1"/>
  <c r="AQ126" i="86" a="1"/>
  <c r="AO11" i="86" a="1"/>
  <c r="AS174" i="92" a="1"/>
  <c r="AS181" i="92" a="1"/>
  <c r="AN139" i="86" a="1"/>
  <c r="AT110" i="91" a="1"/>
  <c r="AS176" i="91" a="1"/>
  <c r="AK152" i="86" a="1"/>
  <c r="AR125" i="87" a="1"/>
  <c r="AA13" i="86" a="1"/>
  <c r="AO20" i="92" a="1"/>
  <c r="AM14" i="92" a="1"/>
  <c r="AT110" i="92" a="1"/>
  <c r="AN152" i="87" a="1"/>
  <c r="AQ70" i="86" a="1"/>
  <c r="AN94" i="87" a="1"/>
  <c r="AR91" i="92" a="1"/>
  <c r="AO189" i="92" a="1"/>
  <c r="AK124" i="91" a="1"/>
  <c r="AO123" i="92" a="1"/>
  <c r="AS133" i="87" a="1"/>
  <c r="AJ173" i="86" a="1"/>
  <c r="AL74" i="86" a="1"/>
  <c r="AP104" i="86" a="1"/>
  <c r="AQ162" i="91" a="1"/>
  <c r="AL126" i="86" a="1"/>
  <c r="Z16" i="87" a="1"/>
  <c r="AE14" i="87" a="1"/>
  <c r="AR177" i="92" a="1"/>
  <c r="AP126" i="92" a="1"/>
  <c r="AO75" i="92" a="1"/>
  <c r="AQ80" i="87" a="1"/>
  <c r="AI192" i="86" a="1"/>
  <c r="AR82" i="86" a="1"/>
  <c r="AR128" i="86" a="1"/>
  <c r="AF13" i="86" a="1"/>
  <c r="AL193" i="91" a="1"/>
  <c r="AT96" i="92" a="1"/>
  <c r="AQ148" i="91" a="1"/>
  <c r="AM172" i="86" a="1"/>
  <c r="AM160" i="86" a="1"/>
  <c r="AG77" i="91" a="1"/>
  <c r="AN23" i="86" a="1"/>
  <c r="AL153" i="87" a="1"/>
  <c r="AP118" i="92" a="1"/>
  <c r="AI29" i="87" a="1"/>
  <c r="AR17" i="87" a="1"/>
  <c r="AK196" i="92" a="1"/>
  <c r="AT82" i="91" a="1"/>
  <c r="AM5" i="92" a="1"/>
  <c r="AN156" i="87" a="1"/>
  <c r="AP146" i="92" a="1"/>
  <c r="AO108" i="86" a="1"/>
  <c r="AK99" i="87" a="1"/>
  <c r="AQ130" i="87" a="1"/>
  <c r="AL86" i="87" a="1"/>
  <c r="AO176" i="92" a="1"/>
  <c r="AO100" i="92" a="1"/>
  <c r="AT176" i="92" a="1"/>
  <c r="AM186" i="87" a="1"/>
  <c r="AR133" i="92" a="1"/>
  <c r="AR7" i="86" a="1"/>
  <c r="L15" i="87" a="1"/>
  <c r="AP85" i="91" a="1"/>
  <c r="P26" i="86" a="1"/>
  <c r="AT8" i="87" a="1"/>
  <c r="AK122" i="92" a="1"/>
  <c r="AO11" i="87" a="1"/>
  <c r="AT96" i="87" a="1"/>
  <c r="AP189" i="92" a="1"/>
  <c r="AL173" i="87" a="1"/>
  <c r="AO161" i="92" a="1"/>
  <c r="AK91" i="92" a="1"/>
  <c r="AO96" i="92" a="1"/>
  <c r="AS170" i="92" a="1"/>
  <c r="AL155" i="91" a="1"/>
  <c r="AQ131" i="86" a="1"/>
  <c r="AK74" i="92" a="1"/>
  <c r="AI184" i="86" a="1"/>
  <c r="AS135" i="91" a="1"/>
  <c r="AK23" i="91" a="1"/>
  <c r="AJ129" i="86" a="1"/>
  <c r="AO198" i="87" a="1"/>
  <c r="AS179" i="87" a="1"/>
  <c r="AS68" i="87" a="1"/>
  <c r="AP158" i="87" a="1"/>
  <c r="AK23" i="86" a="1"/>
  <c r="AQ118" i="91" a="1"/>
  <c r="AS6" i="87" a="1"/>
  <c r="AT184" i="92" a="1"/>
  <c r="AQ145" i="92" a="1"/>
  <c r="AO172" i="91" a="1"/>
  <c r="AR16" i="87" a="1"/>
  <c r="AA14" i="91" a="1"/>
  <c r="AO164" i="86" a="1"/>
  <c r="AL172" i="92" a="1"/>
  <c r="AL117" i="87" a="1"/>
  <c r="AR120" i="86" a="1"/>
  <c r="AN185" i="92" a="1"/>
  <c r="AP15" i="91" a="1"/>
  <c r="AT19" i="91" a="1"/>
  <c r="AP152" i="92" a="1"/>
  <c r="AS126" i="87" a="1"/>
  <c r="AL106" i="86" a="1"/>
  <c r="AJ140" i="86" a="1"/>
  <c r="AM146" i="87" a="1"/>
  <c r="AR115" i="91" a="1"/>
  <c r="AP78" i="92" a="1"/>
  <c r="S26" i="87" a="1"/>
  <c r="AL178" i="92" a="1"/>
  <c r="AN118" i="91" a="1"/>
  <c r="AM142" i="87" a="1"/>
  <c r="U77" i="87" a="1"/>
  <c r="AL12" i="87" a="1"/>
  <c r="AT98" i="92" a="1"/>
  <c r="AF13" i="92" a="1"/>
  <c r="AG16" i="87" a="1"/>
  <c r="AN25" i="86" a="1"/>
  <c r="AK198" i="87" a="1"/>
  <c r="Q26" i="91" a="1"/>
  <c r="AK75" i="87" a="1"/>
  <c r="AT182" i="87" a="1"/>
  <c r="Y13" i="87" a="1"/>
  <c r="AR134" i="92" a="1"/>
  <c r="AR193" i="91" a="1"/>
  <c r="AM71" i="92" a="1"/>
  <c r="X27" i="91" a="1"/>
  <c r="AE26" i="86" a="1"/>
  <c r="AM89" i="87" a="1"/>
  <c r="AM128" i="92" a="1"/>
  <c r="AP199" i="92" a="1"/>
  <c r="AO168" i="87" a="1"/>
  <c r="AQ180" i="91" a="1"/>
  <c r="AO15" i="91" a="1"/>
  <c r="AK116" i="86" a="1"/>
  <c r="AG26" i="87" a="1"/>
  <c r="P13" i="91" a="1"/>
  <c r="AM181" i="91" a="1"/>
  <c r="AJ18" i="86" a="1"/>
  <c r="AR160" i="92" a="1"/>
  <c r="AT175" i="91" a="1"/>
  <c r="AR93" i="86" a="1"/>
  <c r="AN15" i="86" a="1"/>
  <c r="K14" i="86" a="1"/>
  <c r="AR143" i="92" a="1"/>
  <c r="AJ114" i="86" a="1"/>
  <c r="AO154" i="86" a="1"/>
  <c r="AM194" i="91" a="1"/>
  <c r="AO91" i="87" a="1"/>
  <c r="AR148" i="87" a="1"/>
  <c r="AK185" i="87" a="1"/>
  <c r="AM139" i="92" a="1"/>
  <c r="AM95" i="91" a="1"/>
  <c r="AS166" i="91" a="1"/>
  <c r="AE27" i="87" a="1"/>
  <c r="AM196" i="86" a="1"/>
  <c r="AL196" i="87" a="1"/>
  <c r="P14" i="92" a="1"/>
  <c r="AM137" i="92" a="1"/>
  <c r="AK10" i="91" a="1"/>
  <c r="Y77" i="91" a="1"/>
  <c r="AK135" i="91" a="1"/>
  <c r="AQ128" i="86" a="1"/>
  <c r="AI74" i="86" a="1"/>
  <c r="W13" i="87" a="1"/>
  <c r="AB28" i="91" a="1"/>
  <c r="T27" i="91" a="1"/>
  <c r="AN124" i="86" a="1"/>
  <c r="AK188" i="91" a="1"/>
  <c r="AP124" i="91" a="1"/>
  <c r="AL192" i="87" a="1"/>
  <c r="AO150" i="87" a="1"/>
  <c r="AL159" i="92" a="1"/>
  <c r="AO28" i="86" a="1"/>
  <c r="AL170" i="87" a="1"/>
  <c r="AP179" i="92" a="1"/>
  <c r="AQ26" i="91" a="1"/>
  <c r="AQ138" i="86" a="1"/>
  <c r="AN28" i="91" a="1"/>
  <c r="AK76" i="92" a="1"/>
  <c r="AH15" i="87" a="1"/>
  <c r="AI23" i="86" a="1"/>
  <c r="AL139" i="86" a="1"/>
  <c r="AS193" i="87" a="1"/>
  <c r="AP158" i="91" a="1"/>
  <c r="AQ188" i="87" a="1"/>
  <c r="AK100" i="86" a="1"/>
  <c r="AQ12" i="86" a="1"/>
  <c r="AK170" i="91" a="1"/>
  <c r="AM99" i="87" a="1"/>
  <c r="AT80" i="92" a="1"/>
  <c r="AT200" i="92" a="1"/>
  <c r="AN135" i="91" a="1"/>
  <c r="AL71" i="91" a="1"/>
  <c r="AM100" i="86" a="1"/>
  <c r="AT116" i="91" a="1"/>
  <c r="R13" i="87" a="1"/>
  <c r="AK111" i="86" a="1"/>
  <c r="AO110" i="87" a="1"/>
  <c r="O74" i="92" a="1"/>
  <c r="AP157" i="92" a="1"/>
  <c r="AF14" i="91" a="1"/>
  <c r="AE29" i="87" a="1"/>
  <c r="AO166" i="87" a="1"/>
  <c r="AO92" i="92" a="1"/>
  <c r="AN155" i="92" a="1"/>
  <c r="AR200" i="87" a="1"/>
  <c r="V27" i="87" a="1"/>
  <c r="AM115" i="86" a="1"/>
  <c r="AP185" i="92" a="1"/>
  <c r="AN105" i="87" a="1"/>
  <c r="AM147" i="92" a="1"/>
  <c r="AR19" i="92" a="1"/>
  <c r="I28" i="86" a="1"/>
  <c r="AQ75" i="87" a="1"/>
  <c r="AP174" i="91" a="1"/>
  <c r="AS82" i="92" a="1"/>
  <c r="AQ156" i="91" a="1"/>
  <c r="AM75" i="87" a="1"/>
  <c r="AM173" i="92" a="1"/>
  <c r="AO15" i="87" a="1"/>
  <c r="AQ179" i="91" a="1"/>
  <c r="AL104" i="92" a="1"/>
  <c r="AP180" i="92" a="1"/>
  <c r="AL8" i="91" a="1"/>
  <c r="AN153" i="86" a="1"/>
  <c r="AP73" i="87" a="1"/>
  <c r="AJ27" i="87" a="1"/>
  <c r="AP196" i="92" a="1"/>
  <c r="AN188" i="86" a="1"/>
  <c r="AQ79" i="87" a="1"/>
  <c r="N74" i="92" a="1"/>
  <c r="AK172" i="91" a="1"/>
  <c r="AR166" i="91" a="1"/>
  <c r="X13" i="87" a="1"/>
  <c r="AT12" i="87" a="1"/>
  <c r="AL142" i="92" a="1"/>
  <c r="Y77" i="87" a="1"/>
  <c r="AO147" i="92" a="1"/>
  <c r="AQ108" i="91" a="1"/>
  <c r="AS100" i="92" a="1"/>
  <c r="AM133" i="86" a="1"/>
  <c r="AL12" i="92" a="1"/>
  <c r="AL100" i="91" a="1"/>
  <c r="AQ200" i="86" a="1"/>
  <c r="AO154" i="92" a="1"/>
  <c r="AK81" i="86" a="1"/>
  <c r="AN167" i="92" a="1"/>
  <c r="AS185" i="87" a="1"/>
  <c r="W15" i="87" a="1"/>
  <c r="AJ27" i="86" a="1"/>
  <c r="AQ145" i="86" a="1"/>
  <c r="AJ89" i="86" a="1"/>
  <c r="AN126" i="87" a="1"/>
  <c r="AL77" i="86" a="1"/>
  <c r="AD14" i="86" a="1"/>
  <c r="AT188" i="92" a="1"/>
  <c r="AP133" i="86" a="1"/>
  <c r="AQ167" i="87" a="1"/>
  <c r="AL135" i="87" a="1"/>
  <c r="AP148" i="87" a="1"/>
  <c r="N15" i="92" a="1"/>
  <c r="Q14" i="86" a="1"/>
  <c r="AN85" i="87" a="1"/>
  <c r="AO71" i="92" a="1"/>
  <c r="AQ189" i="86" a="1"/>
  <c r="AL114" i="91" a="1"/>
  <c r="AL117" i="91" a="1"/>
  <c r="AR19" i="91" a="1"/>
  <c r="AD78" i="87" a="1"/>
  <c r="U15" i="86" a="1"/>
  <c r="AN29" i="91" a="1"/>
  <c r="R77" i="87" a="1"/>
  <c r="AR23" i="91" a="1"/>
  <c r="S29" i="86" a="1"/>
  <c r="AL137" i="87" a="1"/>
  <c r="AK192" i="92" a="1"/>
  <c r="AO22" i="91" a="1"/>
  <c r="AQ98" i="92" a="1"/>
  <c r="AP173" i="87" a="1"/>
  <c r="AM139" i="86" a="1"/>
  <c r="AS148" i="91" a="1"/>
  <c r="AB13" i="91" a="1"/>
  <c r="AL200" i="92" a="1"/>
  <c r="AP152" i="91" a="1"/>
  <c r="AT179" i="92" a="1"/>
  <c r="AL117" i="92" a="1"/>
  <c r="AK16" i="92" a="1"/>
  <c r="AM169" i="92" a="1"/>
  <c r="AP174" i="92" a="1"/>
  <c r="AP110" i="92" a="1"/>
  <c r="AN75" i="86" a="1"/>
  <c r="O74" i="87" a="1"/>
  <c r="AQ113" i="87" a="1"/>
  <c r="AO5" i="87" a="1"/>
  <c r="AP169" i="92" a="1"/>
  <c r="AK196" i="86" a="1"/>
  <c r="AO72" i="91" a="1"/>
  <c r="AL6" i="91" a="1"/>
  <c r="AQ73" i="92" a="1"/>
  <c r="AR9" i="91" a="1"/>
  <c r="AN24" i="91" a="1"/>
  <c r="AK145" i="91" a="1"/>
  <c r="AN91" i="91" a="1"/>
  <c r="AO153" i="92" a="1"/>
  <c r="AM110" i="91" a="1"/>
  <c r="AO85" i="86" a="1"/>
  <c r="AR89" i="86" a="1"/>
  <c r="AT154" i="92" a="1"/>
  <c r="AS112" i="91" a="1"/>
  <c r="AC28" i="87" a="1"/>
  <c r="AI18" i="86" a="1"/>
  <c r="AP78" i="87" a="1"/>
  <c r="AK23" i="92" a="1"/>
  <c r="AL72" i="86" a="1"/>
  <c r="AQ148" i="92" a="1"/>
  <c r="R29" i="91" a="1"/>
  <c r="AM174" i="92" a="1"/>
  <c r="AO151" i="86" a="1"/>
  <c r="AI183" i="86" a="1"/>
  <c r="AO153" i="91" a="1"/>
  <c r="AL166" i="86" a="1"/>
  <c r="AT195" i="92" a="1"/>
  <c r="AK104" i="87" a="1"/>
  <c r="AK25" i="86" a="1"/>
  <c r="AP144" i="92" a="1"/>
  <c r="AK176" i="91" a="1"/>
  <c r="AO167" i="92" a="1"/>
  <c r="AM77" i="91" a="1"/>
  <c r="AQ132" i="86" a="1"/>
  <c r="AL166" i="91" a="1"/>
  <c r="AQ190" i="87" a="1"/>
  <c r="AR80" i="87" a="1"/>
  <c r="AM169" i="91" a="1"/>
  <c r="AP155" i="87" a="1"/>
  <c r="AO179" i="86" a="1"/>
  <c r="AQ119" i="92" a="1"/>
  <c r="AT71" i="87" a="1"/>
  <c r="AP78" i="91" a="1"/>
  <c r="AT136" i="92" a="1"/>
  <c r="AN193" i="87" a="1"/>
  <c r="AN151" i="92" a="1"/>
  <c r="AR88" i="92" a="1"/>
  <c r="AP130" i="87" a="1"/>
  <c r="AS23" i="87" a="1"/>
  <c r="AK196" i="87" a="1"/>
  <c r="AM190" i="86" a="1"/>
  <c r="AQ169" i="91" a="1"/>
  <c r="AL199" i="92" a="1"/>
  <c r="AF78" i="92" a="1"/>
  <c r="AM10" i="92" a="1"/>
  <c r="AR141" i="91" a="1"/>
  <c r="AM87" i="87" a="1"/>
  <c r="AR189" i="87" a="1"/>
  <c r="AS84" i="87" a="1"/>
  <c r="AR179" i="91" a="1"/>
  <c r="AQ153" i="86" a="1"/>
  <c r="AT105" i="87" a="1"/>
  <c r="AR94" i="91" a="1"/>
  <c r="AD15" i="91" a="1"/>
  <c r="AI166" i="86" a="1"/>
  <c r="AT101" i="87" a="1"/>
  <c r="AO196" i="92" a="1"/>
  <c r="AI101" i="86" a="1"/>
  <c r="AO183" i="92" a="1"/>
  <c r="AR126" i="87" a="1"/>
  <c r="AQ141" i="87" a="1"/>
  <c r="AT189" i="87" a="1"/>
  <c r="AL164" i="91" a="1"/>
  <c r="AN189" i="92" a="1"/>
  <c r="AN73" i="91" a="1"/>
  <c r="AT84" i="92" a="1"/>
  <c r="AM69" i="91" a="1"/>
  <c r="AO28" i="92" a="1"/>
  <c r="AK76" i="91" a="1"/>
  <c r="AP87" i="92" a="1"/>
  <c r="AK180" i="92" a="1"/>
  <c r="AO151" i="91" a="1"/>
  <c r="AS72" i="92" a="1"/>
  <c r="AQ170" i="91" a="1"/>
  <c r="AR28" i="92" a="1"/>
  <c r="AR26" i="86" a="1"/>
  <c r="T78" i="87" a="1"/>
  <c r="AQ82" i="86" a="1"/>
  <c r="AS16" i="91" a="1"/>
  <c r="AL167" i="87" a="1"/>
  <c r="AP12" i="91" a="1"/>
  <c r="AM161" i="91" a="1"/>
  <c r="AQ70" i="87" a="1"/>
  <c r="AL174" i="87" a="1"/>
  <c r="AP108" i="86" a="1"/>
  <c r="AT139" i="91" a="1"/>
  <c r="Q28" i="91" a="1"/>
  <c r="AM159" i="92" a="1"/>
  <c r="AD74" i="87" a="1"/>
  <c r="AN76" i="86" a="1"/>
  <c r="AI116" i="86" a="1"/>
  <c r="AO194" i="86" a="1"/>
  <c r="AL84" i="87" a="1"/>
  <c r="AT129" i="87" a="1"/>
  <c r="AO19" i="92" a="1"/>
  <c r="AS141" i="87" a="1"/>
  <c r="AS170" i="87" a="1"/>
  <c r="AO17" i="87" a="1"/>
  <c r="AN111" i="86" a="1"/>
  <c r="AN77" i="87" a="1"/>
  <c r="AQ105" i="87" a="1"/>
  <c r="AR154" i="91" a="1"/>
  <c r="AJ77" i="91" a="1"/>
  <c r="AO72" i="87" a="1"/>
  <c r="AL121" i="91" a="1"/>
  <c r="AT147" i="92" a="1"/>
  <c r="AM183" i="86" a="1"/>
  <c r="AK195" i="92" a="1"/>
  <c r="AM164" i="87" a="1"/>
  <c r="AO153" i="87" a="1"/>
  <c r="AJ191" i="86" a="1"/>
  <c r="AM14" i="91" a="1"/>
  <c r="AQ100" i="86" a="1"/>
  <c r="AM137" i="86" a="1"/>
  <c r="AK96" i="92" a="1"/>
  <c r="AS13" i="91" a="1"/>
  <c r="AR176" i="86" a="1"/>
  <c r="AO132" i="91" a="1"/>
  <c r="AP22" i="92" a="1"/>
  <c r="AP82" i="91" a="1"/>
  <c r="L16" i="86" a="1"/>
  <c r="AQ154" i="91" a="1"/>
  <c r="AT166" i="87" a="1"/>
  <c r="AL177" i="87" a="1"/>
  <c r="O14" i="91" a="1"/>
  <c r="AK85" i="92" a="1"/>
  <c r="AR153" i="92" a="1"/>
  <c r="AR18" i="91" a="1"/>
  <c r="AT199" i="87" a="1"/>
  <c r="M74" i="87" a="1"/>
  <c r="AM6" i="86" a="1"/>
  <c r="AS133" i="92" a="1"/>
  <c r="AK160" i="86" a="1"/>
  <c r="AS155" i="92" a="1"/>
  <c r="AP128" i="87" a="1"/>
  <c r="AK78" i="87" a="1"/>
  <c r="AR150" i="92" a="1"/>
  <c r="P77" i="91" a="1"/>
  <c r="AL26" i="92" a="1"/>
  <c r="AP170" i="87" a="1"/>
  <c r="AQ96" i="87" a="1"/>
  <c r="R78" i="86" a="1"/>
  <c r="AT95" i="87" a="1"/>
  <c r="AN75" i="87" a="1"/>
  <c r="AT186" i="92" a="1"/>
  <c r="AP103" i="91" a="1"/>
  <c r="AK102" i="91" a="1"/>
  <c r="AQ124" i="92" a="1"/>
  <c r="AT107" i="91" a="1"/>
  <c r="AT163" i="92" a="1"/>
  <c r="V16" i="87" a="1"/>
  <c r="AR187" i="86" a="1"/>
  <c r="AO122" i="86" a="1"/>
  <c r="AJ119" i="86" a="1"/>
  <c r="AO16" i="86" a="1"/>
  <c r="AL86" i="86" a="1"/>
  <c r="AK108" i="92" a="1"/>
  <c r="AQ114" i="87" a="1"/>
  <c r="L26" i="86" a="1"/>
  <c r="AL118" i="87" a="1"/>
  <c r="AR184" i="86" a="1"/>
  <c r="AQ173" i="91" a="1"/>
  <c r="AK24" i="87" a="1"/>
  <c r="AT29" i="87" a="1"/>
  <c r="AL119" i="87" a="1"/>
  <c r="AM84" i="92" a="1"/>
  <c r="AQ172" i="91" a="1"/>
  <c r="AS104" i="91" a="1"/>
  <c r="AR189" i="92" a="1"/>
  <c r="AL154" i="86" a="1"/>
  <c r="AL72" i="92" a="1"/>
  <c r="AK123" i="87" a="1"/>
  <c r="AP128" i="86" a="1"/>
  <c r="AQ187" i="86" a="1"/>
  <c r="AL6" i="86" a="1"/>
  <c r="AC27" i="91" a="1"/>
  <c r="AQ145" i="87" a="1"/>
  <c r="AF13" i="87" a="1"/>
  <c r="AL70" i="92" a="1"/>
  <c r="AK165" i="91" a="1"/>
  <c r="AR162" i="92" a="1"/>
  <c r="AD29" i="86" a="1"/>
  <c r="AN104" i="86" a="1"/>
  <c r="AN11" i="86" a="1"/>
  <c r="AP99" i="87" a="1"/>
  <c r="AO82" i="91" a="1"/>
  <c r="AP17" i="91" a="1"/>
  <c r="AL94" i="87" a="1"/>
  <c r="AN97" i="87" a="1"/>
  <c r="AK141" i="92" a="1"/>
  <c r="AP147" i="87" a="1"/>
  <c r="AL73" i="86" a="1"/>
  <c r="AP111" i="87" a="1"/>
  <c r="AP20" i="91" a="1"/>
  <c r="AN114" i="87" a="1"/>
  <c r="AL189" i="87" a="1"/>
  <c r="AM114" i="91" a="1"/>
  <c r="AH78" i="87" a="1"/>
  <c r="AM12" i="87" a="1"/>
  <c r="AM152" i="87" a="1"/>
  <c r="AQ192" i="86" a="1"/>
  <c r="AP174" i="86" a="1"/>
  <c r="AL20" i="87" a="1"/>
  <c r="AN162" i="86" a="1"/>
  <c r="AP183" i="87" a="1"/>
  <c r="AK7" i="92" a="1"/>
  <c r="AR137" i="92" a="1"/>
  <c r="AT86" i="87" a="1"/>
  <c r="AO78" i="87" a="1"/>
  <c r="AP140" i="86" a="1"/>
  <c r="AM74" i="86" a="1"/>
  <c r="AS24" i="87" a="1"/>
  <c r="S78" i="92" a="1"/>
  <c r="AJ86" i="86" a="1"/>
  <c r="AQ132" i="92" a="1"/>
  <c r="AN161" i="87" a="1"/>
  <c r="AM75" i="86" a="1"/>
  <c r="AO92" i="86" a="1"/>
  <c r="L26" i="91" a="1"/>
  <c r="AQ118" i="86" a="1"/>
  <c r="AR95" i="91" a="1"/>
  <c r="AS92" i="87" a="1"/>
  <c r="AT7" i="87" a="1"/>
  <c r="U15" i="91" a="1"/>
  <c r="AR113" i="86" a="1"/>
  <c r="AL147" i="86" a="1"/>
  <c r="AN117" i="92" a="1"/>
  <c r="AL75" i="86" a="1"/>
  <c r="AO145" i="87" a="1"/>
  <c r="AT111" i="92" a="1"/>
  <c r="AR28" i="86" a="1"/>
  <c r="AO88" i="87" a="1"/>
  <c r="AK117" i="91" a="1"/>
  <c r="AL21" i="91" a="1"/>
  <c r="AK95" i="86" a="1"/>
  <c r="V74" i="86" a="1"/>
  <c r="P26" i="91" a="1"/>
  <c r="AL166" i="87" a="1"/>
  <c r="AK87" i="86" a="1"/>
  <c r="AT89" i="92" a="1"/>
  <c r="AK94" i="86" a="1"/>
  <c r="AT169" i="91" a="1"/>
  <c r="AR178" i="92" a="1"/>
  <c r="AN99" i="91" a="1"/>
  <c r="N27" i="91" a="1"/>
  <c r="AO138" i="91" a="1"/>
  <c r="AR195" i="91" a="1"/>
  <c r="AL114" i="92" a="1"/>
  <c r="AF77" i="86" a="1"/>
  <c r="AR16" i="91" a="1"/>
  <c r="AP101" i="87" a="1"/>
  <c r="AP145" i="86" a="1"/>
  <c r="AK90" i="92" a="1"/>
  <c r="AT164" i="91" a="1"/>
  <c r="T78" i="86" a="1"/>
  <c r="AP188" i="87" a="1"/>
  <c r="AQ173" i="87" a="1"/>
  <c r="S16" i="86" a="1"/>
  <c r="AT185" i="92" a="1"/>
  <c r="AQ144" i="91" a="1"/>
  <c r="AS140" i="92" a="1"/>
  <c r="AS19" i="87" a="1"/>
  <c r="AS154" i="87" a="1"/>
  <c r="L27" i="92" a="1"/>
  <c r="X27" i="87" a="1"/>
  <c r="AP163" i="87" a="1"/>
  <c r="AR153" i="91" a="1"/>
  <c r="AO171" i="87" a="1"/>
  <c r="Q26" i="86" a="1"/>
  <c r="AT68" i="91" a="1"/>
  <c r="AR29" i="91" a="1"/>
  <c r="AC74" i="87" a="1"/>
  <c r="AK8" i="87" a="1"/>
  <c r="M16" i="86" a="1"/>
  <c r="AO187" i="87" a="1"/>
  <c r="AQ139" i="86" a="1"/>
  <c r="AP24" i="92" a="1"/>
  <c r="AN146" i="86" a="1"/>
  <c r="AK11" i="86" a="1"/>
  <c r="AR8" i="87" a="1"/>
  <c r="AK19" i="87" a="1"/>
  <c r="AS29" i="92" a="1"/>
  <c r="AO122" i="92" a="1"/>
  <c r="AN127" i="91" a="1"/>
  <c r="AP5" i="86" a="1"/>
  <c r="AP89" i="86" a="1"/>
  <c r="AK18" i="91" a="1"/>
  <c r="AM131" i="92" a="1"/>
  <c r="AK155" i="91" a="1"/>
  <c r="N29" i="92" a="1"/>
  <c r="AO163" i="91" a="1"/>
  <c r="AO10" i="87" a="1"/>
  <c r="AL136" i="92" a="1"/>
  <c r="AL93" i="87" a="1"/>
  <c r="AK142" i="87" a="1"/>
  <c r="AP26" i="91" a="1"/>
  <c r="AT17" i="92" a="1"/>
  <c r="AO165" i="87" a="1"/>
  <c r="AI27" i="86" a="1"/>
  <c r="AR177" i="91" a="1"/>
  <c r="AJ177" i="86" a="1"/>
  <c r="AL81" i="87" a="1"/>
  <c r="AK170" i="87" a="1"/>
  <c r="AM68" i="87" a="1"/>
  <c r="AP93" i="86" a="1"/>
  <c r="AO26" i="86" a="1"/>
  <c r="AO74" i="87" a="1"/>
  <c r="N28" i="87" a="1"/>
  <c r="AR197" i="86" a="1"/>
  <c r="AK161" i="92" a="1"/>
  <c r="AM181" i="92" a="1"/>
  <c r="AL20" i="92" a="1"/>
  <c r="Q13" i="91" a="1"/>
  <c r="AN168" i="87" a="1"/>
  <c r="AR151" i="92" a="1"/>
  <c r="AK189" i="87" a="1"/>
  <c r="AO185" i="86" a="1"/>
  <c r="AT132" i="92" a="1"/>
  <c r="AO129" i="91" a="1"/>
  <c r="AR164" i="92" a="1"/>
  <c r="AO156" i="91" a="1"/>
  <c r="AM80" i="91" a="1"/>
  <c r="AO179" i="91" a="1"/>
  <c r="AN182" i="91" a="1"/>
  <c r="AO82" i="86" a="1"/>
  <c r="AL7" i="92" a="1"/>
  <c r="AP8" i="87" a="1"/>
  <c r="AK113" i="87" a="1"/>
  <c r="AJ163" i="86" a="1"/>
  <c r="AQ73" i="86" a="1"/>
  <c r="AK197" i="87" a="1"/>
  <c r="AT102" i="92" a="1"/>
  <c r="AO104" i="86" a="1"/>
  <c r="AL184" i="86" a="1"/>
  <c r="AL94" i="91" a="1"/>
  <c r="AL172" i="87" a="1"/>
  <c r="AL170" i="92" a="1"/>
  <c r="AA28" i="86" a="1"/>
  <c r="AO166" i="86" a="1"/>
  <c r="AR117" i="87" a="1"/>
  <c r="AO12" i="87" a="1"/>
  <c r="AN112" i="91" a="1"/>
  <c r="AO171" i="91" a="1"/>
  <c r="AE14" i="92" a="1"/>
  <c r="AO127" i="86" a="1"/>
  <c r="AS187" i="91" a="1"/>
  <c r="AS81" i="92" a="1"/>
  <c r="AT27" i="92" a="1"/>
  <c r="AM189" i="91" a="1"/>
  <c r="R16" i="87" a="1"/>
  <c r="AI78" i="92" a="1"/>
  <c r="AP18" i="92" a="1"/>
  <c r="S15" i="91" a="1"/>
  <c r="AK127" i="86" a="1"/>
  <c r="AS186" i="91" a="1"/>
  <c r="AF77" i="87" a="1"/>
  <c r="AM9" i="86" a="1"/>
  <c r="AI6" i="86" a="1"/>
  <c r="AM138" i="87" a="1"/>
  <c r="AL158" i="86" a="1"/>
  <c r="AS173" i="87" a="1"/>
  <c r="AN104" i="91" a="1"/>
  <c r="AJ161" i="86" a="1"/>
  <c r="AM76" i="91" a="1"/>
  <c r="AN172" i="91" a="1"/>
  <c r="AG15" i="92" a="1"/>
  <c r="AK168" i="86" a="1"/>
  <c r="AI76" i="86" a="1"/>
  <c r="AP97" i="86" a="1"/>
  <c r="AK140" i="91" a="1"/>
  <c r="AM88" i="91" a="1"/>
  <c r="AH16" i="87" a="1"/>
  <c r="AP9" i="87" a="1"/>
  <c r="AJ158" i="86" a="1"/>
  <c r="AK17" i="86" a="1"/>
  <c r="AM188" i="91" a="1"/>
  <c r="AM196" i="87" a="1"/>
  <c r="AO148" i="86" a="1"/>
  <c r="AK87" i="91" a="1"/>
  <c r="AC29" i="86" a="1"/>
  <c r="AO187" i="86" a="1"/>
  <c r="AM107" i="92" a="1"/>
  <c r="AC78" i="86" a="1"/>
  <c r="AO144" i="86" a="1"/>
  <c r="AM150" i="91" a="1"/>
  <c r="AT107" i="87" a="1"/>
  <c r="AN163" i="92" a="1"/>
  <c r="AM151" i="87" a="1"/>
  <c r="AT97" i="87" a="1"/>
  <c r="AM96" i="87" a="1"/>
  <c r="AQ98" i="91" a="1"/>
  <c r="AR89" i="87" a="1"/>
  <c r="AL124" i="87" a="1"/>
  <c r="AQ131" i="91" a="1"/>
  <c r="AQ152" i="87" a="1"/>
  <c r="AP148" i="92" a="1"/>
  <c r="AK159" i="92" a="1"/>
  <c r="AO106" i="92" a="1"/>
  <c r="AO183" i="91" a="1"/>
  <c r="AS184" i="91" a="1"/>
  <c r="AR186" i="92" a="1"/>
  <c r="AO129" i="92" a="1"/>
  <c r="AQ87" i="86" a="1"/>
  <c r="P78" i="91" a="1"/>
  <c r="AQ17" i="86" a="1"/>
  <c r="AJ74" i="86" a="1"/>
  <c r="AL79" i="91" a="1"/>
  <c r="AR168" i="87" a="1"/>
  <c r="AM141" i="86" a="1"/>
  <c r="AP19" i="86" a="1"/>
  <c r="AQ125" i="92" a="1"/>
  <c r="AL197" i="87" a="1"/>
  <c r="AP134" i="87" a="1"/>
  <c r="T14" i="87" a="1"/>
  <c r="AQ183" i="92" a="1"/>
  <c r="AM102" i="87" a="1"/>
  <c r="AD26" i="86" a="1"/>
  <c r="AR137" i="87" a="1"/>
  <c r="AN111" i="87" a="1"/>
  <c r="AL103" i="92" a="1"/>
  <c r="AT23" i="91" a="1"/>
  <c r="AK117" i="92" a="1"/>
  <c r="AJ27" i="92" a="1"/>
  <c r="AR178" i="87" a="1"/>
  <c r="AT103" i="87" a="1"/>
  <c r="M26" i="86" a="1"/>
  <c r="AQ90" i="91" a="1"/>
  <c r="AT85" i="91" a="1"/>
  <c r="AR74" i="92" a="1"/>
  <c r="AT156" i="87" a="1"/>
  <c r="AQ134" i="86" a="1"/>
  <c r="AJ29" i="91" a="1"/>
  <c r="AM95" i="86" a="1"/>
  <c r="AN12" i="87" a="1"/>
  <c r="AP106" i="91" a="1"/>
  <c r="AO111" i="86" a="1"/>
  <c r="AL120" i="92" a="1"/>
  <c r="AM86" i="87" a="1"/>
  <c r="AO105" i="91" a="1"/>
  <c r="R16" i="86" a="1"/>
  <c r="V26" i="91" a="1"/>
  <c r="AO125" i="91" a="1"/>
  <c r="AR199" i="92" a="1"/>
  <c r="O13" i="91" a="1"/>
  <c r="AS15" i="87" a="1"/>
  <c r="AQ194" i="87" a="1"/>
  <c r="AK79" i="92" a="1"/>
  <c r="AI84" i="86" a="1"/>
  <c r="AQ194" i="86" a="1"/>
  <c r="AH28" i="91" a="1"/>
  <c r="L77" i="87" a="1"/>
  <c r="AQ96" i="86" a="1"/>
  <c r="AN127" i="86" a="1"/>
  <c r="Z15" i="91" a="1"/>
  <c r="AM87" i="91" a="1"/>
  <c r="AK176" i="87" a="1"/>
  <c r="AK167" i="87" a="1"/>
  <c r="AN79" i="86" a="1"/>
  <c r="AS122" i="91" a="1"/>
  <c r="AM143" i="86" a="1"/>
  <c r="AL195" i="86" a="1"/>
  <c r="AT123" i="92" a="1"/>
  <c r="AM85" i="91" a="1"/>
  <c r="AI125" i="86" a="1"/>
  <c r="AO77" i="86" a="1"/>
  <c r="AL19" i="91" a="1"/>
  <c r="AM183" i="87" a="1"/>
  <c r="AN102" i="92" a="1"/>
  <c r="AQ179" i="87" a="1"/>
  <c r="AP79" i="86" a="1"/>
  <c r="AL188" i="86" a="1"/>
  <c r="AR112" i="91" a="1"/>
  <c r="AM130" i="86" a="1"/>
  <c r="AM176" i="92" a="1"/>
  <c r="W13" i="86" a="1"/>
  <c r="AO104" i="87" a="1"/>
  <c r="AN128" i="86" a="1"/>
  <c r="AP96" i="91" a="1"/>
  <c r="AK138" i="86" a="1"/>
  <c r="AQ122" i="91" a="1"/>
  <c r="AP7" i="87" a="1"/>
  <c r="Q77" i="91" a="1"/>
  <c r="AQ111" i="91" a="1"/>
  <c r="AN142" i="91" a="1"/>
  <c r="AL11" i="87" a="1"/>
  <c r="AF27" i="91" a="1"/>
  <c r="AQ109" i="86" a="1"/>
  <c r="AS190" i="87" a="1"/>
  <c r="AK86" i="92" a="1"/>
  <c r="AQ161" i="92" a="1"/>
  <c r="AS129" i="92" a="1"/>
  <c r="AR118" i="87" a="1"/>
  <c r="L77" i="91" a="1"/>
  <c r="AO169" i="86" a="1"/>
  <c r="AP22" i="91" a="1"/>
  <c r="AQ95" i="91" a="1"/>
  <c r="AJ13" i="87" a="1"/>
  <c r="AM23" i="87" a="1"/>
  <c r="AR147" i="91" a="1"/>
  <c r="AT166" i="92" a="1"/>
  <c r="AN89" i="86" a="1"/>
  <c r="AQ148" i="86" a="1"/>
  <c r="AI5" i="86" a="1"/>
  <c r="AS165" i="92" a="1"/>
  <c r="AI126" i="86" a="1"/>
  <c r="AP10" i="92" a="1"/>
  <c r="AR175" i="92" a="1"/>
  <c r="X27" i="86" a="1"/>
  <c r="Y74" i="86" a="1"/>
  <c r="N27" i="87" a="1"/>
  <c r="AQ11" i="91" a="1"/>
  <c r="AQ158" i="92" a="1"/>
  <c r="AK173" i="87" a="1"/>
  <c r="AD27" i="92" a="1"/>
  <c r="AR82" i="87" a="1"/>
  <c r="AR83" i="86" a="1"/>
  <c r="AL10" i="86" a="1"/>
  <c r="AH29" i="91" a="1"/>
  <c r="AQ115" i="92" a="1"/>
  <c r="AR114" i="91" a="1"/>
  <c r="AO17" i="92" a="1"/>
  <c r="AK22" i="86" a="1"/>
  <c r="AQ5" i="87" a="1"/>
  <c r="AL7" i="91" a="1"/>
  <c r="AL22" i="86" a="1"/>
  <c r="L15" i="91" a="1"/>
  <c r="AM93" i="86" a="1"/>
  <c r="AL86" i="92" a="1"/>
  <c r="AH13" i="92" a="1"/>
  <c r="AF26" i="86" a="1"/>
  <c r="AM108" i="91" a="1"/>
  <c r="AP116" i="91" a="1"/>
  <c r="AL164" i="92" a="1"/>
  <c r="AL169" i="92" a="1"/>
  <c r="AL139" i="87" a="1"/>
  <c r="T26" i="87" a="1"/>
  <c r="AT145" i="91" a="1"/>
  <c r="AS93" i="91" a="1"/>
  <c r="AM141" i="92" a="1"/>
  <c r="AN158" i="91" a="1"/>
  <c r="Y15" i="87" a="1"/>
  <c r="AN148" i="87" a="1"/>
  <c r="AR159" i="91" a="1"/>
  <c r="R13" i="86" a="1"/>
  <c r="AL185" i="86" a="1"/>
  <c r="AI13" i="87" a="1"/>
  <c r="AN105" i="86" a="1"/>
  <c r="AK189" i="92" a="1"/>
  <c r="AO158" i="87" a="1"/>
  <c r="I26" i="86" a="1"/>
  <c r="AJ85" i="86" a="1"/>
  <c r="AP143" i="92" a="1"/>
  <c r="AI28" i="91" a="1"/>
  <c r="AO13" i="86" a="1"/>
  <c r="M28" i="91" a="1"/>
  <c r="X78" i="87" a="1"/>
  <c r="AP158" i="92" a="1"/>
  <c r="AL92" i="87" a="1"/>
  <c r="AO78" i="91" a="1"/>
  <c r="AK120" i="86" a="1"/>
  <c r="AL21" i="87" a="1"/>
  <c r="AT135" i="87" a="1"/>
  <c r="AK104" i="86" a="1"/>
  <c r="AG74" i="91" a="1"/>
  <c r="AL162" i="91" a="1"/>
  <c r="AS18" i="91" a="1"/>
  <c r="AR160" i="86" a="1"/>
  <c r="AL124" i="86" a="1"/>
  <c r="AE29" i="92" a="1"/>
  <c r="AR99" i="91" a="1"/>
  <c r="AL105" i="86" a="1"/>
  <c r="AR164" i="86" a="1"/>
  <c r="AN174" i="91" a="1"/>
  <c r="AL125" i="87" a="1"/>
  <c r="AR135" i="91" a="1"/>
  <c r="AM177" i="87" a="1"/>
  <c r="T16" i="91" a="1"/>
  <c r="AT99" i="87" a="1"/>
  <c r="AN138" i="86" a="1"/>
  <c r="P16" i="92" a="1"/>
  <c r="AO115" i="86" a="1"/>
  <c r="AR12" i="86" a="1"/>
  <c r="U77" i="91" a="1"/>
  <c r="AT77" i="87" a="1"/>
  <c r="AN179" i="87" a="1"/>
  <c r="AT168" i="91" a="1"/>
  <c r="AQ105" i="91" a="1"/>
  <c r="AR200" i="92" a="1"/>
  <c r="AM119" i="86" a="1"/>
  <c r="Y28" i="87" a="1"/>
  <c r="AP12" i="86" a="1"/>
  <c r="Q16" i="87" a="1"/>
  <c r="AT88" i="92" a="1"/>
  <c r="AI154" i="86" a="1"/>
  <c r="AK114" i="92" a="1"/>
  <c r="AS190" i="92" a="1"/>
  <c r="AS117" i="87" a="1"/>
  <c r="AS125" i="92" a="1"/>
  <c r="AM16" i="86" a="1"/>
  <c r="AN22" i="91" a="1"/>
  <c r="AN162" i="91" a="1"/>
  <c r="AC14" i="86" a="1"/>
  <c r="AT120" i="92" a="1"/>
  <c r="AS97" i="91" a="1"/>
  <c r="AQ149" i="87" a="1"/>
  <c r="AL163" i="87" a="1"/>
  <c r="AR188" i="91" a="1"/>
  <c r="AS158" i="87" a="1"/>
  <c r="AT167" i="92" a="1"/>
  <c r="S14" i="86" a="1"/>
  <c r="AR126" i="86" a="1"/>
  <c r="AK187" i="87" a="1"/>
  <c r="AK116" i="87" a="1"/>
  <c r="AK148" i="87" a="1"/>
  <c r="AO112" i="91" a="1"/>
  <c r="U77" i="86" a="1"/>
  <c r="AK143" i="91" a="1"/>
  <c r="AT163" i="91" a="1"/>
  <c r="AR115" i="86" a="1"/>
  <c r="AM18" i="92" a="1"/>
  <c r="AP177" i="92" a="1"/>
  <c r="AK180" i="91" a="1"/>
  <c r="AS71" i="92" a="1"/>
  <c r="AK145" i="86" a="1"/>
  <c r="AJ28" i="92" a="1"/>
  <c r="AR119" i="92" a="1"/>
  <c r="AS84" i="92" a="1"/>
  <c r="AM15" i="92" a="1"/>
  <c r="AN74" i="92" a="1"/>
  <c r="AN193" i="92" a="1"/>
  <c r="AJ159" i="86" a="1"/>
  <c r="AS5" i="87" a="1"/>
  <c r="AM180" i="92" a="1"/>
  <c r="AQ106" i="91" a="1"/>
  <c r="O78" i="86" a="1"/>
  <c r="AL166" i="92" a="1"/>
  <c r="AR178" i="91" a="1"/>
  <c r="AT14" i="87" a="1"/>
  <c r="AR73" i="87" a="1"/>
  <c r="AS23" i="92" a="1"/>
  <c r="AT74" i="91" a="1"/>
  <c r="AS109" i="91" a="1"/>
  <c r="AS183" i="87" a="1"/>
  <c r="AJ24" i="86" a="1"/>
  <c r="AR133" i="87" a="1"/>
  <c r="AL120" i="87" a="1"/>
  <c r="AN153" i="92" a="1"/>
  <c r="AP117" i="92" a="1"/>
  <c r="AR123" i="92" a="1"/>
  <c r="AM102" i="86" a="1"/>
  <c r="AS134" i="91" a="1"/>
  <c r="AO19" i="91" a="1"/>
  <c r="AM172" i="91" a="1"/>
  <c r="AF78" i="86" a="1"/>
  <c r="M77" i="92" a="1"/>
  <c r="AS129" i="91" a="1"/>
  <c r="AL116" i="91" a="1"/>
  <c r="AQ81" i="92" a="1"/>
  <c r="AN180" i="86" a="1"/>
  <c r="AS89" i="87" a="1"/>
  <c r="AA78" i="91" a="1"/>
  <c r="AQ135" i="91" a="1"/>
  <c r="AM196" i="91" a="1"/>
  <c r="AO90" i="86" a="1"/>
  <c r="AO175" i="86" a="1"/>
  <c r="AQ105" i="92" a="1"/>
  <c r="AS139" i="87" a="1"/>
  <c r="AP164" i="86" a="1"/>
  <c r="AK166" i="92" a="1"/>
  <c r="AS140" i="87" a="1"/>
  <c r="AS132" i="91" a="1"/>
  <c r="AO121" i="92" a="1"/>
  <c r="AQ164" i="91" a="1"/>
  <c r="AR138" i="87" a="1"/>
  <c r="AN154" i="92" a="1"/>
  <c r="AK89" i="91" a="1"/>
  <c r="AS168" i="91" a="1"/>
  <c r="AK120" i="87" a="1"/>
  <c r="AL184" i="87" a="1"/>
  <c r="O27" i="86" a="1"/>
  <c r="AL145" i="86" a="1"/>
  <c r="AS162" i="92" a="1"/>
  <c r="AK182" i="86" a="1"/>
  <c r="AP179" i="86" a="1"/>
  <c r="AN140" i="91" a="1"/>
  <c r="AQ85" i="87" a="1"/>
  <c r="AS141" i="92" a="1"/>
  <c r="AM81" i="91" a="1"/>
  <c r="AO13" i="92" a="1"/>
  <c r="AK175" i="87" a="1"/>
  <c r="AP177" i="87" a="1"/>
  <c r="AR151" i="91" a="1"/>
  <c r="AN128" i="92" a="1"/>
  <c r="L28" i="87" a="1"/>
  <c r="AL145" i="92" a="1"/>
  <c r="AK127" i="87" a="1"/>
  <c r="AN165" i="91" a="1"/>
  <c r="AS178" i="87" a="1"/>
  <c r="AP26" i="87" a="1"/>
  <c r="Z77" i="86" a="1"/>
  <c r="AT121" i="92" a="1"/>
  <c r="AQ19" i="87" a="1"/>
  <c r="AP200" i="87" a="1"/>
  <c r="AP105" i="91" a="1"/>
  <c r="AN125" i="86" a="1"/>
  <c r="AK94" i="92" a="1"/>
  <c r="AP151" i="87" a="1"/>
  <c r="AR84" i="86" a="1"/>
  <c r="AS159" i="92" a="1"/>
  <c r="AI78" i="87" a="1"/>
  <c r="AM27" i="92" a="1"/>
  <c r="AQ12" i="87" a="1"/>
  <c r="AQ8" i="92" a="1"/>
  <c r="AJ80" i="86" a="1"/>
  <c r="AQ129" i="86" a="1"/>
  <c r="AR12" i="87" a="1"/>
  <c r="AJ84" i="86" a="1"/>
  <c r="AK153" i="92" a="1"/>
  <c r="AR105" i="92" a="1"/>
  <c r="R74" i="86" a="1"/>
  <c r="AQ88" i="92" a="1"/>
  <c r="AP72" i="86" a="1"/>
  <c r="AM126" i="92" a="1"/>
  <c r="AS161" i="92" a="1"/>
  <c r="T16" i="92" a="1"/>
  <c r="AP84" i="86" a="1"/>
  <c r="AR117" i="91" a="1"/>
  <c r="AK126" i="87" a="1"/>
  <c r="X13" i="92" a="1"/>
  <c r="O29" i="86" a="1"/>
  <c r="AQ23" i="91" a="1"/>
  <c r="AL26" i="86" a="1"/>
  <c r="AL162" i="87" a="1"/>
  <c r="AP70" i="86" a="1"/>
  <c r="AR72" i="87" a="1"/>
  <c r="AL19" i="92" a="1"/>
  <c r="AM194" i="87" a="1"/>
  <c r="AQ108" i="86" a="1"/>
  <c r="AL155" i="86" a="1"/>
  <c r="AQ150" i="91" a="1"/>
  <c r="AK150" i="91" a="1"/>
  <c r="AP184" i="86" a="1"/>
  <c r="AR11" i="86" a="1"/>
  <c r="AI152" i="86" a="1"/>
  <c r="AQ81" i="91" a="1"/>
  <c r="AQ8" i="86" a="1"/>
  <c r="AR126" i="92" a="1"/>
  <c r="AO25" i="92" a="1"/>
  <c r="AR10" i="91" a="1"/>
  <c r="AP162" i="86" a="1"/>
  <c r="AT109" i="92" a="1"/>
  <c r="AR143" i="91" a="1"/>
  <c r="AO124" i="92" a="1"/>
  <c r="AK172" i="86" a="1"/>
  <c r="AK22" i="91" a="1"/>
  <c r="X26" i="87" a="1"/>
  <c r="Z78" i="91" a="1"/>
  <c r="AL192" i="92" a="1"/>
  <c r="AO21" i="87" a="1"/>
  <c r="AL108" i="92" a="1"/>
  <c r="AT152" i="91" a="1"/>
  <c r="AR193" i="86" a="1"/>
  <c r="AL172" i="86" a="1"/>
  <c r="AP104" i="92" a="1"/>
  <c r="AN72" i="92" a="1"/>
  <c r="AT146" i="87" a="1"/>
  <c r="AN112" i="87" a="1"/>
  <c r="AS178" i="92" a="1"/>
  <c r="AN177" i="91" a="1"/>
  <c r="AL174" i="86" a="1"/>
  <c r="AK92" i="86" a="1"/>
  <c r="AN160" i="91" a="1"/>
  <c r="AM5" i="91" a="1"/>
  <c r="AO10" i="86" a="1"/>
  <c r="AP11" i="87" a="1"/>
  <c r="AP95" i="86" a="1"/>
  <c r="AT136" i="91" a="1"/>
  <c r="R14" i="92" a="1"/>
  <c r="AP165" i="92" a="1"/>
  <c r="AH14" i="91" a="1"/>
  <c r="AQ97" i="92" a="1"/>
  <c r="AR119" i="87" a="1"/>
  <c r="AT79" i="92" a="1"/>
  <c r="AR99" i="87" a="1"/>
  <c r="AS167" i="91" a="1"/>
  <c r="AQ76" i="92" a="1"/>
  <c r="AS177" i="87" a="1"/>
  <c r="AR148" i="91" a="1"/>
  <c r="AN17" i="86" a="1"/>
  <c r="AQ29" i="86" a="1"/>
  <c r="AO18" i="87" a="1"/>
  <c r="T15" i="86" a="1"/>
  <c r="AL198" i="86" a="1"/>
  <c r="AE78" i="92" a="1"/>
  <c r="AM161" i="87" a="1"/>
  <c r="AA26" i="87" a="1"/>
  <c r="AM83" i="87" a="1"/>
  <c r="AI95" i="86" a="1"/>
  <c r="AO27" i="87" a="1"/>
  <c r="AK90" i="86" a="1"/>
  <c r="AO111" i="87" a="1"/>
  <c r="AO128" i="87" a="1"/>
  <c r="AM144" i="86" a="1"/>
  <c r="AT108" i="92" a="1"/>
  <c r="AM140" i="86" a="1"/>
  <c r="AL145" i="87" a="1"/>
  <c r="AQ11" i="87" a="1"/>
  <c r="AE28" i="92" a="1"/>
  <c r="AR112" i="92" a="1"/>
  <c r="AR139" i="87" a="1"/>
  <c r="Q78" i="86" a="1"/>
  <c r="AS75" i="92" a="1"/>
  <c r="AR104" i="87" a="1"/>
  <c r="AK157" i="87" a="1"/>
  <c r="AN106" i="86" a="1"/>
  <c r="AI90" i="86" a="1"/>
  <c r="AN83" i="86" a="1"/>
  <c r="AQ9" i="91" a="1"/>
  <c r="AK166" i="87" a="1"/>
  <c r="AM101" i="86" a="1"/>
  <c r="AP96" i="87" a="1"/>
  <c r="AS141" i="91" a="1"/>
  <c r="AQ187" i="92" a="1"/>
  <c r="AS154" i="92" a="1"/>
  <c r="AM153" i="92" a="1"/>
  <c r="AL9" i="87" a="1"/>
  <c r="AI15" i="92" a="1"/>
  <c r="AL135" i="86" a="1"/>
  <c r="AO162" i="91" a="1"/>
  <c r="AL99" i="91" a="1"/>
  <c r="AM134" i="91" a="1"/>
  <c r="AK118" i="92" a="1"/>
  <c r="AP197" i="92" a="1"/>
  <c r="AT180" i="91" a="1"/>
  <c r="AR167" i="91" a="1"/>
  <c r="AK124" i="87" a="1"/>
  <c r="Q77" i="87" a="1"/>
  <c r="AR139" i="92" a="1"/>
  <c r="AT184" i="91" a="1"/>
  <c r="AS71" i="91" a="1"/>
  <c r="AO93" i="87" a="1"/>
  <c r="AL181" i="91" a="1"/>
  <c r="AL192" i="86" a="1"/>
  <c r="AM180" i="91" a="1"/>
  <c r="AJ187" i="86" a="1"/>
  <c r="AJ13" i="92" a="1"/>
  <c r="AB16" i="86" a="1"/>
  <c r="AS85" i="91" a="1"/>
  <c r="AS130" i="91" a="1"/>
  <c r="AO102" i="91" a="1"/>
  <c r="AB26" i="87" a="1"/>
  <c r="AJ189" i="86" a="1"/>
  <c r="AM194" i="86" a="1"/>
  <c r="AQ123" i="91" a="1"/>
  <c r="AN147" i="87" a="1"/>
  <c r="AR186" i="91" a="1"/>
  <c r="AM149" i="91" a="1"/>
  <c r="AM126" i="86" a="1"/>
  <c r="AT11" i="91" a="1"/>
  <c r="V77" i="87" a="1"/>
  <c r="AM108" i="86" a="1"/>
  <c r="AL149" i="87" a="1"/>
  <c r="AL109" i="86" a="1"/>
  <c r="AI28" i="92" a="1"/>
  <c r="AB14" i="86" a="1"/>
  <c r="AQ119" i="87" a="1"/>
  <c r="AR14" i="87" a="1"/>
  <c r="AS115" i="87" a="1"/>
  <c r="AP162" i="87" a="1"/>
  <c r="AN171" i="86" a="1"/>
  <c r="AL70" i="87" a="1"/>
  <c r="AK190" i="86" a="1"/>
  <c r="AP136" i="86" a="1"/>
  <c r="AP99" i="91" a="1"/>
  <c r="V14" i="86" a="1"/>
  <c r="AS92" i="91" a="1"/>
  <c r="AP113" i="91" a="1"/>
  <c r="AI187" i="86" a="1"/>
  <c r="AM150" i="86" a="1"/>
  <c r="AT185" i="91" a="1"/>
  <c r="AM105" i="91" a="1"/>
  <c r="AS157" i="91" a="1"/>
  <c r="AO174" i="86" a="1"/>
  <c r="AM28" i="87" a="1"/>
  <c r="AM131" i="91" a="1"/>
  <c r="AE74" i="86" a="1"/>
  <c r="AR139" i="86" a="1"/>
  <c r="AR11" i="92" a="1"/>
  <c r="AD14" i="87" a="1"/>
  <c r="V28" i="87" a="1"/>
  <c r="AM115" i="91" a="1"/>
  <c r="AL198" i="91" a="1"/>
  <c r="AL197" i="86" a="1"/>
  <c r="AQ112" i="86" a="1"/>
  <c r="L74" i="87" a="1"/>
  <c r="M16" i="91" a="1"/>
  <c r="AL119" i="92" a="1"/>
  <c r="AQ106" i="86" a="1"/>
  <c r="AL102" i="92" a="1"/>
  <c r="AS79" i="92" a="1"/>
  <c r="AP16" i="87" a="1"/>
  <c r="AF15" i="92" a="1"/>
  <c r="AK173" i="86" a="1"/>
  <c r="AO5" i="86" a="1"/>
  <c r="AT82" i="87" a="1"/>
  <c r="AM7" i="86" a="1"/>
  <c r="Q74" i="87" a="1"/>
  <c r="AS198" i="87" a="1"/>
  <c r="AT98" i="87" a="1"/>
  <c r="AM89" i="92" a="1"/>
  <c r="AQ82" i="91" a="1"/>
  <c r="AK96" i="91" a="1"/>
  <c r="AP120" i="92" a="1"/>
  <c r="AR150" i="91" a="1"/>
  <c r="AN8" i="92" a="1"/>
  <c r="AL122" i="91" a="1"/>
  <c r="AL137" i="92" a="1"/>
  <c r="AR197" i="92" a="1"/>
  <c r="AM172" i="87" a="1"/>
  <c r="AI196" i="86" a="1"/>
  <c r="AN76" i="92" a="1"/>
  <c r="AO93" i="91" a="1"/>
  <c r="AL9" i="86" a="1"/>
  <c r="AF27" i="87" a="1"/>
  <c r="AQ194" i="92" a="1"/>
  <c r="AQ120" i="91" a="1"/>
  <c r="AS68" i="92" a="1"/>
  <c r="AM131" i="87" a="1"/>
  <c r="AN190" i="86" a="1"/>
  <c r="S78" i="87" a="1"/>
  <c r="R15" i="86" a="1"/>
  <c r="AT195" i="91" a="1"/>
  <c r="AI15" i="87" a="1"/>
  <c r="AQ120" i="87" a="1"/>
  <c r="AM128" i="91" a="1"/>
  <c r="AN131" i="87" a="1"/>
  <c r="AT131" i="87" a="1"/>
  <c r="AL19" i="86" a="1"/>
  <c r="AM188" i="92" a="1"/>
  <c r="AN72" i="87" a="1"/>
  <c r="AR121" i="91" a="1"/>
  <c r="AM98" i="91" a="1"/>
  <c r="AQ89" i="86" a="1"/>
  <c r="AK164" i="86" a="1"/>
  <c r="AO144" i="87" a="1"/>
  <c r="AL116" i="87" a="1"/>
  <c r="AM158" i="86" a="1"/>
  <c r="AM72" i="86" a="1"/>
  <c r="AR70" i="92" a="1"/>
  <c r="O28" i="87" a="1"/>
  <c r="AT75" i="92" a="1"/>
  <c r="AP156" i="87" a="1"/>
  <c r="AR73" i="86" a="1"/>
  <c r="Y29" i="87" a="1"/>
  <c r="AK135" i="92" a="1"/>
  <c r="AN73" i="92" a="1"/>
  <c r="W74" i="91" a="1"/>
  <c r="AP163" i="92" a="1"/>
  <c r="AO81" i="86" a="1"/>
  <c r="AO141" i="91" a="1"/>
  <c r="AP29" i="86" a="1"/>
  <c r="AT198" i="87" a="1"/>
  <c r="AN116" i="87" a="1"/>
  <c r="AN179" i="91" a="1"/>
  <c r="AK119" i="86" a="1"/>
  <c r="AM15" i="87" a="1"/>
  <c r="AT68" i="92" a="1"/>
  <c r="AO152" i="91" a="1"/>
  <c r="AQ146" i="91" a="1"/>
  <c r="AI118" i="86" a="1"/>
  <c r="Q16" i="86" a="1"/>
  <c r="AM25" i="92" a="1"/>
  <c r="AN157" i="86" a="1"/>
  <c r="S78" i="91" a="1"/>
  <c r="AQ94" i="92" a="1"/>
  <c r="AS151" i="87" a="1"/>
  <c r="J74" i="86" a="1"/>
  <c r="AP133" i="87" a="1"/>
  <c r="U14" i="92" a="1"/>
  <c r="AN196" i="91" a="1"/>
  <c r="AI199" i="86" a="1"/>
  <c r="AL184" i="91" a="1"/>
  <c r="AK135" i="87" a="1"/>
  <c r="AR21" i="92" a="1"/>
  <c r="AL189" i="91" a="1"/>
  <c r="AS90" i="91" a="1"/>
  <c r="AQ163" i="87" a="1"/>
  <c r="AI88" i="86" a="1"/>
  <c r="AR12" i="92" a="1"/>
  <c r="AK111" i="91" a="1"/>
  <c r="AO106" i="87" a="1"/>
  <c r="AP28" i="92" a="1"/>
  <c r="AM130" i="92" a="1"/>
  <c r="L26" i="87" a="1"/>
  <c r="AM121" i="87" a="1"/>
  <c r="AQ166" i="87" a="1"/>
  <c r="AJ157" i="86" a="1"/>
  <c r="AQ124" i="87" a="1"/>
  <c r="AQ94" i="91" a="1"/>
  <c r="X74" i="87" a="1"/>
  <c r="AS195" i="92" a="1"/>
  <c r="AT122" i="87" a="1"/>
  <c r="AJ5" i="86" a="1"/>
  <c r="U16" i="87" a="1"/>
  <c r="AM151" i="86" a="1"/>
  <c r="AM98" i="86" a="1"/>
  <c r="AK73" i="92" a="1"/>
  <c r="AL165" i="87" a="1"/>
  <c r="AM29" i="91" a="1"/>
  <c r="P15" i="87" a="1"/>
  <c r="AO87" i="91" a="1"/>
  <c r="AK152" i="92" a="1"/>
  <c r="AF16" i="91" a="1"/>
  <c r="AK165" i="86" a="1"/>
  <c r="AP125" i="91" a="1"/>
  <c r="AO137" i="86" a="1"/>
  <c r="AS181" i="87" a="1"/>
  <c r="AO145" i="86" a="1"/>
  <c r="AK132" i="86" a="1"/>
  <c r="AK149" i="92" a="1"/>
  <c r="AM139" i="91" a="1"/>
  <c r="AN186" i="87" a="1"/>
  <c r="AR97" i="92" a="1"/>
  <c r="M26" i="92" a="1"/>
  <c r="AR128" i="87" a="1"/>
  <c r="AL169" i="91" a="1"/>
  <c r="AM173" i="87" a="1"/>
  <c r="AL129" i="91" a="1"/>
  <c r="AN132" i="92" a="1"/>
  <c r="AL169" i="87" a="1"/>
  <c r="AM21" i="91" a="1"/>
  <c r="AL84" i="91" a="1"/>
  <c r="AD29" i="92" a="1"/>
  <c r="AM192" i="87" a="1"/>
  <c r="V16" i="91" a="1"/>
  <c r="AP175" i="87" a="1"/>
  <c r="AN187" i="92" a="1"/>
  <c r="AO145" i="92" a="1"/>
  <c r="AN80" i="91" a="1"/>
  <c r="AO180" i="91" a="1"/>
  <c r="AN94" i="86" a="1"/>
  <c r="AK146" i="87" a="1"/>
  <c r="AP100" i="92" a="1"/>
  <c r="AS116" i="87" a="1"/>
  <c r="AP141" i="91" a="1"/>
  <c r="K28" i="86" a="1"/>
  <c r="AM92" i="91" a="1"/>
  <c r="AN141" i="92" a="1"/>
  <c r="AL76" i="92" a="1"/>
  <c r="AP112" i="87" a="1"/>
  <c r="AO190" i="92" a="1"/>
  <c r="AK136" i="86" a="1"/>
  <c r="AN123" i="87" a="1"/>
  <c r="AP68" i="87" a="1"/>
  <c r="AM185" i="86" a="1"/>
  <c r="AN175" i="91" a="1"/>
  <c r="AI156" i="86" a="1"/>
  <c r="AR188" i="86" a="1"/>
  <c r="AI137" i="86" a="1"/>
  <c r="AI78" i="86" a="1"/>
  <c r="AP165" i="86" a="1"/>
  <c r="AQ104" i="92" a="1"/>
  <c r="AS95" i="91" a="1"/>
  <c r="AK78" i="92" a="1"/>
  <c r="AR80" i="86" a="1"/>
  <c r="AP144" i="86" a="1"/>
  <c r="AL144" i="86" a="1"/>
  <c r="AJ124" i="86" a="1"/>
  <c r="AO148" i="92" a="1"/>
  <c r="AQ131" i="92" a="1"/>
  <c r="AA16" i="86" a="1"/>
  <c r="AN144" i="91" a="1"/>
  <c r="AN80" i="86" a="1"/>
  <c r="AT78" i="87" a="1"/>
  <c r="AS137" i="91" a="1"/>
  <c r="AL25" i="91" a="1"/>
  <c r="Y74" i="92" a="1"/>
  <c r="AT175" i="87" a="1"/>
  <c r="AM102" i="92" a="1"/>
  <c r="AR124" i="92" a="1"/>
  <c r="AS184" i="92" a="1"/>
  <c r="AL29" i="86" a="1"/>
  <c r="AQ178" i="91" a="1"/>
  <c r="AK175" i="92" a="1"/>
  <c r="AI15" i="86" a="1"/>
  <c r="AJ10" i="86" a="1"/>
  <c r="AK11" i="87" a="1"/>
  <c r="AQ153" i="92" a="1"/>
  <c r="AL156" i="87" a="1"/>
  <c r="AI171" i="86" a="1"/>
  <c r="AN153" i="87" a="1"/>
  <c r="AO150" i="86" a="1"/>
  <c r="AS162" i="91" a="1"/>
  <c r="AL183" i="87" a="1"/>
  <c r="AD77" i="91" a="1"/>
  <c r="AN164" i="86" a="1"/>
  <c r="AG78" i="91" a="1"/>
  <c r="AN93" i="92" a="1"/>
  <c r="AO112" i="86" a="1"/>
  <c r="AL141" i="86" a="1"/>
  <c r="AO140" i="92" a="1"/>
  <c r="AL183" i="86" a="1"/>
  <c r="AJ179" i="86" a="1"/>
  <c r="AS121" i="87" a="1"/>
  <c r="AN170" i="87" a="1"/>
  <c r="AN192" i="86" a="1"/>
  <c r="AP25" i="92" a="1"/>
  <c r="AP181" i="92" a="1"/>
  <c r="AR173" i="87" a="1"/>
  <c r="AJ170" i="86" a="1"/>
  <c r="AI197" i="86" a="1"/>
  <c r="AN194" i="91" a="1"/>
  <c r="AQ196" i="91" a="1"/>
  <c r="AO175" i="91" a="1"/>
  <c r="AQ122" i="86" a="1"/>
  <c r="AK88" i="91" a="1"/>
  <c r="AM156" i="86" a="1"/>
  <c r="AT196" i="91" a="1"/>
  <c r="AR77" i="92" a="1"/>
  <c r="AL23" i="92" a="1"/>
  <c r="AL129" i="87" a="1"/>
  <c r="AM144" i="87" a="1"/>
  <c r="AI128" i="86" a="1"/>
  <c r="AL142" i="86" a="1"/>
  <c r="AI92" i="86" a="1"/>
  <c r="AN176" i="87" a="1"/>
  <c r="AP172" i="91" a="1"/>
  <c r="AN192" i="91" a="1"/>
  <c r="S16" i="91" a="1"/>
  <c r="V16" i="86" a="1"/>
  <c r="AN110" i="91" a="1"/>
  <c r="AN193" i="91" a="1"/>
  <c r="AQ7" i="92" a="1"/>
  <c r="AM23" i="91" a="1"/>
  <c r="AK103" i="91" a="1"/>
  <c r="AL27" i="86" a="1"/>
  <c r="AT16" i="92" a="1"/>
  <c r="AS186" i="92" a="1"/>
  <c r="AS100" i="91" a="1"/>
  <c r="AM11" i="91" a="1"/>
  <c r="AO149" i="92" a="1"/>
  <c r="S13" i="91" a="1"/>
  <c r="AL116" i="92" a="1"/>
  <c r="AM95" i="87" a="1"/>
  <c r="AK136" i="92" a="1"/>
  <c r="AK132" i="91" a="1"/>
  <c r="AQ178" i="92" a="1"/>
  <c r="AQ168" i="92" a="1"/>
  <c r="AR124" i="86" a="1"/>
  <c r="AK154" i="86" a="1"/>
  <c r="AT161" i="91" a="1"/>
  <c r="AM82" i="91" a="1"/>
  <c r="AN120" i="91" a="1"/>
  <c r="AQ12" i="92" a="1"/>
  <c r="AM88" i="87" a="1"/>
  <c r="AS110" i="91" a="1"/>
  <c r="AS143" i="87" a="1"/>
  <c r="AO109" i="86" a="1"/>
  <c r="R74" i="87" a="1"/>
  <c r="AR193" i="92" a="1"/>
  <c r="AM71" i="91" a="1"/>
  <c r="AP88" i="87" a="1"/>
  <c r="AN161" i="91" a="1"/>
  <c r="AO162" i="86" a="1"/>
  <c r="X77" i="92" a="1"/>
  <c r="AS89" i="92" a="1"/>
  <c r="AL88" i="86" a="1"/>
  <c r="AM123" i="92" a="1"/>
  <c r="AT20" i="92" a="1"/>
  <c r="AO109" i="92" a="1"/>
  <c r="W27" i="86" a="1"/>
  <c r="AQ74" i="91" a="1"/>
  <c r="AT18" i="87" a="1"/>
  <c r="AL112" i="91" a="1"/>
  <c r="AQ87" i="92" a="1"/>
  <c r="AT21" i="92" a="1"/>
  <c r="AQ188" i="91" a="1"/>
  <c r="AI114" i="86" a="1"/>
  <c r="AL101" i="86" a="1"/>
  <c r="AM5" i="87" a="1"/>
  <c r="AN15" i="92" a="1"/>
  <c r="AO135" i="87" a="1"/>
  <c r="AO200" i="92" a="1"/>
  <c r="T74" i="91" a="1"/>
  <c r="AK190" i="92" a="1"/>
  <c r="AD74" i="91" a="1"/>
  <c r="AR5" i="87" a="1"/>
  <c r="AN15" i="87" a="1"/>
  <c r="AO76" i="87" a="1"/>
  <c r="AI13" i="91" a="1"/>
  <c r="AK71" i="87" a="1"/>
  <c r="AP142" i="86" a="1"/>
  <c r="AN21" i="91" a="1"/>
  <c r="AP162" i="91" a="1"/>
  <c r="AA77" i="86" a="1"/>
  <c r="AP163" i="91" a="1"/>
  <c r="AR25" i="87" a="1"/>
  <c r="AO125" i="92" a="1"/>
  <c r="AM136" i="87" a="1"/>
  <c r="AR164" i="91" a="1"/>
  <c r="AR134" i="87" a="1"/>
  <c r="AK193" i="87" a="1"/>
  <c r="AP150" i="87" a="1"/>
  <c r="AQ136" i="92" a="1"/>
  <c r="T13" i="92" a="1"/>
  <c r="L29" i="87" a="1"/>
  <c r="AO20" i="86" a="1"/>
  <c r="AN168" i="86" a="1"/>
  <c r="AQ149" i="91" a="1"/>
  <c r="AL98" i="86" a="1"/>
  <c r="AN178" i="91" a="1"/>
  <c r="AO181" i="86" a="1"/>
  <c r="AO131" i="92" a="1"/>
  <c r="AQ135" i="86" a="1"/>
  <c r="AQ181" i="92" a="1"/>
  <c r="AR79" i="92" a="1"/>
  <c r="AS70" i="92" a="1"/>
  <c r="AK90" i="91" a="1"/>
  <c r="AT22" i="92" a="1"/>
  <c r="AL103" i="87" a="1"/>
  <c r="AP155" i="86" a="1"/>
  <c r="AM194" i="92" a="1"/>
  <c r="R27" i="87" a="1"/>
  <c r="AN158" i="92" a="1"/>
  <c r="AK97" i="87" a="1"/>
  <c r="AS162" i="87" a="1"/>
  <c r="I27" i="86" a="1"/>
  <c r="AP166" i="86" a="1"/>
  <c r="AN90" i="92" a="1"/>
  <c r="AJ9" i="86" a="1"/>
  <c r="AP186" i="87" a="1"/>
  <c r="AS28" i="87" a="1"/>
  <c r="AM110" i="86" a="1"/>
  <c r="AP75" i="87" a="1"/>
  <c r="AP69" i="87" a="1"/>
  <c r="AK82" i="86" a="1"/>
  <c r="AM18" i="86" a="1"/>
  <c r="AL187" i="86" a="1"/>
  <c r="AL112" i="87" a="1"/>
  <c r="AO117" i="91" a="1"/>
  <c r="AL136" i="86" a="1"/>
  <c r="AO24" i="86" a="1"/>
  <c r="AQ175" i="86" a="1"/>
  <c r="AM128" i="86" a="1"/>
  <c r="AP122" i="87" a="1"/>
  <c r="AQ106" i="92" a="1"/>
  <c r="AR114" i="86" a="1"/>
  <c r="AP19" i="87" a="1"/>
  <c r="AQ86" i="87" a="1"/>
  <c r="V77" i="91" a="1"/>
  <c r="AJ6" i="86" a="1"/>
  <c r="V77" i="92" a="1"/>
  <c r="AJ165" i="86" a="1"/>
  <c r="AK26" i="87" a="1"/>
  <c r="AQ112" i="92" a="1"/>
  <c r="AB15" i="87" a="1"/>
  <c r="AM175" i="87" a="1"/>
  <c r="AK77" i="86" a="1"/>
  <c r="AQ27" i="86" a="1"/>
  <c r="AP100" i="86" a="1"/>
  <c r="AL123" i="87" a="1"/>
  <c r="AM75" i="92" a="1"/>
  <c r="AO88" i="91" a="1"/>
  <c r="AO119" i="86" a="1"/>
  <c r="R16" i="91" a="1"/>
  <c r="S74" i="86" a="1"/>
  <c r="AS80" i="91" a="1"/>
  <c r="AI26" i="91" a="1"/>
  <c r="AK130" i="91" a="1"/>
  <c r="AO110" i="92" a="1"/>
  <c r="AK174" i="91" a="1"/>
  <c r="AK15" i="87" a="1"/>
  <c r="AT180" i="92" a="1"/>
  <c r="AT148" i="87" a="1"/>
  <c r="AR157" i="91" a="1"/>
  <c r="AQ192" i="91" a="1"/>
  <c r="AT123" i="91" a="1"/>
  <c r="AM142" i="92" a="1"/>
  <c r="AT151" i="87" a="1"/>
  <c r="AN129" i="86" a="1"/>
  <c r="AI77" i="92" a="1"/>
  <c r="AS82" i="91" a="1"/>
  <c r="AR177" i="87" a="1"/>
  <c r="AO94" i="92" a="1"/>
  <c r="AN116" i="86" a="1"/>
  <c r="AR105" i="87" a="1"/>
  <c r="AP197" i="87" a="1"/>
  <c r="AN142" i="87" a="1"/>
  <c r="AN102" i="91" a="1"/>
  <c r="AO102" i="87" a="1"/>
  <c r="AE13" i="86" a="1"/>
  <c r="AK191" i="86" a="1"/>
  <c r="AB16" i="87" a="1"/>
  <c r="AP99" i="86" a="1"/>
  <c r="AS171" i="92" a="1"/>
  <c r="AN69" i="92" a="1"/>
  <c r="AR27" i="91" a="1"/>
  <c r="AR101" i="91" a="1"/>
  <c r="AR163" i="92" a="1"/>
  <c r="AL178" i="91" a="1"/>
  <c r="O29" i="91" a="1"/>
  <c r="AM116" i="91" a="1"/>
  <c r="AQ137" i="86" a="1"/>
  <c r="AL163" i="91" a="1"/>
  <c r="AO86" i="86" a="1"/>
  <c r="AT9" i="87" a="1"/>
  <c r="AQ133" i="87" a="1"/>
  <c r="AP79" i="87" a="1"/>
  <c r="AM170" i="87" a="1"/>
  <c r="AG27" i="87" a="1"/>
  <c r="V16" i="92" a="1"/>
  <c r="AT182" i="92" a="1"/>
  <c r="AI168" i="86" a="1"/>
  <c r="AK19" i="92" a="1"/>
  <c r="AS145" i="87" a="1"/>
  <c r="AD77" i="87" a="1"/>
  <c r="AS5" i="92" a="1"/>
  <c r="AM174" i="91" a="1"/>
  <c r="AQ199" i="86" a="1"/>
  <c r="AH29" i="86" a="1"/>
  <c r="AK5" i="91" a="1"/>
  <c r="AR20" i="91" a="1"/>
  <c r="AM68" i="92" a="1"/>
  <c r="AL93" i="91" a="1"/>
  <c r="O13" i="92" a="1"/>
  <c r="AS125" i="91" a="1"/>
  <c r="AM199" i="91" a="1"/>
  <c r="AN188" i="87" a="1"/>
  <c r="AL100" i="87" a="1"/>
  <c r="AO29" i="87" a="1"/>
  <c r="AQ139" i="91" a="1"/>
  <c r="AO131" i="86" a="1"/>
  <c r="AN9" i="91" a="1"/>
  <c r="AP197" i="91" a="1"/>
  <c r="AS190" i="91" a="1"/>
  <c r="AP189" i="91" a="1"/>
  <c r="AR10" i="86" a="1"/>
  <c r="AP138" i="87" a="1"/>
  <c r="AP20" i="87" a="1"/>
  <c r="AK6" i="91" a="1"/>
  <c r="AR150" i="86" a="1"/>
  <c r="AI135" i="86" a="1"/>
  <c r="AN194" i="92" a="1"/>
  <c r="AO148" i="91" a="1"/>
  <c r="AT96" i="91" a="1"/>
  <c r="AR9" i="92" a="1"/>
  <c r="AM125" i="91" a="1"/>
  <c r="AR27" i="86" a="1"/>
  <c r="AL176" i="87" a="1"/>
  <c r="AQ157" i="92" a="1"/>
  <c r="AN5" i="91" a="1"/>
  <c r="AO168" i="86" a="1"/>
  <c r="AR22" i="87" a="1"/>
  <c r="AK176" i="92" a="1"/>
  <c r="AN146" i="87" a="1"/>
  <c r="AI27" i="87" a="1"/>
  <c r="AO134" i="92" a="1"/>
  <c r="AM26" i="86" a="1"/>
  <c r="AO177" i="87" a="1"/>
  <c r="AL14" i="87" a="1"/>
  <c r="AM101" i="92" a="1"/>
  <c r="AR165" i="87" a="1"/>
  <c r="AK147" i="87" a="1"/>
  <c r="AL187" i="91" a="1"/>
  <c r="AQ177" i="86" a="1"/>
  <c r="AQ26" i="87" a="1"/>
  <c r="AL146" i="87" a="1"/>
  <c r="AQ182" i="91" a="1"/>
  <c r="AT11" i="92" a="1"/>
  <c r="AN198" i="91" a="1"/>
  <c r="AS174" i="91" a="1"/>
  <c r="AO141" i="87" a="1"/>
  <c r="AJ144" i="86" a="1"/>
  <c r="AT93" i="91" a="1"/>
  <c r="AQ127" i="86" a="1"/>
  <c r="AS138" i="91" a="1"/>
  <c r="AS18" i="87" a="1"/>
  <c r="AM171" i="86" a="1"/>
  <c r="AB29" i="91" a="1"/>
  <c r="AB16" i="92" a="1"/>
  <c r="AN171" i="92" a="1"/>
  <c r="M15" i="91" a="1"/>
  <c r="Z16" i="92" a="1"/>
  <c r="R29" i="92" a="1"/>
  <c r="AI68" i="86" a="1"/>
  <c r="AK79" i="87" a="1"/>
  <c r="AQ171" i="87" a="1"/>
  <c r="AL178" i="86" a="1"/>
  <c r="AP149" i="91" a="1"/>
  <c r="AM133" i="87" a="1"/>
  <c r="AO136" i="91" a="1"/>
  <c r="AJ171" i="86" a="1"/>
  <c r="AI85" i="86" a="1"/>
  <c r="AM134" i="87" a="1"/>
  <c r="AS163" i="87" a="1"/>
  <c r="AO122" i="87" a="1"/>
  <c r="AP166" i="87" a="1"/>
  <c r="AT141" i="87" a="1"/>
  <c r="W15" i="92" a="1"/>
  <c r="AR25" i="92" a="1"/>
  <c r="AJ77" i="87" a="1"/>
  <c r="AS27" i="91" a="1"/>
  <c r="AL29" i="91" a="1"/>
  <c r="AM157" i="87" a="1"/>
  <c r="AL150" i="86" a="1"/>
  <c r="AK118" i="87" a="1"/>
  <c r="AT122" i="92" a="1"/>
  <c r="AR11" i="91" a="1"/>
  <c r="AO196" i="87" a="1"/>
  <c r="O27" i="87" a="1"/>
  <c r="AP22" i="87" a="1"/>
  <c r="AP77" i="86" a="1"/>
  <c r="AM86" i="86" a="1"/>
  <c r="AT92" i="87" a="1"/>
  <c r="AC13" i="91" a="1"/>
  <c r="AG14" i="87" a="1"/>
  <c r="AS150" i="91" a="1"/>
  <c r="AM166" i="86" a="1"/>
  <c r="U26" i="92" a="1"/>
  <c r="AP81" i="92" a="1"/>
  <c r="AQ72" i="91" a="1"/>
  <c r="AS78" i="87" a="1"/>
  <c r="AK200" i="91" a="1"/>
  <c r="AL146" i="92" a="1"/>
  <c r="AN173" i="86" a="1"/>
  <c r="AM150" i="87" a="1"/>
  <c r="S16" i="92" a="1"/>
  <c r="AM115" i="92" a="1"/>
  <c r="AN122" i="91" a="1"/>
  <c r="AQ79" i="92" a="1"/>
  <c r="AQ93" i="87" a="1"/>
  <c r="AN18" i="92" a="1"/>
  <c r="AM163" i="91" a="1"/>
  <c r="AE74" i="91" a="1"/>
  <c r="AO85" i="87" a="1"/>
  <c r="AM131" i="86" a="1"/>
  <c r="AD16" i="92" a="1"/>
  <c r="AS196" i="87" a="1"/>
  <c r="AS189" i="92" a="1"/>
  <c r="AK16" i="86" a="1"/>
  <c r="AJ149" i="86" a="1"/>
  <c r="AP187" i="91" a="1"/>
  <c r="AM116" i="87" a="1"/>
  <c r="AL159" i="87" a="1"/>
  <c r="R77" i="91" a="1"/>
  <c r="AM197" i="86" a="1"/>
  <c r="AL110" i="87" a="1"/>
  <c r="AN166" i="92" a="1"/>
  <c r="AR8" i="91" a="1"/>
  <c r="N16" i="87" a="1"/>
  <c r="AP74" i="86" a="1"/>
  <c r="AQ155" i="91" a="1"/>
  <c r="Y13" i="92" a="1"/>
  <c r="AN26" i="92" a="1"/>
  <c r="AN21" i="92" a="1"/>
  <c r="AN151" i="87" a="1"/>
  <c r="AM185" i="87" a="1"/>
  <c r="AL105" i="92" a="1"/>
  <c r="AL160" i="87" a="1"/>
  <c r="AH15" i="86" a="1"/>
  <c r="AK112" i="87" a="1"/>
  <c r="AR192" i="87" a="1"/>
  <c r="AO138" i="92" a="1"/>
  <c r="AQ95" i="87" a="1"/>
  <c r="AN83" i="87" a="1"/>
  <c r="AP6" i="91" a="1"/>
  <c r="AT80" i="87" a="1"/>
  <c r="AO74" i="91" a="1"/>
  <c r="AQ166" i="91" a="1"/>
  <c r="AM180" i="87" a="1"/>
  <c r="AQ16" i="87" a="1"/>
  <c r="AM129" i="91" a="1"/>
  <c r="AL125" i="86" a="1"/>
  <c r="AM146" i="91" a="1"/>
  <c r="AM15" i="91" a="1"/>
  <c r="AN178" i="86" a="1"/>
  <c r="AJ182" i="86" a="1"/>
  <c r="AL160" i="91" a="1"/>
  <c r="AP151" i="92" a="1"/>
  <c r="AN139" i="91" a="1"/>
  <c r="AR156" i="91" a="1"/>
  <c r="AN136" i="87" a="1"/>
  <c r="AM98" i="87" a="1"/>
  <c r="T29" i="92" a="1"/>
  <c r="AL149" i="91" a="1"/>
  <c r="AI93" i="86" a="1"/>
  <c r="AS182" i="91" a="1"/>
  <c r="AN126" i="91" a="1"/>
  <c r="AT81" i="91" a="1"/>
  <c r="AP98" i="92" a="1"/>
  <c r="AM110" i="92" a="1"/>
  <c r="AQ121" i="86" a="1"/>
  <c r="AP5" i="91" a="1"/>
  <c r="AP136" i="87" a="1"/>
  <c r="AJ19" i="86" a="1"/>
  <c r="AP139" i="87" a="1"/>
  <c r="AK117" i="87" a="1"/>
  <c r="AN191" i="92" a="1"/>
  <c r="AN77" i="92" a="1"/>
  <c r="AM158" i="87" a="1"/>
  <c r="AM156" i="87" a="1"/>
  <c r="AR115" i="92" a="1"/>
  <c r="AL14" i="92" a="1"/>
  <c r="N28" i="91" a="1"/>
  <c r="AP15" i="87" a="1"/>
  <c r="AM24" i="92" a="1"/>
  <c r="AO198" i="86" a="1"/>
  <c r="AT109" i="87" a="1"/>
  <c r="AM193" i="86" a="1"/>
  <c r="AQ29" i="91" a="1"/>
  <c r="AK153" i="87" a="1"/>
  <c r="Y14" i="86" a="1"/>
  <c r="AL164" i="86" a="1"/>
  <c r="AO118" i="91" a="1"/>
  <c r="AM8" i="86" a="1"/>
  <c r="AQ134" i="92" a="1"/>
  <c r="AP71" i="91" a="1"/>
  <c r="AK138" i="92" a="1"/>
  <c r="AL70" i="86" a="1"/>
  <c r="AK195" i="91" a="1"/>
  <c r="AO174" i="87" a="1"/>
  <c r="AR94" i="86" a="1"/>
  <c r="T27" i="87" a="1"/>
  <c r="AR121" i="87" a="1"/>
  <c r="AN82" i="87" a="1"/>
  <c r="Y78" i="91" a="1"/>
  <c r="O26" i="87" a="1"/>
  <c r="P16" i="87" a="1"/>
  <c r="AO118" i="87" a="1"/>
  <c r="AN116" i="91" a="1"/>
  <c r="AP150" i="91" a="1"/>
  <c r="AS153" i="87" a="1"/>
  <c r="AC15" i="86" a="1"/>
  <c r="T29" i="91" a="1"/>
  <c r="AG74" i="92" a="1"/>
  <c r="AM151" i="91" a="1"/>
  <c r="AM188" i="86" a="1"/>
  <c r="AS22" i="92" a="1"/>
  <c r="AH26" i="87" a="1"/>
  <c r="AI130" i="86" a="1"/>
  <c r="AJ139" i="86" a="1"/>
  <c r="AR7" i="87" a="1"/>
  <c r="AP8" i="92" a="1"/>
  <c r="AK144" i="86" a="1"/>
  <c r="AS97" i="87" a="1"/>
  <c r="AK184" i="92" a="1"/>
  <c r="AS173" i="91" a="1"/>
  <c r="AL98" i="87" a="1"/>
  <c r="AL99" i="87" a="1"/>
  <c r="AN103" i="91" a="1"/>
  <c r="AL179" i="86" a="1"/>
  <c r="AN167" i="87" a="1"/>
  <c r="AK133" i="86" a="1"/>
  <c r="AM77" i="92" a="1"/>
  <c r="AM85" i="92" a="1"/>
  <c r="AS193" i="91" a="1"/>
  <c r="AP188" i="86" a="1"/>
  <c r="AT112" i="87" a="1"/>
  <c r="AR152" i="92" a="1"/>
  <c r="AL133" i="87" a="1"/>
  <c r="AK144" i="91" a="1"/>
  <c r="AJ112" i="86" a="1"/>
  <c r="AR168" i="91" a="1"/>
  <c r="Z74" i="91" a="1"/>
  <c r="AL10" i="92" a="1"/>
  <c r="AL133" i="91" a="1"/>
  <c r="AM24" i="86" a="1"/>
  <c r="Q15" i="87" a="1"/>
  <c r="AP161" i="91" a="1"/>
  <c r="X74" i="91" a="1"/>
  <c r="AO193" i="87" a="1"/>
  <c r="AJ178" i="86" a="1"/>
  <c r="AM136" i="86" a="1"/>
  <c r="AM103" i="91" a="1"/>
  <c r="AS88" i="87" a="1"/>
  <c r="AG16" i="91" a="1"/>
  <c r="AK168" i="87" a="1"/>
  <c r="U15" i="87" a="1"/>
  <c r="AL116" i="86" a="1"/>
  <c r="AN176" i="92" a="1"/>
  <c r="AP81" i="87" a="1"/>
  <c r="AL180" i="86" a="1"/>
  <c r="AK70" i="86" a="1"/>
  <c r="AN184" i="87" a="1"/>
  <c r="AS109" i="92" a="1"/>
  <c r="AT186" i="87" a="1"/>
  <c r="AP137" i="92" a="1"/>
  <c r="AO11" i="91" a="1"/>
  <c r="AM111" i="87" a="1"/>
  <c r="AP25" i="86" a="1"/>
  <c r="AQ150" i="92" a="1"/>
  <c r="AT172" i="92" a="1"/>
  <c r="AO167" i="87" a="1"/>
  <c r="AT87" i="87" a="1"/>
  <c r="AR142" i="91" a="1"/>
  <c r="AN155" i="87" a="1"/>
  <c r="AO14" i="87" a="1"/>
  <c r="AL102" i="87" a="1"/>
  <c r="AJ83" i="86" a="1"/>
  <c r="AN99" i="87" a="1"/>
  <c r="AJ79" i="86" a="1"/>
  <c r="AS187" i="87" a="1"/>
  <c r="AS123" i="92" a="1"/>
  <c r="AR192" i="91" a="1"/>
  <c r="AS131" i="92" a="1"/>
  <c r="AL8" i="86" a="1"/>
  <c r="AO9" i="87" a="1"/>
  <c r="AN139" i="87" a="1"/>
  <c r="AT179" i="87" a="1"/>
  <c r="AL173" i="91" a="1"/>
  <c r="AQ104" i="86" a="1"/>
  <c r="AK99" i="92" a="1"/>
  <c r="AP164" i="91" a="1"/>
  <c r="AL114" i="86" a="1"/>
  <c r="AO182" i="87" a="1"/>
  <c r="AN165" i="87" a="1"/>
  <c r="AT101" i="92" a="1"/>
  <c r="L28" i="91" a="1"/>
  <c r="AQ77" i="92" a="1"/>
  <c r="AS106" i="91" a="1"/>
  <c r="AQ69" i="87" a="1"/>
  <c r="AL150" i="91" a="1"/>
  <c r="AF77" i="91" a="1"/>
  <c r="Y77" i="86" a="1"/>
  <c r="R28" i="87" a="1"/>
  <c r="AR26" i="92" a="1"/>
  <c r="AL186" i="87" a="1"/>
  <c r="AR78" i="86" a="1"/>
  <c r="AT198" i="91" a="1"/>
  <c r="AN158" i="87" a="1"/>
  <c r="AO163" i="86" a="1"/>
  <c r="AK130" i="87" a="1"/>
  <c r="Y27" i="92" a="1"/>
  <c r="AR114" i="87" a="1"/>
  <c r="L16" i="87" a="1"/>
  <c r="AL121" i="86" a="1"/>
  <c r="AM90" i="87" a="1"/>
  <c r="AN13" i="86" a="1"/>
  <c r="AO189" i="86" a="1"/>
  <c r="AN119" i="86" a="1"/>
  <c r="AT14" i="91" a="1"/>
  <c r="AO197" i="91" a="1"/>
  <c r="AN97" i="91" a="1"/>
  <c r="AM111" i="92" a="1"/>
  <c r="AP129" i="92" a="1"/>
  <c r="AT125" i="92" a="1"/>
  <c r="AI98" i="86" a="1"/>
  <c r="AQ14" i="91" a="1"/>
  <c r="AL126" i="87" a="1"/>
  <c r="AL151" i="91" a="1"/>
  <c r="AD13" i="87" a="1"/>
  <c r="AQ25" i="86" a="1"/>
  <c r="AR146" i="87" a="1"/>
  <c r="AS109" i="87" a="1"/>
  <c r="O74" i="86" a="1"/>
  <c r="AR15" i="87" a="1"/>
  <c r="AN137" i="92" a="1"/>
  <c r="AO14" i="91" a="1"/>
  <c r="AO134" i="86" a="1"/>
  <c r="AC16" i="91" a="1"/>
  <c r="AL21" i="86" a="1"/>
  <c r="AD13" i="92" a="1"/>
  <c r="AP115" i="87" a="1"/>
  <c r="AQ196" i="86" a="1"/>
  <c r="AO78" i="86" a="1"/>
  <c r="M78" i="92" a="1"/>
  <c r="AG14" i="86" a="1"/>
  <c r="AT193" i="87" a="1"/>
  <c r="AO114" i="87" a="1"/>
  <c r="AJ162" i="86" a="1"/>
  <c r="AR120" i="91" a="1"/>
  <c r="AR181" i="91" a="1"/>
  <c r="AM70" i="86" a="1"/>
  <c r="AS93" i="87" a="1"/>
  <c r="AN150" i="86" a="1"/>
  <c r="AR124" i="87" a="1"/>
  <c r="AN83" i="92" a="1"/>
  <c r="M74" i="86" a="1"/>
  <c r="O27" i="92" a="1"/>
  <c r="AL175" i="86" a="1"/>
  <c r="V78" i="87" a="1"/>
  <c r="AR190" i="86" a="1"/>
  <c r="AO143" i="86" a="1"/>
  <c r="AQ195" i="91" a="1"/>
  <c r="AA28" i="91" a="1"/>
  <c r="AM78" i="91" a="1"/>
  <c r="AS108" i="92" a="1"/>
  <c r="AS68" i="91" a="1"/>
  <c r="AT85" i="87" a="1"/>
  <c r="AJ126" i="86" a="1"/>
  <c r="AM124" i="91" a="1"/>
  <c r="AP16" i="92" a="1"/>
  <c r="AQ20" i="92" a="1"/>
  <c r="AL72" i="87" a="1"/>
  <c r="AM118" i="86" a="1"/>
  <c r="AL98" i="91" a="1"/>
  <c r="AL198" i="87" a="1"/>
  <c r="AQ126" i="91" a="1"/>
  <c r="AM123" i="91" a="1"/>
  <c r="AL143" i="87" a="1"/>
  <c r="AT115" i="87" a="1"/>
  <c r="AT187" i="92" a="1"/>
  <c r="AP5" i="87" a="1"/>
  <c r="AI134" i="86" a="1"/>
  <c r="AA77" i="92" a="1"/>
  <c r="AL188" i="87" a="1"/>
  <c r="AT114" i="91" a="1"/>
  <c r="AK194" i="92" a="1"/>
  <c r="AK106" i="87" a="1"/>
  <c r="AN160" i="87" a="1"/>
  <c r="AO143" i="92" a="1"/>
  <c r="AL79" i="92" a="1"/>
  <c r="AP72" i="92" a="1"/>
  <c r="AP188" i="91" a="1"/>
  <c r="AQ133" i="92" a="1"/>
  <c r="AR74" i="91" a="1"/>
  <c r="AS119" i="87" a="1"/>
  <c r="AJ78" i="92" a="1"/>
  <c r="AQ141" i="92" a="1"/>
  <c r="AQ7" i="86" a="1"/>
  <c r="AT169" i="92" a="1"/>
  <c r="AJ78" i="86" a="1"/>
  <c r="AP152" i="86" a="1"/>
  <c r="AT174" i="87" a="1"/>
  <c r="AL194" i="86" a="1"/>
  <c r="P14" i="87" a="1"/>
  <c r="AG78" i="92" a="1"/>
  <c r="AS138" i="87" a="1"/>
  <c r="AO175" i="92" a="1"/>
  <c r="AQ151" i="87" a="1"/>
  <c r="AN126" i="92" a="1"/>
  <c r="AT106" i="87" a="1"/>
  <c r="AJ155" i="86" a="1"/>
  <c r="AN26" i="87" a="1"/>
  <c r="L14" i="86" a="1"/>
  <c r="AL186" i="92" a="1"/>
  <c r="AL85" i="87" a="1"/>
  <c r="N28" i="92" a="1"/>
  <c r="AP141" i="92" a="1"/>
  <c r="U29" i="87" a="1"/>
  <c r="AS131" i="91" a="1"/>
  <c r="AL111" i="86" a="1"/>
  <c r="AN9" i="87" a="1"/>
  <c r="AK177" i="87" a="1"/>
  <c r="AQ156" i="86" a="1"/>
  <c r="AM190" i="92" a="1"/>
  <c r="AK183" i="86" a="1"/>
  <c r="AT137" i="87" a="1"/>
  <c r="AR167" i="86" a="1"/>
  <c r="V15" i="87" a="1"/>
  <c r="AT118" i="91" a="1"/>
  <c r="AJ74" i="87" a="1"/>
  <c r="AS134" i="87" a="1"/>
  <c r="AL16" i="87" a="1"/>
  <c r="AN77" i="91" a="1"/>
  <c r="AS81" i="87" a="1"/>
  <c r="AQ129" i="87" a="1"/>
  <c r="AO199" i="92" a="1"/>
  <c r="AQ89" i="92" a="1"/>
  <c r="AL181" i="87" a="1"/>
  <c r="AP73" i="92" a="1"/>
  <c r="AL186" i="86" a="1"/>
  <c r="AL191" i="91" a="1"/>
  <c r="AQ20" i="91" a="1"/>
  <c r="AQ185" i="87" a="1"/>
  <c r="AS156" i="91" a="1"/>
  <c r="AB14" i="87" a="1"/>
  <c r="AK162" i="91" a="1"/>
  <c r="AM81" i="92" a="1"/>
  <c r="AL199" i="86" a="1"/>
  <c r="AM189" i="87" a="1"/>
  <c r="AQ118" i="87" a="1"/>
  <c r="AO188" i="92" a="1"/>
  <c r="AN89" i="92" a="1"/>
  <c r="AM149" i="86" a="1"/>
  <c r="X74" i="92" a="1"/>
  <c r="AN183" i="92" a="1"/>
  <c r="AQ105" i="86" a="1"/>
  <c r="AI89" i="86" a="1"/>
  <c r="M13" i="92" a="1"/>
  <c r="AP149" i="87" a="1"/>
  <c r="AS130" i="92" a="1"/>
  <c r="AT26" i="91" a="1"/>
  <c r="AA28" i="92" a="1"/>
  <c r="AK106" i="92" a="1"/>
  <c r="AK150" i="86" a="1"/>
  <c r="AP198" i="91" a="1"/>
  <c r="AK187" i="92" a="1"/>
  <c r="AO27" i="91" a="1"/>
  <c r="AR200" i="86" a="1"/>
  <c r="AL104" i="91" a="1"/>
  <c r="AP196" i="91" a="1"/>
  <c r="AJ195" i="86" a="1"/>
  <c r="AG26" i="91" a="1"/>
  <c r="AL18" i="86" a="1"/>
  <c r="O16" i="87" a="1"/>
  <c r="L29" i="92" a="1"/>
  <c r="AL150" i="87" a="1"/>
  <c r="AL115" i="92" a="1"/>
  <c r="AC13" i="87" a="1"/>
  <c r="Y27" i="86" a="1"/>
  <c r="AR161" i="91" a="1"/>
  <c r="AL160" i="86" a="1"/>
  <c r="AK80" i="87" a="1"/>
  <c r="AP167" i="86" a="1"/>
  <c r="AN169" i="92" a="1"/>
  <c r="AL8" i="87" a="1"/>
  <c r="AK114" i="87" a="1"/>
  <c r="AM168" i="86" a="1"/>
  <c r="AB29" i="92" a="1"/>
  <c r="AT167" i="91" a="1"/>
  <c r="AN161" i="86" a="1"/>
  <c r="AT6" i="92" a="1"/>
  <c r="AQ121" i="92" a="1"/>
  <c r="AP90" i="92" a="1"/>
  <c r="AK190" i="91" a="1"/>
  <c r="AN199" i="87" a="1"/>
  <c r="AN19" i="92" a="1"/>
  <c r="Q29" i="86" a="1"/>
  <c r="AO161" i="91" a="1"/>
  <c r="AS171" i="91" a="1"/>
  <c r="AC28" i="92" a="1"/>
  <c r="AM122" i="92" a="1"/>
  <c r="AO113" i="91" a="1"/>
  <c r="AM187" i="92" a="1"/>
  <c r="AL120" i="86" a="1"/>
  <c r="AA27" i="91" a="1"/>
  <c r="AM16" i="92" a="1"/>
  <c r="AR6" i="91" a="1"/>
  <c r="T26" i="91" a="1"/>
  <c r="AR93" i="87" a="1"/>
  <c r="AR156" i="92" a="1"/>
  <c r="AN69" i="86" a="1"/>
  <c r="AM136" i="92" a="1"/>
  <c r="AK183" i="91" a="1"/>
  <c r="AT178" i="92" a="1"/>
  <c r="AD27" i="91" a="1"/>
  <c r="AN144" i="86" a="1"/>
  <c r="AO117" i="86" a="1"/>
  <c r="AR83" i="91" a="1"/>
  <c r="AT69" i="92" a="1"/>
  <c r="AR103" i="92" a="1"/>
  <c r="AS137" i="92" a="1"/>
  <c r="AM109" i="91" a="1"/>
  <c r="AC16" i="86" a="1"/>
  <c r="AN118" i="87" a="1"/>
  <c r="AT86" i="91" a="1"/>
  <c r="AS8" i="92" a="1"/>
  <c r="AR21" i="86" a="1"/>
  <c r="AR75" i="92" a="1"/>
  <c r="U27" i="87" a="1"/>
  <c r="AP157" i="87" a="1"/>
  <c r="AO132" i="86" a="1"/>
  <c r="AS115" i="91" a="1"/>
  <c r="AN7" i="91" a="1"/>
  <c r="AP115" i="91" a="1"/>
  <c r="AT85" i="92" a="1"/>
  <c r="AJ185" i="86" a="1"/>
  <c r="AS29" i="87" a="1"/>
  <c r="AO97" i="87" a="1"/>
  <c r="AC13" i="86" a="1"/>
  <c r="AT185" i="87" a="1"/>
  <c r="AQ99" i="91" a="1"/>
  <c r="AQ186" i="87" a="1"/>
  <c r="AQ93" i="92" a="1"/>
  <c r="AK200" i="86" a="1"/>
  <c r="AN186" i="91" a="1"/>
  <c r="AR151" i="87" a="1"/>
  <c r="AQ156" i="87" a="1"/>
  <c r="AM200" i="91" a="1"/>
  <c r="AL93" i="86" a="1"/>
  <c r="AQ101" i="86" a="1"/>
  <c r="AL182" i="87" a="1"/>
  <c r="AL18" i="87" a="1"/>
  <c r="AQ136" i="87" a="1"/>
  <c r="AS185" i="92" a="1"/>
  <c r="AT143" i="92" a="1"/>
  <c r="AN12" i="92" a="1"/>
  <c r="AM179" i="92" a="1"/>
  <c r="AL199" i="91" a="1"/>
  <c r="AR73" i="92" a="1"/>
  <c r="AQ166" i="86" a="1"/>
  <c r="AS192" i="91" a="1"/>
  <c r="AO151" i="87" a="1"/>
  <c r="AM193" i="87" a="1"/>
  <c r="AH16" i="91" a="1"/>
  <c r="AT189" i="92" a="1"/>
  <c r="AL13" i="91" a="1"/>
  <c r="T28" i="91" a="1"/>
  <c r="AI119" i="86" a="1"/>
  <c r="AN26" i="86" a="1"/>
  <c r="AN104" i="87" a="1"/>
  <c r="AP193" i="87" a="1"/>
  <c r="AS78" i="92" a="1"/>
  <c r="AL95" i="87" a="1"/>
  <c r="AP109" i="86" a="1"/>
  <c r="AL130" i="87" a="1"/>
  <c r="J26" i="86" a="1"/>
  <c r="AS7" i="87" a="1"/>
  <c r="AO172" i="86" a="1"/>
  <c r="W14" i="86" a="1"/>
  <c r="AO162" i="92" a="1"/>
  <c r="AQ135" i="87" a="1"/>
  <c r="AL102" i="91" a="1"/>
  <c r="R74" i="91" a="1"/>
  <c r="AB13" i="86" a="1"/>
  <c r="AP92" i="92" a="1"/>
  <c r="AK154" i="91" a="1"/>
  <c r="AT159" i="92" a="1"/>
  <c r="AS176" i="92" a="1"/>
  <c r="AR106" i="91" a="1"/>
  <c r="AT170" i="91" a="1"/>
  <c r="AP142" i="91" a="1"/>
  <c r="AF15" i="86" a="1"/>
  <c r="AI10" i="86" a="1"/>
  <c r="AL69" i="86" a="1"/>
  <c r="I77" i="86" a="1"/>
  <c r="AS122" i="92" a="1"/>
  <c r="AO103" i="86" a="1"/>
  <c r="AK29" i="86" a="1"/>
  <c r="AN109" i="92" a="1"/>
  <c r="AT11" i="87" a="1"/>
  <c r="AL108" i="87" a="1"/>
  <c r="AT154" i="91" a="1"/>
  <c r="AP98" i="86" a="1"/>
  <c r="AT134" i="92" a="1"/>
  <c r="AJ87" i="86" a="1"/>
  <c r="Z15" i="92" a="1"/>
  <c r="AT104" i="91" a="1"/>
  <c r="AM176" i="87" a="1"/>
  <c r="AT69" i="87" a="1"/>
  <c r="AP108" i="92" a="1"/>
  <c r="AM25" i="91" a="1"/>
  <c r="AL185" i="92" a="1"/>
  <c r="AR154" i="87" a="1"/>
  <c r="AK143" i="86" a="1"/>
  <c r="AN108" i="86" a="1"/>
  <c r="P29" i="91" a="1"/>
  <c r="AR81" i="91" a="1"/>
  <c r="AS149" i="87" a="1"/>
  <c r="AQ5" i="91" a="1"/>
  <c r="AO98" i="87" a="1"/>
  <c r="AT146" i="91" a="1"/>
  <c r="AO123" i="86" a="1"/>
  <c r="U26" i="87" a="1"/>
  <c r="AL175" i="91" a="1"/>
  <c r="AQ190" i="92" a="1"/>
  <c r="AK137" i="91" a="1"/>
  <c r="AT9" i="91" a="1"/>
  <c r="AS148" i="92" a="1"/>
  <c r="AP147" i="91" a="1"/>
  <c r="AI155" i="86" a="1"/>
  <c r="AR171" i="92" a="1"/>
  <c r="Z29" i="87" a="1"/>
  <c r="AS146" i="91" a="1"/>
  <c r="AQ192" i="92" a="1"/>
  <c r="AN93" i="86" a="1"/>
  <c r="AB27" i="86" a="1"/>
  <c r="AK192" i="86" a="1"/>
  <c r="AT14" i="92" a="1"/>
  <c r="AK129" i="91" a="1"/>
  <c r="AJ197" i="86" a="1"/>
  <c r="AM97" i="92" a="1"/>
  <c r="M27" i="91" a="1"/>
  <c r="AK197" i="91" a="1"/>
  <c r="AN71" i="86" a="1"/>
  <c r="AJ73" i="86" a="1"/>
  <c r="AG77" i="87" a="1"/>
  <c r="Z29" i="86" a="1"/>
  <c r="AO91" i="86" a="1"/>
  <c r="AM175" i="92" a="1"/>
  <c r="K78" i="86" a="1"/>
  <c r="AR197" i="91" a="1"/>
  <c r="AJ99" i="86" a="1"/>
  <c r="AM93" i="92" a="1"/>
  <c r="AS28" i="92" a="1"/>
  <c r="AK79" i="91" a="1"/>
  <c r="AC15" i="92" a="1"/>
  <c r="Q29" i="91" a="1"/>
  <c r="AO121" i="87" a="1"/>
  <c r="AT173" i="91" a="1"/>
  <c r="Q14" i="92" a="1"/>
  <c r="X28" i="92" a="1"/>
  <c r="AQ188" i="86" a="1"/>
  <c r="AO159" i="86" a="1"/>
  <c r="AJ68" i="86" a="1"/>
  <c r="AT24" i="87" a="1"/>
  <c r="AN96" i="91" a="1"/>
  <c r="AR69" i="91" a="1"/>
  <c r="AN29" i="92" a="1"/>
  <c r="P74" i="86" a="1"/>
  <c r="AJ151" i="86" a="1"/>
  <c r="AM96" i="91" a="1"/>
  <c r="AQ24" i="86" a="1"/>
  <c r="AP107" i="92" a="1"/>
  <c r="AK112" i="91" a="1"/>
  <c r="AQ189" i="87" a="1"/>
  <c r="N74" i="86" a="1"/>
  <c r="AP119" i="92" a="1"/>
  <c r="AQ163" i="86" a="1"/>
  <c r="AL16" i="86" a="1"/>
  <c r="AN23" i="87" a="1"/>
  <c r="O14" i="86" a="1"/>
  <c r="AP151" i="86" a="1"/>
  <c r="AR116" i="91" a="1"/>
  <c r="AT107" i="92" a="1"/>
  <c r="AT84" i="87" a="1"/>
  <c r="AL15" i="86" a="1"/>
  <c r="AN98" i="92" a="1"/>
  <c r="AN197" i="87" a="1"/>
  <c r="AR155" i="87" a="1"/>
  <c r="AI141" i="86" a="1"/>
  <c r="AN137" i="86" a="1"/>
  <c r="AL160" i="92" a="1"/>
  <c r="AM95" i="92" a="1"/>
  <c r="AQ86" i="86" a="1"/>
  <c r="AL122" i="86" a="1"/>
  <c r="AP11" i="91" a="1"/>
  <c r="AQ149" i="92" a="1"/>
  <c r="AN86" i="87" a="1"/>
  <c r="AK141" i="86" a="1"/>
  <c r="AR142" i="92" a="1"/>
  <c r="Q13" i="87" a="1"/>
  <c r="AT104" i="92" a="1"/>
  <c r="AS105" i="91" a="1"/>
  <c r="AQ5" i="92" a="1"/>
  <c r="AS132" i="92" a="1"/>
  <c r="AO137" i="92" a="1"/>
  <c r="AN156" i="92" a="1"/>
  <c r="AN124" i="92" a="1"/>
  <c r="AT23" i="87" a="1"/>
  <c r="AK154" i="92" a="1"/>
  <c r="AK187" i="91" a="1"/>
  <c r="S27" i="91" a="1"/>
  <c r="AP109" i="87" a="1"/>
  <c r="AQ100" i="91" a="1"/>
  <c r="AR188" i="87" a="1"/>
  <c r="AN156" i="86" a="1"/>
  <c r="AA27" i="87" a="1"/>
  <c r="O15" i="92" a="1"/>
  <c r="AQ102" i="91" a="1"/>
  <c r="AO72" i="92" a="1"/>
  <c r="AP81" i="86" a="1"/>
  <c r="AP172" i="92" a="1"/>
  <c r="AB26" i="92" a="1"/>
  <c r="AT183" i="87" a="1"/>
  <c r="AT150" i="92" a="1"/>
  <c r="AK158" i="86" a="1"/>
  <c r="AN95" i="92" a="1"/>
  <c r="AO119" i="92" a="1"/>
  <c r="AM149" i="87" a="1"/>
  <c r="AJ96" i="86" a="1"/>
  <c r="AR24" i="87" a="1"/>
  <c r="AJ29" i="87" a="1"/>
  <c r="AN164" i="87" a="1"/>
  <c r="AO132" i="87" a="1"/>
  <c r="AM151" i="92" a="1"/>
  <c r="AN119" i="91" a="1"/>
  <c r="AL177" i="92" a="1"/>
  <c r="AT199" i="92" a="1"/>
  <c r="AT25" i="87" a="1"/>
  <c r="AK16" i="91" a="1"/>
  <c r="AJ184" i="86" a="1"/>
  <c r="AP191" i="87" a="1"/>
  <c r="AH27" i="86" a="1"/>
  <c r="Y15" i="92" a="1"/>
  <c r="AD27" i="87" a="1"/>
  <c r="AM192" i="86" a="1"/>
  <c r="X15" i="92" a="1"/>
  <c r="AK21" i="91" a="1"/>
  <c r="AA16" i="92" a="1"/>
  <c r="AQ88" i="87" a="1"/>
  <c r="AQ190" i="91" a="1"/>
  <c r="AR5" i="86" a="1"/>
  <c r="AR191" i="86" a="1"/>
  <c r="AI175" i="86" a="1"/>
  <c r="AK5" i="87" a="1"/>
  <c r="AM96" i="86" a="1"/>
  <c r="AS14" i="87" a="1"/>
  <c r="AH14" i="92" a="1"/>
  <c r="AR177" i="86" a="1"/>
  <c r="AO83" i="91" a="1"/>
  <c r="AK91" i="86" a="1"/>
  <c r="AN16" i="86" a="1"/>
  <c r="AK68" i="92" a="1"/>
  <c r="AN157" i="91" a="1"/>
  <c r="AR179" i="87" a="1"/>
  <c r="T77" i="87" a="1"/>
  <c r="AS163" i="92" a="1"/>
  <c r="AO137" i="87" a="1"/>
  <c r="AM92" i="92" a="1"/>
  <c r="AP129" i="87" a="1"/>
  <c r="O15" i="91" a="1"/>
  <c r="AQ147" i="87" a="1"/>
  <c r="W74" i="87" a="1"/>
  <c r="AS26" i="91" a="1"/>
  <c r="AK12" i="91" a="1"/>
  <c r="AS70" i="87" a="1"/>
  <c r="AI22" i="86" a="1"/>
  <c r="L14" i="92" a="1"/>
  <c r="AT26" i="92" a="1"/>
  <c r="AL153" i="86" a="1"/>
  <c r="AT21" i="87" a="1"/>
  <c r="AQ192" i="87" a="1"/>
  <c r="AP195" i="92" a="1"/>
  <c r="S78" i="86" a="1"/>
  <c r="AO197" i="92" a="1"/>
  <c r="AO184" i="87" a="1"/>
  <c r="AM11" i="87" a="1"/>
  <c r="AL129" i="86" a="1"/>
  <c r="AO82" i="87" a="1"/>
  <c r="AN125" i="91" a="1"/>
  <c r="AO10" i="92" a="1"/>
  <c r="AO158" i="92" a="1"/>
  <c r="AS188" i="92" a="1"/>
  <c r="AK177" i="86" a="1"/>
  <c r="AS103" i="87" a="1"/>
  <c r="AN199" i="92" a="1"/>
  <c r="AL142" i="87" a="1"/>
  <c r="AR196" i="92" a="1"/>
  <c r="K15" i="86" a="1"/>
  <c r="AS172" i="91" a="1"/>
  <c r="AT199" i="91" a="1"/>
  <c r="AM128" i="87" a="1"/>
  <c r="AH27" i="92" a="1"/>
  <c r="AR121" i="92" a="1"/>
  <c r="AT143" i="87" a="1"/>
  <c r="AP134" i="92" a="1"/>
  <c r="AL163" i="86" a="1"/>
  <c r="AS5" i="91" a="1"/>
  <c r="AQ144" i="86" a="1"/>
  <c r="AR86" i="86" a="1"/>
  <c r="AR90" i="92" a="1"/>
  <c r="AJ148" i="86" a="1"/>
  <c r="AO159" i="91" a="1"/>
  <c r="AJ77" i="92" a="1"/>
  <c r="AO186" i="92" a="1"/>
  <c r="AO156" i="87" a="1"/>
  <c r="AK10" i="87" a="1"/>
  <c r="AI73" i="86" a="1"/>
  <c r="AN182" i="92" a="1"/>
  <c r="AT91" i="91" a="1"/>
  <c r="AL71" i="87" a="1"/>
  <c r="N78" i="91" a="1"/>
  <c r="AM178" i="91" a="1"/>
  <c r="N27" i="92" a="1"/>
  <c r="AQ187" i="91" a="1"/>
  <c r="AQ115" i="91" a="1"/>
  <c r="AQ150" i="87" a="1"/>
  <c r="AP181" i="91" a="1"/>
  <c r="AT133" i="91" a="1"/>
  <c r="AR171" i="91" a="1"/>
  <c r="AS155" i="87" a="1"/>
  <c r="AI26" i="86" a="1"/>
  <c r="AQ10" i="87" a="1"/>
  <c r="AT152" i="87" a="1"/>
  <c r="AP80" i="91" a="1"/>
  <c r="AQ73" i="91" a="1"/>
  <c r="AO176" i="91" a="1"/>
  <c r="AM166" i="92" a="1"/>
  <c r="W28" i="86" a="1"/>
  <c r="AP133" i="91" a="1"/>
  <c r="AQ153" i="87" a="1"/>
  <c r="AO6" i="91" a="1"/>
  <c r="AH13" i="87" a="1"/>
  <c r="AR108" i="87" a="1"/>
  <c r="AQ101" i="87" a="1"/>
  <c r="AS10" i="92" a="1"/>
  <c r="AM79" i="86" a="1"/>
  <c r="AT73" i="91" a="1"/>
  <c r="AL101" i="87" a="1"/>
  <c r="AS145" i="92" a="1"/>
  <c r="AS146" i="87" a="1"/>
  <c r="AI107" i="86" a="1"/>
  <c r="AM106" i="87" a="1"/>
  <c r="AC27" i="92" a="1"/>
  <c r="AS27" i="92" a="1"/>
  <c r="AK182" i="91" a="1"/>
  <c r="AP178" i="91" a="1"/>
  <c r="AH74" i="86" a="1"/>
  <c r="AK28" i="91" a="1"/>
  <c r="AN143" i="91" a="1"/>
  <c r="AK160" i="91" a="1"/>
  <c r="AS96" i="87" a="1"/>
  <c r="AQ199" i="87" a="1"/>
  <c r="AK94" i="91" a="1"/>
  <c r="AI121" i="86" a="1"/>
  <c r="AK99" i="91" a="1"/>
  <c r="AG29" i="91" a="1"/>
  <c r="AI77" i="86" a="1"/>
  <c r="N78" i="92" a="1"/>
  <c r="O78" i="87" a="1"/>
  <c r="AP177" i="91" a="1"/>
  <c r="AK101" i="91" a="1"/>
  <c r="AT190" i="87" a="1"/>
  <c r="AP70" i="87" a="1"/>
  <c r="AM7" i="92" a="1"/>
  <c r="AS95" i="92" a="1"/>
  <c r="AJ92" i="86" a="1"/>
  <c r="T13" i="86" a="1"/>
  <c r="AS111" i="87" a="1"/>
  <c r="AN8" i="91" a="1"/>
  <c r="AO69" i="92" a="1"/>
  <c r="AP138" i="91" a="1"/>
  <c r="AM129" i="87" a="1"/>
  <c r="AS70" i="91" a="1"/>
  <c r="AP98" i="87" a="1"/>
  <c r="AL191" i="87" a="1"/>
  <c r="AO26" i="91" a="1"/>
  <c r="AM89" i="91" a="1"/>
  <c r="AO28" i="91" a="1"/>
  <c r="Q77" i="92" a="1"/>
  <c r="AI16" i="87" a="1"/>
  <c r="AM84" i="91" a="1"/>
  <c r="AO126" i="86" a="1"/>
  <c r="AM27" i="86" a="1"/>
  <c r="AQ198" i="86" a="1"/>
  <c r="AN87" i="87" a="1"/>
  <c r="AT78" i="91" a="1"/>
  <c r="AO99" i="86" a="1"/>
  <c r="AK8" i="86" a="1"/>
  <c r="AR145" i="87" a="1"/>
  <c r="AT5" i="87" a="1"/>
  <c r="AT142" i="92" a="1"/>
  <c r="AL191" i="86" a="1"/>
  <c r="AL89" i="91" a="1"/>
  <c r="AR198" i="92" a="1"/>
  <c r="AO169" i="87" a="1"/>
  <c r="AQ183" i="87" a="1"/>
  <c r="AJ188" i="86" a="1"/>
  <c r="AK165" i="87" a="1"/>
  <c r="AL174" i="92" a="1"/>
  <c r="AS78" i="91" a="1"/>
  <c r="S13" i="86" a="1"/>
  <c r="AE26" i="92" a="1"/>
  <c r="W74" i="92" a="1"/>
  <c r="AH14" i="86" a="1"/>
  <c r="AL200" i="87" a="1"/>
  <c r="AR155" i="91" a="1"/>
  <c r="AP19" i="92" a="1"/>
  <c r="Z15" i="87" a="1"/>
  <c r="AM143" i="91" a="1"/>
  <c r="AG74" i="87" a="1"/>
  <c r="O26" i="91" a="1"/>
  <c r="AM148" i="86" a="1"/>
  <c r="AP68" i="91" a="1"/>
  <c r="AK142" i="91" a="1"/>
  <c r="AM117" i="92" a="1"/>
  <c r="X27" i="92" a="1"/>
  <c r="AN162" i="87" a="1"/>
  <c r="AN115" i="91" a="1"/>
  <c r="AL172" i="91" a="1"/>
  <c r="AP122" i="91" a="1"/>
  <c r="AK193" i="86" a="1"/>
  <c r="AQ13" i="92" a="1"/>
  <c r="AR104" i="86" a="1"/>
  <c r="AN172" i="86" a="1"/>
  <c r="AP102" i="91" a="1"/>
  <c r="AQ145" i="91" a="1"/>
  <c r="AS8" i="87" a="1"/>
  <c r="AO108" i="92" a="1"/>
  <c r="AP147" i="92" a="1"/>
  <c r="AD26" i="91" a="1"/>
  <c r="AM113" i="92" a="1"/>
  <c r="AS105" i="92" a="1"/>
  <c r="AM143" i="87" a="1"/>
  <c r="AN184" i="91" a="1"/>
  <c r="AR191" i="91" a="1"/>
  <c r="AL179" i="87" a="1"/>
  <c r="AN81" i="87" a="1"/>
  <c r="AO84" i="91" a="1"/>
  <c r="AQ168" i="87" a="1"/>
  <c r="AN177" i="86" a="1"/>
  <c r="AR80" i="92" a="1"/>
  <c r="AN200" i="91" a="1"/>
  <c r="AS124" i="92" a="1"/>
  <c r="AN29" i="86" a="1"/>
  <c r="AR128" i="91" a="1"/>
  <c r="AT158" i="91" a="1"/>
  <c r="AP148" i="86" a="1"/>
  <c r="AJ93" i="86" a="1"/>
  <c r="AS198" i="91" a="1"/>
  <c r="AM145" i="87" a="1"/>
  <c r="AL106" i="92" a="1"/>
  <c r="AM182" i="87" a="1"/>
  <c r="AN121" i="92" a="1"/>
  <c r="AR169" i="91" a="1"/>
  <c r="W28" i="87" a="1"/>
  <c r="W16" i="86" a="1"/>
  <c r="AJ14" i="92" a="1"/>
  <c r="AM155" i="92" a="1"/>
  <c r="AN119" i="92" a="1"/>
  <c r="AL19" i="87" a="1"/>
  <c r="J15" i="86" a="1"/>
  <c r="AP182" i="92" a="1"/>
  <c r="AN151" i="91" a="1"/>
  <c r="AR185" i="86" a="1"/>
  <c r="AO160" i="91" a="1"/>
  <c r="AO105" i="92" a="1"/>
  <c r="AO111" i="91" a="1"/>
  <c r="AI151" i="86" a="1"/>
  <c r="AO18" i="91" a="1"/>
  <c r="AR13" i="91" a="1"/>
  <c r="AL108" i="91" a="1"/>
  <c r="AQ83" i="87" a="1"/>
  <c r="AO70" i="91" a="1"/>
  <c r="AQ182" i="86" a="1"/>
  <c r="P14" i="91" a="1"/>
  <c r="AL130" i="86" a="1"/>
  <c r="AL105" i="87" a="1"/>
  <c r="AP159" i="91" a="1"/>
  <c r="AP23" i="91" a="1"/>
  <c r="AK8" i="92" a="1"/>
  <c r="U29" i="91" a="1"/>
  <c r="AK141" i="91" a="1"/>
  <c r="AP97" i="91" a="1"/>
  <c r="AC77" i="91" a="1"/>
  <c r="AN84" i="87" a="1"/>
  <c r="AQ177" i="91" a="1"/>
  <c r="AI9" i="86" a="1"/>
  <c r="AO181" i="92" a="1"/>
  <c r="AP13" i="86" a="1"/>
  <c r="AP98" i="91" a="1"/>
  <c r="AP183" i="92" a="1"/>
  <c r="AP17" i="86" a="1"/>
  <c r="U14" i="87" a="1"/>
  <c r="AM129" i="92" a="1"/>
  <c r="AO147" i="91" a="1"/>
  <c r="AK26" i="92" a="1"/>
  <c r="AR158" i="87" a="1"/>
  <c r="AS85" i="87" a="1"/>
  <c r="AL68" i="87" a="1"/>
  <c r="AN175" i="86" a="1"/>
  <c r="AO114" i="86" a="1"/>
  <c r="AS189" i="87" a="1"/>
  <c r="AL23" i="86" a="1"/>
  <c r="AO186" i="91" a="1"/>
  <c r="T74" i="86" a="1"/>
  <c r="AT105" i="92" a="1"/>
  <c r="U74" i="87" a="1"/>
  <c r="AL155" i="92" a="1"/>
  <c r="AR133" i="86" a="1"/>
  <c r="AR81" i="87" a="1"/>
  <c r="Y29" i="86" a="1"/>
  <c r="AQ171" i="86" a="1"/>
  <c r="AJ132" i="86" a="1"/>
  <c r="AS21" i="91" a="1"/>
  <c r="AK75" i="91" a="1"/>
  <c r="AT140" i="87" a="1"/>
  <c r="AN145" i="86" a="1"/>
  <c r="AO146" i="87" a="1"/>
  <c r="AI97" i="86" a="1"/>
  <c r="AP160" i="92" a="1"/>
  <c r="AN176" i="91" a="1"/>
  <c r="AN195" i="86" a="1"/>
  <c r="AM106" i="92" a="1"/>
  <c r="AP170" i="91" a="1"/>
  <c r="AT13" i="92" a="1"/>
  <c r="P78" i="92" a="1"/>
  <c r="AP172" i="86" a="1"/>
  <c r="U74" i="86" a="1"/>
  <c r="AL118" i="86" a="1"/>
  <c r="T16" i="86" a="1"/>
  <c r="AL100" i="86" a="1"/>
  <c r="AI70" i="86" a="1"/>
  <c r="AN143" i="86" a="1"/>
  <c r="AQ186" i="91" a="1"/>
  <c r="AO95" i="91" a="1"/>
  <c r="AQ27" i="91" a="1"/>
  <c r="AF78" i="91" a="1"/>
  <c r="AQ113" i="92" a="1"/>
  <c r="AO80" i="87" a="1"/>
  <c r="AK120" i="92" a="1"/>
  <c r="AK26" i="91" a="1"/>
  <c r="AK84" i="86" a="1"/>
  <c r="AQ69" i="92" a="1"/>
  <c r="AQ138" i="91" a="1"/>
  <c r="N74" i="87" a="1"/>
  <c r="AP100" i="87" a="1"/>
  <c r="AL195" i="92" a="1"/>
  <c r="AN157" i="87" a="1"/>
  <c r="L13" i="91" a="1"/>
  <c r="AL23" i="87" a="1"/>
  <c r="AQ68" i="86" a="1"/>
  <c r="AQ88" i="91" a="1"/>
  <c r="AK115" i="92" a="1"/>
  <c r="AN92" i="91" a="1"/>
  <c r="AM126" i="91" a="1"/>
  <c r="AT128" i="92" a="1"/>
  <c r="AK75" i="92" a="1"/>
  <c r="T14" i="86" a="1"/>
  <c r="L78" i="87" a="1"/>
  <c r="AS147" i="91" a="1"/>
  <c r="AQ193" i="91" a="1"/>
  <c r="AQ161" i="86" a="1"/>
  <c r="AP113" i="86" a="1"/>
  <c r="AR194" i="91" a="1"/>
  <c r="AQ15" i="86" a="1"/>
  <c r="AM169" i="87" a="1"/>
  <c r="AQ131" i="87" a="1"/>
  <c r="AL14" i="91" a="1"/>
  <c r="N14" i="86" a="1"/>
  <c r="AR98" i="86" a="1"/>
  <c r="Q28" i="86" a="1"/>
  <c r="AQ188" i="92" a="1"/>
  <c r="AM114" i="87" a="1"/>
  <c r="AT26" i="87" a="1"/>
  <c r="AO75" i="87" a="1"/>
  <c r="O28" i="92" a="1"/>
  <c r="AM92" i="87" a="1"/>
  <c r="T15" i="91" a="1"/>
  <c r="AP14" i="92" a="1"/>
  <c r="AN124" i="87" a="1"/>
  <c r="AM94" i="91" a="1"/>
  <c r="W13" i="91" a="1"/>
  <c r="AQ187" i="87" a="1"/>
  <c r="AP112" i="86" a="1"/>
  <c r="AO103" i="91" a="1"/>
  <c r="O26" i="86" a="1"/>
  <c r="AP143" i="91" a="1"/>
  <c r="AP139" i="92" a="1"/>
  <c r="AN16" i="92" a="1"/>
  <c r="AR87" i="91" a="1"/>
  <c r="AO81" i="91" a="1"/>
  <c r="AQ112" i="87" a="1"/>
  <c r="AR110" i="86" a="1"/>
  <c r="AK147" i="86" a="1"/>
  <c r="AQ198" i="92" a="1"/>
  <c r="AQ104" i="91" a="1"/>
  <c r="AL79" i="86" a="1"/>
  <c r="AQ21" i="87" a="1"/>
  <c r="AS116" i="92" a="1"/>
  <c r="AR127" i="86" a="1"/>
  <c r="AP123" i="86" a="1"/>
  <c r="AP102" i="86" a="1"/>
  <c r="AJ164" i="86" a="1"/>
  <c r="AT12" i="91" a="1"/>
  <c r="AN199" i="86" a="1"/>
  <c r="AL141" i="87" a="1"/>
  <c r="AR94" i="87" a="1"/>
  <c r="O77" i="92" a="1"/>
  <c r="AN113" i="91" a="1"/>
  <c r="AK80" i="86" a="1"/>
  <c r="AP87" i="86" a="1"/>
  <c r="AO118" i="86" a="1"/>
  <c r="AP88" i="91" a="1"/>
  <c r="AF27" i="92" a="1"/>
  <c r="AP127" i="86" a="1"/>
  <c r="AN18" i="91" a="1"/>
  <c r="AN147" i="91" a="1"/>
  <c r="Y27" i="91" a="1"/>
  <c r="AR195" i="92" a="1"/>
  <c r="AR112" i="86" a="1"/>
  <c r="AM78" i="86" a="1"/>
  <c r="AO74" i="92" a="1"/>
  <c r="AS129" i="87" a="1"/>
  <c r="AQ186" i="86" a="1"/>
  <c r="AR130" i="86" a="1"/>
  <c r="AS29" i="91" a="1"/>
  <c r="AP83" i="86" a="1"/>
  <c r="AO97" i="86" a="1"/>
  <c r="AN123" i="86" a="1"/>
  <c r="V13" i="91" a="1"/>
  <c r="AN71" i="92" a="1"/>
  <c r="AO24" i="87" a="1"/>
  <c r="AM145" i="91" a="1"/>
  <c r="AS135" i="87" a="1"/>
  <c r="AS181" i="91" a="1"/>
  <c r="AK145" i="87" a="1"/>
  <c r="AO147" i="87" a="1"/>
  <c r="AR5" i="91" a="1"/>
  <c r="AN194" i="87" a="1"/>
  <c r="AT197" i="92" a="1"/>
  <c r="AP70" i="92" a="1"/>
  <c r="AN71" i="91" a="1"/>
  <c r="N26" i="86" a="1"/>
  <c r="AS167" i="92" a="1"/>
  <c r="AT194" i="91" a="1"/>
  <c r="AQ72" i="92" a="1"/>
  <c r="AN151" i="86" a="1"/>
  <c r="AL13" i="87" a="1"/>
  <c r="M78" i="86" a="1"/>
  <c r="AM163" i="87" a="1"/>
  <c r="AM69" i="87" a="1"/>
  <c r="AO172" i="87" a="1"/>
  <c r="AP13" i="87" a="1"/>
  <c r="AT68" i="87" a="1"/>
  <c r="AT139" i="92" a="1"/>
  <c r="AM72" i="91" a="1"/>
  <c r="AS110" i="92" a="1"/>
  <c r="AN188" i="92" a="1"/>
  <c r="AF29" i="86" a="1"/>
  <c r="Z28" i="87" a="1"/>
  <c r="L78" i="86" a="1"/>
  <c r="AL171" i="91" a="1"/>
  <c r="AN145" i="87" a="1"/>
  <c r="AO90" i="87" a="1"/>
  <c r="AI69" i="86" a="1"/>
  <c r="AI161" i="86" a="1"/>
  <c r="Q27" i="92" a="1"/>
  <c r="AR140" i="86" a="1"/>
  <c r="AP77" i="92" a="1"/>
  <c r="AR15" i="91" a="1"/>
  <c r="AS69" i="92" a="1"/>
  <c r="X28" i="91" a="1"/>
  <c r="AL190" i="87" a="1"/>
  <c r="AR16" i="86" a="1"/>
  <c r="AN68" i="86" a="1"/>
  <c r="AM117" i="87" a="1"/>
  <c r="AQ167" i="92" a="1"/>
  <c r="AK98" i="92" a="1"/>
  <c r="AK14" i="92" a="1"/>
  <c r="AJ29" i="92" a="1"/>
  <c r="AP88" i="92" a="1"/>
  <c r="AP167" i="92" a="1"/>
  <c r="AP156" i="91" a="1"/>
  <c r="AR102" i="87" a="1"/>
  <c r="AR12" i="91" a="1"/>
  <c r="AR69" i="92" a="1"/>
  <c r="AK181" i="87" a="1"/>
  <c r="P27" i="86" a="1"/>
  <c r="AP9" i="91" a="1"/>
  <c r="AP116" i="87" a="1"/>
  <c r="AK173" i="92" a="1"/>
  <c r="AP115" i="86" a="1"/>
  <c r="AK191" i="87" a="1"/>
  <c r="AG74" i="86" a="1"/>
  <c r="Z26" i="91" a="1"/>
  <c r="AP195" i="86" a="1"/>
  <c r="AR131" i="87" a="1"/>
  <c r="AN187" i="87" a="1"/>
  <c r="AK125" i="91" a="1"/>
  <c r="AO170" i="87" a="1"/>
  <c r="AR98" i="92" a="1"/>
  <c r="AQ167" i="86" a="1"/>
  <c r="AM100" i="92" a="1"/>
  <c r="AL27" i="87" a="1"/>
  <c r="AA74" i="87" a="1"/>
  <c r="AS20" i="92" a="1"/>
  <c r="AH77" i="92" a="1"/>
  <c r="AS72" i="91" a="1"/>
  <c r="AL12" i="91" a="1"/>
  <c r="AL182" i="91" a="1"/>
  <c r="AK28" i="92" a="1"/>
  <c r="AR109" i="86" a="1"/>
  <c r="AQ23" i="92" a="1"/>
  <c r="AQ174" i="92" a="1"/>
  <c r="AP167" i="87" a="1"/>
  <c r="AR96" i="91" a="1"/>
  <c r="AT188" i="91" a="1"/>
  <c r="AC28" i="91" a="1"/>
  <c r="AT122" i="91" a="1"/>
  <c r="AM141" i="91" a="1"/>
  <c r="AM97" i="86" a="1"/>
  <c r="AR144" i="92" a="1"/>
  <c r="AN78" i="86" a="1"/>
  <c r="AT115" i="92" a="1"/>
  <c r="R14" i="86" a="1"/>
  <c r="AN20" i="91" a="1"/>
  <c r="AT177" i="92" a="1"/>
  <c r="AP127" i="87" a="1"/>
  <c r="AP16" i="86" a="1"/>
  <c r="S15" i="92" a="1"/>
  <c r="AP192" i="91" a="1"/>
  <c r="AT164" i="87" a="1"/>
  <c r="AM88" i="92" a="1"/>
  <c r="AI111" i="86" a="1"/>
  <c r="AL76" i="91" a="1"/>
  <c r="W29" i="87" a="1"/>
  <c r="AS10" i="87" a="1"/>
  <c r="AT24" i="91" a="1"/>
  <c r="AM167" i="86" a="1"/>
  <c r="AJ199" i="86" a="1"/>
  <c r="AM148" i="91" a="1"/>
  <c r="AM109" i="92" a="1"/>
  <c r="AK81" i="92" a="1"/>
  <c r="AE15" i="87" a="1"/>
  <c r="Z74" i="86" a="1"/>
  <c r="AL144" i="87" a="1"/>
  <c r="AP146" i="91" a="1"/>
  <c r="AK71" i="92" a="1"/>
  <c r="AQ185" i="91" a="1"/>
  <c r="V28" i="86" a="1"/>
  <c r="AN93" i="91" a="1"/>
  <c r="AA78" i="92" a="1"/>
  <c r="AQ85" i="86" a="1"/>
  <c r="AQ176" i="86" a="1"/>
  <c r="AM192" i="91" a="1"/>
  <c r="AT131" i="92" a="1"/>
  <c r="AR29" i="87" a="1"/>
  <c r="AM110" i="87" a="1"/>
  <c r="AL95" i="92" a="1"/>
  <c r="AN111" i="91" a="1"/>
  <c r="AO26" i="92" a="1"/>
  <c r="AK29" i="91" a="1"/>
  <c r="AL24" i="87" a="1"/>
  <c r="AT74" i="87" a="1"/>
  <c r="AN143" i="87" a="1"/>
  <c r="AL97" i="91" a="1"/>
  <c r="AS96" i="91" a="1"/>
  <c r="T14" i="92" a="1"/>
  <c r="AK107" i="91" a="1"/>
  <c r="AS8" i="91" a="1"/>
  <c r="AP86" i="91" a="1"/>
  <c r="AT173" i="92" a="1"/>
  <c r="AQ142" i="87" a="1"/>
  <c r="AN159" i="91" a="1"/>
  <c r="AJ111" i="86" a="1"/>
  <c r="R15" i="87" a="1"/>
  <c r="AG27" i="92" a="1"/>
  <c r="AP86" i="92" a="1"/>
  <c r="AM17" i="91" a="1"/>
  <c r="AO91" i="92" a="1"/>
  <c r="AO27" i="86" a="1"/>
  <c r="AT157" i="87" a="1"/>
  <c r="AB27" i="91" a="1"/>
  <c r="AL140" i="86" a="1"/>
  <c r="AJ28" i="86" a="1"/>
  <c r="Z28" i="91" a="1"/>
  <c r="AR129" i="86" a="1"/>
  <c r="AP89" i="87" a="1"/>
  <c r="AR111" i="86" a="1"/>
  <c r="AR22" i="91" a="1"/>
  <c r="AR10" i="92" a="1"/>
  <c r="AQ21" i="86" a="1"/>
  <c r="AK18" i="92" a="1"/>
  <c r="AT76" i="92" a="1"/>
  <c r="S29" i="92" a="1"/>
  <c r="AR72" i="92" a="1"/>
  <c r="AI11" i="86" a="1"/>
  <c r="AR92" i="86" a="1"/>
  <c r="AM87" i="86" a="1"/>
  <c r="AK188" i="86" a="1"/>
  <c r="R29" i="86" a="1"/>
  <c r="N27" i="86" a="1"/>
  <c r="AK180" i="87" a="1"/>
  <c r="AP88" i="86" a="1"/>
  <c r="L78" i="91" a="1"/>
  <c r="AT95" i="92" a="1"/>
  <c r="AN185" i="91" a="1"/>
  <c r="Y28" i="91" a="1"/>
  <c r="AL132" i="92" a="1"/>
  <c r="AF77" i="92" a="1"/>
  <c r="AK164" i="91" a="1"/>
  <c r="AQ24" i="87" a="1"/>
  <c r="AN200" i="86" a="1"/>
  <c r="AR183" i="86" a="1"/>
  <c r="AO92" i="87" a="1"/>
  <c r="AP160" i="87" a="1"/>
  <c r="AT132" i="91" a="1"/>
  <c r="R14" i="91" a="1"/>
  <c r="AP6" i="86" a="1"/>
  <c r="AQ114" i="86" a="1"/>
  <c r="AR192" i="86" a="1"/>
  <c r="AK74" i="86" a="1"/>
  <c r="Y26" i="87" a="1"/>
  <c r="AR130" i="87" a="1"/>
  <c r="AP82" i="92" a="1"/>
  <c r="AN131" i="92" a="1"/>
  <c r="AD78" i="92" a="1"/>
  <c r="AN6" i="87" a="1"/>
  <c r="AO193" i="86" a="1"/>
  <c r="AM200" i="92" a="1"/>
  <c r="AO77" i="92" a="1"/>
  <c r="AI102" i="86" a="1"/>
  <c r="AN78" i="92" a="1"/>
  <c r="AT95" i="91" a="1"/>
  <c r="AK88" i="87" a="1"/>
  <c r="P74" i="91" a="1"/>
  <c r="AT156" i="92" a="1"/>
  <c r="AL78" i="86" a="1"/>
  <c r="AJ95" i="86" a="1"/>
  <c r="AA27" i="86" a="1"/>
  <c r="AP194" i="86" a="1"/>
  <c r="AM126" i="87" a="1"/>
  <c r="AS81" i="91" a="1"/>
  <c r="AT121" i="87" a="1"/>
  <c r="AP186" i="92" a="1"/>
  <c r="AS175" i="92" a="1"/>
  <c r="AM104" i="87" a="1"/>
  <c r="AO119" i="91" a="1"/>
  <c r="Y27" i="87" a="1"/>
  <c r="AP169" i="86" a="1"/>
  <c r="AR14" i="91" a="1"/>
  <c r="AO168" i="91" a="1"/>
  <c r="AQ136" i="86" a="1"/>
  <c r="P27" i="92" a="1"/>
  <c r="Z74" i="87" a="1"/>
  <c r="AO25" i="86" a="1"/>
  <c r="AM174" i="86" a="1"/>
  <c r="AL196" i="92" a="1"/>
  <c r="Z15" i="86" a="1"/>
  <c r="AN189" i="91" a="1"/>
  <c r="AO27" i="92" a="1"/>
  <c r="AL185" i="87" a="1"/>
  <c r="AN72" i="91" a="1"/>
  <c r="M13" i="91" a="1"/>
  <c r="AN180" i="92" a="1"/>
  <c r="AP24" i="91" a="1"/>
  <c r="AJ174" i="86" a="1"/>
  <c r="R78" i="91" a="1"/>
  <c r="AQ200" i="92" a="1"/>
  <c r="AN175" i="87" a="1"/>
  <c r="T16" i="87" a="1"/>
  <c r="AR6" i="92" a="1"/>
  <c r="AO116" i="87" a="1"/>
  <c r="V15" i="86" a="1"/>
  <c r="AO5" i="92" a="1"/>
  <c r="AK113" i="92" a="1"/>
  <c r="AN137" i="87" a="1"/>
  <c r="AR76" i="86" a="1"/>
  <c r="N16" i="91" a="1"/>
  <c r="L15" i="92" a="1"/>
  <c r="AQ11" i="92" a="1"/>
  <c r="AL180" i="92" a="1"/>
  <c r="W27" i="87" a="1"/>
  <c r="AN172" i="92" a="1"/>
  <c r="Z14" i="92" a="1"/>
  <c r="AA77" i="91" a="1"/>
  <c r="AF15" i="87" a="1"/>
  <c r="AD14" i="92" a="1"/>
  <c r="AR16" i="92" a="1"/>
  <c r="AS117" i="92" a="1"/>
  <c r="AH14" i="87" a="1"/>
  <c r="AB14" i="92" a="1"/>
  <c r="AS76" i="91" a="1"/>
  <c r="AR86" i="91" a="1"/>
  <c r="AQ159" i="92" a="1"/>
  <c r="AP177" i="86" a="1"/>
  <c r="AR163" i="87" a="1"/>
  <c r="AQ27" i="92" a="1"/>
  <c r="AP186" i="91" a="1"/>
  <c r="AP105" i="86" a="1"/>
  <c r="AL133" i="86" a="1"/>
  <c r="AS124" i="91" a="1"/>
  <c r="AM18" i="87" a="1"/>
  <c r="AQ130" i="92" a="1"/>
  <c r="AM148" i="87" a="1"/>
  <c r="AS144" i="91" a="1"/>
  <c r="AM72" i="87" a="1"/>
  <c r="V29" i="92" a="1"/>
  <c r="AJ150" i="86" a="1"/>
  <c r="AI138" i="86" a="1"/>
  <c r="AO24" i="91" a="1"/>
  <c r="AK181" i="86" a="1"/>
  <c r="AL74" i="92" a="1"/>
  <c r="AL81" i="86" a="1"/>
  <c r="M29" i="87" a="1"/>
  <c r="AQ82" i="87" a="1"/>
  <c r="AR111" i="91" a="1"/>
  <c r="P15" i="92" a="1"/>
  <c r="AN7" i="86" a="1"/>
  <c r="AJ15" i="92" a="1"/>
  <c r="AT15" i="87" a="1"/>
  <c r="AJ22" i="86" a="1"/>
  <c r="AJ116" i="86" a="1"/>
  <c r="W14" i="92" a="1"/>
  <c r="AS165" i="87" a="1"/>
  <c r="AO25" i="91" a="1"/>
  <c r="AK150" i="92" a="1"/>
  <c r="AC78" i="92" a="1"/>
  <c r="AQ121" i="87" a="1"/>
  <c r="AM154" i="87" a="1"/>
  <c r="AQ191" i="91" a="1"/>
  <c r="AS77" i="87" a="1"/>
  <c r="AJ180" i="86" a="1"/>
  <c r="AQ182" i="87" a="1"/>
  <c r="AT77" i="92" a="1"/>
  <c r="AT108" i="91" a="1"/>
  <c r="AP68" i="86" a="1"/>
  <c r="AN22" i="92" a="1"/>
  <c r="AS120" i="87" a="1"/>
  <c r="AQ72" i="86" a="1"/>
  <c r="O74" i="91" a="1"/>
  <c r="P13" i="92" a="1"/>
  <c r="AS163" i="91" a="1"/>
  <c r="AK20" i="86" a="1"/>
  <c r="AN7" i="92" a="1"/>
  <c r="AM107" i="87" a="1"/>
  <c r="AP134" i="86" a="1"/>
  <c r="Y78" i="87" a="1"/>
  <c r="AO171" i="92" a="1"/>
  <c r="AI131" i="86" a="1"/>
  <c r="AT28" i="91" a="1"/>
  <c r="AO190" i="86" a="1"/>
  <c r="AQ150" i="86" a="1"/>
  <c r="AN195" i="92" a="1"/>
  <c r="AN117" i="91" a="1"/>
  <c r="K26" i="86" a="1"/>
  <c r="AM167" i="92" a="1"/>
  <c r="U78" i="87" a="1"/>
  <c r="AO138" i="86" a="1"/>
  <c r="AK25" i="87" a="1"/>
  <c r="AO153" i="86" a="1"/>
  <c r="AP158" i="86" a="1"/>
  <c r="AL81" i="91" a="1"/>
  <c r="AN100" i="91" a="1"/>
  <c r="AP114" i="86" a="1"/>
  <c r="AM125" i="92" a="1"/>
  <c r="AK154" i="87" a="1"/>
  <c r="AM156" i="92" a="1"/>
  <c r="AM124" i="86" a="1"/>
  <c r="N13" i="91" a="1"/>
  <c r="AK71" i="86" a="1"/>
  <c r="AR126" i="91" a="1"/>
  <c r="AP192" i="86" a="1"/>
  <c r="V78" i="91" a="1"/>
  <c r="AM135" i="91" a="1"/>
  <c r="AK191" i="91" a="1"/>
  <c r="AR19" i="86" a="1"/>
  <c r="AP185" i="86" a="1"/>
  <c r="Y14" i="92" a="1"/>
  <c r="AT181" i="87" a="1"/>
  <c r="AQ176" i="87" a="1"/>
  <c r="AM181" i="87" a="1"/>
  <c r="AK102" i="92" a="1"/>
  <c r="AT84" i="91" a="1"/>
  <c r="AO74" i="86" a="1"/>
  <c r="AK95" i="91" a="1"/>
  <c r="AM93" i="91" a="1"/>
  <c r="W26" i="86" a="1"/>
  <c r="AK97" i="91" a="1"/>
  <c r="AM135" i="87" a="1"/>
  <c r="AH15" i="92" a="1"/>
  <c r="AK131" i="92" a="1"/>
  <c r="AN154" i="87" a="1"/>
  <c r="X78" i="86" a="1"/>
  <c r="AL96" i="87" a="1"/>
  <c r="AT5" i="91" a="1"/>
  <c r="AK173" i="91" a="1"/>
  <c r="AO182" i="86" a="1"/>
  <c r="AF26" i="91" a="1"/>
  <c r="AR81" i="92" a="1"/>
  <c r="AP175" i="86" a="1"/>
  <c r="T74" i="92" a="1"/>
  <c r="AP12" i="92" a="1"/>
  <c r="AT28" i="87" a="1"/>
  <c r="U16" i="92" a="1"/>
  <c r="AP120" i="86" a="1"/>
  <c r="K16" i="86" a="1"/>
  <c r="AM16" i="91" a="1"/>
  <c r="AK169" i="92" a="1"/>
  <c r="T78" i="92" a="1"/>
  <c r="AR198" i="91" a="1"/>
  <c r="AT120" i="91" a="1"/>
  <c r="AT69" i="91" a="1"/>
  <c r="AK92" i="92" a="1"/>
  <c r="AP173" i="92" a="1"/>
  <c r="AS111" i="92" a="1"/>
  <c r="AL24" i="86" a="1"/>
  <c r="AL147" i="91" a="1"/>
  <c r="L28" i="86" a="1"/>
  <c r="AR104" i="92" a="1"/>
  <c r="AT133" i="87" a="1"/>
  <c r="AO95" i="87" a="1"/>
  <c r="AK156" i="92" a="1"/>
  <c r="AS127" i="92" a="1"/>
  <c r="AN27" i="92" a="1"/>
  <c r="AD26" i="87" a="1"/>
  <c r="AK199" i="86" a="1"/>
  <c r="AJ172" i="86" a="1"/>
  <c r="AL152" i="91" a="1"/>
  <c r="AT175" i="92" a="1"/>
  <c r="T77" i="86" a="1"/>
  <c r="AP21" i="86" a="1"/>
  <c r="AT109" i="91" a="1"/>
  <c r="AM200" i="87" a="1"/>
  <c r="AM127" i="92" a="1"/>
  <c r="AT129" i="91" a="1"/>
  <c r="AL69" i="92" a="1"/>
  <c r="AK10" i="92" a="1"/>
  <c r="AR165" i="92" a="1"/>
  <c r="AN148" i="91" a="1"/>
  <c r="AN160" i="92" a="1"/>
  <c r="AK25" i="92" a="1"/>
  <c r="AN170" i="91" a="1"/>
  <c r="AR116" i="92" a="1"/>
  <c r="AK134" i="91" a="1"/>
  <c r="AS114" i="91" a="1"/>
  <c r="AS14" i="91" a="1"/>
  <c r="AR112" i="87" a="1"/>
  <c r="S14" i="87" a="1"/>
  <c r="AK133" i="87" a="1"/>
  <c r="AO12" i="92" a="1"/>
  <c r="AT133" i="92" a="1"/>
  <c r="AK133" i="92" a="1"/>
  <c r="AN163" i="91" a="1"/>
  <c r="AK184" i="91" a="1"/>
  <c r="AS154" i="91" a="1"/>
  <c r="AK121" i="92" a="1"/>
  <c r="AL28" i="92" a="1"/>
  <c r="AS118" i="91" a="1"/>
  <c r="AN145" i="91" a="1"/>
  <c r="AS125" i="87" a="1"/>
  <c r="AO107" i="91" a="1"/>
  <c r="AO101" i="91" a="1"/>
  <c r="AM144" i="91" a="1"/>
  <c r="AN94" i="92" a="1"/>
  <c r="AC74" i="86" a="1"/>
  <c r="AQ98" i="87" a="1"/>
  <c r="AT184" i="87" a="1"/>
  <c r="AF28" i="91" a="1"/>
  <c r="AI191" i="86" a="1"/>
  <c r="AQ87" i="87" a="1"/>
  <c r="AK110" i="86" a="1"/>
  <c r="AC26" i="91" a="1"/>
  <c r="AR166" i="87" a="1"/>
  <c r="AR176" i="87" a="1"/>
  <c r="AM111" i="86" a="1"/>
  <c r="AR147" i="86" a="1"/>
  <c r="AS98" i="91" a="1"/>
  <c r="AK25" i="91" a="1"/>
  <c r="AM91" i="91" a="1"/>
  <c r="S74" i="87" a="1"/>
  <c r="AO69" i="86" a="1"/>
  <c r="AQ13" i="87" a="1"/>
  <c r="AM29" i="87" a="1"/>
  <c r="AM100" i="91" a="1"/>
  <c r="AM123" i="87" a="1"/>
  <c r="AR199" i="87" a="1"/>
  <c r="AK185" i="92" a="1"/>
  <c r="P26" i="87" a="1"/>
  <c r="Z14" i="86" a="1"/>
  <c r="AP146" i="87" a="1"/>
  <c r="AR89" i="91" a="1"/>
  <c r="T77" i="91" a="1"/>
  <c r="AP129" i="91" a="1"/>
  <c r="AM129" i="86" a="1"/>
  <c r="AT149" i="91" a="1"/>
  <c r="AL68" i="91" a="1"/>
  <c r="AT76" i="91" a="1"/>
  <c r="AE14" i="86" a="1"/>
  <c r="AS139" i="91" a="1"/>
  <c r="AL106" i="91" a="1"/>
  <c r="AK70" i="91" a="1"/>
  <c r="AQ175" i="91" a="1"/>
  <c r="AN136" i="92" a="1"/>
  <c r="AF74" i="92" a="1"/>
  <c r="AO132" i="92" a="1"/>
  <c r="AL158" i="91" a="1"/>
  <c r="AK110" i="91" a="1"/>
  <c r="AR25" i="91" a="1"/>
  <c r="AQ122" i="87" a="1"/>
  <c r="AM124" i="92" a="1"/>
  <c r="AP194" i="91" a="1"/>
  <c r="AT147" i="91" a="1"/>
  <c r="AT110" i="87" a="1"/>
  <c r="AS138" i="92" a="1"/>
  <c r="AE28" i="91" a="1"/>
  <c r="AS161" i="87" a="1"/>
  <c r="AM191" i="92" a="1"/>
  <c r="AM10" i="86" a="1"/>
  <c r="AG15" i="86" a="1"/>
  <c r="Y14" i="87" a="1"/>
  <c r="AL164" i="87" a="1"/>
  <c r="AM153" i="87" a="1"/>
  <c r="AN90" i="87" a="1"/>
  <c r="AM168" i="92" a="1"/>
  <c r="AI105" i="86" a="1"/>
  <c r="AQ26" i="92" a="1"/>
  <c r="AS188" i="87" a="1"/>
  <c r="AO155" i="91" a="1"/>
  <c r="AQ155" i="92" a="1"/>
  <c r="AN118" i="92" a="1"/>
  <c r="AM23" i="92" a="1"/>
  <c r="AD28" i="87" a="1"/>
  <c r="M26" i="87" a="1"/>
  <c r="AM190" i="87" a="1"/>
  <c r="AS25" i="92" a="1"/>
  <c r="AL103" i="91" a="1"/>
  <c r="AT90" i="92" a="1"/>
  <c r="AK114" i="86" a="1"/>
  <c r="Z14" i="87" a="1"/>
  <c r="AT119" i="87" a="1"/>
  <c r="AM113" i="86" a="1"/>
  <c r="AS153" i="91" a="1"/>
  <c r="AO179" i="92" a="1"/>
  <c r="AS121" i="91" a="1"/>
  <c r="AL107" i="86" a="1"/>
  <c r="AQ22" i="92" a="1"/>
  <c r="AS99" i="91" a="1"/>
  <c r="AP139" i="91" a="1"/>
  <c r="X14" i="91" a="1"/>
  <c r="AK161" i="86" a="1"/>
  <c r="AS196" i="92" a="1"/>
  <c r="AT9" i="92" a="1"/>
  <c r="AN179" i="92" a="1"/>
  <c r="AT92" i="91" a="1"/>
  <c r="AT180" i="87" a="1"/>
  <c r="AK148" i="91" a="1"/>
  <c r="AM104" i="91" a="1"/>
  <c r="AP195" i="87" a="1"/>
  <c r="AM168" i="87" a="1"/>
  <c r="AQ16" i="92" a="1"/>
  <c r="AR138" i="86" a="1"/>
  <c r="AN134" i="91" a="1"/>
  <c r="M14" i="92" a="1"/>
  <c r="AK101" i="86" a="1"/>
  <c r="AQ70" i="92" a="1"/>
  <c r="AK29" i="87" a="1"/>
  <c r="AN28" i="86" a="1"/>
  <c r="AR140" i="87" a="1"/>
  <c r="Q78" i="92" a="1"/>
  <c r="AE29" i="91" a="1"/>
  <c r="AL163" i="92" a="1"/>
  <c r="AQ99" i="87" a="1"/>
  <c r="AQ152" i="86" a="1"/>
  <c r="AP85" i="87" a="1"/>
  <c r="AH78" i="91" a="1"/>
  <c r="AQ124" i="91" a="1"/>
  <c r="AQ165" i="92" a="1"/>
  <c r="AQ134" i="91" a="1"/>
  <c r="AQ77" i="91" a="1"/>
  <c r="AQ78" i="92" a="1"/>
  <c r="AS71" i="87" a="1"/>
  <c r="AP93" i="91" a="1"/>
  <c r="AK22" i="87" a="1"/>
  <c r="AQ24" i="92" a="1"/>
  <c r="AK77" i="92" a="1"/>
  <c r="AT10" i="92" a="1"/>
  <c r="M14" i="87" a="1"/>
  <c r="AO199" i="86" a="1"/>
  <c r="AM28" i="86" a="1"/>
  <c r="AQ78" i="86" a="1"/>
  <c r="AN145" i="92" a="1"/>
  <c r="AR92" i="87" a="1"/>
  <c r="X29" i="92" a="1"/>
  <c r="AG14" i="92" a="1"/>
  <c r="AP125" i="86" a="1"/>
  <c r="AN27" i="87" a="1"/>
  <c r="AR161" i="92" a="1"/>
  <c r="AO79" i="92" a="1"/>
  <c r="AO11" i="92" a="1"/>
  <c r="U26" i="86" a="1"/>
  <c r="AR114" i="92" a="1"/>
  <c r="AO102" i="92" a="1"/>
  <c r="AL15" i="87" a="1"/>
  <c r="AN149" i="87" a="1"/>
  <c r="AT75" i="87" a="1"/>
  <c r="AK78" i="86" a="1"/>
  <c r="AL29" i="87" a="1"/>
  <c r="AI74" i="91" a="1"/>
  <c r="AO152" i="87" a="1"/>
  <c r="AO15" i="86" a="1"/>
  <c r="AP15" i="92" a="1"/>
  <c r="AL153" i="92" a="1"/>
  <c r="AQ169" i="86" a="1"/>
  <c r="P26" i="92" a="1"/>
  <c r="Q26" i="92" a="1"/>
  <c r="AO126" i="87" a="1"/>
  <c r="AO191" i="91" a="1"/>
  <c r="AK158" i="92" a="1"/>
  <c r="AL82" i="91" a="1"/>
  <c r="AS128" i="91" a="1"/>
  <c r="AR149" i="87" a="1"/>
  <c r="AM112" i="91" a="1"/>
  <c r="AJ120" i="86" a="1"/>
  <c r="AK127" i="92" a="1"/>
  <c r="AT129" i="92" a="1"/>
  <c r="AQ176" i="92" a="1"/>
  <c r="AN75" i="91" a="1"/>
  <c r="AS180" i="87" a="1"/>
  <c r="W26" i="87" a="1"/>
  <c r="AL5" i="92" a="1"/>
  <c r="AS87" i="87" a="1"/>
  <c r="AO18" i="92" a="1"/>
  <c r="AM80" i="87" a="1"/>
  <c r="AM21" i="86" a="1"/>
  <c r="AO142" i="91" a="1"/>
  <c r="AT113" i="87" a="1"/>
  <c r="AI28" i="86" a="1"/>
  <c r="AA29" i="87" a="1"/>
  <c r="AR185" i="92" a="1"/>
  <c r="AN115" i="86" a="1"/>
  <c r="AN149" i="92" a="1"/>
  <c r="AT159" i="91" a="1"/>
  <c r="AM133" i="91" a="1"/>
  <c r="AM13" i="87" a="1"/>
  <c r="AN141" i="87" a="1"/>
  <c r="AT23" i="92" a="1"/>
  <c r="AO152" i="86" a="1"/>
  <c r="AM17" i="86" a="1"/>
  <c r="AM9" i="87" a="1"/>
  <c r="AL11" i="86" a="1"/>
  <c r="AI153" i="86" a="1"/>
  <c r="AQ15" i="92" a="1"/>
  <c r="AK19" i="86" a="1"/>
  <c r="AD28" i="86" a="1"/>
  <c r="AJ147" i="86" a="1"/>
  <c r="AR76" i="91" a="1"/>
  <c r="AK11" i="91" a="1"/>
  <c r="AM18" i="91" a="1"/>
  <c r="AM197" i="92" a="1"/>
  <c r="AJ15" i="91" a="1"/>
  <c r="AR155" i="86" a="1"/>
  <c r="AP162" i="92" a="1"/>
  <c r="AL144" i="91" a="1"/>
  <c r="AR175" i="86" a="1"/>
  <c r="AM160" i="92" a="1"/>
  <c r="AN138" i="87" a="1"/>
  <c r="AT151" i="91" a="1"/>
  <c r="AS186" i="87" a="1"/>
  <c r="X77" i="86" a="1"/>
  <c r="AN25" i="87" a="1"/>
  <c r="AM142" i="91" a="1"/>
  <c r="AK6" i="86" a="1"/>
  <c r="AR174" i="86" a="1"/>
  <c r="AR117" i="86" a="1"/>
  <c r="AS152" i="92" a="1"/>
  <c r="AS101" i="92" a="1"/>
  <c r="AT168" i="87" a="1"/>
  <c r="AR107" i="87" a="1"/>
  <c r="AK179" i="91" a="1"/>
  <c r="AO136" i="86" a="1"/>
  <c r="AP192" i="87" a="1"/>
  <c r="AI170" i="86" a="1"/>
  <c r="AS127" i="91" a="1"/>
  <c r="R13" i="92" a="1"/>
  <c r="AP27" i="92" a="1"/>
  <c r="AS150" i="87" a="1"/>
  <c r="AQ143" i="86" a="1"/>
  <c r="AM133" i="92" a="1"/>
  <c r="AS151" i="92" a="1"/>
  <c r="AN165" i="86" a="1"/>
  <c r="AQ20" i="86" a="1"/>
  <c r="AO22" i="87" a="1"/>
  <c r="AQ80" i="92" a="1"/>
  <c r="AN170" i="86" a="1"/>
  <c r="X78" i="92" a="1"/>
  <c r="AK152" i="87" a="1"/>
  <c r="AN141" i="91" a="1"/>
  <c r="AD13" i="91" a="1"/>
  <c r="AJ28" i="87" a="1"/>
  <c r="AQ180" i="92" a="1"/>
  <c r="AR145" i="92" a="1"/>
  <c r="M27" i="92" a="1"/>
  <c r="AK183" i="87" a="1"/>
  <c r="AO181" i="91" a="1"/>
  <c r="AS200" i="91" a="1"/>
  <c r="AO103" i="87" a="1"/>
  <c r="AM25" i="86" a="1"/>
  <c r="AM152" i="92" a="1"/>
  <c r="AP197" i="86" a="1"/>
  <c r="AD78" i="91" a="1"/>
  <c r="AO192" i="87" a="1"/>
  <c r="AQ184" i="87" a="1"/>
  <c r="AQ123" i="92" a="1"/>
  <c r="AM119" i="91" a="1"/>
  <c r="AN68" i="91" a="1"/>
  <c r="AK115" i="87" a="1"/>
  <c r="AS82" i="87" a="1"/>
  <c r="AP90" i="87" a="1"/>
  <c r="AS136" i="92" a="1"/>
  <c r="AN6" i="92" a="1"/>
  <c r="AC29" i="91" a="1"/>
  <c r="AM192" i="92" a="1"/>
  <c r="P77" i="92" a="1"/>
  <c r="AR142" i="87" a="1"/>
  <c r="AQ147" i="91" a="1"/>
  <c r="AT191" i="91" a="1"/>
  <c r="AN73" i="86" a="1"/>
  <c r="AA77" i="87" a="1"/>
  <c r="AJ194" i="86" a="1"/>
  <c r="AN9" i="86" a="1"/>
  <c r="AR181" i="92" a="1"/>
  <c r="V13" i="92" a="1"/>
  <c r="AO76" i="92" a="1"/>
  <c r="AM81" i="87" a="1"/>
  <c r="M15" i="86" a="1"/>
  <c r="AP136" i="92" a="1"/>
  <c r="AP141" i="86" a="1"/>
  <c r="AO68" i="92" a="1"/>
  <c r="AO69" i="87" a="1"/>
  <c r="AL140" i="87" a="1"/>
  <c r="AK105" i="86" a="1"/>
  <c r="O13" i="87" a="1"/>
  <c r="AQ76" i="87" a="1"/>
  <c r="Z29" i="92" a="1"/>
  <c r="AL82" i="87" a="1"/>
  <c r="AL75" i="87" a="1"/>
  <c r="AJ26" i="86" a="1"/>
  <c r="AO115" i="91" a="1"/>
  <c r="AP156" i="86" a="1"/>
  <c r="AH77" i="86" a="1"/>
  <c r="AO156" i="86" a="1"/>
  <c r="AP164" i="92" a="1"/>
  <c r="AN89" i="87" a="1"/>
  <c r="AP127" i="91" a="1"/>
  <c r="AP184" i="91" a="1"/>
  <c r="AL200" i="91" a="1"/>
  <c r="AD13" i="86" a="1"/>
  <c r="N29" i="87" a="1"/>
  <c r="AJ15" i="87" a="1"/>
  <c r="AO23" i="86" a="1"/>
  <c r="AR71" i="87" a="1"/>
  <c r="AO83" i="87" a="1"/>
  <c r="AQ19" i="92" a="1"/>
  <c r="AJ133" i="86" a="1"/>
  <c r="AL83" i="91" a="1"/>
  <c r="AM165" i="86" a="1"/>
  <c r="AQ176" i="91" a="1"/>
  <c r="AT12" i="92" a="1"/>
  <c r="AP85" i="86" a="1"/>
  <c r="AR131" i="91" a="1"/>
  <c r="AS79" i="91" a="1"/>
  <c r="AQ128" i="91" a="1"/>
  <c r="W77" i="87" a="1"/>
  <c r="AL183" i="91" a="1"/>
  <c r="AM145" i="92" a="1"/>
  <c r="AQ194" i="91" a="1"/>
  <c r="AS18" i="92" a="1"/>
  <c r="AO154" i="91" a="1"/>
  <c r="AS100" i="87" a="1"/>
  <c r="AR113" i="91" a="1"/>
  <c r="N77" i="86" a="1"/>
  <c r="AR97" i="87" a="1"/>
  <c r="AG13" i="92" a="1"/>
  <c r="AQ165" i="86" a="1"/>
  <c r="AT18" i="92" a="1"/>
  <c r="AS107" i="92" a="1"/>
  <c r="L16" i="92" a="1"/>
  <c r="AN133" i="91" a="1"/>
  <c r="AM162" i="87" a="1"/>
  <c r="AQ92" i="92" a="1"/>
  <c r="AP130" i="86" a="1"/>
  <c r="AP176" i="92" a="1"/>
  <c r="AO98" i="86" a="1"/>
  <c r="AP111" i="91" a="1"/>
  <c r="P29" i="87" a="1"/>
  <c r="AT158" i="92" a="1"/>
  <c r="AE16" i="92" a="1"/>
  <c r="AN15" i="91" a="1"/>
  <c r="AM182" i="86" a="1"/>
  <c r="AT176" i="87" a="1"/>
  <c r="AT94" i="91" a="1"/>
  <c r="AT73" i="87" a="1"/>
  <c r="AR140" i="91" a="1"/>
  <c r="N78" i="86" a="1"/>
  <c r="AP145" i="87" a="1"/>
  <c r="AK29" i="92" a="1"/>
  <c r="AL80" i="91" a="1"/>
  <c r="AB74" i="91" a="1"/>
  <c r="AL16" i="91" a="1"/>
  <c r="AN178" i="92" a="1"/>
  <c r="AC16" i="87" a="1"/>
  <c r="AS15" i="92" a="1"/>
  <c r="AF27" i="86" a="1"/>
  <c r="AK124" i="86" a="1"/>
  <c r="AL104" i="86" a="1"/>
  <c r="AN86" i="92" a="1"/>
  <c r="AB15" i="86" a="1"/>
  <c r="AP12" i="87" a="1"/>
  <c r="AT153" i="87" a="1"/>
  <c r="AS168" i="92" a="1"/>
  <c r="AJ107" i="86" a="1"/>
  <c r="AO198" i="91" a="1"/>
  <c r="AL128" i="87" a="1"/>
  <c r="AP96" i="86" a="1"/>
  <c r="AO187" i="91" a="1"/>
  <c r="AO13" i="87" a="1"/>
  <c r="AP77" i="91" a="1"/>
  <c r="AR194" i="87" a="1"/>
  <c r="AQ12" i="91" a="1"/>
  <c r="AA27" i="92" a="1"/>
  <c r="AT152" i="92" a="1"/>
  <c r="AF74" i="87" a="1"/>
  <c r="AK134" i="86" a="1"/>
  <c r="M16" i="92" a="1"/>
  <c r="AM157" i="92" a="1"/>
  <c r="AM10" i="87" a="1"/>
  <c r="AI140" i="86" a="1"/>
  <c r="AM130" i="91" a="1"/>
  <c r="P74" i="87" a="1"/>
  <c r="AL123" i="86" a="1"/>
  <c r="AK20" i="87" a="1"/>
  <c r="AL134" i="86" a="1"/>
  <c r="AL127" i="92" a="1"/>
  <c r="AR194" i="92" a="1"/>
  <c r="AO164" i="87" a="1"/>
  <c r="AL159" i="91" a="1"/>
  <c r="AK143" i="87" a="1"/>
  <c r="AK125" i="92" a="1"/>
  <c r="AQ100" i="92" a="1"/>
  <c r="AP70" i="91" a="1"/>
  <c r="AK158" i="91" a="1"/>
  <c r="AP123" i="87" a="1"/>
  <c r="AT103" i="91" a="1"/>
  <c r="AA26" i="92" a="1"/>
  <c r="AK136" i="91" a="1"/>
  <c r="AO147" i="86" a="1"/>
  <c r="AL90" i="86" a="1"/>
  <c r="AN155" i="86" a="1"/>
  <c r="AO139" i="92" a="1"/>
  <c r="AL157" i="87" a="1"/>
  <c r="AO164" i="92" a="1"/>
  <c r="AK69" i="92" a="1"/>
  <c r="AN113" i="87" a="1"/>
  <c r="S26" i="92" a="1"/>
  <c r="AS157" i="92" a="1"/>
  <c r="AJ77" i="86" a="1"/>
  <c r="AM26" i="92" a="1"/>
  <c r="AP21" i="91" a="1"/>
  <c r="AI104" i="86" a="1"/>
  <c r="AH26" i="86" a="1"/>
  <c r="AO73" i="86" a="1"/>
  <c r="AS73" i="92" a="1"/>
  <c r="AN168" i="92" a="1"/>
  <c r="M13" i="86" a="1"/>
  <c r="Y26" i="86" a="1"/>
  <c r="AT158" i="87" a="1"/>
  <c r="AM29" i="86" a="1"/>
  <c r="AN74" i="91" a="1"/>
  <c r="AM13" i="92" a="1"/>
  <c r="AL91" i="87" a="1"/>
  <c r="AB74" i="92" a="1"/>
  <c r="AL27" i="92" a="1"/>
  <c r="AM112" i="92" a="1"/>
  <c r="AO76" i="91" a="1"/>
  <c r="AO130" i="87" a="1"/>
  <c r="AK93" i="86" a="1"/>
  <c r="AF26" i="92" a="1"/>
  <c r="AM96" i="92" a="1"/>
  <c r="AL107" i="92" a="1"/>
  <c r="AP18" i="91" a="1"/>
  <c r="AT125" i="87" a="1"/>
  <c r="AS164" i="91" a="1"/>
  <c r="AF15" i="91" a="1"/>
  <c r="AM162" i="86" a="1"/>
  <c r="AK100" i="87" a="1"/>
  <c r="AP145" i="91" a="1"/>
  <c r="AR109" i="91" a="1"/>
  <c r="AR68" i="87" a="1"/>
  <c r="AT111" i="87" a="1"/>
  <c r="AL169" i="86" a="1"/>
  <c r="AO9" i="86" a="1"/>
  <c r="S27" i="87" a="1"/>
  <c r="AJ88" i="86" a="1"/>
  <c r="AK193" i="92" a="1"/>
  <c r="AN173" i="91" a="1"/>
  <c r="W77" i="92" a="1"/>
  <c r="AF78" i="87" a="1"/>
  <c r="AS194" i="92" a="1"/>
  <c r="T28" i="87" a="1"/>
  <c r="O77" i="91" a="1"/>
  <c r="AM164" i="91" a="1"/>
  <c r="AO109" i="87" a="1"/>
  <c r="AQ75" i="91" a="1"/>
  <c r="AP176" i="91" a="1"/>
  <c r="AO178" i="87" a="1"/>
  <c r="U13" i="86" a="1"/>
  <c r="AP154" i="91" a="1"/>
  <c r="AL127" i="87" a="1"/>
  <c r="AL101" i="91" a="1"/>
  <c r="AJ137" i="86" a="1"/>
  <c r="AR196" i="91" a="1"/>
  <c r="AI181" i="86" a="1"/>
  <c r="AL68" i="86" a="1"/>
  <c r="P77" i="86" a="1"/>
  <c r="AR19" i="87" a="1"/>
  <c r="AL92" i="86" a="1"/>
  <c r="AS6" i="91" a="1"/>
  <c r="AP27" i="91" a="1"/>
  <c r="AP6" i="92" a="1"/>
  <c r="AL140" i="91" a="1"/>
  <c r="AS14" i="92" a="1"/>
  <c r="Y16" i="86" a="1"/>
  <c r="AN129" i="92" a="1"/>
  <c r="Q15" i="92" a="1"/>
  <c r="I16" i="86" a="1"/>
  <c r="AM159" i="86" a="1"/>
  <c r="AK169" i="86" a="1"/>
  <c r="AO89" i="87" a="1"/>
  <c r="AQ25" i="91" a="1"/>
  <c r="AR151" i="86" a="1"/>
  <c r="AN163" i="86" a="1"/>
  <c r="AN140" i="92" a="1"/>
  <c r="S28" i="92" a="1"/>
  <c r="AR77" i="86" a="1"/>
  <c r="AQ171" i="91" a="1"/>
  <c r="AR89" i="92" a="1"/>
  <c r="AL176" i="86" a="1"/>
  <c r="AS153" i="92" a="1"/>
  <c r="AM90" i="86" a="1"/>
  <c r="AK72" i="87" a="1"/>
  <c r="AT183" i="92" a="1"/>
  <c r="AR182" i="86" a="1"/>
  <c r="AN154" i="86" a="1"/>
  <c r="AT115" i="91" a="1"/>
  <c r="AD14" i="91" a="1"/>
  <c r="AL5" i="87" a="1"/>
  <c r="O29" i="92" a="1"/>
  <c r="AJ145" i="86" a="1"/>
  <c r="Y74" i="87" a="1"/>
  <c r="N77" i="92" a="1"/>
  <c r="AK86" i="87" a="1"/>
  <c r="AP139" i="86" a="1"/>
  <c r="AK123" i="91" a="1"/>
  <c r="AS94" i="92" a="1"/>
  <c r="AT157" i="91" a="1"/>
  <c r="AT78" i="92" a="1"/>
  <c r="AM83" i="91" a="1"/>
  <c r="AR106" i="87" a="1"/>
  <c r="AR87" i="86" a="1"/>
  <c r="AE28" i="86" a="1"/>
  <c r="AQ166" i="92" a="1"/>
  <c r="AN192" i="87" a="1"/>
  <c r="AO71" i="87" a="1"/>
  <c r="AP23" i="87" a="1"/>
  <c r="AM196" i="92" a="1"/>
  <c r="AK147" i="91" a="1"/>
  <c r="AE26" i="91" a="1"/>
  <c r="U77" i="92" a="1"/>
  <c r="M77" i="91" a="1"/>
  <c r="AI186" i="86" a="1"/>
  <c r="AO196" i="91" a="1"/>
  <c r="AM146" i="86" a="1"/>
  <c r="AP118" i="91" a="1"/>
  <c r="AL131" i="92" a="1"/>
  <c r="AS80" i="87" a="1"/>
  <c r="AM127" i="91" a="1"/>
  <c r="U78" i="86" a="1"/>
  <c r="AT130" i="87" a="1"/>
  <c r="AK10" i="86" a="1"/>
  <c r="AB15" i="91" a="1"/>
  <c r="AP126" i="86" a="1"/>
  <c r="AN180" i="87" a="1"/>
  <c r="AT15" i="92" a="1"/>
  <c r="AO23" i="91" a="1"/>
  <c r="AD78" i="86" a="1"/>
  <c r="AT156" i="91" a="1"/>
  <c r="AQ133" i="91" a="1"/>
  <c r="AR175" i="91" a="1"/>
  <c r="AR131" i="92" a="1"/>
  <c r="AS12" i="91" a="1"/>
  <c r="AN70" i="86" a="1"/>
  <c r="AL91" i="91" a="1"/>
  <c r="AN13" i="87" a="1"/>
  <c r="AP82" i="86" a="1"/>
  <c r="AR98" i="87" a="1"/>
  <c r="AQ25" i="87" a="1"/>
  <c r="AT90" i="91" a="1"/>
  <c r="AI17" i="86" a="1"/>
  <c r="AO95" i="86" a="1"/>
  <c r="AM98" i="92" a="1"/>
  <c r="AM132" i="87" a="1"/>
  <c r="AK130" i="86" a="1"/>
  <c r="AR110" i="87" a="1"/>
  <c r="AL124" i="91" a="1"/>
  <c r="AK178" i="92" a="1"/>
  <c r="AP19" i="91" a="1"/>
  <c r="AM160" i="87" a="1"/>
  <c r="AN142" i="92" a="1"/>
  <c r="AK96" i="86" a="1"/>
  <c r="AO96" i="91" a="1"/>
  <c r="AO25" i="87" a="1"/>
  <c r="J13" i="86" a="1"/>
  <c r="AN144" i="92" a="1"/>
  <c r="AT25" i="92" a="1"/>
  <c r="AI83" i="86" a="1"/>
  <c r="AM179" i="91" a="1"/>
  <c r="AI120" i="86" a="1"/>
  <c r="AP77" i="87" a="1"/>
  <c r="AN182" i="86" a="1"/>
  <c r="AM187" i="87" a="1"/>
  <c r="AT25" i="91" a="1"/>
  <c r="Q74" i="86" a="1"/>
  <c r="AN197" i="91" a="1"/>
  <c r="AP92" i="91" a="1"/>
  <c r="AT194" i="87" a="1"/>
  <c r="AQ186" i="92" a="1"/>
  <c r="AQ143" i="91" a="1"/>
  <c r="AS77" i="92" a="1"/>
  <c r="AL17" i="92" a="1"/>
  <c r="AK175" i="91" a="1"/>
  <c r="AO10" i="91" a="1"/>
  <c r="AO86" i="87" a="1"/>
  <c r="AL193" i="86" a="1"/>
  <c r="AK129" i="86" a="1"/>
  <c r="AI28" i="87" a="1"/>
  <c r="AP198" i="86" a="1"/>
  <c r="M27" i="87" a="1"/>
  <c r="AS102" i="92" a="1"/>
  <c r="AR131" i="86" a="1"/>
  <c r="X26" i="92" a="1"/>
  <c r="AS115" i="92" a="1"/>
  <c r="L27" i="86" a="1"/>
  <c r="AO18" i="86" a="1"/>
  <c r="AR146" i="92" a="1"/>
  <c r="AQ153" i="91" a="1"/>
  <c r="AT83" i="91" a="1"/>
  <c r="AL95" i="91" a="1"/>
  <c r="AO171" i="86" a="1"/>
  <c r="AN24" i="87" a="1"/>
  <c r="AN115" i="92" a="1"/>
  <c r="AR195" i="86" a="1"/>
  <c r="AL183" i="92" a="1"/>
  <c r="AK85" i="87" a="1"/>
  <c r="AP18" i="86" a="1"/>
  <c r="AL86" i="91" a="1"/>
  <c r="AM22" i="91" a="1"/>
  <c r="AM102" i="91" a="1"/>
  <c r="M15" i="92" a="1"/>
  <c r="AK140" i="92" a="1"/>
  <c r="AO187" i="92" a="1"/>
  <c r="AQ148" i="87" a="1"/>
  <c r="AO197" i="86" a="1"/>
  <c r="L27" i="91" a="1"/>
  <c r="AP94" i="87" a="1"/>
  <c r="AN121" i="87" a="1"/>
  <c r="AR146" i="91" a="1"/>
  <c r="AS106" i="87" a="1"/>
  <c r="AS114" i="92" a="1"/>
  <c r="AN88" i="87" a="1"/>
  <c r="X29" i="87" a="1"/>
  <c r="AN92" i="87" a="1"/>
  <c r="AK89" i="92" a="1"/>
  <c r="AN11" i="91" a="1"/>
  <c r="AS99" i="92" a="1"/>
  <c r="AI100" i="86" a="1"/>
  <c r="AI177" i="86" a="1"/>
  <c r="AR111" i="87" a="1"/>
  <c r="O15" i="87" a="1"/>
  <c r="AR125" i="92" a="1"/>
  <c r="AS112" i="87" a="1"/>
  <c r="AL139" i="92" a="1"/>
  <c r="AQ23" i="86" a="1"/>
  <c r="AT79" i="91" a="1"/>
  <c r="AL99" i="86" a="1"/>
  <c r="AS187" i="92" a="1"/>
  <c r="AO173" i="91" a="1"/>
  <c r="AL115" i="86" a="1"/>
  <c r="AT125" i="91" a="1"/>
  <c r="AQ143" i="92" a="1"/>
  <c r="AK199" i="87" a="1"/>
  <c r="AS195" i="87" a="1"/>
  <c r="AR84" i="91" a="1"/>
  <c r="AS17" i="92" a="1"/>
  <c r="AK181" i="91" a="1"/>
  <c r="AM189" i="86" a="1"/>
  <c r="AP94" i="92" a="1"/>
  <c r="AK82" i="87" a="1"/>
  <c r="AM100" i="87" a="1"/>
  <c r="AM90" i="92" a="1"/>
  <c r="AJ142" i="86" a="1"/>
  <c r="AQ110" i="91" a="1"/>
  <c r="AL83" i="92" a="1"/>
  <c r="AJ175" i="86" a="1"/>
  <c r="AS93" i="92" a="1"/>
  <c r="AS22" i="91" a="1"/>
  <c r="AD29" i="87" a="1"/>
  <c r="AT117" i="87" a="1"/>
  <c r="AR71" i="91" a="1"/>
  <c r="AN174" i="86" a="1"/>
  <c r="AN138" i="92" a="1"/>
  <c r="AQ158" i="86" a="1"/>
  <c r="AQ94" i="87" a="1"/>
  <c r="AQ118" i="92" a="1"/>
  <c r="Z13" i="92" a="1"/>
  <c r="AJ15" i="86" a="1"/>
  <c r="AT80" i="91" a="1"/>
  <c r="Y13" i="86" a="1"/>
  <c r="O77" i="86" a="1"/>
  <c r="N26" i="91" a="1"/>
  <c r="AL22" i="92" a="1"/>
  <c r="AT188" i="87" a="1"/>
  <c r="AN23" i="92" a="1"/>
  <c r="AL136" i="91" a="1"/>
  <c r="AN177" i="87" a="1"/>
  <c r="AQ68" i="91" a="1"/>
  <c r="AS86" i="91" a="1"/>
  <c r="AR185" i="91" a="1"/>
  <c r="AK121" i="91" a="1"/>
  <c r="AM9" i="92" a="1"/>
  <c r="AL190" i="92" a="1"/>
  <c r="AP131" i="91" a="1"/>
  <c r="AJ16" i="87" a="1"/>
  <c r="AP143" i="87" a="1"/>
  <c r="AS24" i="91" a="1"/>
  <c r="AL130" i="91" a="1"/>
  <c r="AN110" i="92" a="1"/>
  <c r="AM198" i="91" a="1"/>
  <c r="AP120" i="91" a="1"/>
  <c r="AL113" i="91" a="1"/>
  <c r="AL180" i="91" a="1"/>
  <c r="AL177" i="86" a="1"/>
  <c r="AL83" i="87" a="1"/>
  <c r="P78" i="86" a="1"/>
  <c r="AQ171" i="92" a="1"/>
  <c r="AK5" i="92" a="1"/>
  <c r="AO144" i="92" a="1"/>
  <c r="AM118" i="87" a="1"/>
  <c r="T27" i="92" a="1"/>
  <c r="AK171" i="86" a="1"/>
  <c r="AL125" i="91" a="1"/>
  <c r="AO125" i="86" a="1"/>
  <c r="AN11" i="87" a="1"/>
  <c r="AQ179" i="86" a="1"/>
  <c r="AN79" i="87" a="1"/>
  <c r="Z14" i="91" a="1"/>
  <c r="AE74" i="92" a="1"/>
  <c r="AO142" i="92" a="1"/>
  <c r="AN81" i="92" a="1"/>
  <c r="AL154" i="87" a="1"/>
  <c r="AM9" i="91" a="1"/>
  <c r="AQ28" i="87" a="1"/>
  <c r="AL69" i="87" a="1"/>
  <c r="AK163" i="92" a="1"/>
  <c r="AN12" i="91" a="1"/>
  <c r="AJ136" i="86" a="1"/>
  <c r="AK126" i="92" a="1"/>
  <c r="AM178" i="86" a="1"/>
  <c r="AO165" i="86" a="1"/>
  <c r="AR161" i="87" a="1"/>
  <c r="AK178" i="86" a="1"/>
  <c r="AM91" i="87" a="1"/>
  <c r="AQ70" i="91" a="1"/>
  <c r="AJ130" i="86" a="1"/>
  <c r="AN101" i="86" a="1"/>
  <c r="AR162" i="91" a="1"/>
  <c r="AJ29" i="86" a="1"/>
  <c r="N16" i="92" a="1"/>
  <c r="AR173" i="86" a="1"/>
  <c r="V74" i="91" a="1"/>
  <c r="Z13" i="91" a="1"/>
  <c r="AO189" i="87" a="1"/>
  <c r="AO79" i="86" a="1"/>
  <c r="AL92" i="91" a="1"/>
  <c r="AS176" i="87" a="1"/>
  <c r="AL108" i="86" a="1"/>
  <c r="AO154" i="87" a="1"/>
  <c r="AM74" i="92" a="1"/>
  <c r="AL173" i="86" a="1"/>
  <c r="AA26" i="86" a="1"/>
  <c r="AT100" i="91" a="1"/>
  <c r="AQ172" i="86" a="1"/>
  <c r="S74" i="91" a="1"/>
  <c r="AB29" i="86" a="1"/>
  <c r="AM191" i="86" a="1"/>
  <c r="AT189" i="91" a="1"/>
  <c r="AK198" i="92" a="1"/>
  <c r="AL147" i="92" a="1"/>
  <c r="AL137" i="91" a="1"/>
  <c r="AR95" i="86" a="1"/>
  <c r="AO104" i="91" a="1"/>
  <c r="AP157" i="91" a="1"/>
  <c r="AO83" i="92" a="1"/>
  <c r="AO5" i="91" a="1"/>
  <c r="AK92" i="87" a="1"/>
  <c r="AI72" i="86" a="1"/>
  <c r="AK160" i="92" a="1"/>
  <c r="AH27" i="87" a="1"/>
  <c r="AN191" i="87" a="1"/>
  <c r="AJ141" i="86" a="1"/>
  <c r="AN115" i="87" a="1"/>
  <c r="AQ112" i="91" a="1"/>
  <c r="AN135" i="92" a="1"/>
  <c r="AQ126" i="92" a="1"/>
  <c r="T28" i="86" a="1"/>
  <c r="AL82" i="86" a="1"/>
  <c r="AK166" i="91" a="1"/>
  <c r="AL168" i="86" a="1"/>
  <c r="AM74" i="87" a="1"/>
  <c r="AR73" i="91" a="1"/>
  <c r="AP94" i="86" a="1"/>
  <c r="AO100" i="87" a="1"/>
  <c r="AN128" i="87" a="1"/>
  <c r="AO157" i="87" a="1"/>
  <c r="AS183" i="92" a="1"/>
  <c r="AS13" i="87" a="1"/>
  <c r="AL177" i="91" a="1"/>
  <c r="AJ125" i="86" a="1"/>
  <c r="AR122" i="86" a="1"/>
  <c r="AP11" i="92" a="1"/>
  <c r="AR136" i="91" a="1"/>
  <c r="AP187" i="86" a="1"/>
  <c r="R27" i="86" a="1"/>
  <c r="AS123" i="87" a="1"/>
  <c r="AL118" i="92" a="1"/>
  <c r="AT153" i="91" a="1"/>
  <c r="W74" i="86" a="1"/>
  <c r="AQ86" i="92" a="1"/>
  <c r="AT29" i="91" a="1"/>
  <c r="AP135" i="92" a="1"/>
  <c r="N13" i="92" a="1"/>
  <c r="AR185" i="87" a="1"/>
  <c r="AM22" i="87" a="1"/>
  <c r="M28" i="86" a="1"/>
  <c r="AM198" i="87" a="1"/>
  <c r="AT87" i="91" a="1"/>
  <c r="AQ142" i="86" a="1"/>
  <c r="AQ193" i="86" a="1"/>
  <c r="AR100" i="91" a="1"/>
  <c r="AG15" i="87" a="1"/>
  <c r="AK125" i="86" a="1"/>
  <c r="AI189" i="86" a="1"/>
  <c r="AL186" i="91" a="1"/>
  <c r="AM91" i="92" a="1"/>
  <c r="AK99" i="86" a="1"/>
  <c r="AL87" i="87" a="1"/>
  <c r="AP200" i="86" a="1"/>
  <c r="AN134" i="86" a="1"/>
  <c r="AN180" i="91" a="1"/>
  <c r="AL149" i="92" a="1"/>
  <c r="V27" i="91" a="1"/>
  <c r="AM161" i="92" a="1"/>
  <c r="AP14" i="87" a="1"/>
  <c r="AK192" i="87" a="1"/>
  <c r="AN84" i="86" a="1"/>
  <c r="AP193" i="91" a="1"/>
  <c r="AL87" i="86" a="1"/>
  <c r="AP10" i="91" a="1"/>
  <c r="AN126" i="86" a="1"/>
  <c r="AT72" i="91" a="1"/>
  <c r="AN117" i="87" a="1"/>
  <c r="AP153" i="91" a="1"/>
  <c r="W77" i="86" a="1"/>
  <c r="Z78" i="87" a="1"/>
  <c r="AP199" i="86" a="1"/>
  <c r="AR28" i="87" a="1"/>
  <c r="AM12" i="86" a="1"/>
  <c r="AL18" i="91" a="1"/>
  <c r="AN198" i="87" a="1"/>
  <c r="AM94" i="92" a="1"/>
  <c r="AL187" i="87" a="1"/>
  <c r="AT187" i="87" a="1"/>
  <c r="AO186" i="86" a="1"/>
  <c r="AL90" i="87" a="1"/>
  <c r="AQ69" i="91" a="1"/>
  <c r="W15" i="86" a="1"/>
  <c r="AR186" i="87" a="1"/>
  <c r="AN73" i="87" a="1"/>
  <c r="AN167" i="86" a="1"/>
  <c r="AJ166" i="86" a="1"/>
  <c r="AM181" i="86" a="1"/>
  <c r="AO6" i="87" a="1"/>
  <c r="AN10" i="91" a="1"/>
  <c r="AL158" i="92" a="1"/>
  <c r="AL80" i="92" a="1"/>
  <c r="N15" i="86" a="1"/>
  <c r="AO98" i="92" a="1"/>
  <c r="AQ115" i="86" a="1"/>
  <c r="AM153" i="86" a="1"/>
  <c r="AN129" i="87" a="1"/>
  <c r="AS127" i="87" a="1"/>
  <c r="AQ109" i="92" a="1"/>
  <c r="AI142" i="86" a="1"/>
  <c r="AM140" i="91" a="1"/>
  <c r="AN99" i="92" a="1"/>
  <c r="AO163" i="87" a="1"/>
  <c r="AQ81" i="87" a="1"/>
  <c r="AT7" i="92" a="1"/>
  <c r="AQ75" i="92" a="1"/>
  <c r="AT117" i="92" a="1"/>
  <c r="AM115" i="87" a="1"/>
  <c r="AO181" i="87" a="1"/>
  <c r="AK17" i="87" a="1"/>
  <c r="AN85" i="91" a="1"/>
  <c r="AM122" i="91" a="1"/>
  <c r="AQ199" i="91" a="1"/>
  <c r="AT178" i="87" a="1"/>
  <c r="AP116" i="92" a="1"/>
  <c r="AP101" i="86" a="1"/>
  <c r="U78" i="91" a="1"/>
  <c r="AL75" i="91" a="1"/>
  <c r="AP114" i="92" a="1"/>
  <c r="AO195" i="91" a="1"/>
  <c r="AP15" i="86" a="1"/>
  <c r="AR23" i="86" a="1"/>
  <c r="AI71" i="86" a="1"/>
  <c r="AS12" i="92" a="1"/>
  <c r="W78" i="91" a="1"/>
  <c r="AM91" i="86" a="1"/>
  <c r="AL82" i="92" a="1"/>
  <c r="AR118" i="92" a="1"/>
  <c r="AP103" i="87" a="1"/>
  <c r="AR105" i="86" a="1"/>
  <c r="AQ174" i="86" a="1"/>
  <c r="AR88" i="87" a="1"/>
  <c r="W29" i="92" a="1"/>
  <c r="AL5" i="91" a="1"/>
  <c r="AO8" i="87" a="1"/>
  <c r="AO180" i="87" a="1"/>
  <c r="AT145" i="87" a="1"/>
  <c r="AL113" i="86" a="1"/>
  <c r="AK109" i="87" a="1"/>
  <c r="AT132" i="87" a="1"/>
  <c r="AR154" i="92" a="1"/>
  <c r="AG16" i="86" a="1"/>
  <c r="AO15" i="92" a="1"/>
  <c r="AQ80" i="86" a="1"/>
  <c r="AJ16" i="92" a="1"/>
  <c r="AD16" i="91" a="1"/>
  <c r="AM8" i="91" a="1"/>
  <c r="AK76" i="86" a="1"/>
  <c r="AT165" i="92" a="1"/>
  <c r="AP194" i="92" a="1"/>
  <c r="AQ193" i="87" a="1"/>
  <c r="AM19" i="86" a="1"/>
  <c r="AN24" i="86" a="1"/>
  <c r="AR74" i="87" a="1"/>
  <c r="AT116" i="92" a="1"/>
  <c r="AS99" i="87" a="1"/>
  <c r="AI16" i="91" a="1"/>
  <c r="AR129" i="87" a="1"/>
  <c r="T13" i="87" a="1"/>
  <c r="AO114" i="92" a="1"/>
  <c r="AS74" i="92" a="1"/>
  <c r="AT172" i="91" a="1"/>
  <c r="AR123" i="87" a="1"/>
  <c r="Q28" i="87" a="1"/>
  <c r="AL26" i="87" a="1"/>
  <c r="AK166" i="86" a="1"/>
  <c r="Z16" i="86" a="1"/>
  <c r="AM186" i="92" a="1"/>
  <c r="AQ165" i="87" a="1"/>
  <c r="AL77" i="92" a="1"/>
  <c r="U16" i="86" a="1"/>
  <c r="AP161" i="86" a="1"/>
  <c r="AC28" i="86" a="1"/>
  <c r="AS124" i="87" a="1"/>
  <c r="P13" i="87" a="1"/>
  <c r="AI94" i="86" a="1"/>
  <c r="AR102" i="86" a="1"/>
  <c r="AR172" i="92" a="1"/>
  <c r="AL165" i="92" a="1"/>
  <c r="AM68" i="86" a="1"/>
  <c r="AR136" i="86" a="1"/>
  <c r="I74" i="86" a="1"/>
  <c r="AN95" i="86" a="1"/>
  <c r="AO160" i="87" a="1"/>
  <c r="AR97" i="91" a="1"/>
  <c r="AN20" i="92" a="1"/>
  <c r="AP191" i="86" a="1"/>
  <c r="AQ102" i="87" a="1"/>
  <c r="AO7" i="87" a="1"/>
  <c r="AT176" i="91" a="1"/>
  <c r="AM112" i="86" a="1"/>
  <c r="AF16" i="87" a="1"/>
  <c r="AJ14" i="91" a="1"/>
  <c r="AA74" i="86" a="1"/>
  <c r="AK9" i="91" a="1"/>
  <c r="AL131" i="87" a="1"/>
  <c r="AM170" i="86" a="1"/>
  <c r="AP151" i="91" a="1"/>
  <c r="AO20" i="91" a="1"/>
  <c r="AN142" i="86" a="1"/>
  <c r="AP195" i="91" a="1"/>
  <c r="AQ104" i="87" a="1"/>
  <c r="I13" i="86" a="1"/>
  <c r="AR141" i="87" a="1"/>
  <c r="AI150" i="86" a="1"/>
  <c r="AM185" i="91" a="1"/>
  <c r="AN107" i="86" a="1"/>
  <c r="AT183" i="91" a="1"/>
  <c r="AK171" i="92" a="1"/>
  <c r="AO116" i="86" a="1"/>
  <c r="AR195" i="87" a="1"/>
  <c r="AK6" i="87" a="1"/>
  <c r="AK127" i="91" a="1"/>
  <c r="AP181" i="87" a="1"/>
  <c r="AN176" i="86" a="1"/>
  <c r="X78" i="91" a="1"/>
  <c r="AR190" i="92" a="1"/>
  <c r="AJ167" i="86" a="1"/>
  <c r="AO143" i="91" a="1"/>
  <c r="AN184" i="92" a="1"/>
  <c r="AS26" i="92" a="1"/>
  <c r="AM160" i="91" a="1"/>
  <c r="AP181" i="86" a="1"/>
  <c r="AP189" i="86" a="1"/>
  <c r="AA29" i="92" a="1"/>
  <c r="AP106" i="87" a="1"/>
  <c r="AO99" i="91" a="1"/>
  <c r="V74" i="87" a="1"/>
  <c r="AN106" i="91" a="1"/>
  <c r="AK134" i="92" a="1"/>
  <c r="AM27" i="87" a="1"/>
  <c r="AR141" i="92" a="1"/>
  <c r="AT112" i="91" a="1"/>
  <c r="AQ7" i="91" a="1"/>
  <c r="AM165" i="87" a="1"/>
  <c r="AR193" i="87" a="1"/>
  <c r="AT174" i="91" a="1"/>
  <c r="AD28" i="92" a="1"/>
  <c r="AL88" i="87" a="1"/>
  <c r="AO166" i="92" a="1"/>
  <c r="AT124" i="87" a="1"/>
  <c r="AQ97" i="86" a="1"/>
  <c r="AM197" i="87" a="1"/>
  <c r="AL191" i="92" a="1"/>
  <c r="AK126" i="91" a="1"/>
  <c r="AQ83" i="86" a="1"/>
  <c r="AR143" i="86" a="1"/>
  <c r="AS90" i="87" a="1"/>
  <c r="AR181" i="87" a="1"/>
  <c r="AN166" i="87" a="1"/>
  <c r="AP155" i="91" a="1"/>
  <c r="AR14" i="92" a="1"/>
  <c r="AK156" i="91" a="1"/>
  <c r="AP129" i="86" a="1"/>
  <c r="AN164" i="91" a="1"/>
  <c r="AJ7" i="86" a="1"/>
  <c r="AL151" i="92" a="1"/>
  <c r="AN18" i="87" a="1"/>
  <c r="AS140" i="91" a="1"/>
  <c r="AK149" i="86" a="1"/>
  <c r="AL132" i="87" a="1"/>
  <c r="AP171" i="86" a="1"/>
  <c r="AR80" i="91" a="1"/>
  <c r="AS113" i="87" a="1"/>
  <c r="AN87" i="91" a="1"/>
  <c r="AN183" i="87" a="1"/>
  <c r="AS104" i="92" a="1"/>
  <c r="AR122" i="92" a="1"/>
  <c r="AT160" i="91" a="1"/>
  <c r="AQ137" i="91" a="1"/>
  <c r="AO12" i="86" a="1"/>
  <c r="AK118" i="91" a="1"/>
  <c r="AD16" i="87" a="1"/>
  <c r="AS197" i="87" a="1"/>
  <c r="AT144" i="92" a="1"/>
  <c r="AL135" i="92" a="1"/>
  <c r="AM166" i="87" a="1"/>
  <c r="AK98" i="87" a="1"/>
  <c r="AM142" i="86" a="1"/>
  <c r="AT10" i="91" a="1"/>
  <c r="AQ181" i="86" a="1"/>
  <c r="AN139" i="92" a="1"/>
  <c r="AA78" i="86" a="1"/>
  <c r="V29" i="87" a="1"/>
  <c r="V78" i="86" a="1"/>
  <c r="AS188" i="91" a="1"/>
  <c r="AN98" i="87" a="1"/>
  <c r="AM167" i="87" a="1"/>
  <c r="AS7" i="91" a="1"/>
  <c r="AM87" i="92" a="1"/>
  <c r="AR24" i="92" a="1"/>
  <c r="K29" i="86" a="1"/>
  <c r="AL133" i="92" a="1"/>
  <c r="AP79" i="92" a="1"/>
  <c r="V14" i="92" a="1"/>
  <c r="AL84" i="86" a="1"/>
  <c r="AN88" i="92" a="1"/>
  <c r="AL22" i="87" a="1"/>
  <c r="AO178" i="92" a="1"/>
  <c r="V27" i="92" a="1"/>
  <c r="AL122" i="92" a="1"/>
  <c r="AG13" i="91" a="1"/>
  <c r="AM68" i="91" a="1"/>
  <c r="AO97" i="92" a="1"/>
  <c r="AS179" i="91" a="1"/>
  <c r="R16" i="92" a="1"/>
  <c r="AN165" i="92" a="1"/>
  <c r="AQ152" i="92" a="1"/>
  <c r="AN140" i="86" a="1"/>
  <c r="AR91" i="91" a="1"/>
  <c r="AO174" i="91" a="1"/>
  <c r="AS182" i="87" a="1"/>
  <c r="AK197" i="86" a="1"/>
  <c r="AL20" i="86" a="1"/>
  <c r="AL73" i="91" a="1"/>
  <c r="AI12" i="86" a="1"/>
  <c r="AT139" i="87" a="1"/>
  <c r="N26" i="92" a="1"/>
  <c r="N14" i="87" a="1"/>
  <c r="AQ139" i="92" a="1"/>
  <c r="V26" i="87" a="1"/>
  <c r="AR190" i="87" a="1"/>
  <c r="AN174" i="92" a="1"/>
  <c r="AN92" i="86" a="1"/>
  <c r="AB29" i="87" a="1"/>
  <c r="AK188" i="92" a="1"/>
  <c r="AP74" i="87" a="1"/>
  <c r="AR75" i="87" a="1"/>
  <c r="AP194" i="87" a="1"/>
  <c r="AP134" i="91" a="1"/>
  <c r="AN77" i="86" a="1"/>
  <c r="AI157" i="86" a="1"/>
  <c r="AQ128" i="87" a="1"/>
  <c r="AN107" i="87" a="1"/>
  <c r="AI25" i="86" a="1"/>
  <c r="AJ183" i="86" a="1"/>
  <c r="AM79" i="91" a="1"/>
  <c r="AN20" i="87" a="1"/>
  <c r="AM112" i="87" a="1"/>
  <c r="AR142" i="86" a="1"/>
  <c r="AK68" i="87" a="1"/>
  <c r="O16" i="92" a="1"/>
  <c r="AR153" i="87" a="1"/>
  <c r="AN107" i="92" a="1"/>
  <c r="AK199" i="91" a="1"/>
  <c r="AS84" i="91" a="1"/>
  <c r="AK80" i="91" a="1"/>
  <c r="AR196" i="86" a="1"/>
  <c r="AN74" i="86" a="1"/>
  <c r="AS185" i="91" a="1"/>
  <c r="AP87" i="91" a="1"/>
  <c r="AO93" i="86" a="1"/>
  <c r="N13" i="87" a="1"/>
  <c r="AR71" i="92" a="1"/>
  <c r="AS98" i="87" a="1"/>
  <c r="AM12" i="91" a="1"/>
  <c r="AQ189" i="91" a="1"/>
  <c r="AM22" i="92" a="1"/>
  <c r="AP105" i="92" a="1"/>
  <c r="AR113" i="87" a="1"/>
  <c r="AM190" i="91" a="1"/>
  <c r="AQ24" i="91" a="1"/>
  <c r="AS183" i="91" a="1"/>
  <c r="AP26" i="86" a="1"/>
  <c r="AR179" i="92" a="1"/>
  <c r="AK150" i="87" a="1"/>
  <c r="AS157" i="87" a="1"/>
  <c r="AM118" i="91" a="1"/>
  <c r="AN190" i="91" a="1"/>
  <c r="AS25" i="87" a="1"/>
  <c r="AR180" i="86" a="1"/>
  <c r="AL74" i="91" a="1"/>
  <c r="Z78" i="92" a="1"/>
  <c r="AK125" i="87" a="1"/>
  <c r="AL123" i="92" a="1"/>
  <c r="M77" i="87" a="1"/>
  <c r="AJ23" i="86" a="1"/>
  <c r="AR108" i="91" a="1"/>
  <c r="AP124" i="87" a="1"/>
  <c r="AQ103" i="91" a="1"/>
  <c r="AS16" i="87" a="1"/>
  <c r="AI81" i="86" a="1"/>
  <c r="Z77" i="87" a="1"/>
  <c r="AM21" i="87" a="1"/>
  <c r="AP150" i="92" a="1"/>
  <c r="AJ192" i="86" a="1"/>
  <c r="AK139" i="87" a="1"/>
  <c r="AT194" i="92" a="1"/>
  <c r="AO89" i="91" a="1"/>
  <c r="AK152" i="91" a="1"/>
  <c r="AT17" i="87" a="1"/>
  <c r="AR119" i="91" a="1"/>
  <c r="AO70" i="86" a="1"/>
  <c r="R13" i="91" a="1"/>
  <c r="V77" i="86" a="1"/>
  <c r="AT163" i="87" a="1"/>
  <c r="AL68" i="92" a="1"/>
  <c r="AS192" i="87" a="1"/>
  <c r="AS11" i="91" a="1"/>
  <c r="AM72" i="92" a="1"/>
  <c r="AP193" i="86" a="1"/>
  <c r="AN133" i="87" a="1"/>
  <c r="AL76" i="87" a="1"/>
  <c r="AP138" i="86" a="1"/>
  <c r="AK96" i="87" a="1"/>
  <c r="AP112" i="92" a="1"/>
  <c r="AP198" i="92" a="1"/>
  <c r="AI179" i="86" a="1"/>
  <c r="AK142" i="92" a="1"/>
  <c r="AN131" i="91" a="1"/>
  <c r="W77" i="91" a="1"/>
  <c r="AI122" i="86" a="1"/>
  <c r="AP144" i="87" a="1"/>
  <c r="AR200" i="91" a="1"/>
  <c r="AL173" i="92" a="1"/>
  <c r="AO84" i="92" a="1"/>
  <c r="U14" i="86" a="1"/>
  <c r="AK144" i="87" a="1"/>
  <c r="AJ154" i="86" a="1"/>
  <c r="AI13" i="86" a="1"/>
  <c r="AL70" i="91" a="1"/>
  <c r="AO134" i="91" a="1"/>
  <c r="AJ122" i="86" a="1"/>
  <c r="AM180" i="86" a="1"/>
  <c r="AM125" i="86" a="1"/>
  <c r="AK198" i="91" a="1"/>
  <c r="AS152" i="91" a="1"/>
  <c r="AP161" i="92" a="1"/>
  <c r="AO122" i="91" a="1"/>
  <c r="AL8" i="92" a="1"/>
  <c r="AN8" i="86" a="1"/>
  <c r="Q74" i="92" a="1"/>
  <c r="AD28" i="91" a="1"/>
  <c r="W16" i="91" a="1"/>
  <c r="AS88" i="91" a="1"/>
  <c r="AL79" i="87" a="1"/>
  <c r="AO96" i="87" a="1"/>
  <c r="AR161" i="86" a="1"/>
  <c r="AR84" i="92" a="1"/>
  <c r="AL194" i="91" a="1"/>
  <c r="AK170" i="86" a="1"/>
  <c r="AO100" i="86" a="1"/>
  <c r="AP76" i="92" a="1"/>
  <c r="AL110" i="91" a="1"/>
  <c r="AN14" i="86" a="1"/>
  <c r="AJ181" i="86" a="1"/>
  <c r="AR187" i="91" a="1"/>
  <c r="AL157" i="92" a="1"/>
  <c r="AQ138" i="87" a="1"/>
  <c r="AM101" i="91" a="1"/>
  <c r="AR162" i="87" a="1"/>
  <c r="AP122" i="86" a="1"/>
  <c r="AT138" i="87" a="1"/>
  <c r="AI158" i="86" a="1"/>
  <c r="AR180" i="87" a="1"/>
  <c r="AL71" i="92" a="1"/>
  <c r="AQ95" i="86" a="1"/>
  <c r="AM85" i="87" a="1"/>
  <c r="AR111" i="92" a="1"/>
  <c r="AL161" i="92" a="1"/>
  <c r="U74" i="91" a="1"/>
  <c r="AT10" i="87" a="1"/>
  <c r="AR100" i="92" a="1"/>
  <c r="AR108" i="86" a="1"/>
  <c r="AG28" i="91" a="1"/>
  <c r="AS89" i="91" a="1"/>
  <c r="AK14" i="87" a="1"/>
  <c r="AK185" i="86" a="1"/>
  <c r="AN147" i="86" a="1"/>
  <c r="AT197" i="91" a="1"/>
  <c r="N77" i="87" a="1"/>
  <c r="AN136" i="91" a="1"/>
  <c r="AP170" i="86" a="1"/>
  <c r="AP168" i="86" a="1"/>
  <c r="AT149" i="92" a="1"/>
  <c r="AK176" i="86" a="1"/>
  <c r="AN135" i="86" a="1"/>
  <c r="AL7" i="86" a="1"/>
  <c r="AM141" i="87" a="1"/>
  <c r="AN164" i="92" a="1"/>
  <c r="AN71" i="87" a="1"/>
  <c r="AQ92" i="91" a="1"/>
  <c r="AK179" i="87" a="1"/>
  <c r="AG28" i="92" a="1"/>
  <c r="AT192" i="92" a="1"/>
  <c r="AL136" i="87" a="1"/>
  <c r="AS121" i="92" a="1"/>
  <c r="AQ168" i="86" a="1"/>
  <c r="AP75" i="91" a="1"/>
  <c r="AJ78" i="87" a="1"/>
  <c r="M29" i="86" a="1"/>
  <c r="AJ128" i="86" a="1"/>
  <c r="AN184" i="86" a="1"/>
  <c r="AS159" i="87" a="1"/>
  <c r="AR192" i="92" a="1"/>
  <c r="AG28" i="87" a="1"/>
  <c r="AS189" i="91" a="1"/>
  <c r="AP182" i="86" a="1"/>
  <c r="AR81" i="86" a="1"/>
  <c r="AR165" i="91" a="1"/>
  <c r="AN82" i="91" a="1"/>
  <c r="AR187" i="92" a="1"/>
  <c r="AH26" i="92" a="1"/>
  <c r="AQ73" i="87" a="1"/>
  <c r="AR90" i="86" a="1"/>
  <c r="AR24" i="86" a="1"/>
  <c r="AN93" i="87" a="1"/>
  <c r="AD26" i="92" a="1"/>
  <c r="AO141" i="92" a="1"/>
  <c r="AL111" i="87" a="1"/>
  <c r="AR101" i="92" a="1"/>
  <c r="AS134" i="92" a="1"/>
  <c r="N74" i="91" a="1"/>
  <c r="AI26" i="87" a="1"/>
  <c r="AS9" i="91" a="1"/>
  <c r="AP9" i="86" a="1"/>
  <c r="AT137" i="92" a="1"/>
  <c r="AP124" i="86" a="1"/>
  <c r="AQ129" i="92" a="1"/>
  <c r="AR21" i="87" a="1"/>
  <c r="AO165" i="91" a="1"/>
  <c r="AR119" i="86" a="1"/>
  <c r="AR182" i="92" a="1"/>
  <c r="AQ158" i="91" a="1"/>
  <c r="AP190" i="91" a="1"/>
  <c r="AP178" i="92" a="1"/>
  <c r="AN118" i="86" a="1"/>
  <c r="AB28" i="86" a="1"/>
  <c r="AQ83" i="92" a="1"/>
  <c r="AO90" i="92" a="1"/>
  <c r="AL85" i="92" a="1"/>
  <c r="AO21" i="86" a="1"/>
  <c r="AL96" i="91" a="1"/>
  <c r="AQ19" i="86" a="1"/>
  <c r="J78" i="86" a="1"/>
  <c r="AA74" i="92" a="1"/>
  <c r="AK195" i="86" a="1"/>
  <c r="AK114" i="91" a="1"/>
  <c r="AL127" i="91" a="1"/>
  <c r="AJ160" i="86" a="1"/>
  <c r="AM21" i="92" a="1"/>
  <c r="AR123" i="91" a="1"/>
  <c r="Y28" i="86" a="1"/>
  <c r="AO160" i="92" a="1"/>
  <c r="Q15" i="86" a="1"/>
  <c r="AP71" i="87" a="1"/>
  <c r="AM135" i="86" a="1"/>
  <c r="AK116" i="91" a="1"/>
  <c r="AR136" i="92" a="1"/>
  <c r="AO105" i="87" a="1"/>
  <c r="AL162" i="92" a="1"/>
  <c r="AP9" i="92" a="1"/>
  <c r="AN109" i="91" a="1"/>
  <c r="AL161" i="87" a="1"/>
  <c r="AO29" i="91" a="1"/>
  <c r="AO19" i="86" a="1"/>
  <c r="AO17" i="91" a="1"/>
  <c r="AK155" i="87" a="1"/>
  <c r="AO167" i="91" a="1"/>
  <c r="AT174" i="92" a="1"/>
  <c r="AI132" i="86" a="1"/>
  <c r="AK144" i="92" a="1"/>
  <c r="AO113" i="92" a="1"/>
  <c r="AP132" i="87" a="1"/>
  <c r="AT27" i="91" a="1"/>
  <c r="AP185" i="87" a="1"/>
  <c r="AR69" i="87" a="1"/>
  <c r="AT16" i="91" a="1"/>
  <c r="AQ71" i="87" a="1"/>
  <c r="AM178" i="92" a="1"/>
  <c r="AN200" i="92" a="1"/>
  <c r="AC78" i="87" a="1"/>
  <c r="AC29" i="92" a="1"/>
  <c r="AP171" i="91" a="1"/>
  <c r="AM17" i="92" a="1"/>
  <c r="AM106" i="86" a="1"/>
  <c r="AK128" i="92" a="1"/>
  <c r="AM5" i="86" a="1"/>
  <c r="L27" i="87" a="1"/>
  <c r="AQ159" i="87" a="1"/>
  <c r="AL128" i="86" a="1"/>
  <c r="X26" i="86" a="1"/>
  <c r="AO77" i="87" a="1"/>
  <c r="Q16" i="92" a="1"/>
  <c r="AJ193" i="86" a="1"/>
  <c r="AI172" i="86" a="1"/>
  <c r="AO101" i="87" a="1"/>
  <c r="AK112" i="86" a="1"/>
  <c r="U13" i="87" a="1"/>
  <c r="AM143" i="92" a="1"/>
  <c r="AT166" i="91" a="1"/>
  <c r="AL157" i="86" a="1"/>
  <c r="AL192" i="91" a="1"/>
  <c r="AN88" i="86" a="1"/>
  <c r="AK151" i="91" a="1"/>
  <c r="M74" i="92" a="1"/>
  <c r="AN140" i="87" a="1"/>
  <c r="AT7" i="91" a="1"/>
  <c r="AL89" i="86" a="1"/>
  <c r="AR106" i="92" a="1"/>
  <c r="AT70" i="87" a="1"/>
  <c r="AK112" i="92" a="1"/>
  <c r="AT92" i="92" a="1"/>
  <c r="O16" i="91" a="1"/>
  <c r="AR168" i="86" a="1"/>
  <c r="AS119" i="92" a="1"/>
  <c r="AS98" i="92" a="1"/>
  <c r="AN149" i="91" a="1"/>
  <c r="AG26" i="92" a="1"/>
  <c r="AO104" i="92" a="1"/>
  <c r="AP73" i="91" a="1"/>
  <c r="Q27" i="86" a="1"/>
  <c r="AS179" i="92" a="1"/>
  <c r="AS197" i="91" a="1"/>
  <c r="AN28" i="87" a="1"/>
  <c r="AK19" i="91" a="1"/>
  <c r="AT120" i="87" a="1"/>
  <c r="U16" i="91" a="1"/>
  <c r="AK159" i="87" a="1"/>
  <c r="AG29" i="87" a="1"/>
  <c r="AR99" i="92" a="1"/>
  <c r="AT22" i="91" a="1"/>
  <c r="AQ154" i="92" a="1"/>
  <c r="AK81" i="91" a="1"/>
  <c r="AR87" i="87" a="1"/>
  <c r="AO23" i="87" a="1"/>
  <c r="AK97" i="92" a="1"/>
  <c r="AR155" i="92" a="1"/>
  <c r="AK13" i="87" a="1"/>
  <c r="N14" i="92" a="1"/>
  <c r="AN22" i="87" a="1"/>
  <c r="AL100" i="92" a="1"/>
  <c r="AQ110" i="87" a="1"/>
  <c r="Q77" i="86" a="1"/>
  <c r="AQ25" i="92" a="1"/>
  <c r="AP90" i="86" a="1"/>
  <c r="AT151" i="92" a="1"/>
  <c r="AR179" i="86" a="1"/>
  <c r="AQ108" i="92" a="1"/>
  <c r="AA14" i="87" a="1"/>
  <c r="AJ69" i="86" a="1"/>
  <c r="AP196" i="87" a="1"/>
  <c r="AT130" i="91" a="1"/>
  <c r="AS151" i="91" a="1"/>
  <c r="AQ159" i="91" a="1"/>
  <c r="AO161" i="86" a="1"/>
  <c r="AK122" i="91" a="1"/>
  <c r="AN136" i="86" a="1"/>
  <c r="AL123" i="91" a="1"/>
  <c r="AR149" i="92" a="1"/>
  <c r="AL97" i="92" a="1"/>
  <c r="AK169" i="91" a="1"/>
  <c r="AI79" i="86" a="1"/>
  <c r="AK117" i="86" a="1"/>
  <c r="AR68" i="91" a="1"/>
  <c r="AP76" i="87" a="1"/>
  <c r="AN19" i="87" a="1"/>
  <c r="T78" i="91" a="1"/>
  <c r="AJ100" i="86" a="1"/>
  <c r="P13" i="86" a="1"/>
  <c r="AN95" i="91" a="1"/>
  <c r="AR109" i="87" a="1"/>
  <c r="AR184" i="87" a="1"/>
  <c r="AP172" i="87" a="1"/>
  <c r="AO199" i="87" a="1"/>
  <c r="AK128" i="91" a="1"/>
  <c r="AJ13" i="86" a="1"/>
  <c r="Y16" i="91" a="1"/>
  <c r="W27" i="91" a="1"/>
  <c r="AN85" i="86" a="1"/>
  <c r="AO156" i="92" a="1"/>
  <c r="AR150" i="87" a="1"/>
  <c r="AT126" i="87" a="1"/>
  <c r="AN18" i="86" a="1"/>
  <c r="AK91" i="87" a="1"/>
  <c r="AQ121" i="91" a="1"/>
  <c r="AA28" i="87" a="1"/>
  <c r="AL103" i="86" a="1"/>
  <c r="AQ114" i="92" a="1"/>
  <c r="AM138" i="86" a="1"/>
  <c r="AN120" i="86" a="1"/>
  <c r="AQ195" i="86" a="1"/>
  <c r="AP72" i="91" a="1"/>
  <c r="AM103" i="86" a="1"/>
  <c r="AP121" i="91" a="1"/>
  <c r="AR188" i="92" a="1"/>
  <c r="AO99" i="92" a="1"/>
  <c r="AR92" i="92" a="1"/>
  <c r="AK105" i="92" a="1"/>
  <c r="AM89" i="86" a="1"/>
  <c r="AP25" i="91" a="1"/>
  <c r="AR127" i="87" a="1"/>
  <c r="AM174" i="87" a="1"/>
  <c r="AL128" i="92" a="1"/>
  <c r="AM170" i="92" a="1"/>
  <c r="AM15" i="86" a="1"/>
  <c r="AD15" i="87" a="1"/>
  <c r="AS25" i="91" a="1"/>
  <c r="AP7" i="86" a="1"/>
  <c r="AL25" i="86" a="1"/>
  <c r="AR7" i="91" a="1"/>
  <c r="AM186" i="86" a="1"/>
  <c r="Z16" i="91" a="1"/>
  <c r="AO87" i="87" a="1"/>
  <c r="AO178" i="91" a="1"/>
  <c r="AA15" i="91" a="1"/>
  <c r="AD77" i="92" a="1"/>
  <c r="AQ162" i="86" a="1"/>
  <c r="AO93" i="92" a="1"/>
  <c r="AI180" i="86" a="1"/>
  <c r="AQ125" i="86" a="1"/>
  <c r="AP113" i="92" a="1"/>
  <c r="AS122" i="87" a="1"/>
  <c r="AO183" i="87" a="1"/>
  <c r="AN150" i="87" a="1"/>
  <c r="AK143" i="92" a="1"/>
  <c r="AP137" i="86" a="1"/>
  <c r="AO80" i="86" a="1"/>
  <c r="AM14" i="87" a="1"/>
  <c r="AP190" i="87" a="1"/>
  <c r="AQ8" i="91" a="1"/>
  <c r="AO26" i="87" a="1"/>
  <c r="AN17" i="87" a="1"/>
  <c r="AM24" i="91" a="1"/>
  <c r="AK194" i="86" a="1"/>
  <c r="AL146" i="86" a="1"/>
  <c r="AS117" i="91" a="1"/>
  <c r="AM183" i="92" a="1"/>
  <c r="AJ97" i="86" a="1"/>
  <c r="AG26" i="86" a="1"/>
  <c r="AJ25" i="86" a="1"/>
  <c r="AQ191" i="92" a="1"/>
  <c r="AL89" i="87" a="1"/>
  <c r="X16" i="86" a="1"/>
  <c r="AN109" i="87" a="1"/>
  <c r="L78" i="92" a="1"/>
  <c r="AR103" i="87" a="1"/>
  <c r="AT71" i="91" a="1"/>
  <c r="AT141" i="92" a="1"/>
  <c r="AS132" i="87" a="1"/>
  <c r="AL154" i="92" a="1"/>
  <c r="AP144" i="91" a="1"/>
  <c r="AS128" i="92" a="1"/>
  <c r="AL132" i="91" a="1"/>
  <c r="AQ146" i="86" a="1"/>
  <c r="AO139" i="86" a="1"/>
  <c r="AS160" i="91" a="1"/>
  <c r="AS91" i="91" a="1"/>
  <c r="AR162" i="86" a="1"/>
  <c r="AR136" i="87" a="1"/>
  <c r="AO162" i="87" a="1"/>
  <c r="AL151" i="87" a="1"/>
  <c r="AS75" i="91" a="1"/>
  <c r="AN132" i="86" a="1"/>
  <c r="AT160" i="92" a="1"/>
  <c r="AA14" i="92" a="1"/>
  <c r="AP107" i="87" a="1"/>
  <c r="AJ176" i="86" a="1"/>
  <c r="AI182" i="86" a="1"/>
  <c r="AN101" i="91" a="1"/>
  <c r="AP114" i="87" a="1"/>
  <c r="AK167" i="86" a="1"/>
  <c r="AC27" i="86" a="1"/>
  <c r="S15" i="87" a="1"/>
  <c r="AS191" i="92" a="1"/>
  <c r="AT162" i="92" a="1"/>
  <c r="O29" i="87" a="1"/>
  <c r="AO157" i="86" a="1"/>
  <c r="AP155" i="92" a="1"/>
  <c r="AO76" i="86" a="1"/>
  <c r="N26" i="87" a="1"/>
  <c r="AO196" i="86" a="1"/>
  <c r="AL18" i="92" a="1"/>
  <c r="AK101" i="92" a="1"/>
  <c r="AK182" i="87" a="1"/>
  <c r="AR82" i="91" a="1"/>
  <c r="AP29" i="92" a="1"/>
  <c r="AT94" i="87" a="1"/>
  <c r="AQ84" i="92" a="1"/>
  <c r="AA26" i="91" a="1"/>
  <c r="AO163" i="92" a="1"/>
  <c r="AI86" i="86" a="1"/>
  <c r="AL15" i="92" a="1"/>
  <c r="AN155" i="91" a="1"/>
  <c r="AM165" i="91" a="1"/>
  <c r="R77" i="86" a="1"/>
  <c r="AR115" i="87" a="1"/>
  <c r="AO16" i="92" a="1"/>
  <c r="AK69" i="87" a="1"/>
  <c r="AM162" i="91" a="1"/>
  <c r="AO8" i="91" a="1"/>
  <c r="AT148" i="91" a="1"/>
  <c r="AL127" i="86" a="1"/>
  <c r="AO121" i="91" a="1"/>
  <c r="AN78" i="87" a="1"/>
  <c r="AO151" i="92" a="1"/>
  <c r="AQ10" i="92" a="1"/>
  <c r="AH77" i="87" a="1"/>
  <c r="AO182" i="92" a="1"/>
  <c r="AM11" i="92" a="1"/>
  <c r="AN14" i="87" a="1"/>
  <c r="AG78" i="86" a="1"/>
  <c r="AS7" i="92" a="1"/>
  <c r="AO101" i="86" a="1"/>
  <c r="AD15" i="86" a="1"/>
  <c r="AP91" i="87" a="1"/>
  <c r="AS9" i="92" a="1"/>
  <c r="AJ123" i="86" a="1"/>
  <c r="AJ101" i="86" a="1"/>
  <c r="AL132" i="86" a="1"/>
  <c r="AM132" i="86" a="1"/>
  <c r="AM184" i="87" a="1"/>
  <c r="Z77" i="91" a="1"/>
  <c r="AI147" i="86" a="1"/>
  <c r="AP95" i="91" a="1"/>
  <c r="AN112" i="86" a="1"/>
  <c r="AL7" i="87" a="1"/>
  <c r="S28" i="91" a="1"/>
  <c r="AK161" i="87" a="1"/>
  <c r="AQ197" i="86" a="1"/>
  <c r="AM14" i="86" a="1"/>
  <c r="AO82" i="92" a="1"/>
  <c r="AL158" i="87" a="1"/>
  <c r="AO7" i="92" a="1"/>
  <c r="AR9" i="87" a="1"/>
  <c r="AR169" i="87" a="1"/>
  <c r="O26" i="92" a="1"/>
  <c r="AP5" i="92" a="1"/>
  <c r="AR198" i="87" a="1"/>
  <c r="AN166" i="86" a="1"/>
  <c r="AN8" i="87" a="1"/>
  <c r="AM146" i="92" a="1"/>
  <c r="AL111" i="91" a="1"/>
  <c r="AK93" i="91" a="1"/>
  <c r="AS126" i="92" a="1"/>
  <c r="AR130" i="91" a="1"/>
  <c r="AP21" i="87" a="1"/>
  <c r="AB74" i="87" a="1"/>
  <c r="AM188" i="87" a="1"/>
  <c r="AM80" i="92" a="1"/>
  <c r="AR132" i="92" a="1"/>
  <c r="AN6" i="91" a="1"/>
  <c r="AK196" i="91" a="1"/>
  <c r="AF16" i="86" a="1"/>
  <c r="AQ97" i="91" a="1"/>
  <c r="AS193" i="92" a="1"/>
  <c r="AP14" i="91" a="1"/>
  <c r="AO185" i="91" a="1"/>
  <c r="AS123" i="91" a="1"/>
  <c r="AN13" i="92" a="1"/>
  <c r="AJ12" i="86" a="1"/>
  <c r="AN105" i="91" a="1"/>
  <c r="AO81" i="92" a="1"/>
  <c r="AQ142" i="92" a="1"/>
  <c r="AR26" i="87" a="1"/>
  <c r="AP118" i="87" a="1"/>
  <c r="AL14" i="86" a="1"/>
  <c r="AL75" i="92" a="1"/>
  <c r="AR176" i="91" a="1"/>
  <c r="AK192" i="91" a="1"/>
  <c r="AO193" i="91" a="1"/>
  <c r="AI169" i="86" a="1"/>
  <c r="S26" i="91" a="1"/>
  <c r="AR170" i="92" a="1"/>
  <c r="S77" i="91" a="1"/>
  <c r="U29" i="92" a="1"/>
  <c r="AQ77" i="87" a="1"/>
  <c r="AQ160" i="91" a="1"/>
  <c r="AP163" i="86" a="1"/>
  <c r="AL193" i="92" a="1"/>
  <c r="AK172" i="92" a="1"/>
  <c r="AM6" i="92" a="1"/>
  <c r="AM105" i="86" a="1"/>
  <c r="AN25" i="91" a="1"/>
  <c r="AK18" i="86" a="1"/>
  <c r="AJ134" i="86" a="1"/>
  <c r="AB78" i="91" a="1"/>
  <c r="AL198" i="92" a="1"/>
  <c r="J14" i="86" a="1"/>
  <c r="AP80" i="86" a="1"/>
  <c r="AO173" i="92" a="1"/>
  <c r="AO83" i="86" a="1"/>
  <c r="S13" i="92" a="1"/>
  <c r="AO118" i="92" a="1"/>
  <c r="AR13" i="92" a="1"/>
  <c r="AS95" i="87" a="1"/>
  <c r="AQ133" i="86" a="1"/>
  <c r="AO126" i="91" a="1"/>
  <c r="AS173" i="92" a="1"/>
  <c r="AR97" i="86" a="1"/>
  <c r="AF14" i="86" a="1"/>
  <c r="AT114" i="87" a="1"/>
  <c r="AQ107" i="91" a="1"/>
  <c r="L16" i="91" a="1"/>
  <c r="AF14" i="87" a="1"/>
  <c r="R74" i="92" a="1"/>
  <c r="AM76" i="87" a="1"/>
  <c r="AQ21" i="91" a="1"/>
  <c r="AN160" i="86" a="1"/>
  <c r="AM179" i="87" a="1"/>
  <c r="Y14" i="91" a="1"/>
  <c r="AQ117" i="91" a="1"/>
  <c r="R28" i="86" a="1"/>
  <c r="AP200" i="92" a="1"/>
  <c r="AP103" i="92" a="1"/>
  <c r="AI143" i="86" a="1"/>
  <c r="AQ84" i="91" a="1"/>
  <c r="AO17" i="86" a="1"/>
  <c r="AN111" i="92" a="1"/>
  <c r="AQ161" i="91" a="1"/>
  <c r="AO116" i="91" a="1"/>
  <c r="AQ15" i="91" a="1"/>
  <c r="AO123" i="87" a="1"/>
  <c r="U78" i="92" a="1"/>
  <c r="AJ196" i="86" a="1"/>
  <c r="AR108" i="92" a="1"/>
  <c r="AS194" i="91" a="1"/>
  <c r="AS133" i="91" a="1"/>
  <c r="AD74" i="92" a="1"/>
  <c r="AM167" i="91" a="1"/>
  <c r="AQ127" i="87" a="1"/>
  <c r="AJ71" i="86" a="1"/>
  <c r="AR107" i="91" a="1"/>
  <c r="AJ156" i="86" a="1"/>
  <c r="AK14" i="91" a="1"/>
  <c r="AP71" i="92" a="1"/>
  <c r="AR77" i="91" a="1"/>
  <c r="AL119" i="91" a="1"/>
  <c r="AS27" i="87" a="1"/>
  <c r="AS86" i="92" a="1"/>
  <c r="AI164" i="86" a="1"/>
  <c r="AO120" i="86" a="1"/>
  <c r="AN166" i="91" a="1"/>
  <c r="X15" i="87" a="1"/>
  <c r="AL125" i="92" a="1"/>
  <c r="AR14" i="86" a="1"/>
  <c r="AN150" i="92" a="1"/>
  <c r="AR199" i="86" a="1"/>
  <c r="AQ140" i="87" a="1"/>
  <c r="AN123" i="92" a="1"/>
  <c r="AK107" i="86" a="1"/>
  <c r="AT159" i="87" a="1"/>
  <c r="AN98" i="86" a="1"/>
  <c r="AO124" i="91" a="1"/>
  <c r="AQ82" i="92" a="1"/>
  <c r="AK72" i="92" a="1"/>
  <c r="AH78" i="92" a="1"/>
  <c r="AT172" i="87" a="1"/>
  <c r="AR144" i="87" a="1"/>
  <c r="AO177" i="92" a="1"/>
  <c r="AT27" i="87" a="1"/>
  <c r="AP128" i="91" a="1"/>
  <c r="AO16" i="91" a="1"/>
  <c r="AG27" i="91" a="1"/>
  <c r="AK153" i="91" a="1"/>
  <c r="AR176" i="92" a="1"/>
  <c r="AQ163" i="92" a="1"/>
  <c r="AT141" i="91" a="1"/>
  <c r="AT91" i="87" a="1"/>
  <c r="AR90" i="87" a="1"/>
  <c r="AR184" i="91" a="1"/>
  <c r="AN91" i="92" a="1"/>
  <c r="AM12" i="92" a="1"/>
  <c r="AL17" i="91" a="1"/>
  <c r="AN6" i="86" a="1"/>
  <c r="AT179" i="91" a="1"/>
  <c r="AT153" i="92" a="1"/>
  <c r="AO129" i="86" a="1"/>
  <c r="AO192" i="91" a="1"/>
  <c r="AR85" i="86" a="1"/>
  <c r="AP149" i="86" a="1"/>
  <c r="Z26" i="87" a="1"/>
  <c r="AP84" i="91" a="1"/>
  <c r="AN17" i="92" a="1"/>
  <c r="AM191" i="87" a="1"/>
  <c r="AQ164" i="87" a="1"/>
  <c r="AK139" i="86" a="1"/>
  <c r="AL99" i="92" a="1"/>
  <c r="AS147" i="92" a="1"/>
  <c r="AQ113" i="86" a="1"/>
  <c r="AL170" i="86" a="1"/>
  <c r="AK100" i="92" a="1"/>
  <c r="AC26" i="92" a="1"/>
  <c r="AN78" i="91" a="1"/>
  <c r="AS102" i="87" a="1"/>
  <c r="AQ26" i="86" a="1"/>
  <c r="AR15" i="92" a="1"/>
  <c r="AT70" i="92" a="1"/>
  <c r="AM94" i="87" a="1"/>
  <c r="AT18" i="91" a="1"/>
  <c r="P28" i="87" a="1"/>
  <c r="AM105" i="92" a="1"/>
  <c r="AN13" i="91" a="1"/>
  <c r="AO94" i="91" a="1"/>
  <c r="AL13" i="92" a="1"/>
  <c r="AL102" i="86" a="1"/>
  <c r="AM163" i="92" a="1"/>
  <c r="AM75" i="91" a="1"/>
  <c r="AO197" i="87" a="1"/>
  <c r="AN11" i="92" a="1"/>
  <c r="AN107" i="91" a="1"/>
  <c r="AJ17" i="86" a="1"/>
  <c r="AH13" i="86" a="1"/>
  <c r="AM140" i="87" a="1"/>
  <c r="AO106" i="86" a="1"/>
  <c r="AR83" i="92" a="1"/>
  <c r="AQ72" i="87" a="1"/>
  <c r="AI139" i="86" a="1"/>
  <c r="AO149" i="91" a="1"/>
  <c r="AF74" i="91" a="1"/>
  <c r="AB13" i="87" a="1"/>
  <c r="S77" i="86" a="1"/>
  <c r="N16" i="86" a="1"/>
  <c r="AK95" i="92" a="1"/>
  <c r="AQ168" i="91" a="1"/>
  <c r="AL107" i="91" a="1"/>
  <c r="AN198" i="86" a="1"/>
  <c r="AS19" i="92" a="1"/>
  <c r="AN82" i="86" a="1"/>
  <c r="AS69" i="87" a="1"/>
  <c r="U27" i="91" a="1"/>
  <c r="AR156" i="87" a="1"/>
  <c r="AN79" i="92" a="1"/>
  <c r="AQ146" i="92" a="1"/>
  <c r="AM16" i="87" a="1"/>
  <c r="AR138" i="91" a="1"/>
  <c r="AN97" i="86" a="1"/>
  <c r="AN98" i="91" a="1"/>
  <c r="AT81" i="92" a="1"/>
  <c r="AL109" i="91" a="1"/>
  <c r="AO72" i="86" a="1"/>
  <c r="AM84" i="86" a="1"/>
  <c r="AP148" i="91" a="1"/>
  <c r="AI193" i="86" a="1"/>
  <c r="AP121" i="92" a="1"/>
  <c r="AT6" i="91" a="1"/>
  <c r="AL20" i="91" a="1"/>
  <c r="AP167" i="91" a="1"/>
  <c r="AN129" i="91" a="1"/>
  <c r="Z13" i="86" a="1"/>
  <c r="AQ103" i="86" a="1"/>
  <c r="AP78" i="86" a="1"/>
  <c r="AO146" i="92" a="1"/>
  <c r="AO116" i="92" a="1"/>
  <c r="P16" i="86" a="1"/>
  <c r="AN87" i="92" a="1"/>
  <c r="AS136" i="91" a="1"/>
  <c r="AR123" i="86" a="1"/>
  <c r="AP191" i="92" a="1"/>
  <c r="AP135" i="86" a="1"/>
  <c r="AK156" i="87" a="1"/>
  <c r="AO20" i="87" a="1"/>
  <c r="AR11" i="87" a="1"/>
  <c r="AO133" i="86" a="1"/>
  <c r="AK69" i="91" a="1"/>
  <c r="AQ191" i="87" a="1"/>
  <c r="AQ159" i="86" a="1"/>
  <c r="O13" i="86" a="1"/>
  <c r="AM108" i="92" a="1"/>
  <c r="AL200" i="86" a="1"/>
  <c r="U26" i="91" a="1"/>
  <c r="AR187" i="87" a="1"/>
  <c r="AQ77" i="86" a="1"/>
  <c r="AQ141" i="91" a="1"/>
  <c r="AM179" i="86" a="1"/>
  <c r="AN80" i="87" a="1"/>
  <c r="AQ199" i="92" a="1"/>
  <c r="AQ23" i="87" a="1"/>
  <c r="AE16" i="87" a="1"/>
  <c r="AQ130" i="86" a="1"/>
  <c r="AI7" i="86" a="1"/>
  <c r="AK100" i="91" a="1"/>
  <c r="AL9" i="91" a="1"/>
  <c r="AS77" i="91" a="1"/>
  <c r="AJ190" i="86" a="1"/>
  <c r="AN27" i="91" a="1"/>
  <c r="P28" i="92" a="1"/>
  <c r="AP121" i="87" a="1"/>
  <c r="AS73" i="91" a="1"/>
  <c r="AP131" i="92" a="1"/>
  <c r="AQ149" i="86" a="1"/>
  <c r="AT138" i="92" a="1"/>
  <c r="AJ11" i="86" a="1"/>
  <c r="AM99" i="86" a="1"/>
  <c r="AR138" i="92" a="1"/>
  <c r="AN14" i="91" a="1"/>
  <c r="AM20" i="92" a="1"/>
  <c r="AO142" i="86" a="1"/>
  <c r="AK103" i="87" a="1"/>
  <c r="AL153" i="91" a="1"/>
  <c r="AP122" i="92" a="1"/>
  <c r="AP10" i="87" a="1"/>
  <c r="AP150" i="86" a="1"/>
  <c r="AP191" i="91" a="1"/>
  <c r="AI113" i="86" a="1"/>
  <c r="AJ16" i="86" a="1"/>
  <c r="AN27" i="86" a="1"/>
  <c r="AR180" i="91" a="1"/>
  <c r="AT161" i="92" a="1"/>
  <c r="AR27" i="92" a="1"/>
  <c r="AM185" i="92" a="1"/>
  <c r="AQ173" i="86" a="1"/>
  <c r="AQ178" i="87" a="1"/>
  <c r="AS6" i="92" a="1"/>
  <c r="AD74" i="86" a="1"/>
  <c r="AP119" i="87" a="1"/>
  <c r="AT144" i="91" a="1"/>
  <c r="AK102" i="86" a="1"/>
  <c r="AR85" i="87" a="1"/>
  <c r="AO130" i="92" a="1"/>
  <c r="AR189" i="86" a="1"/>
  <c r="AP120" i="87" a="1"/>
  <c r="AL112" i="86" a="1"/>
  <c r="AP68" i="92" a="1"/>
  <c r="AN191" i="86" a="1"/>
  <c r="X15" i="86" a="1"/>
  <c r="AP110" i="87" a="1"/>
  <c r="AS17" i="87" a="1"/>
  <c r="AR129" i="92" a="1"/>
  <c r="AP95" i="87" a="1"/>
  <c r="AO173" i="87" a="1"/>
  <c r="AJ20" i="86" a="1"/>
  <c r="AO140" i="87" a="1"/>
  <c r="AO185" i="87" a="1"/>
  <c r="AL73" i="92" a="1"/>
  <c r="AQ17" i="91" a="1"/>
  <c r="AK140" i="86" a="1"/>
  <c r="AQ140" i="91" a="1"/>
  <c r="AQ185" i="92" a="1"/>
  <c r="AO68" i="87" a="1"/>
  <c r="AS120" i="92" a="1"/>
  <c r="AK158" i="87" a="1"/>
  <c r="AO106" i="91" a="1"/>
  <c r="AL113" i="92" a="1"/>
  <c r="AT127" i="92" a="1"/>
  <c r="AP178" i="87" a="1"/>
  <c r="U28" i="91" a="1"/>
  <c r="AP196" i="86" a="1"/>
  <c r="AO199" i="91" a="1"/>
  <c r="AG77" i="86" a="1"/>
  <c r="AO133" i="92" a="1"/>
  <c r="AO121" i="86" a="1"/>
  <c r="Q28" i="92" a="1"/>
  <c r="Z78" i="86" a="1"/>
  <c r="AO124" i="86" a="1"/>
  <c r="AL168" i="87" a="1"/>
  <c r="AM177" i="92" a="1"/>
  <c r="AQ128" i="92" a="1"/>
  <c r="AP107" i="91" a="1"/>
  <c r="AR86" i="87" a="1"/>
  <c r="AR110" i="92" a="1"/>
  <c r="AT103" i="92" a="1"/>
  <c r="AQ132" i="91" a="1"/>
  <c r="AL138" i="91" a="1"/>
  <c r="AK133" i="91" a="1"/>
  <c r="AS143" i="92" a="1"/>
  <c r="AL83" i="86" a="1"/>
  <c r="AM97" i="91" a="1"/>
  <c r="T29" i="87" a="1"/>
  <c r="AK27" i="86" a="1"/>
  <c r="AL152" i="86" a="1"/>
  <c r="AO109" i="91" a="1"/>
  <c r="AO8" i="86" a="1"/>
  <c r="AN113" i="86" a="1"/>
  <c r="AQ144" i="87" a="1"/>
  <c r="AJ131" i="86" a="1"/>
  <c r="AQ29" i="87" a="1"/>
  <c r="AL80" i="86" a="1"/>
  <c r="AO124" i="87" a="1"/>
  <c r="AK13" i="92" a="1"/>
  <c r="AL107" i="87" a="1"/>
  <c r="AN29" i="87" a="1"/>
  <c r="AM175" i="91" a="1"/>
  <c r="AM172" i="92" a="1"/>
  <c r="AR99" i="86" a="1"/>
  <c r="AO119" i="87" a="1"/>
  <c r="AM111" i="91" a="1"/>
  <c r="AR117" i="92" a="1"/>
  <c r="AR152" i="86" a="1"/>
  <c r="AQ84" i="86" a="1"/>
  <c r="AO191" i="92" a="1"/>
  <c r="X28" i="86" a="1"/>
  <c r="AN101" i="87" a="1"/>
  <c r="O14" i="87" a="1"/>
  <c r="AL196" i="91" a="1"/>
  <c r="AA78" i="87" a="1"/>
  <c r="AQ106" i="87" a="1"/>
  <c r="O28" i="86" a="1"/>
  <c r="AQ101" i="92" a="1"/>
  <c r="AI8" i="86" a="1"/>
  <c r="AK136" i="87" a="1"/>
  <c r="AL137" i="86" a="1"/>
  <c r="AR186" i="86" a="1"/>
  <c r="AK68" i="91" a="1"/>
  <c r="AN189" i="86" a="1"/>
  <c r="AT198" i="92" a="1"/>
  <c r="AM92" i="86" a="1"/>
  <c r="AE14" i="91" a="1"/>
  <c r="AQ139" i="87" a="1"/>
  <c r="AL94" i="92" a="1"/>
  <c r="N29" i="86" a="1"/>
  <c r="AN135" i="87" a="1"/>
  <c r="AO75" i="91" a="1"/>
  <c r="AN110" i="86" a="1"/>
  <c r="AN157" i="92" a="1"/>
  <c r="AK178" i="91" a="1"/>
  <c r="V13" i="87" a="1"/>
  <c r="AQ10" i="91" a="1"/>
  <c r="AP187" i="92" a="1"/>
  <c r="AJ27" i="91" a="1"/>
  <c r="AR77" i="87" a="1"/>
  <c r="AK111" i="92" a="1"/>
  <c r="AO136" i="87" a="1"/>
  <c r="L14" i="91" a="1"/>
  <c r="AL130" i="92" a="1"/>
  <c r="AQ19" i="91" a="1"/>
  <c r="AK22" i="92" a="1"/>
  <c r="AQ96" i="91" a="1"/>
  <c r="AS155" i="91" a="1"/>
  <c r="AR183" i="92" a="1"/>
  <c r="AQ175" i="92" a="1"/>
  <c r="R26" i="91" a="1"/>
  <c r="AM109" i="87" a="1"/>
  <c r="AQ74" i="87" a="1"/>
  <c r="AI16" i="86" a="1"/>
  <c r="AO140" i="91" a="1"/>
  <c r="AN146" i="92" a="1"/>
  <c r="AP91" i="91" a="1"/>
  <c r="AN19" i="86" a="1"/>
  <c r="AL28" i="91" a="1"/>
  <c r="AO158" i="86" a="1"/>
  <c r="AK75" i="86" a="1"/>
  <c r="AL11" i="92" a="1"/>
  <c r="AR98" i="91" a="1"/>
  <c r="AT149" i="87" a="1"/>
  <c r="AT111" i="91" a="1"/>
  <c r="AP126" i="91" a="1"/>
  <c r="AN89" i="91" a="1"/>
  <c r="AO180" i="86" a="1"/>
  <c r="AL148" i="91" a="1"/>
  <c r="AK119" i="87" a="1"/>
  <c r="P78" i="87" a="1"/>
  <c r="AQ129" i="91" a="1"/>
  <c r="AL182" i="92" a="1"/>
  <c r="AI14" i="91" a="1"/>
  <c r="O28" i="91" a="1"/>
  <c r="AT121" i="91" a="1"/>
  <c r="AP156" i="92" a="1"/>
  <c r="AP152" i="87" a="1"/>
  <c r="AQ161" i="87" a="1"/>
  <c r="AR157" i="87" a="1"/>
  <c r="AT6" i="87" a="1"/>
  <c r="Z74" i="92" a="1"/>
  <c r="AO188" i="91" a="1"/>
  <c r="AQ10" i="86" a="1"/>
  <c r="AK113" i="91" a="1"/>
  <c r="AM76" i="86" a="1"/>
  <c r="AP125" i="92" a="1"/>
  <c r="AQ103" i="87" a="1"/>
  <c r="AT127" i="87" a="1"/>
  <c r="AT73" i="92" a="1"/>
  <c r="AM195" i="87" a="1"/>
  <c r="AL182" i="86" a="1"/>
  <c r="AP153" i="86" a="1"/>
  <c r="AB78" i="86" a="1"/>
  <c r="AL109" i="92" a="1"/>
  <c r="AO194" i="91" a="1"/>
  <c r="S27" i="92" a="1"/>
  <c r="AM19" i="87" a="1"/>
  <c r="AM73" i="91" a="1"/>
  <c r="AQ198" i="91" a="1"/>
  <c r="R29" i="87" a="1"/>
  <c r="AQ177" i="87" a="1"/>
  <c r="AF29" i="91" a="1"/>
  <c r="AT186" i="91" a="1"/>
  <c r="AG15" i="91" a="1"/>
  <c r="AP75" i="92" a="1"/>
  <c r="AK194" i="91" a="1"/>
  <c r="AJ198" i="86" a="1"/>
  <c r="AP96" i="92" a="1"/>
  <c r="AR174" i="91" a="1"/>
  <c r="AQ169" i="87" a="1"/>
  <c r="AM73" i="92" a="1"/>
  <c r="AS149" i="91" a="1"/>
  <c r="AR135" i="86" a="1"/>
  <c r="AT182" i="91" a="1"/>
  <c r="AQ170" i="92" a="1"/>
  <c r="AM199" i="92" a="1"/>
  <c r="N28" i="86" a="1"/>
  <c r="AN86" i="86" a="1"/>
  <c r="AI24" i="86" a="1"/>
  <c r="AQ9" i="86" a="1"/>
  <c r="AJ106" i="86" a="1"/>
  <c r="AR79" i="86" a="1"/>
  <c r="AR13" i="86" a="1"/>
  <c r="AO170" i="92" a="1"/>
  <c r="AL27" i="91" a="1"/>
  <c r="AQ172" i="92" a="1"/>
  <c r="AO177" i="86" a="1"/>
  <c r="AK7" i="87" a="1"/>
  <c r="M13" i="87" a="1"/>
  <c r="AP119" i="91" a="1"/>
  <c r="AI14" i="92" a="1"/>
  <c r="AI29" i="86" a="1"/>
  <c r="AM8" i="92" a="1"/>
  <c r="AQ143" i="87" a="1"/>
  <c r="AO80" i="91" a="1"/>
  <c r="Z13" i="87" a="1"/>
  <c r="N29" i="91" a="1"/>
  <c r="Z29" i="91" a="1"/>
  <c r="AF26" i="87" a="1"/>
  <c r="AO184" i="91" a="1"/>
  <c r="AN169" i="87" a="1"/>
  <c r="AQ111" i="86" a="1"/>
  <c r="AN148" i="92" a="1"/>
  <c r="AO111" i="92" a="1"/>
  <c r="AM7" i="91" a="1"/>
  <c r="AS73" i="87" a="1"/>
  <c r="AR139" i="91" a="1"/>
  <c r="U13" i="92" a="1"/>
  <c r="AJ110" i="86" a="1"/>
  <c r="AP7" i="92" a="1"/>
  <c r="AG14" i="91" a="1"/>
  <c r="AQ197" i="91" a="1"/>
  <c r="AK121" i="86" a="1"/>
  <c r="AT102" i="87" a="1"/>
  <c r="AM117" i="86" a="1"/>
  <c r="Y29" i="92" a="1"/>
  <c r="AO94" i="86" a="1"/>
  <c r="AT177" i="91" a="1"/>
  <c r="AK98" i="91" a="1"/>
  <c r="AS191" i="91" a="1"/>
  <c r="U15" i="92" a="1"/>
  <c r="AO135" i="92" a="1"/>
  <c r="AK123" i="86" a="1"/>
  <c r="AL78" i="92" a="1"/>
  <c r="AM22" i="86" a="1"/>
  <c r="L26" i="92" a="1"/>
  <c r="AK188" i="87" a="1"/>
  <c r="AQ190" i="86" a="1"/>
  <c r="AK17" i="92" a="1"/>
  <c r="AK104" i="92" a="1"/>
  <c r="AR157" i="92" a="1"/>
  <c r="AI74" i="87" a="1"/>
  <c r="AL96" i="92" a="1"/>
  <c r="O77" i="87" a="1"/>
  <c r="AT134" i="87" a="1"/>
  <c r="AR87" i="92" a="1"/>
  <c r="AP124" i="92" a="1"/>
  <c r="R28" i="91" a="1"/>
  <c r="AT155" i="87" a="1"/>
  <c r="AQ6" i="87" a="1"/>
  <c r="AK172" i="87" a="1"/>
  <c r="AR135" i="87" a="1"/>
  <c r="Q29" i="92" a="1"/>
  <c r="AI160" i="86" a="1"/>
  <c r="AN152" i="92" a="1"/>
  <c r="AR7" i="92" a="1"/>
  <c r="AP189" i="87" a="1"/>
  <c r="W16" i="92" a="1"/>
  <c r="AP185" i="91" a="1"/>
  <c r="AQ155" i="86" a="1"/>
  <c r="AN106" i="92" a="1"/>
  <c r="AQ119" i="91" a="1"/>
  <c r="AN154" i="91" a="1"/>
  <c r="T13" i="91" a="1"/>
  <c r="AQ78" i="87" a="1"/>
  <c r="AM82" i="87" a="1"/>
  <c r="AN130" i="87" a="1"/>
  <c r="AG29" i="92" a="1"/>
  <c r="AK177" i="91" a="1"/>
  <c r="AO127" i="91" a="1"/>
  <c r="T15" i="92" a="1"/>
  <c r="AP130" i="91" a="1"/>
  <c r="AQ6" i="86" a="1"/>
  <c r="AK118" i="86" a="1"/>
  <c r="AK82" i="92" a="1"/>
  <c r="AQ86" i="91" a="1"/>
  <c r="M28" i="87" a="1"/>
  <c r="AL28" i="86" a="1"/>
  <c r="AL197" i="92" a="1"/>
  <c r="AP11" i="86" a="1"/>
  <c r="AQ113" i="91" a="1"/>
  <c r="AR149" i="91" a="1"/>
  <c r="AE13" i="92" a="1"/>
  <c r="AI163" i="86" a="1"/>
  <c r="AK181" i="92" a="1"/>
  <c r="AI188" i="86" a="1"/>
  <c r="AN122" i="92" a="1"/>
  <c r="AS172" i="92" a="1"/>
  <c r="AP26" i="92" a="1"/>
  <c r="AQ122" i="92" a="1"/>
  <c r="AN121" i="91" a="1"/>
  <c r="AR128" i="92" a="1"/>
  <c r="AL175" i="87" a="1"/>
  <c r="AS135" i="92" a="1"/>
  <c r="AS24" i="92" a="1"/>
  <c r="S29" i="87" a="1"/>
  <c r="AM97" i="87" a="1"/>
  <c r="AP180" i="86" a="1"/>
  <c r="AL149" i="86" a="1"/>
  <c r="AN21" i="86" a="1"/>
  <c r="AN113" i="92" a="1"/>
  <c r="AN86" i="91" a="1"/>
  <c r="AN153" i="91" a="1"/>
  <c r="AS116" i="91" a="1"/>
  <c r="AT89" i="91" a="1"/>
  <c r="AT173" i="87" a="1"/>
  <c r="AP100" i="91" a="1"/>
  <c r="AB26" i="86" a="1"/>
  <c r="AM19" i="91" a="1"/>
  <c r="AO88" i="92" a="1"/>
  <c r="AT19" i="87" a="1"/>
  <c r="P77" i="87" a="1"/>
  <c r="AL131" i="86" a="1"/>
  <c r="AN173" i="92" a="1"/>
  <c r="AQ13" i="91" a="1"/>
  <c r="AS199" i="92" a="1"/>
  <c r="AL156" i="91" a="1"/>
  <c r="V26" i="92" a="1"/>
  <c r="AK85" i="86" a="1"/>
  <c r="AP92" i="86" a="1"/>
  <c r="AK151" i="86" a="1"/>
  <c r="AP184" i="87" a="1"/>
  <c r="AS114" i="87" a="1"/>
  <c r="AR198" i="86" a="1"/>
  <c r="AR23" i="92" a="1"/>
  <c r="AM77" i="86" a="1"/>
  <c r="AP136" i="91" a="1"/>
  <c r="AL24" i="92" a="1"/>
  <c r="AK163" i="87" a="1"/>
  <c r="AS200" i="87" a="1"/>
  <c r="AQ147" i="92" a="1"/>
  <c r="AR175" i="87" a="1"/>
  <c r="AL74" i="87" a="1"/>
  <c r="AN183" i="91" a="1"/>
  <c r="AM76" i="92" a="1"/>
  <c r="R14" i="87" a="1"/>
  <c r="AQ8" i="87" a="1"/>
  <c r="AI195" i="86" a="1"/>
  <c r="AK132" i="92" a="1"/>
  <c r="AK122" i="87" a="1"/>
  <c r="T29" i="86" a="1"/>
  <c r="K13" i="86" a="1"/>
  <c r="AQ123" i="87" a="1"/>
  <c r="AI165" i="86" a="1"/>
  <c r="AO188" i="86" a="1"/>
  <c r="Y16" i="92" a="1"/>
  <c r="AR6" i="87" a="1"/>
  <c r="AO114" i="91" a="1"/>
  <c r="AO148" i="87" a="1"/>
  <c r="AO141" i="86" a="1"/>
  <c r="AR107" i="86" a="1"/>
  <c r="AQ125" i="87" a="1"/>
  <c r="AO13" i="91" a="1"/>
  <c r="X13" i="91" a="1"/>
  <c r="AT193" i="91" a="1"/>
  <c r="AT161" i="87" a="1"/>
  <c r="AP121" i="86" a="1"/>
  <c r="AT83" i="92" a="1"/>
  <c r="AL87" i="91" a="1"/>
  <c r="AN90" i="86" a="1"/>
  <c r="AN182" i="87" a="1"/>
  <c r="AN108" i="92" a="1"/>
  <c r="AL85" i="86" a="1"/>
  <c r="AT29" i="92" a="1"/>
  <c r="AM79" i="92" a="1"/>
  <c r="AQ92" i="86" a="1"/>
  <c r="AA74" i="91" a="1"/>
  <c r="AP132" i="86" a="1"/>
  <c r="AK155" i="92" a="1"/>
  <c r="AI19" i="86" a="1"/>
  <c r="AR75" i="86" a="1"/>
  <c r="W78" i="92" a="1"/>
  <c r="X13" i="86" a="1"/>
  <c r="AN97" i="92" a="1"/>
  <c r="AP86" i="87" a="1"/>
  <c r="AO159" i="87" a="1"/>
  <c r="AM122" i="87" a="1"/>
  <c r="AL189" i="92" a="1"/>
  <c r="AS103" i="92" a="1"/>
  <c r="AO90" i="91" a="1"/>
  <c r="AO78" i="92" a="1"/>
  <c r="AM132" i="92" a="1"/>
  <c r="AR174" i="92" a="1"/>
  <c r="AK106" i="86" a="1"/>
  <c r="AQ157" i="86" a="1"/>
  <c r="AS180" i="91" a="1"/>
  <c r="AT164" i="92" a="1"/>
  <c r="Y13" i="91" a="1"/>
  <c r="AP166" i="91" a="1"/>
  <c r="AK182" i="92" a="1"/>
  <c r="AO126" i="92" a="1"/>
  <c r="AR166" i="86" a="1"/>
  <c r="AO149" i="86" a="1"/>
  <c r="AM121" i="86" a="1"/>
  <c r="AR101" i="86" a="1"/>
  <c r="AO98" i="91" a="1"/>
  <c r="AP119" i="86" a="1"/>
  <c r="AO22" i="86" a="1"/>
  <c r="AQ144" i="92" a="1"/>
  <c r="AR20" i="87" a="1"/>
  <c r="Z27" i="91" a="1"/>
  <c r="AP72" i="87" a="1"/>
  <c r="AQ92" i="87" a="1"/>
  <c r="AM138" i="92" a="1"/>
  <c r="AJ91" i="86" a="1"/>
  <c r="AK169" i="87" a="1"/>
  <c r="AS146" i="92" a="1"/>
  <c r="AK12" i="92" a="1"/>
  <c r="AL97" i="86" a="1"/>
  <c r="AM80" i="86" a="1"/>
  <c r="AN5" i="92" a="1"/>
  <c r="AQ74" i="86" a="1"/>
  <c r="AO157" i="92" a="1"/>
  <c r="AQ189" i="92" a="1"/>
  <c r="AK177" i="92" a="1"/>
  <c r="AL196" i="86" a="1"/>
  <c r="AO110" i="91" a="1"/>
  <c r="AS96" i="92" a="1"/>
  <c r="AE16" i="91" a="1"/>
  <c r="AP93" i="87" a="1"/>
  <c r="AN174" i="87" a="1"/>
  <c r="AQ117" i="87" a="1"/>
  <c r="AI103" i="86" a="1"/>
  <c r="AR6" i="86" a="1"/>
  <c r="AS120" i="91" a="1"/>
  <c r="AQ99" i="92" a="1"/>
  <c r="AI108" i="86" a="1"/>
  <c r="AR17" i="91" a="1"/>
  <c r="AC78" i="91" a="1"/>
  <c r="AL118" i="91" a="1"/>
  <c r="AR29" i="92" a="1"/>
  <c r="AQ127" i="92" a="1"/>
  <c r="AL78" i="91" a="1"/>
  <c r="AI14" i="87" a="1"/>
  <c r="K27" i="86" a="1"/>
  <c r="AM70" i="87" a="1"/>
  <c r="AM28" i="91" a="1"/>
  <c r="AP128" i="92" a="1"/>
  <c r="AS158" i="91" a="1"/>
  <c r="AP171" i="92" a="1"/>
  <c r="AP131" i="87" a="1"/>
  <c r="AM86" i="92" a="1"/>
  <c r="AL21" i="92" a="1"/>
  <c r="AN101" i="92" a="1"/>
  <c r="AS156" i="92" a="1"/>
  <c r="AM183" i="91" a="1"/>
  <c r="AE78" i="87" a="1"/>
  <c r="AS113" i="91" a="1"/>
  <c r="AB27" i="87" a="1"/>
  <c r="AD16" i="86" a="1"/>
  <c r="AB27" i="92" a="1"/>
  <c r="AO125" i="87" a="1"/>
  <c r="AM23" i="86" a="1"/>
  <c r="AS182" i="92" a="1"/>
  <c r="AM145" i="86" a="1"/>
  <c r="M29" i="92" a="1"/>
  <c r="AP104" i="87" a="1"/>
  <c r="AK74" i="91" a="1"/>
  <c r="M26" i="91" a="1"/>
  <c r="AR160" i="87" a="1"/>
  <c r="AT71" i="92" a="1"/>
  <c r="AL115" i="91" a="1"/>
  <c r="AO6" i="92" a="1"/>
  <c r="O14" i="92" a="1"/>
  <c r="AK156" i="86" a="1"/>
  <c r="AP97" i="92" a="1"/>
  <c r="AD15" i="92" a="1"/>
  <c r="AP190" i="92" a="1"/>
  <c r="AS169" i="91" a="1"/>
  <c r="AS21" i="87" a="1"/>
  <c r="AM155" i="87" a="1"/>
  <c r="AT72" i="87" a="1"/>
  <c r="AS102" i="91" a="1"/>
  <c r="AT8" i="91" a="1"/>
  <c r="AL84" i="92" a="1"/>
  <c r="AS194" i="87" a="1"/>
  <c r="AS76" i="92" a="1"/>
  <c r="AK97" i="86" a="1"/>
  <c r="AP8" i="86" a="1"/>
  <c r="M74" i="91" a="1"/>
  <c r="AK164" i="92" a="1"/>
  <c r="AT77" i="91" a="1"/>
  <c r="AQ157" i="91" a="1"/>
  <c r="AO150" i="92" a="1"/>
  <c r="AK15" i="91" a="1"/>
  <c r="AQ126" i="87" a="1"/>
  <c r="M27" i="86" a="1"/>
  <c r="AN20" i="86" a="1"/>
  <c r="AA15" i="86" a="1"/>
  <c r="AP147" i="86" a="1"/>
  <c r="AP142" i="87" a="1"/>
  <c r="AR181" i="86" a="1"/>
  <c r="AS85" i="92" a="1"/>
  <c r="AK73" i="91" a="1"/>
  <c r="AT155" i="91" a="1"/>
  <c r="AN196" i="87" a="1"/>
  <c r="AP73" i="86" a="1"/>
  <c r="AO168" i="92" a="1"/>
  <c r="AL121" i="92" a="1"/>
  <c r="AL90" i="92" a="1"/>
  <c r="AT106" i="91" a="1"/>
  <c r="AQ185" i="86" a="1"/>
  <c r="AN114" i="86" a="1"/>
  <c r="AR72" i="91" a="1"/>
  <c r="AS169" i="92" a="1"/>
  <c r="AS83" i="91" a="1"/>
  <c r="AK138" i="87" a="1"/>
  <c r="AO169" i="91" a="1"/>
  <c r="AT136" i="87" a="1"/>
  <c r="AQ17" i="87" a="1"/>
  <c r="AK20" i="92" a="1"/>
  <c r="AO128" i="86" a="1"/>
  <c r="AS174" i="87" a="1"/>
  <c r="AT170" i="87" a="1"/>
  <c r="AM184" i="92" a="1"/>
  <c r="AQ152" i="91" a="1"/>
  <c r="AP190" i="86" a="1"/>
  <c r="AQ22" i="86" a="1"/>
  <c r="AP145" i="92" a="1"/>
  <c r="AM154" i="86" a="1"/>
  <c r="AL113" i="87" a="1"/>
  <c r="AP183" i="86" a="1"/>
  <c r="AM124" i="87" a="1"/>
  <c r="AL10" i="87" a="1"/>
  <c r="AT137" i="91" a="1"/>
  <c r="AJ103" i="86" a="1"/>
  <c r="AJ13" i="91" a="1"/>
  <c r="AL148" i="86" a="1"/>
  <c r="AT167" i="87" a="1"/>
  <c r="AN9" i="92" a="1"/>
  <c r="AN69" i="87" a="1"/>
  <c r="L77" i="86" a="1"/>
  <c r="AO73" i="92" a="1"/>
  <c r="AK28" i="87" a="1"/>
  <c r="R27" i="91" a="1"/>
  <c r="AQ91" i="91" a="1"/>
  <c r="V29" i="91" a="1"/>
  <c r="AT196" i="92" a="1"/>
  <c r="AO97" i="91" a="1"/>
  <c r="AQ157" i="87" a="1"/>
  <c r="AO128" i="91" a="1"/>
  <c r="AT93" i="92" a="1"/>
  <c r="AM161" i="86" a="1"/>
  <c r="AH28" i="87" a="1"/>
  <c r="AT134" i="91" a="1"/>
  <c r="AO190" i="91" a="1"/>
  <c r="AT17" i="91" a="1"/>
  <c r="AQ195" i="92" a="1"/>
  <c r="AO112" i="87" a="1"/>
  <c r="AM158" i="91" a="1"/>
  <c r="AR137" i="91" a="1"/>
  <c r="L14" i="87" a="1"/>
  <c r="AK137" i="87" a="1"/>
  <c r="AI200" i="86" a="1"/>
  <c r="AP76" i="86" a="1"/>
  <c r="AT127" i="91" a="1"/>
  <c r="AO169" i="92" a="1"/>
  <c r="W26" i="92" a="1"/>
  <c r="AR28" i="91" a="1"/>
  <c r="AQ18" i="92" a="1"/>
  <c r="AQ178" i="86" a="1"/>
  <c r="AK167" i="92" a="1"/>
  <c r="AT118" i="92" a="1"/>
  <c r="AR120" i="87" a="1"/>
  <c r="AR25" i="86" a="1"/>
  <c r="X16" i="91" a="1"/>
  <c r="AQ78" i="91" a="1"/>
  <c r="AP81" i="91" a="1"/>
  <c r="AQ103" i="92" a="1"/>
  <c r="AQ71" i="91" a="1"/>
  <c r="AM121" i="91" a="1"/>
  <c r="AQ109" i="91" a="1"/>
  <c r="AO180" i="92" a="1"/>
  <c r="AK68" i="86" a="1"/>
  <c r="AP106" i="92" a="1"/>
  <c r="AT196" i="87" a="1"/>
  <c r="AI162" i="86" a="1"/>
  <c r="AT124" i="91" a="1"/>
  <c r="AO113" i="86" a="1"/>
  <c r="AL23" i="91" a="1"/>
  <c r="AK119" i="92" a="1"/>
  <c r="X15" i="91" a="1"/>
  <c r="AM19" i="92" a="1"/>
  <c r="AN181" i="87" a="1"/>
  <c r="L29" i="91" a="1"/>
  <c r="AQ101" i="91" a="1"/>
  <c r="AL194" i="87" a="1"/>
  <c r="AM182" i="92" a="1"/>
  <c r="AP87" i="87" a="1"/>
  <c r="AC27" i="87" a="1"/>
  <c r="AI91" i="86" a="1"/>
  <c r="AA13" i="87" a="1"/>
  <c r="AK93" i="92" a="1"/>
  <c r="AP154" i="86" a="1"/>
  <c r="AK148" i="92" a="1"/>
  <c r="AR132" i="86" a="1"/>
  <c r="AS177" i="92" a="1"/>
  <c r="AP117" i="86" a="1"/>
  <c r="AM93" i="87" a="1"/>
  <c r="AO134" i="87" a="1"/>
  <c r="AN172" i="87" a="1"/>
  <c r="AK113" i="86" a="1"/>
  <c r="AR163" i="86" a="1"/>
  <c r="AO12" i="91" a="1"/>
  <c r="AK200" i="92" a="1"/>
  <c r="AK153" i="86" a="1"/>
  <c r="AR191" i="87" a="1"/>
  <c r="AQ110" i="86" a="1"/>
  <c r="AK128" i="87" a="1"/>
  <c r="AQ79" i="91" a="1"/>
  <c r="AM84" i="87" a="1"/>
  <c r="AQ95" i="92" a="1"/>
  <c r="AQ69" i="86" a="1"/>
  <c r="AP101" i="92" a="1"/>
  <c r="AT140" i="91" a="1"/>
  <c r="AG13" i="87" a="1"/>
  <c r="AP74" i="92" a="1"/>
  <c r="AE78" i="86" a="1"/>
  <c r="AK174" i="92" a="1"/>
  <c r="AR113" i="92" a="1"/>
  <c r="AL181" i="86" a="1"/>
  <c r="AT106" i="92" a="1"/>
  <c r="AK191" i="92" a="1"/>
  <c r="AL139" i="91" a="1"/>
  <c r="Q16" i="91" a="1"/>
  <c r="AP178" i="86" a="1"/>
  <c r="AR18" i="87" a="1"/>
  <c r="U28" i="92" a="1"/>
  <c r="AK16" i="87" a="1"/>
  <c r="AQ182" i="92" a="1"/>
  <c r="AP21" i="92" a="1"/>
  <c r="AQ18" i="87" a="1"/>
  <c r="AO176" i="86" a="1"/>
  <c r="AJ104" i="86" a="1"/>
  <c r="AN79" i="91" a="1"/>
  <c r="AK86" i="86" a="1"/>
  <c r="AR196" i="87" a="1"/>
  <c r="AO191" i="87" a="1"/>
  <c r="AL9" i="92" a="1"/>
  <c r="AO140" i="86" a="1"/>
  <c r="AM199" i="86" a="1"/>
  <c r="V15" i="91" a="1"/>
  <c r="AS108" i="91" a="1"/>
  <c r="AM176" i="86" a="1"/>
  <c r="AR163" i="91" a="1"/>
  <c r="AT128" i="87" a="1"/>
  <c r="AR168" i="92" a="1"/>
  <c r="W14" i="91" a="1"/>
  <c r="AP175" i="92" a="1"/>
  <c r="AM13" i="86" a="1"/>
  <c r="AE77" i="91" a="1"/>
  <c r="AN132" i="87" a="1"/>
  <c r="AL111" i="92" a="1"/>
  <c r="R78" i="87" a="1"/>
  <c r="S14" i="91" a="1"/>
  <c r="AR145" i="86" a="1"/>
  <c r="AN124" i="91" a="1"/>
  <c r="AK183" i="92" a="1"/>
  <c r="AO127" i="87" a="1"/>
  <c r="AP92" i="87" a="1"/>
  <c r="AI74" i="92" a="1"/>
  <c r="AP188" i="92" a="1"/>
  <c r="AE27" i="91" a="1"/>
  <c r="AQ154" i="87" a="1"/>
  <c r="L74" i="91" a="1"/>
  <c r="AL92" i="92" a="1"/>
  <c r="AQ174" i="87" a="1"/>
  <c r="AR107" i="92" a="1"/>
  <c r="AM125" i="87" a="1"/>
  <c r="AT22" i="87" a="1"/>
  <c r="AM136" i="91" a="1"/>
  <c r="AT181" i="92" a="1"/>
  <c r="AQ151" i="92" a="1"/>
  <c r="AQ28" i="86" a="1"/>
  <c r="AQ91" i="92" a="1"/>
  <c r="AQ184" i="86" a="1"/>
  <c r="AH29" i="92" a="1"/>
  <c r="AM83" i="86" a="1"/>
  <c r="AS79" i="87" a="1"/>
  <c r="AQ140" i="86" a="1"/>
  <c r="AR165" i="86" a="1"/>
  <c r="AP133" i="92" a="1"/>
  <c r="AN100" i="92" a="1"/>
  <c r="AR146" i="86" a="1"/>
  <c r="AM7" i="87" a="1"/>
  <c r="AM195" i="86" a="1"/>
  <c r="AJ72" i="86" a="1"/>
  <c r="AI14" i="86" a="1"/>
  <c r="AO101" i="92" a="1"/>
  <c r="AM168" i="91" a="1"/>
  <c r="AM83" i="92" a="1"/>
  <c r="AP101" i="91" a="1"/>
  <c r="AN76" i="91" a="1"/>
  <c r="AI27" i="91" a="1"/>
  <c r="AQ164" i="92" a="1"/>
  <c r="AN104" i="92" a="1"/>
  <c r="AN69" i="91" a="1"/>
  <c r="M77" i="86" a="1"/>
  <c r="Z27" i="87" a="1"/>
  <c r="AL104" i="87" a="1"/>
  <c r="AN128" i="91" a="1"/>
  <c r="AK178" i="87" a="1"/>
  <c r="AK83" i="92" a="1"/>
  <c r="AQ119" i="86" a="1"/>
  <c r="AR83" i="87" a="1"/>
  <c r="AK115" i="86" a="1"/>
  <c r="AR172" i="91" a="1"/>
  <c r="AO133" i="87" a="1"/>
  <c r="AT147" i="87" a="1"/>
  <c r="AS92" i="92" a="1"/>
  <c r="AC29" i="87" a="1"/>
  <c r="AT170" i="92" a="1"/>
  <c r="AB26" i="91" a="1"/>
  <c r="AK70" i="92" a="1"/>
  <c r="AM198" i="86" a="1"/>
  <c r="AQ15" i="87" a="1"/>
  <c r="AL167" i="86" a="1"/>
  <c r="AQ184" i="92" a="1"/>
  <c r="AM169" i="86" a="1"/>
  <c r="AP90" i="91" a="1"/>
  <c r="AE16" i="86" a="1"/>
  <c r="AO190" i="87" a="1"/>
  <c r="AL129" i="92" a="1"/>
  <c r="AL171" i="86" a="1"/>
  <c r="J16" i="86" a="1"/>
  <c r="AS172" i="87" a="1"/>
  <c r="AM94" i="86" a="1"/>
  <c r="AQ132" i="87" a="1"/>
  <c r="AK139" i="91" a="1"/>
  <c r="AT88" i="87" a="1"/>
  <c r="AR105" i="91" a="1"/>
  <c r="X14" i="86" a="1"/>
  <c r="AS200" i="92" a="1"/>
  <c r="AR70" i="91" a="1"/>
  <c r="AK122" i="86" a="1"/>
  <c r="AN10" i="92" a="1"/>
  <c r="AN158" i="86" a="1"/>
  <c r="AP184" i="92" a="1"/>
  <c r="T14" i="91" a="1"/>
  <c r="AT169" i="87" a="1"/>
  <c r="AK186" i="91" a="1"/>
  <c r="AS83" i="87" a="1"/>
  <c r="AK8" i="91" a="1"/>
  <c r="W29" i="91" a="1"/>
  <c r="AH13" i="91" a="1"/>
  <c r="AM123" i="86" a="1"/>
  <c r="AL180" i="87" a="1"/>
  <c r="AN190" i="87" a="1"/>
  <c r="AR167" i="87" a="1"/>
  <c r="AP169" i="91" a="1"/>
  <c r="AT97" i="92" a="1"/>
  <c r="AP146" i="86" a="1"/>
  <c r="AN120" i="87" a="1"/>
  <c r="AO23" i="92" a="1"/>
  <c r="AQ14" i="86" a="1"/>
  <c r="AJ14" i="86" a="1"/>
  <c r="L74" i="92" a="1"/>
  <c r="U27" i="92" a="1"/>
  <c r="AF28" i="87" a="1"/>
  <c r="AL165" i="86" a="1"/>
  <c r="AO128" i="92" a="1"/>
  <c r="AL10" i="91" a="1"/>
  <c r="AK149" i="91" a="1"/>
  <c r="AP123" i="92" a="1"/>
  <c r="AM176" i="91" a="1"/>
  <c r="AD29" i="91" a="1"/>
  <c r="AM127" i="86" a="1"/>
  <c r="R26" i="87" a="1"/>
  <c r="AT145" i="92" a="1"/>
  <c r="AA15" i="92" a="1"/>
  <c r="AK83" i="87" a="1"/>
  <c r="AK197" i="92" a="1"/>
  <c r="AR109" i="92" a="1"/>
  <c r="AN106" i="87" a="1"/>
  <c r="AN170" i="92" a="1"/>
  <c r="Y16" i="87" a="1"/>
  <c r="AP165" i="87" a="1"/>
  <c r="AK15" i="86" a="1"/>
  <c r="AR135" i="92" a="1"/>
  <c r="AM74" i="91" a="1"/>
  <c r="AP110" i="86" a="1"/>
  <c r="AS126" i="91" a="1"/>
  <c r="AL134" i="87" a="1"/>
  <c r="AK163" i="86" a="1"/>
  <c r="O78" i="92" a="1"/>
  <c r="AF29" i="87" a="1"/>
  <c r="AC15" i="87" a="1"/>
  <c r="AR104" i="91" a="1"/>
  <c r="AS195" i="91" a="1"/>
  <c r="Y78" i="86" a="1"/>
  <c r="AM78" i="87" a="1"/>
  <c r="AT93" i="87" a="1"/>
  <c r="AS23" i="91" a="1"/>
  <c r="AL170" i="91" a="1"/>
  <c r="AN102" i="86" a="1"/>
  <c r="AO71" i="86" a="1"/>
  <c r="AN7" i="87" a="1"/>
  <c r="AJ117" i="86" a="1"/>
  <c r="AI115" i="86" a="1"/>
  <c r="AN186" i="86" a="1"/>
  <c r="AS131" i="87" a="1"/>
  <c r="AS171" i="87" a="1"/>
  <c r="AT128" i="91" a="1"/>
  <c r="AP110" i="91" a="1"/>
  <c r="AL176" i="92" a="1"/>
  <c r="AK110" i="92" a="1"/>
  <c r="AN84" i="91" a="1"/>
  <c r="T26" i="86" a="1"/>
  <c r="AO84" i="86" a="1"/>
  <c r="AM25" i="87" a="1"/>
  <c r="AO195" i="86" a="1"/>
  <c r="AP164" i="87" a="1"/>
  <c r="AK91" i="91" a="1"/>
  <c r="AN199" i="91" a="1"/>
  <c r="AL138" i="92" a="1"/>
  <c r="AK149" i="87" a="1"/>
  <c r="AN16" i="87" a="1"/>
  <c r="AR84" i="87" a="1"/>
  <c r="AO117" i="87" a="1"/>
  <c r="AM158" i="92" a="1"/>
  <c r="AK85" i="91" a="1"/>
  <c r="AL80" i="87" a="1"/>
  <c r="AK131" i="87" a="1"/>
  <c r="Q74" i="91" a="1"/>
  <c r="AR71" i="86" a="1"/>
  <c r="AO146" i="86" a="1"/>
  <c r="AS149" i="92" a="1"/>
  <c r="M14" i="86" a="1"/>
  <c r="AN169" i="91" a="1"/>
  <c r="AQ87" i="91" a="1"/>
  <c r="AP153" i="92" a="1"/>
  <c r="AK147" i="92" a="1"/>
  <c r="AF16" i="92" a="1"/>
  <c r="AE27" i="86" a="1"/>
  <c r="AN146" i="91" a="1"/>
  <c r="AS142" i="91" a="1"/>
  <c r="AA16" i="87" a="1"/>
  <c r="AI77" i="91" a="1"/>
  <c r="AO157" i="91" a="1"/>
  <c r="AT154" i="87" a="1"/>
  <c r="AP22" i="86" a="1"/>
  <c r="AS91" i="92" a="1"/>
  <c r="AM79" i="87" a="1"/>
  <c r="AM113" i="91" a="1"/>
  <c r="AC14" i="91" a="1"/>
  <c r="AP13" i="92" a="1"/>
  <c r="L13" i="86" a="1"/>
  <c r="AK103" i="92" a="1"/>
  <c r="AP179" i="87" a="1"/>
  <c r="U13" i="91" a="1"/>
  <c r="AO7" i="86" a="1"/>
  <c r="AM164" i="92" a="1"/>
  <c r="X77" i="91" a="1"/>
  <c r="AQ179" i="92" a="1"/>
  <c r="AS15" i="91" a="1"/>
  <c r="AM105" i="87" a="1"/>
  <c r="AO112" i="92" a="1"/>
  <c r="AT8" i="92" a="1"/>
  <c r="AL126" i="91" a="1"/>
  <c r="AN152" i="91" a="1"/>
  <c r="AO79" i="87" a="1"/>
  <c r="AL25" i="87" a="1"/>
  <c r="AL72" i="91" a="1"/>
  <c r="AT160" i="87" a="1"/>
  <c r="AN200" i="87" a="1"/>
  <c r="AS12" i="87" a="1"/>
  <c r="AN70" i="91" a="1"/>
  <c r="AM137" i="91" a="1"/>
  <c r="AP111" i="86" a="1"/>
  <c r="AR183" i="91" a="1"/>
  <c r="AK73" i="87" a="1"/>
  <c r="AQ146" i="87" a="1"/>
  <c r="AK159" i="91" a="1"/>
  <c r="AN189" i="87" a="1"/>
  <c r="AB78" i="87" a="1"/>
  <c r="AN181" i="86" a="1"/>
  <c r="AQ165" i="91" a="1"/>
  <c r="Q78" i="91" a="1"/>
  <c r="AK126" i="86" a="1"/>
  <c r="X14" i="87" a="1"/>
  <c r="AL194" i="92" a="1"/>
  <c r="AN162" i="92" a="1"/>
  <c r="AT187" i="91" a="1"/>
  <c r="AK83" i="86" a="1"/>
  <c r="AR171" i="86" a="1"/>
  <c r="Y29" i="91" a="1"/>
  <c r="AL115" i="87" a="1"/>
  <c r="AT72" i="92" a="1"/>
  <c r="AL168" i="91" a="1"/>
  <c r="AQ151" i="91" a="1"/>
  <c r="AT168" i="92" a="1"/>
  <c r="AN171" i="87" a="1"/>
  <c r="AL101" i="92" a="1"/>
  <c r="Y26" i="92" a="1"/>
  <c r="AM152" i="86" a="1"/>
  <c r="AC13" i="92" a="1"/>
  <c r="AS161" i="91" a="1"/>
  <c r="O16" i="86" a="1"/>
  <c r="AQ138" i="92" a="1"/>
  <c r="T27" i="86" a="1"/>
  <c r="AM148" i="92" a="1"/>
  <c r="AK179" i="92" a="1"/>
  <c r="AO130" i="91" a="1"/>
  <c r="AK77" i="91" a="1"/>
  <c r="AM163" i="86" a="1"/>
  <c r="AS139" i="92" a="1"/>
  <c r="AL197" i="91" a="1"/>
  <c r="AG13" i="86" a="1"/>
  <c r="AO193" i="92" a="1"/>
  <c r="AI87" i="86" a="1"/>
  <c r="AS180" i="92" a="1"/>
  <c r="AS69" i="91" a="1"/>
  <c r="AK151" i="92" a="1"/>
  <c r="AQ90" i="87" a="1"/>
  <c r="AT99" i="91" a="1"/>
  <c r="AM20" i="86" a="1"/>
  <c r="AQ154" i="86" a="1"/>
  <c r="AM195" i="91" a="1"/>
  <c r="AK129" i="92" a="1"/>
  <c r="AO179" i="87" a="1"/>
  <c r="J28" i="86" a="1"/>
  <c r="AL91" i="92" a="1"/>
  <c r="AO86" i="92" a="1"/>
  <c r="AL91" i="86" a="1"/>
  <c r="AI112" i="86" a="1"/>
  <c r="AL195" i="91" a="1"/>
  <c r="AO164" i="91" a="1"/>
  <c r="AR116" i="87" a="1"/>
  <c r="AN103" i="92" a="1"/>
  <c r="W14" i="87" a="1"/>
  <c r="AM82" i="92" a="1"/>
  <c r="AM195" i="92" a="1"/>
  <c r="AS164" i="92" a="1"/>
  <c r="AE13" i="87" a="1"/>
  <c r="AQ172" i="87" a="1"/>
  <c r="AS20" i="91" a="1"/>
  <c r="AR91" i="86" a="1"/>
  <c r="L13" i="92" a="1"/>
  <c r="AL119" i="86" a="1"/>
  <c r="AP117" i="91" a="1"/>
  <c r="AP117" i="87" a="1"/>
  <c r="AO103" i="92" a="1"/>
  <c r="AQ158" i="87" a="1"/>
  <c r="AL131" i="91" a="1"/>
  <c r="AO159" i="92" a="1"/>
  <c r="AP91" i="92" a="1"/>
  <c r="AQ84" i="87" a="1"/>
  <c r="AR23" i="87" a="1"/>
  <c r="AI145" i="86" a="1"/>
  <c r="AQ160" i="92" a="1"/>
  <c r="AK98" i="86" a="1"/>
  <c r="AR124" i="91" a="1"/>
  <c r="AL143" i="91" a="1"/>
  <c r="AP102" i="92" a="1"/>
  <c r="AK115" i="91" a="1"/>
  <c r="AN83" i="91" a="1"/>
  <c r="AL114" i="87" a="1"/>
  <c r="AP168" i="87" a="1"/>
  <c r="AS167" i="87" a="1"/>
  <c r="AQ181" i="91" a="1"/>
  <c r="S13" i="87" a="1"/>
  <c r="AK137" i="92" a="1"/>
  <c r="AK130" i="92" a="1"/>
  <c r="AM114" i="86" a="1"/>
  <c r="AS13" i="92" a="1"/>
  <c r="AS177" i="91" a="1"/>
  <c r="AM70" i="92" a="1"/>
  <c r="AO144" i="91" a="1"/>
  <c r="AN87" i="86" a="1"/>
  <c r="AA29" i="86" a="1"/>
  <c r="AM13" i="91" a="1"/>
  <c r="AN186" i="92" a="1"/>
  <c r="AK186" i="87" a="1"/>
  <c r="AM99" i="91" a="1"/>
  <c r="AS178" i="91" a="1"/>
  <c r="AP115" i="92" a="1"/>
  <c r="AL179" i="91" a="1"/>
  <c r="AS101" i="87" a="1"/>
  <c r="AK189" i="86" a="1"/>
  <c r="S15" i="86" a="1"/>
  <c r="AR147" i="92" a="1"/>
  <c r="AP159" i="87" a="1"/>
  <c r="AT200" i="91" a="1"/>
  <c r="AB28" i="92" a="1"/>
  <c r="AC16" i="92" a="1"/>
  <c r="AN91" i="86" a="1"/>
  <c r="AC74" i="91" a="1"/>
  <c r="AN12" i="86" a="1"/>
  <c r="AP175" i="91" a="1"/>
  <c r="AR70" i="86" a="1"/>
  <c r="AO108" i="87" a="1"/>
  <c r="AO127" i="92" a="1"/>
  <c r="AQ5" i="86" a="1"/>
  <c r="AK89" i="87" a="1"/>
  <c r="AQ116" i="92" a="1"/>
  <c r="AO166" i="91" a="1"/>
  <c r="AT15" i="91" a="1"/>
  <c r="AK184" i="87" a="1"/>
  <c r="W42" i="84" a="1"/>
  <c r="X42" i="84" s="1"/>
  <c r="Y42" i="84" s="1"/>
  <c r="Z42" i="84" s="1"/>
  <c r="V42" i="84"/>
  <c r="D41" i="91" l="1"/>
  <c r="D41" i="92"/>
  <c r="D41" i="87"/>
  <c r="D41" i="86"/>
  <c r="AA42" i="84" a="1"/>
  <c r="AB42" i="84" s="1"/>
  <c r="C42" i="86" l="1"/>
  <c r="C42" i="91"/>
  <c r="C42" i="87"/>
  <c r="C42" i="92"/>
  <c r="AH42" i="84"/>
  <c r="AK42" i="84" s="1"/>
  <c r="AL42" i="84" s="1" a="1"/>
  <c r="AM42" i="84" s="1"/>
  <c r="N42" i="92" a="1"/>
  <c r="AR42" i="91" a="1"/>
  <c r="Y42" i="91" a="1"/>
  <c r="L42" i="86" a="1"/>
  <c r="AA42" i="87" a="1"/>
  <c r="S42" i="91" a="1"/>
  <c r="AA42" i="92" a="1"/>
  <c r="AG42" i="92" a="1"/>
  <c r="AS42" i="92" a="1"/>
  <c r="AG42" i="87" a="1"/>
  <c r="P42" i="87" a="1"/>
  <c r="L42" i="91" a="1"/>
  <c r="X42" i="92" a="1"/>
  <c r="M42" i="91" a="1"/>
  <c r="W42" i="86" a="1"/>
  <c r="AQ42" i="86" a="1"/>
  <c r="AE42" i="86" a="1"/>
  <c r="N42" i="87" a="1"/>
  <c r="R42" i="86" a="1"/>
  <c r="W42" i="91" a="1"/>
  <c r="T42" i="91" a="1"/>
  <c r="N42" i="91" a="1"/>
  <c r="AD42" i="87" a="1"/>
  <c r="U42" i="91" a="1"/>
  <c r="K42" i="86" a="1"/>
  <c r="AJ42" i="86" a="1"/>
  <c r="AN42" i="92" a="1"/>
  <c r="M42" i="87" a="1"/>
  <c r="AI42" i="87" a="1"/>
  <c r="L42" i="87" a="1"/>
  <c r="AC42" i="92" a="1"/>
  <c r="AM42" i="86" a="1"/>
  <c r="AC42" i="91" a="1"/>
  <c r="AM42" i="92" a="1"/>
  <c r="V42" i="87" a="1"/>
  <c r="Z42" i="86" a="1"/>
  <c r="X42" i="87" a="1"/>
  <c r="AC42" i="86" a="1"/>
  <c r="X42" i="91" a="1"/>
  <c r="Q42" i="91" a="1"/>
  <c r="N42" i="86" a="1"/>
  <c r="AM42" i="87" a="1"/>
  <c r="AP42" i="86" a="1"/>
  <c r="Q42" i="87" a="1"/>
  <c r="U42" i="86" a="1"/>
  <c r="AQ42" i="92" a="1"/>
  <c r="AF42" i="86" a="1"/>
  <c r="AR42" i="86" a="1"/>
  <c r="P42" i="92" a="1"/>
  <c r="R42" i="92" a="1"/>
  <c r="AD42" i="91" a="1"/>
  <c r="AF42" i="92" a="1"/>
  <c r="AA42" i="91" a="1"/>
  <c r="AH42" i="91" a="1"/>
  <c r="AB42" i="92" a="1"/>
  <c r="AP42" i="91" a="1"/>
  <c r="O42" i="86" a="1"/>
  <c r="W42" i="87" a="1"/>
  <c r="Q42" i="86" a="1"/>
  <c r="Z42" i="92" a="1"/>
  <c r="AB42" i="87" a="1"/>
  <c r="V42" i="92" a="1"/>
  <c r="O42" i="87" a="1"/>
  <c r="AC42" i="87" a="1"/>
  <c r="O42" i="92" a="1"/>
  <c r="AR42" i="92" a="1"/>
  <c r="AG42" i="91" a="1"/>
  <c r="L42" i="92" a="1"/>
  <c r="AE42" i="87" a="1"/>
  <c r="AT42" i="92" a="1"/>
  <c r="I42" i="86" a="1"/>
  <c r="AI42" i="86" a="1"/>
  <c r="AO42" i="92" a="1"/>
  <c r="AI42" i="91" a="1"/>
  <c r="Y42" i="87" a="1"/>
  <c r="AN42" i="91" a="1"/>
  <c r="AI42" i="92" a="1"/>
  <c r="Z42" i="87" a="1"/>
  <c r="M42" i="86" a="1"/>
  <c r="Y42" i="92" a="1"/>
  <c r="Q42" i="92" a="1"/>
  <c r="AL42" i="86" a="1"/>
  <c r="T42" i="92" a="1"/>
  <c r="AN42" i="87" a="1"/>
  <c r="U42" i="87" a="1"/>
  <c r="V42" i="86" a="1"/>
  <c r="S42" i="86" a="1"/>
  <c r="AG42" i="86" a="1"/>
  <c r="AS42" i="91" a="1"/>
  <c r="M42" i="92" a="1"/>
  <c r="AJ42" i="91" a="1"/>
  <c r="O42" i="91" a="1"/>
  <c r="Z42" i="91" a="1"/>
  <c r="AF42" i="87" a="1"/>
  <c r="P42" i="91" a="1"/>
  <c r="AT42" i="87" a="1"/>
  <c r="AH42" i="87" a="1"/>
  <c r="S42" i="87" a="1"/>
  <c r="AJ42" i="87" a="1"/>
  <c r="AA42" i="86" a="1"/>
  <c r="AB42" i="86" a="1"/>
  <c r="AH42" i="86" a="1"/>
  <c r="AO42" i="86" a="1"/>
  <c r="U42" i="92" a="1"/>
  <c r="X42" i="86" a="1"/>
  <c r="AK42" i="92" a="1"/>
  <c r="AL42" i="92" a="1"/>
  <c r="AD42" i="92" a="1"/>
  <c r="AO42" i="91" a="1"/>
  <c r="V42" i="91" a="1"/>
  <c r="AO42" i="87" a="1"/>
  <c r="AJ42" i="92" a="1"/>
  <c r="Y42" i="86" a="1"/>
  <c r="AB42" i="91" a="1"/>
  <c r="AT42" i="91" a="1"/>
  <c r="AF42" i="91" a="1"/>
  <c r="AM42" i="91" a="1"/>
  <c r="J42" i="86" a="1"/>
  <c r="S42" i="92" a="1"/>
  <c r="AL42" i="91" a="1"/>
  <c r="P42" i="86" a="1"/>
  <c r="R42" i="91" a="1"/>
  <c r="AL42" i="87" a="1"/>
  <c r="T42" i="86" a="1"/>
  <c r="AK42" i="91" a="1"/>
  <c r="T42" i="87" a="1"/>
  <c r="AP42" i="92" a="1"/>
  <c r="R42" i="87" a="1"/>
  <c r="AR42" i="87" a="1"/>
  <c r="W42" i="92" a="1"/>
  <c r="AQ42" i="91" a="1"/>
  <c r="AK42" i="87" a="1"/>
  <c r="AH42" i="92" a="1"/>
  <c r="AK42" i="86" a="1"/>
  <c r="AS42" i="87" a="1"/>
  <c r="AP42" i="87" a="1"/>
  <c r="AD42" i="86" a="1"/>
  <c r="AE42" i="91" a="1"/>
  <c r="AQ42" i="87" a="1"/>
  <c r="AE42" i="92" a="1"/>
  <c r="AN42" i="86" a="1"/>
  <c r="V43" i="84" l="1"/>
  <c r="W43" i="84" a="1"/>
  <c r="X43" i="84" s="1"/>
  <c r="Y43" i="84" s="1"/>
  <c r="Z43" i="84" s="1"/>
  <c r="D42" i="91"/>
  <c r="D42" i="86"/>
  <c r="D42" i="92"/>
  <c r="D42" i="87"/>
  <c r="AA43" i="84" l="1" a="1"/>
  <c r="AB43" i="84" s="1"/>
  <c r="AH43" i="84" l="1"/>
  <c r="AK43" i="84" s="1"/>
  <c r="AL43" i="84" s="1" a="1"/>
  <c r="AM43" i="84" s="1"/>
  <c r="C43" i="86"/>
  <c r="C43" i="87"/>
  <c r="C43" i="92"/>
  <c r="C43" i="91"/>
  <c r="F4" i="63" a="1"/>
  <c r="N112" i="103"/>
  <c r="F10" i="63" a="1"/>
  <c r="F13" i="63" a="1"/>
  <c r="F7" i="63" a="1"/>
  <c r="W44" i="84" l="1" a="1"/>
  <c r="X44" i="84" s="1"/>
  <c r="Y44" i="84" s="1"/>
  <c r="Z44" i="84" s="1"/>
  <c r="V44" i="84"/>
  <c r="D43" i="91"/>
  <c r="D43" i="86"/>
  <c r="D43" i="92"/>
  <c r="D43" i="87"/>
  <c r="W46" i="84" a="1"/>
  <c r="X46" i="84" s="1"/>
  <c r="Y46" i="84" s="1"/>
  <c r="Z46" i="84" s="1"/>
  <c r="V46" i="84"/>
  <c r="AA44" i="84" l="1" a="1"/>
  <c r="AB44" i="84" s="1"/>
  <c r="C44" i="91" s="1"/>
  <c r="AA46" i="84" a="1"/>
  <c r="AB46" i="84" s="1"/>
  <c r="C46" i="87" s="1"/>
  <c r="N61" i="103"/>
  <c r="F7" i="64" a="1"/>
  <c r="C44" i="87" l="1"/>
  <c r="AH44" i="84"/>
  <c r="AK44" i="84" s="1"/>
  <c r="AL44" i="84" s="1" a="1"/>
  <c r="AM44" i="84" s="1"/>
  <c r="D44" i="92" s="1"/>
  <c r="C44" i="92"/>
  <c r="C44" i="86"/>
  <c r="C46" i="86"/>
  <c r="C46" i="92"/>
  <c r="C46" i="91"/>
  <c r="AH46" i="84"/>
  <c r="AK46" i="84" s="1"/>
  <c r="AL46" i="84" s="1" a="1"/>
  <c r="AM46" i="84" s="1"/>
  <c r="D46" i="87" s="1"/>
  <c r="N92" i="103"/>
  <c r="F16" i="63" a="1"/>
  <c r="F19" i="63" a="1"/>
  <c r="F22" i="63" a="1"/>
  <c r="F25" i="63" a="1"/>
  <c r="F28" i="63" a="1"/>
  <c r="F31" i="63" a="1"/>
  <c r="F34" i="63" a="1"/>
  <c r="V45" i="84" l="1"/>
  <c r="W45" i="84" a="1"/>
  <c r="X45" i="84" s="1"/>
  <c r="Y45" i="84" s="1"/>
  <c r="Z45" i="84" s="1"/>
  <c r="D44" i="87"/>
  <c r="D44" i="86"/>
  <c r="D44" i="91"/>
  <c r="V47" i="84"/>
  <c r="W47" i="84" a="1"/>
  <c r="X47" i="84" s="1"/>
  <c r="Y47" i="84" s="1"/>
  <c r="Z47" i="84" s="1"/>
  <c r="D46" i="91"/>
  <c r="D46" i="86"/>
  <c r="D46" i="92"/>
  <c r="AA45" i="84" l="1" a="1"/>
  <c r="AB45" i="84" s="1"/>
  <c r="C45" i="91" s="1"/>
  <c r="AA47" i="84" a="1"/>
  <c r="AB47" i="84" s="1"/>
  <c r="C47" i="87" s="1"/>
  <c r="C45" i="92" l="1"/>
  <c r="C45" i="87"/>
  <c r="C45" i="86"/>
  <c r="AH45" i="84"/>
  <c r="AK45" i="84" s="1"/>
  <c r="AL45" i="84" s="1" a="1"/>
  <c r="AM45" i="84" s="1"/>
  <c r="D45" i="92" s="1"/>
  <c r="AH47" i="84"/>
  <c r="AK47" i="84" s="1"/>
  <c r="AL47" i="84" s="1" a="1"/>
  <c r="AM47" i="84" s="1"/>
  <c r="W49" i="84" s="1" a="1"/>
  <c r="X49" i="84" s="1"/>
  <c r="Y49" i="84" s="1"/>
  <c r="Z49" i="84" s="1"/>
  <c r="C47" i="91"/>
  <c r="C47" i="86"/>
  <c r="C47" i="92"/>
  <c r="D45" i="87" l="1"/>
  <c r="D45" i="91"/>
  <c r="D45" i="86"/>
  <c r="V48" i="84"/>
  <c r="V49" i="84"/>
  <c r="AA49" i="84" s="1" a="1"/>
  <c r="AB49" i="84" s="1"/>
  <c r="C49" i="86" s="1"/>
  <c r="D47" i="86"/>
  <c r="W48" i="84" a="1"/>
  <c r="X48" i="84" s="1"/>
  <c r="Y48" i="84" s="1"/>
  <c r="Z48" i="84" s="1"/>
  <c r="D47" i="87"/>
  <c r="D47" i="91"/>
  <c r="D47" i="92"/>
  <c r="AA48" i="84" l="1" a="1"/>
  <c r="AB48" i="84" s="1"/>
  <c r="C49" i="92"/>
  <c r="AH49" i="84"/>
  <c r="AK49" i="84" s="1"/>
  <c r="AL49" i="84" s="1" a="1"/>
  <c r="AM49" i="84" s="1"/>
  <c r="C49" i="91"/>
  <c r="C49" i="87"/>
  <c r="AY123" i="91" a="1"/>
  <c r="AT47" i="92" a="1"/>
  <c r="AW178" i="86" a="1"/>
  <c r="O43" i="86" a="1"/>
  <c r="AU128" i="87" a="1"/>
  <c r="AX176" i="86" a="1"/>
  <c r="AZ141" i="91" a="1"/>
  <c r="L45" i="86" a="1"/>
  <c r="AW182" i="86" a="1"/>
  <c r="AZ7" i="87" a="1"/>
  <c r="AW110" i="87" a="1"/>
  <c r="AX42" i="92" a="1"/>
  <c r="AU142" i="87" a="1"/>
  <c r="Y44" i="91" a="1"/>
  <c r="AZ157" i="92" a="1"/>
  <c r="AW6" i="86" a="1"/>
  <c r="AX89" i="86" a="1"/>
  <c r="AZ106" i="92" a="1"/>
  <c r="J32" i="86" a="1"/>
  <c r="Z32" i="87" a="1"/>
  <c r="AX76" i="91" a="1"/>
  <c r="V45" i="86" a="1"/>
  <c r="AV74" i="87" a="1"/>
  <c r="AS105" i="86" a="1"/>
  <c r="AY171" i="91" a="1"/>
  <c r="AV174" i="87" a="1"/>
  <c r="AR30" i="87" a="1"/>
  <c r="AW105" i="91" a="1"/>
  <c r="AF44" i="87" a="1"/>
  <c r="AX83" i="87" a="1"/>
  <c r="AL35" i="87" a="1"/>
  <c r="AR39" i="92" a="1"/>
  <c r="AT109" i="86" a="1"/>
  <c r="I44" i="86" a="1"/>
  <c r="AU199" i="91" a="1"/>
  <c r="BA179" i="91" a="1"/>
  <c r="U31" i="86" a="1"/>
  <c r="AZ114" i="91" a="1"/>
  <c r="Y37" i="86" a="1"/>
  <c r="BA46" i="91" a="1"/>
  <c r="AV135" i="92" a="1"/>
  <c r="AU21" i="91" a="1"/>
  <c r="X38" i="87" a="1"/>
  <c r="R33" i="87" a="1"/>
  <c r="AZ8" i="91" a="1"/>
  <c r="AZ127" i="92" a="1"/>
  <c r="AW171" i="87" a="1"/>
  <c r="K32" i="86" a="1"/>
  <c r="BA167" i="87" a="1"/>
  <c r="AR47" i="92" a="1"/>
  <c r="AR36" i="86" a="1"/>
  <c r="AG35" i="92" a="1"/>
  <c r="AN35" i="87" a="1"/>
  <c r="AD46" i="92" a="1"/>
  <c r="AT105" i="86" a="1"/>
  <c r="BA34" i="92" a="1"/>
  <c r="X32" i="92" a="1"/>
  <c r="AW170" i="92" a="1"/>
  <c r="AW151" i="91" a="1"/>
  <c r="U39" i="86" a="1"/>
  <c r="AN32" i="86" a="1"/>
  <c r="AT34" i="87" a="1"/>
  <c r="AV14" i="86" a="1"/>
  <c r="AS139" i="86" a="1"/>
  <c r="AX125" i="92" a="1"/>
  <c r="AW175" i="91" a="1"/>
  <c r="M31" i="92" a="1"/>
  <c r="AG45" i="91" a="1"/>
  <c r="BA39" i="91" a="1"/>
  <c r="AV120" i="87" a="1"/>
  <c r="AY91" i="91" a="1"/>
  <c r="AV195" i="86" a="1"/>
  <c r="J38" i="86" a="1"/>
  <c r="AV166" i="91" a="1"/>
  <c r="U33" i="87" a="1"/>
  <c r="BA123" i="87" a="1"/>
  <c r="AS41" i="92" a="1"/>
  <c r="AX190" i="87" a="1"/>
  <c r="AW200" i="91" a="1"/>
  <c r="AW155" i="91" a="1"/>
  <c r="BA69" i="87" a="1"/>
  <c r="AZ19" i="92" a="1"/>
  <c r="BA101" i="91" a="1"/>
  <c r="AZ149" i="87" a="1"/>
  <c r="AS128" i="86" a="1"/>
  <c r="AB46" i="92" a="1"/>
  <c r="AW27" i="92" a="1"/>
  <c r="AY8" i="92" a="1"/>
  <c r="AW118" i="87" a="1"/>
  <c r="L33" i="91" a="1"/>
  <c r="AX25" i="91" a="1"/>
  <c r="AM43" i="91" a="1"/>
  <c r="AR31" i="92" a="1"/>
  <c r="AX89" i="87" a="1"/>
  <c r="BA127" i="91" a="1"/>
  <c r="AU91" i="86" a="1"/>
  <c r="Q33" i="86" a="1"/>
  <c r="W35" i="87" a="1"/>
  <c r="AR47" i="86" a="1"/>
  <c r="AZ163" i="91" a="1"/>
  <c r="AG31" i="86" a="1"/>
  <c r="AW193" i="87" a="1"/>
  <c r="AV24" i="87" a="1"/>
  <c r="AY9" i="87" a="1"/>
  <c r="BA90" i="92" a="1"/>
  <c r="AW140" i="91" a="1"/>
  <c r="AO30" i="91" a="1"/>
  <c r="AV79" i="91" a="1"/>
  <c r="AA41" i="86" a="1"/>
  <c r="BA97" i="92" a="1"/>
  <c r="AT196" i="86" a="1"/>
  <c r="AX79" i="91" a="1"/>
  <c r="AR41" i="87" a="1"/>
  <c r="AV95" i="86" a="1"/>
  <c r="AV159" i="86" a="1"/>
  <c r="AV146" i="92" a="1"/>
  <c r="AT173" i="86" a="1"/>
  <c r="BA45" i="87" a="1"/>
  <c r="Y46" i="92" a="1"/>
  <c r="AU184" i="86" a="1"/>
  <c r="AX124" i="86" a="1"/>
  <c r="V47" i="91" a="1"/>
  <c r="O30" i="87" a="1"/>
  <c r="AA33" i="86" a="1"/>
  <c r="AX44" i="87" a="1"/>
  <c r="AW193" i="92" a="1"/>
  <c r="AZ97" i="91" a="1"/>
  <c r="AV141" i="91" a="1"/>
  <c r="AQ33" i="86" a="1"/>
  <c r="BA31" i="87" a="1"/>
  <c r="AU174" i="92" a="1"/>
  <c r="AX104" i="92" a="1"/>
  <c r="AY170" i="91" a="1"/>
  <c r="AZ36" i="91" a="1"/>
  <c r="AV195" i="87" a="1"/>
  <c r="AZ113" i="92" a="1"/>
  <c r="AO33" i="86" a="1"/>
  <c r="AU168" i="91" a="1"/>
  <c r="AK36" i="87" a="1"/>
  <c r="AY153" i="87" a="1"/>
  <c r="AV88" i="86" a="1"/>
  <c r="AZ186" i="91" a="1"/>
  <c r="AU121" i="91" a="1"/>
  <c r="AY155" i="87" a="1"/>
  <c r="U41" i="87" a="1"/>
  <c r="T41" i="86" a="1"/>
  <c r="AW94" i="92" a="1"/>
  <c r="AY128" i="87" a="1"/>
  <c r="AW197" i="86" a="1"/>
  <c r="AW128" i="91" a="1"/>
  <c r="AN40" i="86" a="1"/>
  <c r="AV26" i="87" a="1"/>
  <c r="AH41" i="87" a="1"/>
  <c r="AU83" i="91" a="1"/>
  <c r="AU106" i="91" a="1"/>
  <c r="W31" i="92" a="1"/>
  <c r="AD43" i="92" a="1"/>
  <c r="AO38" i="86" a="1"/>
  <c r="AW10" i="92" a="1"/>
  <c r="AX162" i="92" a="1"/>
  <c r="AM45" i="91" a="1"/>
  <c r="BA163" i="87" a="1"/>
  <c r="X39" i="87" a="1"/>
  <c r="AY27" i="92" a="1"/>
  <c r="W33" i="87" a="1"/>
  <c r="T32" i="91" a="1"/>
  <c r="BA190" i="92" a="1"/>
  <c r="AR32" i="86" a="1"/>
  <c r="Y33" i="91" a="1"/>
  <c r="AQ39" i="86" a="1"/>
  <c r="AX112" i="91" a="1"/>
  <c r="AI44" i="92" a="1"/>
  <c r="AX41" i="86" a="1"/>
  <c r="AU12" i="86" a="1"/>
  <c r="AQ39" i="92" a="1"/>
  <c r="AV113" i="86" a="1"/>
  <c r="BA99" i="92" a="1"/>
  <c r="AR46" i="92" a="1"/>
  <c r="AW181" i="91" a="1"/>
  <c r="AZ87" i="87" a="1"/>
  <c r="AM33" i="86" a="1"/>
  <c r="AV179" i="91" a="1"/>
  <c r="P46" i="87" a="1"/>
  <c r="AU194" i="86" a="1"/>
  <c r="AV87" i="86" a="1"/>
  <c r="AH35" i="91" a="1"/>
  <c r="BA134" i="91" a="1"/>
  <c r="AZ101" i="92" a="1"/>
  <c r="BA109" i="92" a="1"/>
  <c r="AY110" i="92" a="1"/>
  <c r="BA139" i="92" a="1"/>
  <c r="T38" i="86" a="1"/>
  <c r="AY107" i="92" a="1"/>
  <c r="AG46" i="91" a="1"/>
  <c r="AV29" i="87" a="1"/>
  <c r="AQ46" i="87" a="1"/>
  <c r="AY72" i="92" a="1"/>
  <c r="AW124" i="87" a="1"/>
  <c r="AI37" i="87" a="1"/>
  <c r="AE38" i="92" a="1"/>
  <c r="AX35" i="87" a="1"/>
  <c r="AU30" i="91" a="1"/>
  <c r="AX38" i="87" a="1"/>
  <c r="AX119" i="91" a="1"/>
  <c r="AW181" i="87" a="1"/>
  <c r="AW127" i="86" a="1"/>
  <c r="AH33" i="91" a="1"/>
  <c r="AY35" i="92" a="1"/>
  <c r="AJ30" i="91" a="1"/>
  <c r="AY141" i="91" a="1"/>
  <c r="AY81" i="87" a="1"/>
  <c r="AQ39" i="87" a="1"/>
  <c r="AU40" i="87" a="1"/>
  <c r="AW69" i="86" a="1"/>
  <c r="AM31" i="91" a="1"/>
  <c r="AL47" i="86" a="1"/>
  <c r="AG34" i="92" a="1"/>
  <c r="AJ40" i="91" a="1"/>
  <c r="S47" i="86" a="1"/>
  <c r="Q31" i="92" a="1"/>
  <c r="BA161" i="87" a="1"/>
  <c r="Y35" i="92" a="1"/>
  <c r="AF43" i="87" a="1"/>
  <c r="N37" i="92" a="1"/>
  <c r="AS145" i="86" a="1"/>
  <c r="AK33" i="91" a="1"/>
  <c r="AS47" i="92" a="1"/>
  <c r="AU35" i="87" a="1"/>
  <c r="AE36" i="91" a="1"/>
  <c r="AX71" i="92" a="1"/>
  <c r="AU168" i="87" a="1"/>
  <c r="BA36" i="91" a="1"/>
  <c r="AZ197" i="87" a="1"/>
  <c r="AW91" i="91" a="1"/>
  <c r="AX150" i="87" a="1"/>
  <c r="AO44" i="91" a="1"/>
  <c r="AO43" i="86" a="1"/>
  <c r="AW34" i="87" a="1"/>
  <c r="U40" i="86" a="1"/>
  <c r="AU45" i="91" a="1"/>
  <c r="AW25" i="86" a="1"/>
  <c r="AS44" i="91" a="1"/>
  <c r="AW21" i="91" a="1"/>
  <c r="AV200" i="87" a="1"/>
  <c r="AA46" i="87" a="1"/>
  <c r="P33" i="86" a="1"/>
  <c r="AU173" i="91" a="1"/>
  <c r="W35" i="92" a="1"/>
  <c r="AB35" i="87" a="1"/>
  <c r="AV68" i="92" a="1"/>
  <c r="AV141" i="92" a="1"/>
  <c r="BA96" i="92" a="1"/>
  <c r="AV82" i="87" a="1"/>
  <c r="Q35" i="86" a="1"/>
  <c r="AW182" i="92" a="1"/>
  <c r="P31" i="86" a="1"/>
  <c r="AU123" i="92" a="1"/>
  <c r="AX22" i="91" a="1"/>
  <c r="AB39" i="86" a="1"/>
  <c r="AT38" i="91" a="1"/>
  <c r="AP35" i="87" a="1"/>
  <c r="AX33" i="87" a="1"/>
  <c r="AX130" i="86" a="1"/>
  <c r="AW8" i="91" a="1"/>
  <c r="AW161" i="86" a="1"/>
  <c r="AY128" i="92" a="1"/>
  <c r="AV104" i="86" a="1"/>
  <c r="AW153" i="87" a="1"/>
  <c r="AY104" i="87" a="1"/>
  <c r="AV89" i="91" a="1"/>
  <c r="AW90" i="91" a="1"/>
  <c r="AT46" i="91" a="1"/>
  <c r="AR31" i="87" a="1"/>
  <c r="BA187" i="92" a="1"/>
  <c r="AC47" i="92" a="1"/>
  <c r="AW183" i="92" a="1"/>
  <c r="AU33" i="91" a="1"/>
  <c r="AT31" i="86" a="1"/>
  <c r="AV182" i="92" a="1"/>
  <c r="AE32" i="92" a="1"/>
  <c r="AS41" i="86" a="1"/>
  <c r="AZ136" i="91" a="1"/>
  <c r="BA36" i="92" a="1"/>
  <c r="AR44" i="86" a="1"/>
  <c r="AN46" i="86" a="1"/>
  <c r="AY35" i="87" a="1"/>
  <c r="R44" i="86" a="1"/>
  <c r="AY197" i="87" a="1"/>
  <c r="AD44" i="92" a="1"/>
  <c r="AW185" i="87" a="1"/>
  <c r="AX175" i="87" a="1"/>
  <c r="AU5" i="86" a="1"/>
  <c r="AU10" i="86" a="1"/>
  <c r="AX98" i="91" a="1"/>
  <c r="BA127" i="87" a="1"/>
  <c r="BA120" i="92" a="1"/>
  <c r="Q33" i="92" a="1"/>
  <c r="AS35" i="87" a="1"/>
  <c r="T35" i="86" a="1"/>
  <c r="AZ44" i="87" a="1"/>
  <c r="AW123" i="87" a="1"/>
  <c r="AV10" i="87" a="1"/>
  <c r="AG44" i="91" a="1"/>
  <c r="AW106" i="87" a="1"/>
  <c r="BA165" i="91" a="1"/>
  <c r="AY44" i="91" a="1"/>
  <c r="AV105" i="92" a="1"/>
  <c r="AY107" i="87" a="1"/>
  <c r="AZ9" i="92" a="1"/>
  <c r="AG46" i="86" a="1"/>
  <c r="AV196" i="87" a="1"/>
  <c r="AZ77" i="91" a="1"/>
  <c r="AN30" i="91" a="1"/>
  <c r="AV81" i="91" a="1"/>
  <c r="AW139" i="91" a="1"/>
  <c r="AQ32" i="86" a="1"/>
  <c r="AY18" i="91" a="1"/>
  <c r="AX138" i="91" a="1"/>
  <c r="AE37" i="86" a="1"/>
  <c r="AT133" i="86" a="1"/>
  <c r="AT145" i="86" a="1"/>
  <c r="AZ68" i="92" a="1"/>
  <c r="AZ107" i="91" a="1"/>
  <c r="AU80" i="92" a="1"/>
  <c r="AX29" i="87" a="1"/>
  <c r="AW192" i="91" a="1"/>
  <c r="Z43" i="86" a="1"/>
  <c r="BA185" i="91" a="1"/>
  <c r="BA92" i="91" a="1"/>
  <c r="AZ75" i="87" a="1"/>
  <c r="BA33" i="87" a="1"/>
  <c r="AT43" i="92" a="1"/>
  <c r="AZ101" i="91" a="1"/>
  <c r="BA117" i="87" a="1"/>
  <c r="AV102" i="87" a="1"/>
  <c r="AZ12" i="91" a="1"/>
  <c r="AP33" i="87" a="1"/>
  <c r="AV93" i="86" a="1"/>
  <c r="AT171" i="86" a="1"/>
  <c r="AC44" i="91" a="1"/>
  <c r="AU102" i="86" a="1"/>
  <c r="P47" i="87" a="1"/>
  <c r="AI34" i="91" a="1"/>
  <c r="AE37" i="91" a="1"/>
  <c r="AW33" i="91" a="1"/>
  <c r="AC36" i="87" a="1"/>
  <c r="R44" i="87" a="1"/>
  <c r="AW114" i="86" a="1"/>
  <c r="U32" i="91" a="1"/>
  <c r="AY136" i="87" a="1"/>
  <c r="N44" i="87" a="1"/>
  <c r="AV108" i="86" a="1"/>
  <c r="AQ30" i="91" a="1"/>
  <c r="O37" i="92" a="1"/>
  <c r="AW31" i="92" a="1"/>
  <c r="AV168" i="86" a="1"/>
  <c r="AZ102" i="92" a="1"/>
  <c r="N46" i="92" a="1"/>
  <c r="V44" i="86" a="1"/>
  <c r="AW15" i="91" a="1"/>
  <c r="N37" i="86" a="1"/>
  <c r="R40" i="87" a="1"/>
  <c r="AZ10" i="91" a="1"/>
  <c r="AE39" i="87" a="1"/>
  <c r="AG43" i="92" a="1"/>
  <c r="M46" i="87" a="1"/>
  <c r="AZ199" i="92" a="1"/>
  <c r="AD46" i="86" a="1"/>
  <c r="AT134" i="86" a="1"/>
  <c r="AB39" i="87" a="1"/>
  <c r="AD31" i="92" a="1"/>
  <c r="AM45" i="92" a="1"/>
  <c r="AU112" i="86" a="1"/>
  <c r="BA95" i="91" a="1"/>
  <c r="BA141" i="92" a="1"/>
  <c r="N36" i="86" a="1"/>
  <c r="O41" i="92" a="1"/>
  <c r="AZ145" i="92" a="1"/>
  <c r="AC38" i="86" a="1"/>
  <c r="BA109" i="91" a="1"/>
  <c r="AV146" i="86" a="1"/>
  <c r="AZ32" i="91" a="1"/>
  <c r="AZ42" i="91" a="1"/>
  <c r="AU84" i="87" a="1"/>
  <c r="AE40" i="91" a="1"/>
  <c r="AX164" i="86" a="1"/>
  <c r="AV123" i="92" a="1"/>
  <c r="AV84" i="87" a="1"/>
  <c r="O41" i="87" a="1"/>
  <c r="AV138" i="92" a="1"/>
  <c r="AY200" i="92" a="1"/>
  <c r="AX151" i="92" a="1"/>
  <c r="AI32" i="86" a="1"/>
  <c r="Q40" i="91" a="1"/>
  <c r="AY141" i="92" a="1"/>
  <c r="AD40" i="92" a="1"/>
  <c r="AS31" i="87" a="1"/>
  <c r="AY86" i="91" a="1"/>
  <c r="AW14" i="92" a="1"/>
  <c r="AJ36" i="86" a="1"/>
  <c r="AU14" i="92" a="1"/>
  <c r="AW173" i="86" a="1"/>
  <c r="V36" i="86" a="1"/>
  <c r="AV154" i="91" a="1"/>
  <c r="AC36" i="86" a="1"/>
  <c r="AY172" i="92" a="1"/>
  <c r="L32" i="87" a="1"/>
  <c r="AX133" i="91" a="1"/>
  <c r="AV142" i="87" a="1"/>
  <c r="AX91" i="92" a="1"/>
  <c r="AU93" i="92" a="1"/>
  <c r="AW184" i="92" a="1"/>
  <c r="AH30" i="87" a="1"/>
  <c r="AN33" i="87" a="1"/>
  <c r="X35" i="86" a="1"/>
  <c r="O36" i="92" a="1"/>
  <c r="AU69" i="91" a="1"/>
  <c r="AW23" i="91" a="1"/>
  <c r="AV17" i="91" a="1"/>
  <c r="AM44" i="87" a="1"/>
  <c r="AZ156" i="91" a="1"/>
  <c r="AL38" i="92" a="1"/>
  <c r="AV30" i="86" a="1"/>
  <c r="P41" i="91" a="1"/>
  <c r="Z41" i="86" a="1"/>
  <c r="Z38" i="91" a="1"/>
  <c r="P46" i="86" a="1"/>
  <c r="AW145" i="92" a="1"/>
  <c r="Z41" i="92" a="1"/>
  <c r="AX155" i="92" a="1"/>
  <c r="AW153" i="92" a="1"/>
  <c r="AU75" i="87" a="1"/>
  <c r="P38" i="86" a="1"/>
  <c r="AX32" i="86" a="1"/>
  <c r="S32" i="87" a="1"/>
  <c r="AW174" i="91" a="1"/>
  <c r="AX131" i="91" a="1"/>
  <c r="AW77" i="87" a="1"/>
  <c r="BA166" i="87" a="1"/>
  <c r="V32" i="92" a="1"/>
  <c r="AU70" i="92" a="1"/>
  <c r="AL44" i="86" a="1"/>
  <c r="AJ43" i="86" a="1"/>
  <c r="AU130" i="86" a="1"/>
  <c r="AU18" i="86" a="1"/>
  <c r="AV177" i="86" a="1"/>
  <c r="AV43" i="86" a="1"/>
  <c r="AY118" i="91" a="1"/>
  <c r="AV140" i="91" a="1"/>
  <c r="AZ40" i="92" a="1"/>
  <c r="AX103" i="91" a="1"/>
  <c r="BA146" i="91" a="1"/>
  <c r="AK30" i="92" a="1"/>
  <c r="AN40" i="91" a="1"/>
  <c r="AY148" i="92" a="1"/>
  <c r="AT135" i="86" a="1"/>
  <c r="AT38" i="92" a="1"/>
  <c r="Z39" i="86" a="1"/>
  <c r="AV81" i="86" a="1"/>
  <c r="BA73" i="87" a="1"/>
  <c r="AZ176" i="87" a="1"/>
  <c r="BA27" i="87" a="1"/>
  <c r="AS36" i="91" a="1"/>
  <c r="AZ165" i="92" a="1"/>
  <c r="AU114" i="92" a="1"/>
  <c r="BA106" i="87" a="1"/>
  <c r="AX105" i="86" a="1"/>
  <c r="AY138" i="92" a="1"/>
  <c r="AB30" i="87" a="1"/>
  <c r="AV45" i="87" a="1"/>
  <c r="AP40" i="91" a="1"/>
  <c r="AR37" i="92" a="1"/>
  <c r="AX120" i="86" a="1"/>
  <c r="AX45" i="91" a="1"/>
  <c r="V32" i="87" a="1"/>
  <c r="AV75" i="86" a="1"/>
  <c r="AU84" i="92" a="1"/>
  <c r="AV200" i="91" a="1"/>
  <c r="AV149" i="87" a="1"/>
  <c r="BA37" i="87" a="1"/>
  <c r="AZ124" i="91" a="1"/>
  <c r="AO35" i="86" a="1"/>
  <c r="AW164" i="86" a="1"/>
  <c r="AV181" i="87" a="1"/>
  <c r="AZ23" i="87" a="1"/>
  <c r="AE34" i="91" a="1"/>
  <c r="AV121" i="87" a="1"/>
  <c r="AY141" i="87" a="1"/>
  <c r="AV72" i="92" a="1"/>
  <c r="AX97" i="86" a="1"/>
  <c r="AL45" i="92" a="1"/>
  <c r="AT158" i="86" a="1"/>
  <c r="AT123" i="86" a="1"/>
  <c r="AY113" i="92" a="1"/>
  <c r="AK44" i="92" a="1"/>
  <c r="AY172" i="87" a="1"/>
  <c r="L36" i="92" a="1"/>
  <c r="AU107" i="91" a="1"/>
  <c r="O47" i="91" a="1"/>
  <c r="AX157" i="92" a="1"/>
  <c r="AU162" i="86" a="1"/>
  <c r="AW70" i="87" a="1"/>
  <c r="BA68" i="92" a="1"/>
  <c r="AW144" i="92" a="1"/>
  <c r="AN33" i="92" a="1"/>
  <c r="AX141" i="92" a="1"/>
  <c r="R36" i="91" a="1"/>
  <c r="AV16" i="86" a="1"/>
  <c r="AV124" i="92" a="1"/>
  <c r="AX20" i="92" a="1"/>
  <c r="AV10" i="91" a="1"/>
  <c r="AX11" i="91" a="1"/>
  <c r="AV124" i="86" a="1"/>
  <c r="AW104" i="87" a="1"/>
  <c r="AX127" i="91" a="1"/>
  <c r="AW101" i="87" a="1"/>
  <c r="AS14" i="86" a="1"/>
  <c r="AA46" i="92" a="1"/>
  <c r="S37" i="92" a="1"/>
  <c r="BA117" i="91" a="1"/>
  <c r="AG41" i="87" a="1"/>
  <c r="AX34" i="91" a="1"/>
  <c r="AY32" i="92" a="1"/>
  <c r="AU177" i="87" a="1"/>
  <c r="AZ91" i="92" a="1"/>
  <c r="U39" i="91" a="1"/>
  <c r="AX10" i="91" a="1"/>
  <c r="AH41" i="92" a="1"/>
  <c r="P35" i="91" a="1"/>
  <c r="AS33" i="91" a="1"/>
  <c r="AB32" i="86" a="1"/>
  <c r="AX108" i="92" a="1"/>
  <c r="T31" i="86" a="1"/>
  <c r="AV173" i="86" a="1"/>
  <c r="AY151" i="92" a="1"/>
  <c r="AX25" i="86" a="1"/>
  <c r="AY196" i="87" a="1"/>
  <c r="L37" i="91" a="1"/>
  <c r="R36" i="92" a="1"/>
  <c r="AZ35" i="92" a="1"/>
  <c r="T38" i="92" a="1"/>
  <c r="AZ130" i="92" a="1"/>
  <c r="AZ116" i="87" a="1"/>
  <c r="AL34" i="87" a="1"/>
  <c r="AU150" i="91" a="1"/>
  <c r="AY80" i="91" a="1"/>
  <c r="L33" i="92" a="1"/>
  <c r="M35" i="91" a="1"/>
  <c r="AZ143" i="91" a="1"/>
  <c r="AX124" i="91" a="1"/>
  <c r="AP46" i="92" a="1"/>
  <c r="AU35" i="92" a="1"/>
  <c r="AV39" i="86" a="1"/>
  <c r="AY100" i="91" a="1"/>
  <c r="AZ89" i="87" a="1"/>
  <c r="AU169" i="86" a="1"/>
  <c r="AC43" i="87" a="1"/>
  <c r="AN38" i="86" a="1"/>
  <c r="T46" i="91" a="1"/>
  <c r="Q32" i="91" a="1"/>
  <c r="X41" i="86" a="1"/>
  <c r="AN30" i="92" a="1"/>
  <c r="AU95" i="86" a="1"/>
  <c r="AR35" i="92" a="1"/>
  <c r="Z43" i="91" a="1"/>
  <c r="AW16" i="91" a="1"/>
  <c r="AZ103" i="87" a="1"/>
  <c r="AY164" i="92" a="1"/>
  <c r="AV155" i="92" a="1"/>
  <c r="AT164" i="86" a="1"/>
  <c r="AW182" i="91" a="1"/>
  <c r="S41" i="87" a="1"/>
  <c r="AQ31" i="86" a="1"/>
  <c r="AV109" i="87" a="1"/>
  <c r="AV32" i="86" a="1"/>
  <c r="AV35" i="91" a="1"/>
  <c r="AB40" i="87" a="1"/>
  <c r="BA28" i="91" a="1"/>
  <c r="AU18" i="87" a="1"/>
  <c r="P36" i="87" a="1"/>
  <c r="AV172" i="87" a="1"/>
  <c r="BA160" i="91" a="1"/>
  <c r="AZ183" i="91" a="1"/>
  <c r="AX110" i="86" a="1"/>
  <c r="AC36" i="91" a="1"/>
  <c r="AH35" i="92" a="1"/>
  <c r="AS32" i="92" a="1"/>
  <c r="O44" i="86" a="1"/>
  <c r="AS40" i="86" a="1"/>
  <c r="O30" i="92" a="1"/>
  <c r="AZ184" i="92" a="1"/>
  <c r="AJ37" i="86" a="1"/>
  <c r="AV144" i="86" a="1"/>
  <c r="AS126" i="86" a="1"/>
  <c r="AM40" i="87" a="1"/>
  <c r="AU192" i="92" a="1"/>
  <c r="AV87" i="92" a="1"/>
  <c r="AX90" i="86" a="1"/>
  <c r="AT179" i="86" a="1"/>
  <c r="AZ197" i="91" a="1"/>
  <c r="AX146" i="87" a="1"/>
  <c r="AU137" i="91" a="1"/>
  <c r="AU200" i="92" a="1"/>
  <c r="AV18" i="92" a="1"/>
  <c r="BA20" i="87" a="1"/>
  <c r="AM47" i="87" a="1"/>
  <c r="AB32" i="92" a="1"/>
  <c r="AZ72" i="87" a="1"/>
  <c r="AW147" i="86" a="1"/>
  <c r="AW173" i="87" a="1"/>
  <c r="AU16" i="86" a="1"/>
  <c r="AV134" i="91" a="1"/>
  <c r="AX164" i="92" a="1"/>
  <c r="AY45" i="92" a="1"/>
  <c r="BA24" i="91" a="1"/>
  <c r="AW99" i="92" a="1"/>
  <c r="AX115" i="86" a="1"/>
  <c r="AA47" i="87" a="1"/>
  <c r="AX87" i="92" a="1"/>
  <c r="AS28" i="86" a="1"/>
  <c r="AX169" i="92" a="1"/>
  <c r="AU9" i="92" a="1"/>
  <c r="AM46" i="86" a="1"/>
  <c r="AC40" i="91" a="1"/>
  <c r="AV167" i="91" a="1"/>
  <c r="AW155" i="92" a="1"/>
  <c r="AZ180" i="87" a="1"/>
  <c r="AU38" i="92" a="1"/>
  <c r="AU108" i="92" a="1"/>
  <c r="AX81" i="86" a="1"/>
  <c r="V33" i="91" a="1"/>
  <c r="AX175" i="91" a="1"/>
  <c r="AV107" i="87" a="1"/>
  <c r="AU68" i="87" a="1"/>
  <c r="U37" i="86" a="1"/>
  <c r="BA77" i="92" a="1"/>
  <c r="AZ19" i="87" a="1"/>
  <c r="AW115" i="87" a="1"/>
  <c r="AS186" i="86" a="1"/>
  <c r="AZ90" i="91" a="1"/>
  <c r="BA88" i="91" a="1"/>
  <c r="AZ69" i="91" a="1"/>
  <c r="AW119" i="87" a="1"/>
  <c r="AT177" i="86" a="1"/>
  <c r="AS183" i="86" a="1"/>
  <c r="AX36" i="87" a="1"/>
  <c r="AI47" i="91" a="1"/>
  <c r="Y40" i="92" a="1"/>
  <c r="AB30" i="91" a="1"/>
  <c r="AU5" i="91" a="1"/>
  <c r="AH40" i="92" a="1"/>
  <c r="AU149" i="86" a="1"/>
  <c r="AY90" i="92" a="1"/>
  <c r="AU139" i="86" a="1"/>
  <c r="AV37" i="86" a="1"/>
  <c r="AX180" i="92" a="1"/>
  <c r="AS120" i="86" a="1"/>
  <c r="AV85" i="86" a="1"/>
  <c r="AS96" i="86" a="1"/>
  <c r="AU35" i="91" a="1"/>
  <c r="X46" i="87" a="1"/>
  <c r="AY43" i="87" a="1"/>
  <c r="AW89" i="91" a="1"/>
  <c r="AU68" i="91" a="1"/>
  <c r="I35" i="86" a="1"/>
  <c r="BA25" i="91" a="1"/>
  <c r="AU185" i="91" a="1"/>
  <c r="AW101" i="91" a="1"/>
  <c r="AU111" i="91" a="1"/>
  <c r="AV130" i="87" a="1"/>
  <c r="BA28" i="92" a="1"/>
  <c r="AW102" i="86" a="1"/>
  <c r="AC45" i="87" a="1"/>
  <c r="BA126" i="91" a="1"/>
  <c r="AC45" i="91" a="1"/>
  <c r="AY119" i="92" a="1"/>
  <c r="AY198" i="87" a="1"/>
  <c r="AO36" i="91" a="1"/>
  <c r="AW191" i="87" a="1"/>
  <c r="BA121" i="92" a="1"/>
  <c r="AK45" i="91" a="1"/>
  <c r="AX84" i="92" a="1"/>
  <c r="AB45" i="92" a="1"/>
  <c r="BA152" i="87" a="1"/>
  <c r="AI33" i="92" a="1"/>
  <c r="BA118" i="92" a="1"/>
  <c r="BA199" i="92" a="1"/>
  <c r="AU34" i="91" a="1"/>
  <c r="AZ185" i="91" a="1"/>
  <c r="BA124" i="92" a="1"/>
  <c r="BA11" i="87" a="1"/>
  <c r="AX197" i="87" a="1"/>
  <c r="BA7" i="87" a="1"/>
  <c r="AY92" i="91" a="1"/>
  <c r="X40" i="87" a="1"/>
  <c r="AZ115" i="87" a="1"/>
  <c r="AY93" i="91" a="1"/>
  <c r="BA44" i="87" a="1"/>
  <c r="AZ47" i="87" a="1"/>
  <c r="AO33" i="92" a="1"/>
  <c r="BA77" i="87" a="1"/>
  <c r="AW192" i="86" a="1"/>
  <c r="AU20" i="86" a="1"/>
  <c r="AY127" i="87" a="1"/>
  <c r="AV192" i="92" a="1"/>
  <c r="BA112" i="92" a="1"/>
  <c r="AX70" i="91" a="1"/>
  <c r="AU40" i="92" a="1"/>
  <c r="R46" i="86" a="1"/>
  <c r="AU127" i="91" a="1"/>
  <c r="U45" i="86" a="1"/>
  <c r="AW127" i="87" a="1"/>
  <c r="AT46" i="87" a="1"/>
  <c r="AV26" i="86" a="1"/>
  <c r="Y40" i="91" a="1"/>
  <c r="AL31" i="91" a="1"/>
  <c r="AX114" i="87" a="1"/>
  <c r="AV15" i="92" a="1"/>
  <c r="AZ138" i="92" a="1"/>
  <c r="AV14" i="91" a="1"/>
  <c r="AU79" i="86" a="1"/>
  <c r="AT87" i="86" a="1"/>
  <c r="AE44" i="91" a="1"/>
  <c r="AY160" i="87" a="1"/>
  <c r="AU138" i="86" a="1"/>
  <c r="AF34" i="87" a="1"/>
  <c r="AU16" i="91" a="1"/>
  <c r="AY102" i="91" a="1"/>
  <c r="AV181" i="91" a="1"/>
  <c r="AT144" i="86" a="1"/>
  <c r="AW126" i="86" a="1"/>
  <c r="AZ151" i="92" a="1"/>
  <c r="AF41" i="86" a="1"/>
  <c r="AO33" i="91" a="1"/>
  <c r="AZ13" i="87" a="1"/>
  <c r="BA128" i="92" a="1"/>
  <c r="Z37" i="92" a="1"/>
  <c r="AW34" i="92" a="1"/>
  <c r="BA192" i="91" a="1"/>
  <c r="AE38" i="86" a="1"/>
  <c r="AV181" i="92" a="1"/>
  <c r="P47" i="91" a="1"/>
  <c r="AU69" i="92" a="1"/>
  <c r="AZ105" i="87" a="1"/>
  <c r="AV150" i="91" a="1"/>
  <c r="AY171" i="92" a="1"/>
  <c r="AS40" i="91" a="1"/>
  <c r="AX47" i="86" a="1"/>
  <c r="N43" i="91" a="1"/>
  <c r="AV135" i="86" a="1"/>
  <c r="AC43" i="86" a="1"/>
  <c r="AY74" i="87" a="1"/>
  <c r="AX37" i="86" a="1"/>
  <c r="AU22" i="86" a="1"/>
  <c r="AW11" i="92" a="1"/>
  <c r="AL35" i="92" a="1"/>
  <c r="BA35" i="92" a="1"/>
  <c r="AX37" i="87" a="1"/>
  <c r="AV200" i="92" a="1"/>
  <c r="BA103" i="87" a="1"/>
  <c r="AW160" i="92" a="1"/>
  <c r="AW116" i="91" a="1"/>
  <c r="AZ160" i="87" a="1"/>
  <c r="AX177" i="86" a="1"/>
  <c r="AY5" i="92" a="1"/>
  <c r="Y34" i="87" a="1"/>
  <c r="AZ146" i="87" a="1"/>
  <c r="AZ134" i="92" a="1"/>
  <c r="AU46" i="92" a="1"/>
  <c r="AX98" i="92" a="1"/>
  <c r="AU120" i="86" a="1"/>
  <c r="AA32" i="86" a="1"/>
  <c r="AY130" i="87" a="1"/>
  <c r="AB40" i="91" a="1"/>
  <c r="AY173" i="87" a="1"/>
  <c r="R47" i="87" a="1"/>
  <c r="AP46" i="91" a="1"/>
  <c r="AY189" i="87" a="1"/>
  <c r="AK40" i="87" a="1"/>
  <c r="AR45" i="92" a="1"/>
  <c r="AY30" i="87" a="1"/>
  <c r="AY133" i="92" a="1"/>
  <c r="AV197" i="87" a="1"/>
  <c r="AJ39" i="87" a="1"/>
  <c r="AU70" i="87" a="1"/>
  <c r="AV114" i="86" a="1"/>
  <c r="W46" i="92" a="1"/>
  <c r="AV173" i="91" a="1"/>
  <c r="S35" i="87" a="1"/>
  <c r="AS46" i="87" a="1"/>
  <c r="AZ96" i="91" a="1"/>
  <c r="AX118" i="86" a="1"/>
  <c r="AX168" i="91" a="1"/>
  <c r="O35" i="92" a="1"/>
  <c r="AY77" i="91" a="1"/>
  <c r="AV30" i="92" a="1"/>
  <c r="AT12" i="86" a="1"/>
  <c r="AJ31" i="92" a="1"/>
  <c r="AV165" i="91" a="1"/>
  <c r="AG32" i="91" a="1"/>
  <c r="BA158" i="91" a="1"/>
  <c r="BA108" i="92" a="1"/>
  <c r="AZ68" i="87" a="1"/>
  <c r="AU22" i="92" a="1"/>
  <c r="BA188" i="92" a="1"/>
  <c r="AV85" i="91" a="1"/>
  <c r="S46" i="87" a="1"/>
  <c r="AX177" i="91" a="1"/>
  <c r="AY157" i="92" a="1"/>
  <c r="AV110" i="92" a="1"/>
  <c r="BA132" i="92" a="1"/>
  <c r="AY16" i="87" a="1"/>
  <c r="AL30" i="86" a="1"/>
  <c r="AS192" i="86" a="1"/>
  <c r="AW111" i="87" a="1"/>
  <c r="AK37" i="92" a="1"/>
  <c r="AM32" i="92" a="1"/>
  <c r="R35" i="87" a="1"/>
  <c r="R38" i="86" a="1"/>
  <c r="AV107" i="91" a="1"/>
  <c r="AB44" i="91" a="1"/>
  <c r="AU13" i="87" a="1"/>
  <c r="BA159" i="91" a="1"/>
  <c r="AU175" i="92" a="1"/>
  <c r="AS176" i="86" a="1"/>
  <c r="AW164" i="92" a="1"/>
  <c r="BA159" i="87" a="1"/>
  <c r="AZ123" i="92" a="1"/>
  <c r="AU131" i="86" a="1"/>
  <c r="AW38" i="91" a="1"/>
  <c r="AV7" i="87" a="1"/>
  <c r="AN44" i="91" a="1"/>
  <c r="AX135" i="87" a="1"/>
  <c r="AC44" i="87" a="1"/>
  <c r="AO43" i="92" a="1"/>
  <c r="AU119" i="86" a="1"/>
  <c r="AY190" i="92" a="1"/>
  <c r="Z34" i="92" a="1"/>
  <c r="AY159" i="87" a="1"/>
  <c r="AC41" i="87" a="1"/>
  <c r="AD37" i="91" a="1"/>
  <c r="AV186" i="92" a="1"/>
  <c r="AY107" i="91" a="1"/>
  <c r="AV197" i="91" a="1"/>
  <c r="AW76" i="91" a="1"/>
  <c r="AU98" i="92" a="1"/>
  <c r="Q38" i="92" a="1"/>
  <c r="AU125" i="91" a="1"/>
  <c r="AV71" i="92" a="1"/>
  <c r="AL46" i="91" a="1"/>
  <c r="AF32" i="92" a="1"/>
  <c r="AU93" i="87" a="1"/>
  <c r="AV133" i="86" a="1"/>
  <c r="AV127" i="87" a="1"/>
  <c r="BA103" i="92" a="1"/>
  <c r="AU85" i="92" a="1"/>
  <c r="AV166" i="86" a="1"/>
  <c r="V45" i="92" a="1"/>
  <c r="AX105" i="91" a="1"/>
  <c r="AR31" i="86" a="1"/>
  <c r="AZ24" i="91" a="1"/>
  <c r="AY163" i="91" a="1"/>
  <c r="AZ109" i="87" a="1"/>
  <c r="AY168" i="92" a="1"/>
  <c r="AJ30" i="92" a="1"/>
  <c r="O36" i="86" a="1"/>
  <c r="AZ47" i="92" a="1"/>
  <c r="BA110" i="92" a="1"/>
  <c r="L46" i="86" a="1"/>
  <c r="AT180" i="86" a="1"/>
  <c r="BA15" i="91" a="1"/>
  <c r="AS149" i="86" a="1"/>
  <c r="AU158" i="86" a="1"/>
  <c r="AU80" i="91" a="1"/>
  <c r="AK41" i="92" a="1"/>
  <c r="U32" i="92" a="1"/>
  <c r="AO31" i="91" a="1"/>
  <c r="AG33" i="91" a="1"/>
  <c r="AX178" i="92" a="1"/>
  <c r="AU102" i="91" a="1"/>
  <c r="AU128" i="86" a="1"/>
  <c r="BA47" i="91" a="1"/>
  <c r="AX179" i="91" a="1"/>
  <c r="AB38" i="92" a="1"/>
  <c r="AY150" i="91" a="1"/>
  <c r="AE35" i="87" a="1"/>
  <c r="AW171" i="86" a="1"/>
  <c r="AY80" i="92" a="1"/>
  <c r="AU166" i="91" a="1"/>
  <c r="AZ112" i="92" a="1"/>
  <c r="AN39" i="91" a="1"/>
  <c r="AV199" i="87" a="1"/>
  <c r="V30" i="86" a="1"/>
  <c r="AN34" i="86" a="1"/>
  <c r="AZ31" i="87" a="1"/>
  <c r="AY37" i="91" a="1"/>
  <c r="AU29" i="91" a="1"/>
  <c r="AH46" i="91" a="1"/>
  <c r="BA104" i="92" a="1"/>
  <c r="AU154" i="92" a="1"/>
  <c r="AE37" i="92" a="1"/>
  <c r="AM34" i="87" a="1"/>
  <c r="AW122" i="92" a="1"/>
  <c r="AS112" i="86" a="1"/>
  <c r="V33" i="86" a="1"/>
  <c r="AV5" i="87" a="1"/>
  <c r="AL34" i="91" a="1"/>
  <c r="Z47" i="87" a="1"/>
  <c r="AS109" i="86" a="1"/>
  <c r="AU37" i="91" a="1"/>
  <c r="AY117" i="91" a="1"/>
  <c r="AD33" i="86" a="1"/>
  <c r="AX149" i="91" a="1"/>
  <c r="AO47" i="86" a="1"/>
  <c r="AF44" i="92" a="1"/>
  <c r="AY115" i="91" a="1"/>
  <c r="AT34" i="91" a="1"/>
  <c r="AX139" i="92" a="1"/>
  <c r="AZ189" i="91" a="1"/>
  <c r="AN35" i="86" a="1"/>
  <c r="AY188" i="92" a="1"/>
  <c r="AJ45" i="86" a="1"/>
  <c r="AY172" i="91" a="1"/>
  <c r="N39" i="86" a="1"/>
  <c r="BA21" i="91" a="1"/>
  <c r="Q46" i="86" a="1"/>
  <c r="AU122" i="87" a="1"/>
  <c r="L43" i="92" a="1"/>
  <c r="AE33" i="86" a="1"/>
  <c r="AS106" i="86" a="1"/>
  <c r="AU148" i="86" a="1"/>
  <c r="BA154" i="92" a="1"/>
  <c r="AW150" i="92" a="1"/>
  <c r="AV35" i="87" a="1"/>
  <c r="AW17" i="91" a="1"/>
  <c r="AX71" i="86" a="1"/>
  <c r="W44" i="92" a="1"/>
  <c r="AU9" i="91" a="1"/>
  <c r="AY91" i="92" a="1"/>
  <c r="AY142" i="92" a="1"/>
  <c r="AX192" i="87" a="1"/>
  <c r="AY160" i="91" a="1"/>
  <c r="R39" i="87" a="1"/>
  <c r="BA158" i="92" a="1"/>
  <c r="AW36" i="91" a="1"/>
  <c r="W37" i="86" a="1"/>
  <c r="N40" i="86" a="1"/>
  <c r="AD38" i="86" a="1"/>
  <c r="AI30" i="92" a="1"/>
  <c r="BA160" i="92" a="1"/>
  <c r="AV34" i="92" a="1"/>
  <c r="AZ172" i="92" a="1"/>
  <c r="AU195" i="91" a="1"/>
  <c r="AV12" i="87" a="1"/>
  <c r="AV95" i="92" a="1"/>
  <c r="X47" i="92" a="1"/>
  <c r="Y32" i="87" a="1"/>
  <c r="V39" i="87" a="1"/>
  <c r="AR45" i="87" a="1"/>
  <c r="AU44" i="92" a="1"/>
  <c r="AD44" i="91" a="1"/>
  <c r="AU100" i="86" a="1"/>
  <c r="AX119" i="86" a="1"/>
  <c r="AW13" i="91" a="1"/>
  <c r="V47" i="92" a="1"/>
  <c r="AZ197" i="92" a="1"/>
  <c r="AY191" i="91" a="1"/>
  <c r="AT108" i="86" a="1"/>
  <c r="L44" i="86" a="1"/>
  <c r="P33" i="91" a="1"/>
  <c r="Q37" i="92" a="1"/>
  <c r="AU183" i="91" a="1"/>
  <c r="AU169" i="92" a="1"/>
  <c r="AD39" i="91" a="1"/>
  <c r="AS197" i="86" a="1"/>
  <c r="O45" i="87" a="1"/>
  <c r="AV164" i="86" a="1"/>
  <c r="AO44" i="92" a="1"/>
  <c r="AW152" i="87" a="1"/>
  <c r="AZ6" i="92" a="1"/>
  <c r="W40" i="86" a="1"/>
  <c r="N45" i="87" a="1"/>
  <c r="AW136" i="91" a="1"/>
  <c r="AX102" i="91" a="1"/>
  <c r="AX137" i="92" a="1"/>
  <c r="AX76" i="86" a="1"/>
  <c r="AC32" i="86" a="1"/>
  <c r="AY143" i="92" a="1"/>
  <c r="AU134" i="86" a="1"/>
  <c r="AC33" i="87" a="1"/>
  <c r="AZ116" i="92" a="1"/>
  <c r="W35" i="86" a="1"/>
  <c r="AW122" i="86" a="1"/>
  <c r="AD37" i="87" a="1"/>
  <c r="AZ154" i="91" a="1"/>
  <c r="AU145" i="91" a="1"/>
  <c r="AP38" i="86" a="1"/>
  <c r="T40" i="86" a="1"/>
  <c r="AB47" i="91" a="1"/>
  <c r="AC40" i="87" a="1"/>
  <c r="AM32" i="87" a="1"/>
  <c r="AS32" i="87" a="1"/>
  <c r="AV189" i="87" a="1"/>
  <c r="AY117" i="87" a="1"/>
  <c r="Z44" i="91" a="1"/>
  <c r="AG30" i="86" a="1"/>
  <c r="AV163" i="92" a="1"/>
  <c r="P37" i="91" a="1"/>
  <c r="AZ31" i="91" a="1"/>
  <c r="AW187" i="86" a="1"/>
  <c r="R40" i="86" a="1"/>
  <c r="AY161" i="87" a="1"/>
  <c r="AV15" i="91" a="1"/>
  <c r="BA119" i="87" a="1"/>
  <c r="Y31" i="92" a="1"/>
  <c r="AT183" i="86" a="1"/>
  <c r="BA104" i="91" a="1"/>
  <c r="AV156" i="86" a="1"/>
  <c r="AU74" i="86" a="1"/>
  <c r="AV74" i="86" a="1"/>
  <c r="T41" i="92" a="1"/>
  <c r="AV148" i="91" a="1"/>
  <c r="M46" i="86" a="1"/>
  <c r="AU83" i="92" a="1"/>
  <c r="AF33" i="87" a="1"/>
  <c r="AZ147" i="91" a="1"/>
  <c r="AV16" i="91" a="1"/>
  <c r="AX139" i="86" a="1"/>
  <c r="AZ23" i="92" a="1"/>
  <c r="AW133" i="86" a="1"/>
  <c r="AW188" i="92" a="1"/>
  <c r="BA95" i="87" a="1"/>
  <c r="AC34" i="86" a="1"/>
  <c r="AX105" i="92" a="1"/>
  <c r="AW20" i="92" a="1"/>
  <c r="AG41" i="92" a="1"/>
  <c r="AX87" i="91" a="1"/>
  <c r="AZ108" i="91" a="1"/>
  <c r="R34" i="92" a="1"/>
  <c r="AK33" i="86" a="1"/>
  <c r="Q30" i="92" a="1"/>
  <c r="AZ37" i="91" a="1"/>
  <c r="AY37" i="87" a="1"/>
  <c r="AX150" i="92" a="1"/>
  <c r="AM45" i="86" a="1"/>
  <c r="AW196" i="86" a="1"/>
  <c r="AX131" i="86" a="1"/>
  <c r="BA129" i="91" a="1"/>
  <c r="AX16" i="86" a="1"/>
  <c r="Z47" i="91" a="1"/>
  <c r="AU14" i="87" a="1"/>
  <c r="AY7" i="87" a="1"/>
  <c r="AZ104" i="87" a="1"/>
  <c r="AX107" i="92" a="1"/>
  <c r="AX193" i="91" a="1"/>
  <c r="AW115" i="92" a="1"/>
  <c r="BA169" i="92" a="1"/>
  <c r="AX75" i="92" a="1"/>
  <c r="AV163" i="91" a="1"/>
  <c r="Q45" i="87" a="1"/>
  <c r="AW167" i="92" a="1"/>
  <c r="AY69" i="91" a="1"/>
  <c r="W39" i="91" a="1"/>
  <c r="AX28" i="92" a="1"/>
  <c r="AV118" i="91" a="1"/>
  <c r="W33" i="86" a="1"/>
  <c r="AA36" i="87" a="1"/>
  <c r="AV147" i="87" a="1"/>
  <c r="N38" i="92" a="1"/>
  <c r="AW121" i="92" a="1"/>
  <c r="BA82" i="91" a="1"/>
  <c r="AH31" i="86" a="1"/>
  <c r="R43" i="91" a="1"/>
  <c r="AV185" i="91" a="1"/>
  <c r="AY121" i="91" a="1"/>
  <c r="AW76" i="86" a="1"/>
  <c r="AS195" i="86" a="1"/>
  <c r="AU17" i="86" a="1"/>
  <c r="R43" i="86" a="1"/>
  <c r="AU7" i="92" a="1"/>
  <c r="AX70" i="87" a="1"/>
  <c r="AV173" i="92" a="1"/>
  <c r="U40" i="87" a="1"/>
  <c r="AC33" i="91" a="1"/>
  <c r="AS33" i="92" a="1"/>
  <c r="AU47" i="87" a="1"/>
  <c r="AW72" i="91" a="1"/>
  <c r="AW196" i="92" a="1"/>
  <c r="AU24" i="87" a="1"/>
  <c r="AW191" i="92" a="1"/>
  <c r="AW111" i="86" a="1"/>
  <c r="AV39" i="91" a="1"/>
  <c r="V38" i="87" a="1"/>
  <c r="AW38" i="87" a="1"/>
  <c r="AY102" i="92" a="1"/>
  <c r="AZ11" i="91" a="1"/>
  <c r="BA40" i="91" a="1"/>
  <c r="AX187" i="87" a="1"/>
  <c r="AX171" i="92" a="1"/>
  <c r="AV32" i="91" a="1"/>
  <c r="AY133" i="91" a="1"/>
  <c r="AW117" i="87" a="1"/>
  <c r="AR40" i="86" a="1"/>
  <c r="AZ9" i="91" a="1"/>
  <c r="AW86" i="87" a="1"/>
  <c r="N34" i="87" a="1"/>
  <c r="W43" i="87" a="1"/>
  <c r="BA114" i="91" a="1"/>
  <c r="AW5" i="91" a="1"/>
  <c r="AU46" i="86" a="1"/>
  <c r="AV161" i="92" a="1"/>
  <c r="L45" i="87" a="1"/>
  <c r="M39" i="86" a="1"/>
  <c r="AK43" i="91" a="1"/>
  <c r="AD31" i="87" a="1"/>
  <c r="AI45" i="91" a="1"/>
  <c r="BA192" i="92" a="1"/>
  <c r="AU81" i="86" a="1"/>
  <c r="O38" i="86" a="1"/>
  <c r="AR36" i="91" a="1"/>
  <c r="AY16" i="92" a="1"/>
  <c r="AY100" i="92" a="1"/>
  <c r="V31" i="86" a="1"/>
  <c r="AS140" i="86" a="1"/>
  <c r="AQ40" i="91" a="1"/>
  <c r="AB35" i="91" a="1"/>
  <c r="AR34" i="87" a="1"/>
  <c r="AW13" i="86" a="1"/>
  <c r="AX106" i="92" a="1"/>
  <c r="AV75" i="91" a="1"/>
  <c r="AX131" i="87" a="1"/>
  <c r="AY36" i="87" a="1"/>
  <c r="AS82" i="86" a="1"/>
  <c r="AV176" i="86" a="1"/>
  <c r="AW135" i="86" a="1"/>
  <c r="AX46" i="87" a="1"/>
  <c r="AU115" i="91" a="1"/>
  <c r="AV140" i="92" a="1"/>
  <c r="AW159" i="87" a="1"/>
  <c r="AW24" i="87" a="1"/>
  <c r="AU160" i="86" a="1"/>
  <c r="AU25" i="91" a="1"/>
  <c r="BA8" i="87" a="1"/>
  <c r="AY134" i="92" a="1"/>
  <c r="AU171" i="86" a="1"/>
  <c r="AW160" i="91" a="1"/>
  <c r="AU167" i="91" a="1"/>
  <c r="AV101" i="91" a="1"/>
  <c r="AU15" i="87" a="1"/>
  <c r="N32" i="91" a="1"/>
  <c r="N32" i="87" a="1"/>
  <c r="AY101" i="91" a="1"/>
  <c r="AJ33" i="87" a="1"/>
  <c r="AW115" i="91" a="1"/>
  <c r="AT113" i="86" a="1"/>
  <c r="AV192" i="86" a="1"/>
  <c r="AZ170" i="91" a="1"/>
  <c r="AZ137" i="87" a="1"/>
  <c r="AC46" i="91" a="1"/>
  <c r="AE34" i="92" a="1"/>
  <c r="AV153" i="91" a="1"/>
  <c r="AV132" i="91" a="1"/>
  <c r="AX157" i="86" a="1"/>
  <c r="AQ43" i="86" a="1"/>
  <c r="AI34" i="87" a="1"/>
  <c r="AZ15" i="92" a="1"/>
  <c r="AX106" i="86" a="1"/>
  <c r="AE38" i="91" a="1"/>
  <c r="AU122" i="91" a="1"/>
  <c r="AZ153" i="91" a="1"/>
  <c r="AV106" i="91" a="1"/>
  <c r="BA132" i="91" a="1"/>
  <c r="AP47" i="87" a="1"/>
  <c r="AV83" i="86" a="1"/>
  <c r="AZ38" i="91" a="1"/>
  <c r="AU126" i="86" a="1"/>
  <c r="AZ168" i="91" a="1"/>
  <c r="AY40" i="92" a="1"/>
  <c r="AY30" i="91" a="1"/>
  <c r="AU130" i="92" a="1"/>
  <c r="AX18" i="86" a="1"/>
  <c r="AS92" i="86" a="1"/>
  <c r="BA76" i="92" a="1"/>
  <c r="AW125" i="92" a="1"/>
  <c r="AR40" i="91" a="1"/>
  <c r="AU108" i="87" a="1"/>
  <c r="AV97" i="87" a="1"/>
  <c r="AU154" i="86" a="1"/>
  <c r="AC44" i="92" a="1"/>
  <c r="AL36" i="86" a="1"/>
  <c r="AF36" i="91" a="1"/>
  <c r="AW175" i="87" a="1"/>
  <c r="AX27" i="91" a="1"/>
  <c r="AX35" i="86" a="1"/>
  <c r="AY84" i="91" a="1"/>
  <c r="AU140" i="86" a="1"/>
  <c r="AU189" i="86" a="1"/>
  <c r="AV125" i="86" a="1"/>
  <c r="AF30" i="86" a="1"/>
  <c r="AN39" i="86" a="1"/>
  <c r="V38" i="91" a="1"/>
  <c r="AC40" i="86" a="1"/>
  <c r="AV24" i="92" a="1"/>
  <c r="S33" i="91" a="1"/>
  <c r="T37" i="92" a="1"/>
  <c r="AP45" i="92" a="1"/>
  <c r="AK32" i="86" a="1"/>
  <c r="AZ161" i="92" a="1"/>
  <c r="BA98" i="91" a="1"/>
  <c r="AW158" i="86" a="1"/>
  <c r="AW37" i="86" a="1"/>
  <c r="L37" i="87" a="1"/>
  <c r="AT149" i="86" a="1"/>
  <c r="AS185" i="86" a="1"/>
  <c r="W38" i="87" a="1"/>
  <c r="AU43" i="91" a="1"/>
  <c r="AV90" i="92" a="1"/>
  <c r="AI36" i="87" a="1"/>
  <c r="BA192" i="87" a="1"/>
  <c r="BA18" i="92" a="1"/>
  <c r="S35" i="92" a="1"/>
  <c r="AT41" i="92" a="1"/>
  <c r="AE41" i="87" a="1"/>
  <c r="AL30" i="87" a="1"/>
  <c r="AV147" i="86" a="1"/>
  <c r="V37" i="86" a="1"/>
  <c r="AW88" i="92" a="1"/>
  <c r="AG31" i="91" a="1"/>
  <c r="AV43" i="92" a="1"/>
  <c r="AX34" i="86" a="1"/>
  <c r="P34" i="86" a="1"/>
  <c r="Q47" i="86" a="1"/>
  <c r="AW111" i="91" a="1"/>
  <c r="AY109" i="91" a="1"/>
  <c r="AX26" i="86" a="1"/>
  <c r="Y30" i="86" a="1"/>
  <c r="AY42" i="87" a="1"/>
  <c r="AF39" i="86" a="1"/>
  <c r="AC43" i="91" a="1"/>
  <c r="AA40" i="91" a="1"/>
  <c r="AB32" i="87" a="1"/>
  <c r="AY192" i="92" a="1"/>
  <c r="AE41" i="92" a="1"/>
  <c r="AF45" i="87" a="1"/>
  <c r="AY112" i="87" a="1"/>
  <c r="AJ39" i="91" a="1"/>
  <c r="AX19" i="87" a="1"/>
  <c r="BA7" i="91" a="1"/>
  <c r="AV11" i="91" a="1"/>
  <c r="AV80" i="86" a="1"/>
  <c r="AV183" i="92" a="1"/>
  <c r="AV147" i="92" a="1"/>
  <c r="AZ163" i="87" a="1"/>
  <c r="AV20" i="87" a="1"/>
  <c r="AY195" i="92" a="1"/>
  <c r="X36" i="92" a="1"/>
  <c r="AH39" i="87" a="1"/>
  <c r="AO45" i="91" a="1"/>
  <c r="AA34" i="92" a="1"/>
  <c r="AP41" i="87" a="1"/>
  <c r="X45" i="87" a="1"/>
  <c r="U31" i="87" a="1"/>
  <c r="AB37" i="86" a="1"/>
  <c r="AV84" i="92" a="1"/>
  <c r="K43" i="86" a="1"/>
  <c r="AL47" i="87" a="1"/>
  <c r="AW107" i="91" a="1"/>
  <c r="AV117" i="86" a="1"/>
  <c r="T30" i="92" a="1"/>
  <c r="AW194" i="92" a="1"/>
  <c r="Y38" i="86" a="1"/>
  <c r="S38" i="86" a="1"/>
  <c r="AU117" i="92" a="1"/>
  <c r="S44" i="91" a="1"/>
  <c r="W41" i="91" a="1"/>
  <c r="U36" i="92" a="1"/>
  <c r="AA45" i="87" a="1"/>
  <c r="O33" i="87" a="1"/>
  <c r="AX70" i="86" a="1"/>
  <c r="AY99" i="87" a="1"/>
  <c r="AH30" i="86" a="1"/>
  <c r="AV13" i="92" a="1"/>
  <c r="AY95" i="91" a="1"/>
  <c r="L43" i="86" a="1"/>
  <c r="AZ16" i="91" a="1"/>
  <c r="AZ122" i="92" a="1"/>
  <c r="AZ193" i="91" a="1"/>
  <c r="AW178" i="87" a="1"/>
  <c r="AX131" i="92" a="1"/>
  <c r="BA19" i="92" a="1"/>
  <c r="AT33" i="92" a="1"/>
  <c r="AS30" i="91" a="1"/>
  <c r="AP37" i="92" a="1"/>
  <c r="AW162" i="87" a="1"/>
  <c r="AX177" i="92" a="1"/>
  <c r="AW200" i="87" a="1"/>
  <c r="AV38" i="87" a="1"/>
  <c r="AV178" i="92" a="1"/>
  <c r="AX19" i="92" a="1"/>
  <c r="AX152" i="87" a="1"/>
  <c r="BA32" i="87" a="1"/>
  <c r="AU85" i="87" a="1"/>
  <c r="X34" i="91" a="1"/>
  <c r="AX146" i="86" a="1"/>
  <c r="AW41" i="91" a="1"/>
  <c r="AV140" i="86" a="1"/>
  <c r="AZ27" i="92" a="1"/>
  <c r="AV196" i="92" a="1"/>
  <c r="W46" i="86" a="1"/>
  <c r="T31" i="92" a="1"/>
  <c r="AY182" i="91" a="1"/>
  <c r="AX91" i="86" a="1"/>
  <c r="AR43" i="87" a="1"/>
  <c r="BA78" i="91" a="1"/>
  <c r="P34" i="91" a="1"/>
  <c r="AU110" i="91" a="1"/>
  <c r="AM35" i="91" a="1"/>
  <c r="AV157" i="86" a="1"/>
  <c r="N40" i="87" a="1"/>
  <c r="AU124" i="87" a="1"/>
  <c r="AF36" i="92" a="1"/>
  <c r="BA92" i="87" a="1"/>
  <c r="J43" i="86" a="1"/>
  <c r="AK43" i="87" a="1"/>
  <c r="AX156" i="92" a="1"/>
  <c r="R45" i="86" a="1"/>
  <c r="AV6" i="86" a="1"/>
  <c r="U43" i="87" a="1"/>
  <c r="AC41" i="92" a="1"/>
  <c r="AV21" i="92" a="1"/>
  <c r="AU79" i="92" a="1"/>
  <c r="AZ135" i="87" a="1"/>
  <c r="AX148" i="92" a="1"/>
  <c r="AT191" i="86" a="1"/>
  <c r="AW154" i="92" a="1"/>
  <c r="AW33" i="86" a="1"/>
  <c r="AX83" i="92" a="1"/>
  <c r="BA22" i="87" a="1"/>
  <c r="AW135" i="92" a="1"/>
  <c r="AT39" i="92" a="1"/>
  <c r="AD41" i="92" a="1"/>
  <c r="AX129" i="86" a="1"/>
  <c r="AW131" i="87" a="1"/>
  <c r="AR46" i="91" a="1"/>
  <c r="AZ198" i="87" a="1"/>
  <c r="AZ199" i="91" a="1"/>
  <c r="AZ127" i="91" a="1"/>
  <c r="AV95" i="91" a="1"/>
  <c r="AU88" i="87" a="1"/>
  <c r="AD39" i="92" a="1"/>
  <c r="AT95" i="86" a="1"/>
  <c r="AT70" i="86" a="1"/>
  <c r="AY132" i="87" a="1"/>
  <c r="AW9" i="87" a="1"/>
  <c r="Y35" i="91" a="1"/>
  <c r="BA148" i="92" a="1"/>
  <c r="BA194" i="91" a="1"/>
  <c r="AV77" i="92" a="1"/>
  <c r="BA146" i="87" a="1"/>
  <c r="X40" i="91" a="1"/>
  <c r="AW200" i="92" a="1"/>
  <c r="BA89" i="92" a="1"/>
  <c r="AW184" i="87" a="1"/>
  <c r="L41" i="91" a="1"/>
  <c r="AX32" i="87" a="1"/>
  <c r="AY134" i="91" a="1"/>
  <c r="AW163" i="86" a="1"/>
  <c r="AX167" i="86" a="1"/>
  <c r="AV118" i="87" a="1"/>
  <c r="AY160" i="92" a="1"/>
  <c r="AW138" i="92" a="1"/>
  <c r="AZ156" i="92" a="1"/>
  <c r="AY37" i="92" a="1"/>
  <c r="AY147" i="91" a="1"/>
  <c r="AZ142" i="91" a="1"/>
  <c r="BA30" i="87" a="1"/>
  <c r="AW8" i="92" a="1"/>
  <c r="AV199" i="86" a="1"/>
  <c r="T44" i="91" a="1"/>
  <c r="AR38" i="86" a="1"/>
  <c r="Q43" i="91" a="1"/>
  <c r="BA158" i="87" a="1"/>
  <c r="AY140" i="91" a="1"/>
  <c r="AW199" i="86" a="1"/>
  <c r="AI31" i="91" a="1"/>
  <c r="R37" i="86" a="1"/>
  <c r="AR34" i="86" a="1"/>
  <c r="BA90" i="87" a="1"/>
  <c r="AV31" i="92" a="1"/>
  <c r="U46" i="92" a="1"/>
  <c r="AW100" i="91" a="1"/>
  <c r="T35" i="91" a="1"/>
  <c r="AY195" i="91" a="1"/>
  <c r="Y47" i="87" a="1"/>
  <c r="AW25" i="87" a="1"/>
  <c r="T32" i="92" a="1"/>
  <c r="AV118" i="86" a="1"/>
  <c r="AX171" i="87" a="1"/>
  <c r="AM40" i="91" a="1"/>
  <c r="BA144" i="87" a="1"/>
  <c r="AG36" i="86" a="1"/>
  <c r="AW46" i="92" a="1"/>
  <c r="AV71" i="86" a="1"/>
  <c r="AZ192" i="92" a="1"/>
  <c r="AZ166" i="91" a="1"/>
  <c r="AW137" i="91" a="1"/>
  <c r="AO43" i="91" a="1"/>
  <c r="AW7" i="86" a="1"/>
  <c r="AF30" i="91" a="1"/>
  <c r="AX40" i="92" a="1"/>
  <c r="AV145" i="87" a="1"/>
  <c r="AX18" i="87" a="1"/>
  <c r="AS198" i="86" a="1"/>
  <c r="Z38" i="92" a="1"/>
  <c r="AY26" i="87" a="1"/>
  <c r="AS189" i="86" a="1"/>
  <c r="AX150" i="86" a="1"/>
  <c r="AK30" i="87" a="1"/>
  <c r="AY86" i="92" a="1"/>
  <c r="AU135" i="91" a="1"/>
  <c r="AX10" i="86" a="1"/>
  <c r="S43" i="91" a="1"/>
  <c r="AQ30" i="87" a="1"/>
  <c r="BA33" i="91" a="1"/>
  <c r="AW156" i="87" a="1"/>
  <c r="AV30" i="87" a="1"/>
  <c r="AU135" i="87" a="1"/>
  <c r="AV137" i="87" a="1"/>
  <c r="AS84" i="86" a="1"/>
  <c r="AT45" i="92" a="1"/>
  <c r="AX153" i="92" a="1"/>
  <c r="V40" i="86" a="1"/>
  <c r="AP44" i="87" a="1"/>
  <c r="AU157" i="92" a="1"/>
  <c r="R30" i="86" a="1"/>
  <c r="AX199" i="86" a="1"/>
  <c r="AV23" i="91" a="1"/>
  <c r="R38" i="91" a="1"/>
  <c r="AA37" i="87" a="1"/>
  <c r="AU13" i="91" a="1"/>
  <c r="BA100" i="87" a="1"/>
  <c r="X32" i="91" a="1"/>
  <c r="BA151" i="91" a="1"/>
  <c r="AQ40" i="87" a="1"/>
  <c r="Z35" i="92" a="1"/>
  <c r="AM32" i="86" a="1"/>
  <c r="AW80" i="86" a="1"/>
  <c r="AW31" i="86" a="1"/>
  <c r="BA199" i="87" a="1"/>
  <c r="L31" i="86" a="1"/>
  <c r="Q33" i="87" a="1"/>
  <c r="AI43" i="86" a="1"/>
  <c r="AF40" i="91" a="1"/>
  <c r="AZ94" i="91" a="1"/>
  <c r="AV151" i="86" a="1"/>
  <c r="AK46" i="91" a="1"/>
  <c r="AU82" i="91" a="1"/>
  <c r="BA19" i="91" a="1"/>
  <c r="AT168" i="86" a="1"/>
  <c r="AZ133" i="87" a="1"/>
  <c r="AT17" i="86" a="1"/>
  <c r="AZ21" i="91" a="1"/>
  <c r="AO37" i="91" a="1"/>
  <c r="AZ195" i="92" a="1"/>
  <c r="AX130" i="87" a="1"/>
  <c r="AV108" i="87" a="1"/>
  <c r="AY175" i="91" a="1"/>
  <c r="AP32" i="92" a="1"/>
  <c r="AK37" i="87" a="1"/>
  <c r="L43" i="87" a="1"/>
  <c r="AH32" i="92" a="1"/>
  <c r="BA72" i="92" a="1"/>
  <c r="AV95" i="87" a="1"/>
  <c r="AZ45" i="92" a="1"/>
  <c r="BA12" i="87" a="1"/>
  <c r="AY197" i="92" a="1"/>
  <c r="AX38" i="86" a="1"/>
  <c r="AU19" i="87" a="1"/>
  <c r="AJ33" i="91" a="1"/>
  <c r="AK44" i="86" a="1"/>
  <c r="AV153" i="92" a="1"/>
  <c r="BA69" i="91" a="1"/>
  <c r="W30" i="87" a="1"/>
  <c r="AW10" i="91" a="1"/>
  <c r="AR35" i="87" a="1"/>
  <c r="BA105" i="87" a="1"/>
  <c r="AP45" i="86" a="1"/>
  <c r="AX79" i="92" a="1"/>
  <c r="AS23" i="86" a="1"/>
  <c r="AV25" i="87" a="1"/>
  <c r="AV19" i="87" a="1"/>
  <c r="AZ149" i="92" a="1"/>
  <c r="AV123" i="87" a="1"/>
  <c r="AW174" i="92" a="1"/>
  <c r="AS27" i="86" a="1"/>
  <c r="AV96" i="91" a="1"/>
  <c r="Z37" i="91" a="1"/>
  <c r="Z44" i="86" a="1"/>
  <c r="AT78" i="86" a="1"/>
  <c r="AY81" i="92" a="1"/>
  <c r="BA172" i="91" a="1"/>
  <c r="K40" i="86" a="1"/>
  <c r="S32" i="92" a="1"/>
  <c r="AW89" i="87" a="1"/>
  <c r="AZ36" i="92" a="1"/>
  <c r="AX114" i="86" a="1"/>
  <c r="AA46" i="86" a="1"/>
  <c r="AF35" i="92" a="1"/>
  <c r="AQ32" i="87" a="1"/>
  <c r="N45" i="86" a="1"/>
  <c r="R46" i="91" a="1"/>
  <c r="AX14" i="92" a="1"/>
  <c r="AP34" i="86" a="1"/>
  <c r="AW30" i="86" a="1"/>
  <c r="AU145" i="92" a="1"/>
  <c r="AF47" i="91" a="1"/>
  <c r="AU40" i="86" a="1"/>
  <c r="AX109" i="91" a="1"/>
  <c r="AW180" i="91" a="1"/>
  <c r="AX160" i="87" a="1"/>
  <c r="BA42" i="91" a="1"/>
  <c r="BA20" i="91" a="1"/>
  <c r="AM31" i="92" a="1"/>
  <c r="AY33" i="87" a="1"/>
  <c r="AX15" i="87" a="1"/>
  <c r="R41" i="87" a="1"/>
  <c r="AO34" i="86" a="1"/>
  <c r="AN39" i="92" a="1"/>
  <c r="BA44" i="92" a="1"/>
  <c r="AY10" i="91" a="1"/>
  <c r="AI32" i="92" a="1"/>
  <c r="AY9" i="91" a="1"/>
  <c r="Z46" i="91" a="1"/>
  <c r="BA155" i="91" a="1"/>
  <c r="AA30" i="92" a="1"/>
  <c r="AQ36" i="92" a="1"/>
  <c r="AX184" i="91" a="1"/>
  <c r="AV127" i="86" a="1"/>
  <c r="AW47" i="86" a="1"/>
  <c r="AY175" i="92" a="1"/>
  <c r="W44" i="91" a="1"/>
  <c r="AW103" i="86" a="1"/>
  <c r="AX181" i="86" a="1"/>
  <c r="AI35" i="91" a="1"/>
  <c r="AU32" i="92" a="1"/>
  <c r="AV157" i="87" a="1"/>
  <c r="J40" i="86" a="1"/>
  <c r="V39" i="91" a="1"/>
  <c r="L34" i="86" a="1"/>
  <c r="AT147" i="86" a="1"/>
  <c r="N37" i="87" a="1"/>
  <c r="AW78" i="92" a="1"/>
  <c r="AW128" i="86" a="1"/>
  <c r="AS173" i="86" a="1"/>
  <c r="AV129" i="92" a="1"/>
  <c r="BA151" i="87" a="1"/>
  <c r="AV11" i="87" a="1"/>
  <c r="U35" i="86" a="1"/>
  <c r="AA36" i="91" a="1"/>
  <c r="AV71" i="87" a="1"/>
  <c r="AX159" i="87" a="1"/>
  <c r="AU104" i="91" a="1"/>
  <c r="BA184" i="87" a="1"/>
  <c r="AV8" i="87" a="1"/>
  <c r="AW30" i="91" a="1"/>
  <c r="BA178" i="92" a="1"/>
  <c r="AT128" i="86" a="1"/>
  <c r="AU9" i="86" a="1"/>
  <c r="AA32" i="92" a="1"/>
  <c r="BA183" i="91" a="1"/>
  <c r="AU152" i="86" a="1"/>
  <c r="AY117" i="92" a="1"/>
  <c r="AW176" i="86" a="1"/>
  <c r="AX149" i="92" a="1"/>
  <c r="BA163" i="91" a="1"/>
  <c r="AU151" i="87" a="1"/>
  <c r="AV19" i="91" a="1"/>
  <c r="U33" i="92" a="1"/>
  <c r="AS39" i="86" a="1"/>
  <c r="AX116" i="92" a="1"/>
  <c r="Q37" i="91" a="1"/>
  <c r="BA157" i="91" a="1"/>
  <c r="BA100" i="91" a="1"/>
  <c r="AU133" i="91" a="1"/>
  <c r="BA116" i="91" a="1"/>
  <c r="BA91" i="91" a="1"/>
  <c r="O36" i="87" a="1"/>
  <c r="AR39" i="87" a="1"/>
  <c r="AC34" i="92" a="1"/>
  <c r="AU102" i="87" a="1"/>
  <c r="AW157" i="91" a="1"/>
  <c r="AG44" i="87" a="1"/>
  <c r="AV131" i="92" a="1"/>
  <c r="AV88" i="91" a="1"/>
  <c r="AU112" i="92" a="1"/>
  <c r="AW179" i="87" a="1"/>
  <c r="AW190" i="87" a="1"/>
  <c r="AZ41" i="92" a="1"/>
  <c r="AS43" i="87" a="1"/>
  <c r="AL31" i="86" a="1"/>
  <c r="AU137" i="86" a="1"/>
  <c r="AG43" i="86" a="1"/>
  <c r="AW42" i="92" a="1"/>
  <c r="AT140" i="86" a="1"/>
  <c r="BA181" i="91" a="1"/>
  <c r="AJ41" i="86" a="1"/>
  <c r="AY21" i="87" a="1"/>
  <c r="AW90" i="86" a="1"/>
  <c r="BA82" i="92" a="1"/>
  <c r="AS194" i="86" a="1"/>
  <c r="AZ137" i="91" a="1"/>
  <c r="AV107" i="92" a="1"/>
  <c r="AJ34" i="86" a="1"/>
  <c r="BA35" i="87" a="1"/>
  <c r="BA177" i="87" a="1"/>
  <c r="M47" i="92" a="1"/>
  <c r="AW98" i="87" a="1"/>
  <c r="BA164" i="91" a="1"/>
  <c r="AU104" i="86" a="1"/>
  <c r="AW142" i="86" a="1"/>
  <c r="AF32" i="86" a="1"/>
  <c r="AY111" i="87" a="1"/>
  <c r="AU22" i="91" a="1"/>
  <c r="AE44" i="87" a="1"/>
  <c r="AU153" i="87" a="1"/>
  <c r="Z37" i="86" a="1"/>
  <c r="AW195" i="86" a="1"/>
  <c r="BA165" i="92" a="1"/>
  <c r="AY43" i="92" a="1"/>
  <c r="AX116" i="86" a="1"/>
  <c r="AW39" i="91" a="1"/>
  <c r="AS68" i="86" a="1"/>
  <c r="AV76" i="92" a="1"/>
  <c r="AG33" i="87" a="1"/>
  <c r="AV148" i="86" a="1"/>
  <c r="AP40" i="86" a="1"/>
  <c r="Z32" i="91" a="1"/>
  <c r="O32" i="91" a="1"/>
  <c r="AU108" i="91" a="1"/>
  <c r="AV139" i="92" a="1"/>
  <c r="AZ76" i="92" a="1"/>
  <c r="AW87" i="86" a="1"/>
  <c r="AX179" i="92" a="1"/>
  <c r="AW99" i="91" a="1"/>
  <c r="AZ27" i="87" a="1"/>
  <c r="Q41" i="87" a="1"/>
  <c r="BA126" i="92" a="1"/>
  <c r="AU17" i="91" a="1"/>
  <c r="AY78" i="87" a="1"/>
  <c r="AY128" i="91" a="1"/>
  <c r="BA125" i="87" a="1"/>
  <c r="AU77" i="92" a="1"/>
  <c r="O31" i="87" a="1"/>
  <c r="AX104" i="87" a="1"/>
  <c r="AW98" i="86" a="1"/>
  <c r="AE39" i="86" a="1"/>
  <c r="AZ114" i="87" a="1"/>
  <c r="AZ8" i="87" a="1"/>
  <c r="AX7" i="87" a="1"/>
  <c r="AS40" i="87" a="1"/>
  <c r="AQ44" i="91" a="1"/>
  <c r="AV142" i="91" a="1"/>
  <c r="AT89" i="86" a="1"/>
  <c r="AV81" i="87" a="1"/>
  <c r="AT132" i="86" a="1"/>
  <c r="AC30" i="86" a="1"/>
  <c r="AV109" i="92" a="1"/>
  <c r="BA45" i="92" a="1"/>
  <c r="Q47" i="92" a="1"/>
  <c r="BA102" i="91" a="1"/>
  <c r="AW38" i="86" a="1"/>
  <c r="X34" i="87" a="1"/>
  <c r="AO47" i="91" a="1"/>
  <c r="AY194" i="87" a="1"/>
  <c r="AV178" i="86" a="1"/>
  <c r="AW24" i="92" a="1"/>
  <c r="AX118" i="91" a="1"/>
  <c r="AX98" i="86" a="1"/>
  <c r="AV144" i="91" a="1"/>
  <c r="AW6" i="91" a="1"/>
  <c r="AU6" i="91" a="1"/>
  <c r="AN46" i="92" a="1"/>
  <c r="AX69" i="87" a="1"/>
  <c r="Y34" i="91" a="1"/>
  <c r="AV191" i="91" a="1"/>
  <c r="AW112" i="86" a="1"/>
  <c r="AV68" i="86" a="1"/>
  <c r="AT189" i="86" a="1"/>
  <c r="AE35" i="86" a="1"/>
  <c r="AZ45" i="91" a="1"/>
  <c r="AX38" i="92" a="1"/>
  <c r="AV190" i="91" a="1"/>
  <c r="AX189" i="92" a="1"/>
  <c r="AS46" i="86" a="1"/>
  <c r="Q41" i="91" a="1"/>
  <c r="AX190" i="91" a="1"/>
  <c r="AF30" i="87" a="1"/>
  <c r="AV159" i="92" a="1"/>
  <c r="AW22" i="86" a="1"/>
  <c r="AV19" i="86" a="1"/>
  <c r="AD30" i="86" a="1"/>
  <c r="AL46" i="87" a="1"/>
  <c r="O34" i="86" a="1"/>
  <c r="AX109" i="87" a="1"/>
  <c r="AS146" i="86" a="1"/>
  <c r="AE45" i="86" a="1"/>
  <c r="AS39" i="87" a="1"/>
  <c r="AV188" i="92" a="1"/>
  <c r="AZ31" i="92" a="1"/>
  <c r="AW194" i="91" a="1"/>
  <c r="BA168" i="91" a="1"/>
  <c r="AW105" i="87" a="1"/>
  <c r="AV22" i="91" a="1"/>
  <c r="AW184" i="91" a="1"/>
  <c r="V47" i="87" a="1"/>
  <c r="AX74" i="92" a="1"/>
  <c r="AY89" i="91" a="1"/>
  <c r="AW190" i="92" a="1"/>
  <c r="BA156" i="87" a="1"/>
  <c r="AR34" i="91" a="1"/>
  <c r="AZ152" i="87" a="1"/>
  <c r="AS137" i="86" a="1"/>
  <c r="AW180" i="87" a="1"/>
  <c r="AV31" i="86" a="1"/>
  <c r="Q35" i="91" a="1"/>
  <c r="AY163" i="92" a="1"/>
  <c r="AY113" i="87" a="1"/>
  <c r="AA37" i="91" a="1"/>
  <c r="AJ45" i="92" a="1"/>
  <c r="AY88" i="87" a="1"/>
  <c r="Q34" i="86" a="1"/>
  <c r="AZ77" i="92" a="1"/>
  <c r="AA36" i="86" a="1"/>
  <c r="AV157" i="91" a="1"/>
  <c r="BA46" i="92" a="1"/>
  <c r="M41" i="87" a="1"/>
  <c r="AX16" i="91" a="1"/>
  <c r="AW104" i="91" a="1"/>
  <c r="P38" i="92" a="1"/>
  <c r="AU83" i="86" a="1"/>
  <c r="AM34" i="92" a="1"/>
  <c r="AW153" i="91" a="1"/>
  <c r="AU26" i="91" a="1"/>
  <c r="P37" i="86" a="1"/>
  <c r="AF32" i="87" a="1"/>
  <c r="AT18" i="86" a="1"/>
  <c r="Q31" i="86" a="1"/>
  <c r="AU187" i="87" a="1"/>
  <c r="AU97" i="87" a="1"/>
  <c r="AJ40" i="87" a="1"/>
  <c r="AS38" i="92" a="1"/>
  <c r="P32" i="92" a="1"/>
  <c r="AV166" i="92" a="1"/>
  <c r="AW117" i="91" a="1"/>
  <c r="AU110" i="87" a="1"/>
  <c r="AV167" i="92" a="1"/>
  <c r="AB39" i="92" a="1"/>
  <c r="AY101" i="92" a="1"/>
  <c r="AW12" i="91" a="1"/>
  <c r="AN40" i="87" a="1"/>
  <c r="M40" i="91" a="1"/>
  <c r="AR30" i="92" a="1"/>
  <c r="AU166" i="92" a="1"/>
  <c r="AU131" i="87" a="1"/>
  <c r="AY34" i="92" a="1"/>
  <c r="AS196" i="86" a="1"/>
  <c r="AN43" i="91" a="1"/>
  <c r="AY83" i="92" a="1"/>
  <c r="AX146" i="91" a="1"/>
  <c r="AV120" i="92" a="1"/>
  <c r="AU131" i="92" a="1"/>
  <c r="AD35" i="86" a="1"/>
  <c r="AV150" i="86" a="1"/>
  <c r="J35" i="86" a="1"/>
  <c r="AV28" i="91" a="1"/>
  <c r="BA44" i="91" a="1"/>
  <c r="AH38" i="87" a="1"/>
  <c r="AY83" i="87" a="1"/>
  <c r="N44" i="86" a="1"/>
  <c r="O36" i="91" a="1"/>
  <c r="M34" i="87" a="1"/>
  <c r="AW173" i="91" a="1"/>
  <c r="AU127" i="86" a="1"/>
  <c r="AH43" i="92" a="1"/>
  <c r="AV46" i="92" a="1"/>
  <c r="R32" i="87" a="1"/>
  <c r="AH33" i="92" a="1"/>
  <c r="AX31" i="92" a="1"/>
  <c r="R37" i="87" a="1"/>
  <c r="AW11" i="87" a="1"/>
  <c r="AU89" i="91" a="1"/>
  <c r="AX154" i="86" a="1"/>
  <c r="AZ146" i="92" a="1"/>
  <c r="U47" i="87" a="1"/>
  <c r="AU127" i="87" a="1"/>
  <c r="AE45" i="87" a="1"/>
  <c r="AA33" i="92" a="1"/>
  <c r="AX126" i="87" a="1"/>
  <c r="AX173" i="91" a="1"/>
  <c r="AX153" i="91" a="1"/>
  <c r="BA90" i="91" a="1"/>
  <c r="AW166" i="87" a="1"/>
  <c r="AX180" i="87" a="1"/>
  <c r="AW181" i="92" a="1"/>
  <c r="AX181" i="87" a="1"/>
  <c r="AE40" i="86" a="1"/>
  <c r="O33" i="92" a="1"/>
  <c r="AI37" i="91" a="1"/>
  <c r="BA93" i="92" a="1"/>
  <c r="AY86" i="87" a="1"/>
  <c r="AX175" i="86" a="1"/>
  <c r="AP31" i="86" a="1"/>
  <c r="BA110" i="87" a="1"/>
  <c r="AT85" i="86" a="1"/>
  <c r="AK33" i="92" a="1"/>
  <c r="BA9" i="87" a="1"/>
  <c r="AZ47" i="91" a="1"/>
  <c r="AX190" i="92" a="1"/>
  <c r="R31" i="87" a="1"/>
  <c r="AG47" i="87" a="1"/>
  <c r="AW113" i="92" a="1"/>
  <c r="X34" i="86" a="1"/>
  <c r="AI40" i="92" a="1"/>
  <c r="AP43" i="87" a="1"/>
  <c r="AU15" i="92" a="1"/>
  <c r="AX128" i="91" a="1"/>
  <c r="BA191" i="87" a="1"/>
  <c r="AZ189" i="87" a="1"/>
  <c r="AV115" i="87" a="1"/>
  <c r="R35" i="92" a="1"/>
  <c r="AY91" i="87" a="1"/>
  <c r="M44" i="86" a="1"/>
  <c r="AX126" i="92" a="1"/>
  <c r="AS31" i="91" a="1"/>
  <c r="AX181" i="92" a="1"/>
  <c r="AS10" i="86" a="1"/>
  <c r="R39" i="91" a="1"/>
  <c r="AV137" i="91" a="1"/>
  <c r="AX136" i="92" a="1"/>
  <c r="AW7" i="91" a="1"/>
  <c r="AZ135" i="92" a="1"/>
  <c r="AX16" i="92" a="1"/>
  <c r="AZ18" i="92" a="1"/>
  <c r="AJ32" i="92" a="1"/>
  <c r="AS7" i="86" a="1"/>
  <c r="AV179" i="92" a="1"/>
  <c r="AR31" i="91" a="1"/>
  <c r="AU179" i="91" a="1"/>
  <c r="AY30" i="92" a="1"/>
  <c r="AW101" i="86" a="1"/>
  <c r="AW46" i="91" a="1"/>
  <c r="AY87" i="92" a="1"/>
  <c r="AV90" i="86" a="1"/>
  <c r="BA176" i="91" a="1"/>
  <c r="AU104" i="92" a="1"/>
  <c r="AU6" i="86" a="1"/>
  <c r="O44" i="91" a="1"/>
  <c r="AA45" i="92" a="1"/>
  <c r="AW198" i="91" a="1"/>
  <c r="Z30" i="91" a="1"/>
  <c r="AX139" i="91" a="1"/>
  <c r="AW27" i="91" a="1"/>
  <c r="AY12" i="92" a="1"/>
  <c r="AB38" i="87" a="1"/>
  <c r="T34" i="86" a="1"/>
  <c r="AZ40" i="87" a="1"/>
  <c r="AW32" i="86" a="1"/>
  <c r="AX47" i="87" a="1"/>
  <c r="AX95" i="91" a="1"/>
  <c r="AV181" i="86" a="1"/>
  <c r="AU95" i="87" a="1"/>
  <c r="BA68" i="87" a="1"/>
  <c r="BA174" i="92" a="1"/>
  <c r="AW73" i="91" a="1"/>
  <c r="AW159" i="86" a="1"/>
  <c r="AK31" i="92" a="1"/>
  <c r="M33" i="92" a="1"/>
  <c r="AV23" i="86" a="1"/>
  <c r="AX136" i="86" a="1"/>
  <c r="AV79" i="87" a="1"/>
  <c r="AV116" i="86" a="1"/>
  <c r="AX136" i="87" a="1"/>
  <c r="AY127" i="92" a="1"/>
  <c r="AV132" i="86" a="1"/>
  <c r="S30" i="87" a="1"/>
  <c r="AX113" i="86" a="1"/>
  <c r="AR32" i="91" a="1"/>
  <c r="AY196" i="92" a="1"/>
  <c r="AX96" i="86" a="1"/>
  <c r="AP38" i="92" a="1"/>
  <c r="AO46" i="91" a="1"/>
  <c r="AS155" i="86" a="1"/>
  <c r="AS77" i="86" a="1"/>
  <c r="AV139" i="87" a="1"/>
  <c r="AV120" i="91" a="1"/>
  <c r="AT111" i="86" a="1"/>
  <c r="AY97" i="87" a="1"/>
  <c r="AX38" i="91" a="1"/>
  <c r="AK40" i="91" a="1"/>
  <c r="AO41" i="87" a="1"/>
  <c r="AW39" i="92" a="1"/>
  <c r="AY13" i="92" a="1"/>
  <c r="AZ22" i="91" a="1"/>
  <c r="AX113" i="92" a="1"/>
  <c r="AS37" i="92" a="1"/>
  <c r="AW116" i="87" a="1"/>
  <c r="AT76" i="86" a="1"/>
  <c r="AZ85" i="92" a="1"/>
  <c r="AW98" i="92" a="1"/>
  <c r="AL33" i="91" a="1"/>
  <c r="AD40" i="91" a="1"/>
  <c r="AY83" i="91" a="1"/>
  <c r="W40" i="87" a="1"/>
  <c r="P34" i="87" a="1"/>
  <c r="BA102" i="92" a="1"/>
  <c r="AG40" i="91" a="1"/>
  <c r="AX135" i="86" a="1"/>
  <c r="AX199" i="87" a="1"/>
  <c r="AW154" i="86" a="1"/>
  <c r="AU109" i="92" a="1"/>
  <c r="AA32" i="87" a="1"/>
  <c r="U41" i="86" a="1"/>
  <c r="AW5" i="87" a="1"/>
  <c r="AZ88" i="91" a="1"/>
  <c r="AZ102" i="87" a="1"/>
  <c r="AX10" i="87" a="1"/>
  <c r="S47" i="87" a="1"/>
  <c r="T37" i="91" a="1"/>
  <c r="AX182" i="91" a="1"/>
  <c r="AU157" i="91" a="1"/>
  <c r="AU143" i="92" a="1"/>
  <c r="AV195" i="92" a="1"/>
  <c r="O39" i="86" a="1"/>
  <c r="AV97" i="92" a="1"/>
  <c r="AW150" i="86" a="1"/>
  <c r="AW40" i="86" a="1"/>
  <c r="V37" i="91" a="1"/>
  <c r="AY69" i="92" a="1"/>
  <c r="AV106" i="87" a="1"/>
  <c r="AZ80" i="87" a="1"/>
  <c r="AQ40" i="92" a="1"/>
  <c r="O40" i="87" a="1"/>
  <c r="AM43" i="87" a="1"/>
  <c r="P33" i="87" a="1"/>
  <c r="AU32" i="87" a="1"/>
  <c r="M45" i="91" a="1"/>
  <c r="AU132" i="92" a="1"/>
  <c r="AM38" i="87" a="1"/>
  <c r="AF40" i="92" a="1"/>
  <c r="AV148" i="87" a="1"/>
  <c r="AA46" i="91" a="1"/>
  <c r="AX46" i="92" a="1"/>
  <c r="L34" i="87" a="1"/>
  <c r="AV158" i="86" a="1"/>
  <c r="AT167" i="86" a="1"/>
  <c r="P37" i="87" a="1"/>
  <c r="AV72" i="87" a="1"/>
  <c r="AQ43" i="91" a="1"/>
  <c r="AZ94" i="87" a="1"/>
  <c r="AS165" i="86" a="1"/>
  <c r="K33" i="86" a="1"/>
  <c r="AV180" i="91" a="1"/>
  <c r="BA24" i="87" a="1"/>
  <c r="AZ74" i="91" a="1"/>
  <c r="BA155" i="87" a="1"/>
  <c r="AB33" i="92" a="1"/>
  <c r="AU36" i="87" a="1"/>
  <c r="AT39" i="87" a="1"/>
  <c r="AT43" i="86" a="1"/>
  <c r="BA93" i="87" a="1"/>
  <c r="AZ140" i="91" a="1"/>
  <c r="AU105" i="92" a="1"/>
  <c r="AK36" i="86" a="1"/>
  <c r="AX47" i="91" a="1"/>
  <c r="AG38" i="87" a="1"/>
  <c r="AT10" i="86" a="1"/>
  <c r="AQ45" i="92" a="1"/>
  <c r="N32" i="92" a="1"/>
  <c r="AX12" i="92" a="1"/>
  <c r="BA10" i="91" a="1"/>
  <c r="AV69" i="91" a="1"/>
  <c r="AW177" i="87" a="1"/>
  <c r="AU119" i="91" a="1"/>
  <c r="O44" i="92" a="1"/>
  <c r="Z40" i="86" a="1"/>
  <c r="AW183" i="87" a="1"/>
  <c r="AX110" i="92" a="1"/>
  <c r="U41" i="92" a="1"/>
  <c r="AX86" i="87" a="1"/>
  <c r="AW80" i="92" a="1"/>
  <c r="AV72" i="91" a="1"/>
  <c r="AZ102" i="91" a="1"/>
  <c r="AP35" i="92" a="1"/>
  <c r="AY193" i="92" a="1"/>
  <c r="AB43" i="92" a="1"/>
  <c r="AV7" i="92" a="1"/>
  <c r="X47" i="91" a="1"/>
  <c r="AU185" i="92" a="1"/>
  <c r="AX115" i="91" a="1"/>
  <c r="AV112" i="92" a="1"/>
  <c r="AZ83" i="92" a="1"/>
  <c r="AH31" i="92" a="1"/>
  <c r="AY32" i="87" a="1"/>
  <c r="AU134" i="92" a="1"/>
  <c r="AS22" i="86" a="1"/>
  <c r="AA34" i="87" a="1"/>
  <c r="AY155" i="91" a="1"/>
  <c r="BA156" i="91" a="1"/>
  <c r="AV138" i="86" a="1"/>
  <c r="AU120" i="87" a="1"/>
  <c r="AU98" i="91" a="1"/>
  <c r="AU118" i="92" a="1"/>
  <c r="AX73" i="92" a="1"/>
  <c r="AW148" i="92" a="1"/>
  <c r="AX111" i="87" a="1"/>
  <c r="AW114" i="92" a="1"/>
  <c r="Q30" i="91" a="1"/>
  <c r="AV121" i="91" a="1"/>
  <c r="AE32" i="86" a="1"/>
  <c r="O43" i="92" a="1"/>
  <c r="AF33" i="92" a="1"/>
  <c r="AV23" i="87" a="1"/>
  <c r="AT81" i="86" a="1"/>
  <c r="AW88" i="91" a="1"/>
  <c r="AV187" i="87" a="1"/>
  <c r="AU164" i="92" a="1"/>
  <c r="AV78" i="92" a="1"/>
  <c r="T36" i="92" a="1"/>
  <c r="AW183" i="86" a="1"/>
  <c r="AU148" i="91" a="1"/>
  <c r="Z45" i="92" a="1"/>
  <c r="AU193" i="87" a="1"/>
  <c r="AV38" i="91" a="1"/>
  <c r="AW108" i="87" a="1"/>
  <c r="AX25" i="92" a="1"/>
  <c r="Z46" i="87" a="1"/>
  <c r="N44" i="92" a="1"/>
  <c r="AY194" i="91" a="1"/>
  <c r="AW185" i="86" a="1"/>
  <c r="AX151" i="91" a="1"/>
  <c r="AZ21" i="87" a="1"/>
  <c r="AX176" i="91" a="1"/>
  <c r="AV134" i="87" a="1"/>
  <c r="AV114" i="91" a="1"/>
  <c r="N43" i="92" a="1"/>
  <c r="AR43" i="86" a="1"/>
  <c r="AV100" i="86" a="1"/>
  <c r="AW24" i="86" a="1"/>
  <c r="AU89" i="86" a="1"/>
  <c r="AJ37" i="87" a="1"/>
  <c r="T39" i="92" a="1"/>
  <c r="AA39" i="91" a="1"/>
  <c r="AC47" i="87" a="1"/>
  <c r="AX102" i="86" a="1"/>
  <c r="AK35" i="86" a="1"/>
  <c r="AX29" i="92" a="1"/>
  <c r="AU139" i="91" a="1"/>
  <c r="AU154" i="91" a="1"/>
  <c r="AW158" i="87" a="1"/>
  <c r="AV164" i="87" a="1"/>
  <c r="AG30" i="92" a="1"/>
  <c r="AV126" i="87" a="1"/>
  <c r="BA97" i="87" a="1"/>
  <c r="BA180" i="92" a="1"/>
  <c r="AW95" i="86" a="1"/>
  <c r="AY10" i="92" a="1"/>
  <c r="AZ131" i="91" a="1"/>
  <c r="AY89" i="92" a="1"/>
  <c r="AY11" i="91" a="1"/>
  <c r="AD47" i="87" a="1"/>
  <c r="AK38" i="87" a="1"/>
  <c r="Q30" i="87" a="1"/>
  <c r="AX182" i="92" a="1"/>
  <c r="AW116" i="92" a="1"/>
  <c r="AU135" i="86" a="1"/>
  <c r="M43" i="92" a="1"/>
  <c r="AW168" i="87" a="1"/>
  <c r="AZ5" i="91" a="1"/>
  <c r="AX88" i="91" a="1"/>
  <c r="S45" i="86" a="1"/>
  <c r="AS34" i="86" a="1"/>
  <c r="AX132" i="86" a="1"/>
  <c r="BA5" i="91" a="1"/>
  <c r="AC38" i="87" a="1"/>
  <c r="AO38" i="91" a="1"/>
  <c r="AG34" i="86" a="1"/>
  <c r="AL33" i="87" a="1"/>
  <c r="AJ35" i="87" a="1"/>
  <c r="AW46" i="87" a="1"/>
  <c r="AY41" i="91" a="1"/>
  <c r="AY158" i="91" a="1"/>
  <c r="AV42" i="91" a="1"/>
  <c r="O31" i="86" a="1"/>
  <c r="BA30" i="92" a="1"/>
  <c r="AV175" i="92" a="1"/>
  <c r="AX18" i="92" a="1"/>
  <c r="AU75" i="92" a="1"/>
  <c r="AW138" i="87" a="1"/>
  <c r="AX188" i="87" a="1"/>
  <c r="AZ181" i="87" a="1"/>
  <c r="AU147" i="87" a="1"/>
  <c r="BA136" i="87" a="1"/>
  <c r="AW68" i="92" a="1"/>
  <c r="AY94" i="91" a="1"/>
  <c r="AW27" i="87" a="1"/>
  <c r="AW20" i="91" a="1"/>
  <c r="AO32" i="92" a="1"/>
  <c r="Q36" i="91" a="1"/>
  <c r="U44" i="92" a="1"/>
  <c r="AE46" i="87" a="1"/>
  <c r="BA89" i="87" a="1"/>
  <c r="AW74" i="91" a="1"/>
  <c r="AZ125" i="91" a="1"/>
  <c r="AV146" i="87" a="1"/>
  <c r="BA97" i="91" a="1"/>
  <c r="AZ119" i="91" a="1"/>
  <c r="AU200" i="91" a="1"/>
  <c r="AU25" i="92" a="1"/>
  <c r="S31" i="86" a="1"/>
  <c r="AY145" i="92" a="1"/>
  <c r="AN36" i="87" a="1"/>
  <c r="AT9" i="86" a="1"/>
  <c r="AY105" i="92" a="1"/>
  <c r="Y39" i="86" a="1"/>
  <c r="AY68" i="91" a="1"/>
  <c r="AC35" i="86" a="1"/>
  <c r="AZ84" i="92" a="1"/>
  <c r="AY166" i="91" a="1"/>
  <c r="AZ133" i="92" a="1"/>
  <c r="AW121" i="86" a="1"/>
  <c r="AX14" i="87" a="1"/>
  <c r="AP36" i="92" a="1"/>
  <c r="AX31" i="87" a="1"/>
  <c r="P33" i="92" a="1"/>
  <c r="AY181" i="92" a="1"/>
  <c r="AU170" i="86" a="1"/>
  <c r="AU92" i="92" a="1"/>
  <c r="AM46" i="87" a="1"/>
  <c r="AC30" i="92" a="1"/>
  <c r="AT36" i="86" a="1"/>
  <c r="BA40" i="87" a="1"/>
  <c r="L35" i="91" a="1"/>
  <c r="AZ158" i="87" a="1"/>
  <c r="AS127" i="86" a="1"/>
  <c r="AY190" i="87" a="1"/>
  <c r="AW154" i="87" a="1"/>
  <c r="S35" i="91" a="1"/>
  <c r="BA20" i="92" a="1"/>
  <c r="AU157" i="87" a="1"/>
  <c r="AV130" i="86" a="1"/>
  <c r="M47" i="87" a="1"/>
  <c r="Y36" i="91" a="1"/>
  <c r="W37" i="87" a="1"/>
  <c r="P35" i="87" a="1"/>
  <c r="AZ107" i="87" a="1"/>
  <c r="AV117" i="87" a="1"/>
  <c r="AU196" i="91" a="1"/>
  <c r="AV180" i="92" a="1"/>
  <c r="R45" i="92" a="1"/>
  <c r="AX5" i="86" a="1"/>
  <c r="AZ136" i="87" a="1"/>
  <c r="AS103" i="86" a="1"/>
  <c r="AU124" i="86" a="1"/>
  <c r="AZ109" i="91" a="1"/>
  <c r="AX13" i="86" a="1"/>
  <c r="Y44" i="92" a="1"/>
  <c r="AT195" i="86" a="1"/>
  <c r="AI32" i="91" a="1"/>
  <c r="AZ43" i="91" a="1"/>
  <c r="AY126" i="92" a="1"/>
  <c r="AW82" i="91" a="1"/>
  <c r="V30" i="91" a="1"/>
  <c r="W36" i="87" a="1"/>
  <c r="AX194" i="92" a="1"/>
  <c r="AY21" i="91" a="1"/>
  <c r="S39" i="92" a="1"/>
  <c r="AV140" i="87" a="1"/>
  <c r="AV14" i="92" a="1"/>
  <c r="AX192" i="92" a="1"/>
  <c r="N39" i="92" a="1"/>
  <c r="AQ44" i="86" a="1"/>
  <c r="K47" i="86" a="1"/>
  <c r="X40" i="92" a="1"/>
  <c r="U31" i="91" a="1"/>
  <c r="AS31" i="86" a="1"/>
  <c r="AX152" i="91" a="1"/>
  <c r="AW7" i="87" a="1"/>
  <c r="AY177" i="92" a="1"/>
  <c r="BA23" i="91" a="1"/>
  <c r="AA41" i="87" a="1"/>
  <c r="AU150" i="92" a="1"/>
  <c r="N44" i="91" a="1"/>
  <c r="AW111" i="92" a="1"/>
  <c r="T36" i="91" a="1"/>
  <c r="N31" i="86" a="1"/>
  <c r="AV174" i="86" a="1"/>
  <c r="AW14" i="87" a="1"/>
  <c r="W45" i="92" a="1"/>
  <c r="N46" i="86" a="1"/>
  <c r="AX155" i="86" a="1"/>
  <c r="AS108" i="86" a="1"/>
  <c r="AU23" i="87" a="1"/>
  <c r="AU178" i="91" a="1"/>
  <c r="M30" i="91" a="1"/>
  <c r="AW141" i="91" a="1"/>
  <c r="BA72" i="91" a="1"/>
  <c r="N39" i="87" a="1"/>
  <c r="AE40" i="92" a="1"/>
  <c r="AY137" i="91" a="1"/>
  <c r="AD36" i="87" a="1"/>
  <c r="AX89" i="91" a="1"/>
  <c r="AX147" i="92" a="1"/>
  <c r="AU159" i="86" a="1"/>
  <c r="AI46" i="92" a="1"/>
  <c r="AU121" i="92" a="1"/>
  <c r="Y36" i="92" a="1"/>
  <c r="AX185" i="91" a="1"/>
  <c r="AW71" i="87" a="1"/>
  <c r="X43" i="91" a="1"/>
  <c r="AO35" i="87" a="1"/>
  <c r="L44" i="91" a="1"/>
  <c r="AB41" i="87" a="1"/>
  <c r="AV174" i="92" a="1"/>
  <c r="AY167" i="91" a="1"/>
  <c r="AZ77" i="87" a="1"/>
  <c r="AT45" i="87" a="1"/>
  <c r="AQ47" i="92" a="1"/>
  <c r="AX75" i="86" a="1"/>
  <c r="AV153" i="86" a="1"/>
  <c r="AY131" i="92" a="1"/>
  <c r="R47" i="86" a="1"/>
  <c r="T39" i="87" a="1"/>
  <c r="AW120" i="92" a="1"/>
  <c r="AY27" i="87" a="1"/>
  <c r="W38" i="92" a="1"/>
  <c r="AX124" i="87" a="1"/>
  <c r="AW20" i="87" a="1"/>
  <c r="AY185" i="87" a="1"/>
  <c r="BA107" i="87" a="1"/>
  <c r="AU45" i="92" a="1"/>
  <c r="AW79" i="92" a="1"/>
  <c r="AT22" i="86" a="1"/>
  <c r="AS144" i="86" a="1"/>
  <c r="AV126" i="86" a="1"/>
  <c r="AZ19" i="91" a="1"/>
  <c r="U32" i="86" a="1"/>
  <c r="AX107" i="87" a="1"/>
  <c r="AX166" i="91" a="1"/>
  <c r="V45" i="91" a="1"/>
  <c r="AY22" i="91" a="1"/>
  <c r="AX182" i="86" a="1"/>
  <c r="AM43" i="92" a="1"/>
  <c r="AW15" i="87" a="1"/>
  <c r="AW41" i="92" a="1"/>
  <c r="BA32" i="92" a="1"/>
  <c r="AW130" i="86" a="1"/>
  <c r="AX142" i="87" a="1"/>
  <c r="AE44" i="86" a="1"/>
  <c r="BA114" i="92" a="1"/>
  <c r="AU167" i="92" a="1"/>
  <c r="AX186" i="86" a="1"/>
  <c r="AZ190" i="87" a="1"/>
  <c r="BA145" i="91" a="1"/>
  <c r="Q32" i="92" a="1"/>
  <c r="AU189" i="91" a="1"/>
  <c r="AC33" i="86" a="1"/>
  <c r="AY97" i="92" a="1"/>
  <c r="AG45" i="92" a="1"/>
  <c r="AG35" i="87" a="1"/>
  <c r="AE39" i="92" a="1"/>
  <c r="Z31" i="92" a="1"/>
  <c r="AQ38" i="87" a="1"/>
  <c r="AZ168" i="87" a="1"/>
  <c r="AQ45" i="91" a="1"/>
  <c r="AY27" i="91" a="1"/>
  <c r="AA39" i="86" a="1"/>
  <c r="AY198" i="91" a="1"/>
  <c r="AO43" i="87" a="1"/>
  <c r="AJ43" i="92" a="1"/>
  <c r="AT152" i="86" a="1"/>
  <c r="L32" i="86" a="1"/>
  <c r="AV10" i="92" a="1"/>
  <c r="AW160" i="86" a="1"/>
  <c r="AV142" i="92" a="1"/>
  <c r="S39" i="91" a="1"/>
  <c r="AZ117" i="91" a="1"/>
  <c r="AI43" i="87" a="1"/>
  <c r="AW180" i="92" a="1"/>
  <c r="AV40" i="92" a="1"/>
  <c r="AU116" i="91" a="1"/>
  <c r="AU131" i="91" a="1"/>
  <c r="M31" i="91" a="1"/>
  <c r="AW134" i="92" a="1"/>
  <c r="AU5" i="92" a="1"/>
  <c r="AV46" i="91" a="1"/>
  <c r="AR33" i="86" a="1"/>
  <c r="N37" i="91" a="1"/>
  <c r="AW119" i="92" a="1"/>
  <c r="AW6" i="87" a="1"/>
  <c r="AO36" i="86" a="1"/>
  <c r="AG46" i="87" a="1"/>
  <c r="AZ46" i="92" a="1"/>
  <c r="AX22" i="87" a="1"/>
  <c r="V34" i="92" a="1"/>
  <c r="AY71" i="87" a="1"/>
  <c r="AU162" i="87" a="1"/>
  <c r="AY95" i="87" a="1"/>
  <c r="Z35" i="86" a="1"/>
  <c r="AU127" i="92" a="1"/>
  <c r="AY46" i="87" a="1"/>
  <c r="AU184" i="92" a="1"/>
  <c r="AU10" i="91" a="1"/>
  <c r="AU142" i="92" a="1"/>
  <c r="L34" i="91" a="1"/>
  <c r="AG37" i="86" a="1"/>
  <c r="AX43" i="86" a="1"/>
  <c r="AV166" i="87" a="1"/>
  <c r="AW77" i="92" a="1"/>
  <c r="AX127" i="87" a="1"/>
  <c r="AY43" i="91" a="1"/>
  <c r="BA170" i="87" a="1"/>
  <c r="AV27" i="87" a="1"/>
  <c r="AU182" i="91" a="1"/>
  <c r="U44" i="87" a="1"/>
  <c r="J33" i="86" a="1"/>
  <c r="AW22" i="91" a="1"/>
  <c r="AS161" i="86" a="1"/>
  <c r="AA31" i="87" a="1"/>
  <c r="AU47" i="86" a="1"/>
  <c r="AZ155" i="87" a="1"/>
  <c r="T38" i="87" a="1"/>
  <c r="AO39" i="91" a="1"/>
  <c r="AU181" i="92" a="1"/>
  <c r="AX135" i="92" a="1"/>
  <c r="AX102" i="87" a="1"/>
  <c r="AU167" i="86" a="1"/>
  <c r="AX158" i="86" a="1"/>
  <c r="V38" i="92" a="1"/>
  <c r="AW195" i="91" a="1"/>
  <c r="AV46" i="87" a="1"/>
  <c r="Y31" i="86" a="1"/>
  <c r="AV194" i="92" a="1"/>
  <c r="AB46" i="91" a="1"/>
  <c r="AY183" i="87" a="1"/>
  <c r="AN47" i="87" a="1"/>
  <c r="AW22" i="92" a="1"/>
  <c r="AW14" i="91" a="1"/>
  <c r="AU172" i="86" a="1"/>
  <c r="AX119" i="87" a="1"/>
  <c r="AP47" i="86" a="1"/>
  <c r="AW10" i="86" a="1"/>
  <c r="AZ159" i="91" a="1"/>
  <c r="AT37" i="92" a="1"/>
  <c r="AX192" i="91" a="1"/>
  <c r="BA151" i="92" a="1"/>
  <c r="AZ157" i="91" a="1"/>
  <c r="AY164" i="91" a="1"/>
  <c r="W36" i="91" a="1"/>
  <c r="AW166" i="92" a="1"/>
  <c r="AX103" i="92" a="1"/>
  <c r="BA137" i="91" a="1"/>
  <c r="AW81" i="92" a="1"/>
  <c r="AC39" i="87" a="1"/>
  <c r="AZ105" i="92" a="1"/>
  <c r="AZ160" i="92" a="1"/>
  <c r="AR36" i="92" a="1"/>
  <c r="AS93" i="86" a="1"/>
  <c r="AU26" i="87" a="1"/>
  <c r="AY15" i="91" a="1"/>
  <c r="AI41" i="91" a="1"/>
  <c r="P46" i="91" a="1"/>
  <c r="AS100" i="86" a="1"/>
  <c r="BA125" i="91" a="1"/>
  <c r="AF37" i="91" a="1"/>
  <c r="AP33" i="86" a="1"/>
  <c r="AW125" i="86" a="1"/>
  <c r="AK34" i="92" a="1"/>
  <c r="BA70" i="91" a="1"/>
  <c r="Y35" i="86" a="1"/>
  <c r="N38" i="87" a="1"/>
  <c r="AM35" i="87" a="1"/>
  <c r="AB35" i="86" a="1"/>
  <c r="AX107" i="91" a="1"/>
  <c r="AW145" i="86" a="1"/>
  <c r="AX12" i="91" a="1"/>
  <c r="X45" i="86" a="1"/>
  <c r="M41" i="86" a="1"/>
  <c r="T30" i="91" a="1"/>
  <c r="AX112" i="87" a="1"/>
  <c r="AY157" i="91" a="1"/>
  <c r="AS12" i="86" a="1"/>
  <c r="BA28" i="87" a="1"/>
  <c r="AS45" i="92" a="1"/>
  <c r="AU159" i="92" a="1"/>
  <c r="AP43" i="92" a="1"/>
  <c r="AV143" i="92" a="1"/>
  <c r="BA160" i="87" a="1"/>
  <c r="Z39" i="91" a="1"/>
  <c r="AT143" i="86" a="1"/>
  <c r="AX133" i="92" a="1"/>
  <c r="AS181" i="86" a="1"/>
  <c r="AY18" i="87" a="1"/>
  <c r="AT40" i="87" a="1"/>
  <c r="AT72" i="86" a="1"/>
  <c r="AW114" i="87" a="1"/>
  <c r="AW35" i="92" a="1"/>
  <c r="AV198" i="91" a="1"/>
  <c r="AU161" i="91" a="1"/>
  <c r="BA6" i="92" a="1"/>
  <c r="AW196" i="91" a="1"/>
  <c r="AX125" i="86" a="1"/>
  <c r="AX23" i="92" a="1"/>
  <c r="AV172" i="92" a="1"/>
  <c r="AU116" i="87" a="1"/>
  <c r="AV21" i="87" a="1"/>
  <c r="AN33" i="86" a="1"/>
  <c r="AX19" i="86" a="1"/>
  <c r="AV149" i="91" a="1"/>
  <c r="AF41" i="87" a="1"/>
  <c r="AV180" i="86" a="1"/>
  <c r="AV92" i="92" a="1"/>
  <c r="BA94" i="91" a="1"/>
  <c r="AZ11" i="87" a="1"/>
  <c r="AW72" i="86" a="1"/>
  <c r="O37" i="91" a="1"/>
  <c r="AZ25" i="91" a="1"/>
  <c r="AO34" i="92" a="1"/>
  <c r="AU134" i="87" a="1"/>
  <c r="AT153" i="86" a="1"/>
  <c r="AJ34" i="87" a="1"/>
  <c r="AV114" i="92" a="1"/>
  <c r="AF33" i="86" a="1"/>
  <c r="AJ33" i="92" a="1"/>
  <c r="AT20" i="86" a="1"/>
  <c r="AW140" i="86" a="1"/>
  <c r="AS79" i="86" a="1"/>
  <c r="AW184" i="86" a="1"/>
  <c r="AY31" i="92" a="1"/>
  <c r="BA32" i="91" a="1"/>
  <c r="AT32" i="87" a="1"/>
  <c r="AZ110" i="92" a="1"/>
  <c r="AX94" i="91" a="1"/>
  <c r="Y35" i="87" a="1"/>
  <c r="AU73" i="92" a="1"/>
  <c r="AI44" i="86" a="1"/>
  <c r="BA74" i="92" a="1"/>
  <c r="BA141" i="91" a="1"/>
  <c r="AQ34" i="92" a="1"/>
  <c r="M45" i="92" a="1"/>
  <c r="AZ158" i="92" a="1"/>
  <c r="AC39" i="86" a="1"/>
  <c r="AU28" i="87" a="1"/>
  <c r="AZ179" i="91" a="1"/>
  <c r="O39" i="91" a="1"/>
  <c r="U38" i="86" a="1"/>
  <c r="BA119" i="92" a="1"/>
  <c r="AS9" i="86" a="1"/>
  <c r="AY17" i="92" a="1"/>
  <c r="AD32" i="87" a="1"/>
  <c r="AR39" i="86" a="1"/>
  <c r="K45" i="86" a="1"/>
  <c r="BA22" i="92" a="1"/>
  <c r="BA161" i="91" a="1"/>
  <c r="AQ38" i="86" a="1"/>
  <c r="AW42" i="87" a="1"/>
  <c r="T34" i="92" a="1"/>
  <c r="AW13" i="92" a="1"/>
  <c r="Y47" i="86" a="1"/>
  <c r="AY143" i="91" a="1"/>
  <c r="AU74" i="91" a="1"/>
  <c r="Y34" i="86" a="1"/>
  <c r="AU182" i="86" a="1"/>
  <c r="AW172" i="92" a="1"/>
  <c r="AZ118" i="87" a="1"/>
  <c r="BA8" i="92" a="1"/>
  <c r="AT47" i="87" a="1"/>
  <c r="AZ119" i="87" a="1"/>
  <c r="J46" i="86" a="1"/>
  <c r="AX183" i="91" a="1"/>
  <c r="BA153" i="87" a="1"/>
  <c r="AE37" i="87" a="1"/>
  <c r="Q31" i="91" a="1"/>
  <c r="AY96" i="92" a="1"/>
  <c r="AT104" i="86" a="1"/>
  <c r="AX31" i="91" a="1"/>
  <c r="AU192" i="86" a="1"/>
  <c r="AD34" i="91" a="1"/>
  <c r="AN30" i="86" a="1"/>
  <c r="AX115" i="92" a="1"/>
  <c r="AE43" i="91" a="1"/>
  <c r="AX6" i="91" a="1"/>
  <c r="AU19" i="92" a="1"/>
  <c r="AV9" i="87" a="1"/>
  <c r="AU162" i="91" a="1"/>
  <c r="AW16" i="86" a="1"/>
  <c r="AU163" i="91" a="1"/>
  <c r="AZ14" i="91" a="1"/>
  <c r="AU137" i="92" a="1"/>
  <c r="BA189" i="92" a="1"/>
  <c r="AX130" i="92" a="1"/>
  <c r="AB38" i="86" a="1"/>
  <c r="AS39" i="91" a="1"/>
  <c r="AW164" i="91" a="1"/>
  <c r="I30" i="86" a="1"/>
  <c r="AZ17" i="91" a="1"/>
  <c r="AX36" i="91" a="1"/>
  <c r="AN38" i="92" a="1"/>
  <c r="AZ16" i="87" a="1"/>
  <c r="AX183" i="87" a="1"/>
  <c r="AJ41" i="91" a="1"/>
  <c r="AX81" i="91" a="1"/>
  <c r="N43" i="87" a="1"/>
  <c r="AW161" i="91" a="1"/>
  <c r="L35" i="87" a="1"/>
  <c r="AU125" i="87" a="1"/>
  <c r="AB36" i="92" a="1"/>
  <c r="AZ26" i="92" a="1"/>
  <c r="S30" i="92" a="1"/>
  <c r="AZ166" i="87" a="1"/>
  <c r="AW142" i="91" a="1"/>
  <c r="AY193" i="87" a="1"/>
  <c r="U37" i="92" a="1"/>
  <c r="BA166" i="91" a="1"/>
  <c r="AZ139" i="92" a="1"/>
  <c r="BA195" i="92" a="1"/>
  <c r="AW173" i="92" a="1"/>
  <c r="AY167" i="87" a="1"/>
  <c r="AM35" i="92" a="1"/>
  <c r="AU200" i="87" a="1"/>
  <c r="L41" i="92" a="1"/>
  <c r="BA167" i="91" a="1"/>
  <c r="AV189" i="91" a="1"/>
  <c r="AZ161" i="91" a="1"/>
  <c r="AX156" i="91" a="1"/>
  <c r="AS182" i="86" a="1"/>
  <c r="J39" i="86" a="1"/>
  <c r="AT35" i="92" a="1"/>
  <c r="BA39" i="92" a="1"/>
  <c r="AZ113" i="87" a="1"/>
  <c r="BA94" i="92" a="1"/>
  <c r="AD34" i="87" a="1"/>
  <c r="AY164" i="87" a="1"/>
  <c r="BA82" i="87" a="1"/>
  <c r="AW157" i="92" a="1"/>
  <c r="Z32" i="92" a="1"/>
  <c r="AY7" i="91" a="1"/>
  <c r="AD37" i="92" a="1"/>
  <c r="AZ188" i="91" a="1"/>
  <c r="S40" i="91" a="1"/>
  <c r="BA137" i="92" a="1"/>
  <c r="AY72" i="87" a="1"/>
  <c r="AI30" i="86" a="1"/>
  <c r="AX177" i="87" a="1"/>
  <c r="P45" i="86" a="1"/>
  <c r="U45" i="87" a="1"/>
  <c r="AZ169" i="91" a="1"/>
  <c r="AL33" i="86" a="1"/>
  <c r="AZ166" i="92" a="1"/>
  <c r="AZ196" i="87" a="1"/>
  <c r="S46" i="86" a="1"/>
  <c r="R41" i="92" a="1"/>
  <c r="AE32" i="91" a="1"/>
  <c r="R38" i="92" a="1"/>
  <c r="AB43" i="86" a="1"/>
  <c r="W38" i="86" a="1"/>
  <c r="AV162" i="86" a="1"/>
  <c r="AY183" i="91" a="1"/>
  <c r="AU106" i="87" a="1"/>
  <c r="N33" i="91" a="1"/>
  <c r="AK45" i="87" a="1"/>
  <c r="AX129" i="92" a="1"/>
  <c r="AZ182" i="87" a="1"/>
  <c r="AX36" i="86" a="1"/>
  <c r="L34" i="92" a="1"/>
  <c r="AM41" i="92" a="1"/>
  <c r="T45" i="91" a="1"/>
  <c r="AV182" i="87" a="1"/>
  <c r="AV8" i="91" a="1"/>
  <c r="AU25" i="87" a="1"/>
  <c r="AW79" i="87" a="1"/>
  <c r="BA85" i="87" a="1"/>
  <c r="BA143" i="91" a="1"/>
  <c r="AY179" i="87" a="1"/>
  <c r="AT187" i="86" a="1"/>
  <c r="AX173" i="87" a="1"/>
  <c r="AP39" i="86" a="1"/>
  <c r="AW5" i="86" a="1"/>
  <c r="AR45" i="86" a="1"/>
  <c r="AA38" i="92" a="1"/>
  <c r="AU198" i="86" a="1"/>
  <c r="AX161" i="87" a="1"/>
  <c r="BA123" i="91" a="1"/>
  <c r="AV165" i="87" a="1"/>
  <c r="BA152" i="91" a="1"/>
  <c r="S41" i="91" a="1"/>
  <c r="L35" i="86" a="1"/>
  <c r="AR43" i="91" a="1"/>
  <c r="AX75" i="91" a="1"/>
  <c r="AN46" i="91" a="1"/>
  <c r="AY157" i="87" a="1"/>
  <c r="AW196" i="87" a="1"/>
  <c r="AX137" i="87" a="1"/>
  <c r="AX196" i="92" a="1"/>
  <c r="AU33" i="86" a="1"/>
  <c r="AJ47" i="92" a="1"/>
  <c r="AT35" i="91" a="1"/>
  <c r="V33" i="92" a="1"/>
  <c r="AZ7" i="91" a="1"/>
  <c r="S36" i="86" a="1"/>
  <c r="AW29" i="86" a="1"/>
  <c r="AU71" i="87" a="1"/>
  <c r="AA45" i="86" a="1"/>
  <c r="AV33" i="87" a="1"/>
  <c r="AY31" i="91" a="1"/>
  <c r="BA128" i="91" a="1"/>
  <c r="AZ79" i="91" a="1"/>
  <c r="AJ37" i="91" a="1"/>
  <c r="AU95" i="92" a="1"/>
  <c r="AT96" i="86" a="1"/>
  <c r="AV102" i="91" a="1"/>
  <c r="AZ20" i="87" a="1"/>
  <c r="AS89" i="86" a="1"/>
  <c r="AU122" i="92" a="1"/>
  <c r="AV88" i="87" a="1"/>
  <c r="AU170" i="91" a="1"/>
  <c r="AY95" i="92" a="1"/>
  <c r="AW129" i="91" a="1"/>
  <c r="AX76" i="87" a="1"/>
  <c r="BA120" i="91" a="1"/>
  <c r="AW12" i="87" a="1"/>
  <c r="V43" i="86" a="1"/>
  <c r="AD31" i="91" a="1"/>
  <c r="AV156" i="87" a="1"/>
  <c r="BA93" i="91" a="1"/>
  <c r="AW117" i="86" a="1"/>
  <c r="AW19" i="92" a="1"/>
  <c r="BA69" i="92" a="1"/>
  <c r="AV16" i="87" a="1"/>
  <c r="AU101" i="92" a="1"/>
  <c r="AZ8" i="92" a="1"/>
  <c r="AU109" i="87" a="1"/>
  <c r="BA173" i="92" a="1"/>
  <c r="AN40" i="92" a="1"/>
  <c r="AB30" i="86" a="1"/>
  <c r="AU113" i="87" a="1"/>
  <c r="AB36" i="87" a="1"/>
  <c r="AU110" i="86" a="1"/>
  <c r="AV123" i="91" a="1"/>
  <c r="AX45" i="92" a="1"/>
  <c r="AW188" i="86" a="1"/>
  <c r="AY88" i="91" a="1"/>
  <c r="AJ33" i="86" a="1"/>
  <c r="AZ91" i="91" a="1"/>
  <c r="AZ120" i="92" a="1"/>
  <c r="AT116" i="86" a="1"/>
  <c r="AY98" i="87" a="1"/>
  <c r="AU196" i="86" a="1"/>
  <c r="AY115" i="92" a="1"/>
  <c r="AS148" i="86" a="1"/>
  <c r="AZ80" i="91" a="1"/>
  <c r="BA164" i="92" a="1"/>
  <c r="AU69" i="87" a="1"/>
  <c r="AU198" i="92" a="1"/>
  <c r="AS150" i="86" a="1"/>
  <c r="BA91" i="87" a="1"/>
  <c r="N34" i="91" a="1"/>
  <c r="AZ82" i="87" a="1"/>
  <c r="BA184" i="91" a="1"/>
  <c r="AV34" i="87" a="1"/>
  <c r="U45" i="91" a="1"/>
  <c r="BA133" i="92" a="1"/>
  <c r="AV156" i="92" a="1"/>
  <c r="AH47" i="92" a="1"/>
  <c r="BA114" i="87" a="1"/>
  <c r="AX78" i="87" a="1"/>
  <c r="AX196" i="86" a="1"/>
  <c r="AS80" i="86" a="1"/>
  <c r="AW35" i="86" a="1"/>
  <c r="AZ45" i="87" a="1"/>
  <c r="AA40" i="92" a="1"/>
  <c r="T32" i="87" a="1"/>
  <c r="AE33" i="87" a="1"/>
  <c r="AL39" i="87" a="1"/>
  <c r="AY109" i="87" a="1"/>
  <c r="P40" i="86" a="1"/>
  <c r="AX134" i="86" a="1"/>
  <c r="BA118" i="91" a="1"/>
  <c r="AV6" i="91" a="1"/>
  <c r="AY138" i="87" a="1"/>
  <c r="AY14" i="91" a="1"/>
  <c r="AZ132" i="91" a="1"/>
  <c r="AV77" i="91" a="1"/>
  <c r="AW21" i="86" a="1"/>
  <c r="AT160" i="86" a="1"/>
  <c r="AX143" i="92" a="1"/>
  <c r="AY6" i="87" a="1"/>
  <c r="AW36" i="86" a="1"/>
  <c r="AU43" i="86" a="1"/>
  <c r="AV151" i="92" a="1"/>
  <c r="AV157" i="92" a="1"/>
  <c r="Z30" i="86" a="1"/>
  <c r="AN38" i="87" a="1"/>
  <c r="AY118" i="92" a="1"/>
  <c r="AU7" i="91" a="1"/>
  <c r="AX159" i="92" a="1"/>
  <c r="AW190" i="86" a="1"/>
  <c r="AP44" i="91" a="1"/>
  <c r="AU123" i="86" a="1"/>
  <c r="AY187" i="92" a="1"/>
  <c r="AX21" i="86" a="1"/>
  <c r="AU144" i="92" a="1"/>
  <c r="W34" i="91" a="1"/>
  <c r="AZ95" i="87" a="1"/>
  <c r="BA142" i="87" a="1"/>
  <c r="AZ72" i="91" a="1"/>
  <c r="AV75" i="92" a="1"/>
  <c r="AT46" i="92" a="1"/>
  <c r="AZ134" i="87" a="1"/>
  <c r="AQ30" i="86" a="1"/>
  <c r="S33" i="87" a="1"/>
  <c r="AY158" i="92" a="1"/>
  <c r="AV190" i="87" a="1"/>
  <c r="AV135" i="87" a="1"/>
  <c r="Q31" i="87" a="1"/>
  <c r="AU10" i="87" a="1"/>
  <c r="Z46" i="92" a="1"/>
  <c r="AW26" i="86" a="1"/>
  <c r="AW37" i="91" a="1"/>
  <c r="AV162" i="87" a="1"/>
  <c r="L33" i="86" a="1"/>
  <c r="U35" i="91" a="1"/>
  <c r="AW44" i="91" a="1"/>
  <c r="AB41" i="92" a="1"/>
  <c r="P35" i="86" a="1"/>
  <c r="AS119" i="86" a="1"/>
  <c r="AK37" i="91" a="1"/>
  <c r="AU70" i="91" a="1"/>
  <c r="BA118" i="87" a="1"/>
  <c r="S35" i="86" a="1"/>
  <c r="S30" i="91" a="1"/>
  <c r="BA200" i="87" a="1"/>
  <c r="BA188" i="91" a="1"/>
  <c r="AK41" i="91" a="1"/>
  <c r="AG31" i="92" a="1"/>
  <c r="AT38" i="86" a="1"/>
  <c r="M45" i="87" a="1"/>
  <c r="AZ22" i="92" a="1"/>
  <c r="AU99" i="92" a="1"/>
  <c r="K31" i="86" a="1"/>
  <c r="AW68" i="87" a="1"/>
  <c r="AY97" i="91" a="1"/>
  <c r="U34" i="87" a="1"/>
  <c r="AU169" i="91" a="1"/>
  <c r="AJ47" i="91" a="1"/>
  <c r="AM47" i="92" a="1"/>
  <c r="S38" i="91" a="1"/>
  <c r="AW163" i="92" a="1"/>
  <c r="AV183" i="87" a="1"/>
  <c r="AH37" i="86" a="1"/>
  <c r="AV93" i="91" a="1"/>
  <c r="AX157" i="91" a="1"/>
  <c r="AH45" i="91" a="1"/>
  <c r="AZ79" i="92" a="1"/>
  <c r="AU118" i="87" a="1"/>
  <c r="AV165" i="86" a="1"/>
  <c r="AO47" i="87" a="1"/>
  <c r="AW14" i="86" a="1"/>
  <c r="AU188" i="92" a="1"/>
  <c r="AV94" i="86" a="1"/>
  <c r="AX28" i="86" a="1"/>
  <c r="AJ30" i="87" a="1"/>
  <c r="X46" i="86" a="1"/>
  <c r="AZ141" i="87" a="1"/>
  <c r="AU41" i="91" a="1"/>
  <c r="AZ148" i="87" a="1"/>
  <c r="AS69" i="86" a="1"/>
  <c r="W36" i="86" a="1"/>
  <c r="AY26" i="91" a="1"/>
  <c r="AV96" i="92" a="1"/>
  <c r="BA168" i="87" a="1"/>
  <c r="AX142" i="92" a="1"/>
  <c r="AY162" i="87" a="1"/>
  <c r="AX68" i="86" a="1"/>
  <c r="BA136" i="91" a="1"/>
  <c r="AL41" i="86" a="1"/>
  <c r="AX192" i="86" a="1"/>
  <c r="AG45" i="87" a="1"/>
  <c r="AU82" i="92" a="1"/>
  <c r="M46" i="91" a="1"/>
  <c r="AY20" i="87" a="1"/>
  <c r="AV141" i="86" a="1"/>
  <c r="AT32" i="86" a="1"/>
  <c r="AY12" i="91" a="1"/>
  <c r="M36" i="87" a="1"/>
  <c r="AY92" i="92" a="1"/>
  <c r="AY118" i="87" a="1"/>
  <c r="AY178" i="87" a="1"/>
  <c r="AU136" i="92" a="1"/>
  <c r="AU25" i="86" a="1"/>
  <c r="AX37" i="92" a="1"/>
  <c r="N36" i="91" a="1"/>
  <c r="AU126" i="91" a="1"/>
  <c r="AU68" i="86" a="1"/>
  <c r="AX128" i="92" a="1"/>
  <c r="AM33" i="92" a="1"/>
  <c r="AT161" i="86" a="1"/>
  <c r="BA73" i="92" a="1"/>
  <c r="Q38" i="87" a="1"/>
  <c r="AJ35" i="92" a="1"/>
  <c r="AY140" i="92" a="1"/>
  <c r="AT174" i="86" a="1"/>
  <c r="O37" i="86" a="1"/>
  <c r="AP41" i="86" a="1"/>
  <c r="AV180" i="87" a="1"/>
  <c r="X36" i="86" a="1"/>
  <c r="AZ90" i="92" a="1"/>
  <c r="S40" i="87" a="1"/>
  <c r="AU168" i="86" a="1"/>
  <c r="V44" i="92" a="1"/>
  <c r="AY181" i="87" a="1"/>
  <c r="AF38" i="87" a="1"/>
  <c r="AH31" i="87" a="1"/>
  <c r="AU132" i="87" a="1"/>
  <c r="U36" i="86" a="1"/>
  <c r="BA26" i="87" a="1"/>
  <c r="R38" i="87" a="1"/>
  <c r="AW29" i="87" a="1"/>
  <c r="N40" i="92" a="1"/>
  <c r="AT69" i="86" a="1"/>
  <c r="AI41" i="87" a="1"/>
  <c r="AW81" i="87" a="1"/>
  <c r="AI41" i="92" a="1"/>
  <c r="AX8" i="92" a="1"/>
  <c r="AU105" i="87" a="1"/>
  <c r="BA23" i="87" a="1"/>
  <c r="AU96" i="87" a="1"/>
  <c r="AW75" i="92" a="1"/>
  <c r="P39" i="87" a="1"/>
  <c r="AZ159" i="87" a="1"/>
  <c r="S34" i="91" a="1"/>
  <c r="AX125" i="87" a="1"/>
  <c r="AB30" i="92" a="1"/>
  <c r="AW12" i="92" a="1"/>
  <c r="AS97" i="86" a="1"/>
  <c r="AU188" i="86" a="1"/>
  <c r="AV125" i="87" a="1"/>
  <c r="AV91" i="92" a="1"/>
  <c r="AY29" i="92" a="1"/>
  <c r="AW189" i="92" a="1"/>
  <c r="BA147" i="87" a="1"/>
  <c r="AZ93" i="92" a="1"/>
  <c r="AY22" i="87" a="1"/>
  <c r="AX8" i="91" a="1"/>
  <c r="BA19" i="87" a="1"/>
  <c r="AI39" i="87" a="1"/>
  <c r="AU100" i="91" a="1"/>
  <c r="AV184" i="87" a="1"/>
  <c r="W39" i="92" a="1"/>
  <c r="P46" i="92" a="1"/>
  <c r="Y37" i="91" a="1"/>
  <c r="AL44" i="87" a="1"/>
  <c r="BA147" i="91" a="1"/>
  <c r="AX5" i="91" a="1"/>
  <c r="R36" i="87" a="1"/>
  <c r="AX24" i="86" a="1"/>
  <c r="AS31" i="92" a="1"/>
  <c r="AY146" i="92" a="1"/>
  <c r="AT127" i="86" a="1"/>
  <c r="AX199" i="92" a="1"/>
  <c r="Q46" i="91" a="1"/>
  <c r="BA194" i="87" a="1"/>
  <c r="Q41" i="92" a="1"/>
  <c r="AU184" i="91" a="1"/>
  <c r="AU29" i="86" a="1"/>
  <c r="AA44" i="87" a="1"/>
  <c r="AO40" i="86" a="1"/>
  <c r="BA24" i="92" a="1"/>
  <c r="AZ110" i="91" a="1"/>
  <c r="N35" i="87" a="1"/>
  <c r="AT34" i="92" a="1"/>
  <c r="AE31" i="91" a="1"/>
  <c r="AT112" i="86" a="1"/>
  <c r="AU144" i="91" a="1"/>
  <c r="AW148" i="87" a="1"/>
  <c r="AV158" i="87" a="1"/>
  <c r="AV47" i="87" a="1"/>
  <c r="AY26" i="92" a="1"/>
  <c r="AY121" i="87" a="1"/>
  <c r="AW40" i="92" a="1"/>
  <c r="AV23" i="92" a="1"/>
  <c r="BA143" i="87" a="1"/>
  <c r="AX29" i="91" a="1"/>
  <c r="AZ194" i="92" a="1"/>
  <c r="AY12" i="87" a="1"/>
  <c r="AZ178" i="92" a="1"/>
  <c r="AO45" i="87" a="1"/>
  <c r="AV174" i="91" a="1"/>
  <c r="AV42" i="86" a="1"/>
  <c r="AU24" i="91" a="1"/>
  <c r="AW185" i="92" a="1"/>
  <c r="V47" i="86" a="1"/>
  <c r="AF43" i="86" a="1"/>
  <c r="Q34" i="87" a="1"/>
  <c r="AZ131" i="87" a="1"/>
  <c r="AU193" i="91" a="1"/>
  <c r="AR41" i="86" a="1"/>
  <c r="AX172" i="92" a="1"/>
  <c r="AM30" i="92" a="1"/>
  <c r="AV17" i="92" a="1"/>
  <c r="AV11" i="86" a="1"/>
  <c r="AL35" i="86" a="1"/>
  <c r="AU12" i="91" a="1"/>
  <c r="AY11" i="87" a="1"/>
  <c r="AU170" i="87" a="1"/>
  <c r="AL38" i="87" a="1"/>
  <c r="AY186" i="87" a="1"/>
  <c r="R43" i="87" a="1"/>
  <c r="AV160" i="91" a="1"/>
  <c r="AM30" i="86" a="1"/>
  <c r="AR30" i="91" a="1"/>
  <c r="S37" i="87" a="1"/>
  <c r="AU14" i="91" a="1"/>
  <c r="AZ43" i="87" a="1"/>
  <c r="AY25" i="92" a="1"/>
  <c r="AX174" i="91" a="1"/>
  <c r="AY185" i="91" a="1"/>
  <c r="AI47" i="87" a="1"/>
  <c r="N38" i="91" a="1"/>
  <c r="AU158" i="91" a="1"/>
  <c r="AW150" i="87" a="1"/>
  <c r="AZ161" i="87" a="1"/>
  <c r="W33" i="91" a="1"/>
  <c r="AU150" i="86" a="1"/>
  <c r="AU70" i="86" a="1"/>
  <c r="BA175" i="91" a="1"/>
  <c r="AY149" i="92" a="1"/>
  <c r="AY15" i="92" a="1"/>
  <c r="AK47" i="86" a="1"/>
  <c r="J34" i="86" a="1"/>
  <c r="AX198" i="92" a="1"/>
  <c r="AU46" i="91" a="1"/>
  <c r="AV125" i="92" a="1"/>
  <c r="AU78" i="86" a="1"/>
  <c r="I47" i="86" a="1"/>
  <c r="AY119" i="87" a="1"/>
  <c r="L30" i="87" a="1"/>
  <c r="AX117" i="92" a="1"/>
  <c r="AU39" i="87" a="1"/>
  <c r="AR35" i="91" a="1"/>
  <c r="AW148" i="91" a="1"/>
  <c r="V35" i="86" a="1"/>
  <c r="AY140" i="87" a="1"/>
  <c r="AP39" i="91" a="1"/>
  <c r="AZ5" i="92" a="1"/>
  <c r="AU38" i="87" a="1"/>
  <c r="AW27" i="86" a="1"/>
  <c r="AY90" i="87" a="1"/>
  <c r="AD37" i="86" a="1"/>
  <c r="BA162" i="91" a="1"/>
  <c r="W37" i="92" a="1"/>
  <c r="AO44" i="86" a="1"/>
  <c r="AS157" i="86" a="1"/>
  <c r="AX14" i="86" a="1"/>
  <c r="AZ121" i="91" a="1"/>
  <c r="AN32" i="92" a="1"/>
  <c r="AV24" i="91" a="1"/>
  <c r="AZ108" i="92" a="1"/>
  <c r="AY190" i="91" a="1"/>
  <c r="N36" i="92" a="1"/>
  <c r="AW75" i="87" a="1"/>
  <c r="AT23" i="86" a="1"/>
  <c r="AC37" i="92" a="1"/>
  <c r="AS70" i="86" a="1"/>
  <c r="AU94" i="91" a="1"/>
  <c r="AB33" i="86" a="1"/>
  <c r="R47" i="91" a="1"/>
  <c r="BA162" i="87" a="1"/>
  <c r="BA143" i="92" a="1"/>
  <c r="AQ46" i="91" a="1"/>
  <c r="AV108" i="91" a="1"/>
  <c r="Q32" i="86" a="1"/>
  <c r="AR35" i="86" a="1"/>
  <c r="AT200" i="86" a="1"/>
  <c r="BA188" i="87" a="1"/>
  <c r="AV158" i="91" a="1"/>
  <c r="AW15" i="92" a="1"/>
  <c r="AK38" i="91" a="1"/>
  <c r="AY182" i="87" a="1"/>
  <c r="AQ37" i="87" a="1"/>
  <c r="AK35" i="92" a="1"/>
  <c r="AE47" i="86" a="1"/>
  <c r="Y41" i="86" a="1"/>
  <c r="AT36" i="87" a="1"/>
  <c r="AW172" i="91" a="1"/>
  <c r="AY28" i="91" a="1"/>
  <c r="AZ200" i="92" a="1"/>
  <c r="AU21" i="92" a="1"/>
  <c r="Y45" i="92" a="1"/>
  <c r="AS160" i="86" a="1"/>
  <c r="AV99" i="87" a="1"/>
  <c r="AP41" i="91" a="1"/>
  <c r="AP39" i="92" a="1"/>
  <c r="P39" i="91" a="1"/>
  <c r="AS199" i="86" a="1"/>
  <c r="AZ26" i="87" a="1"/>
  <c r="AA31" i="86" a="1"/>
  <c r="R45" i="91" a="1"/>
  <c r="AX160" i="86" a="1"/>
  <c r="AV35" i="92" a="1"/>
  <c r="AS102" i="86" a="1"/>
  <c r="AV169" i="92" a="1"/>
  <c r="AN41" i="92" a="1"/>
  <c r="Q41" i="86" a="1"/>
  <c r="AV126" i="91" a="1"/>
  <c r="R31" i="92" a="1"/>
  <c r="AZ169" i="92" a="1"/>
  <c r="AY29" i="91" a="1"/>
  <c r="AW125" i="91" a="1"/>
  <c r="AZ172" i="91" a="1"/>
  <c r="AV184" i="92" a="1"/>
  <c r="AW147" i="91" a="1"/>
  <c r="Y43" i="91" a="1"/>
  <c r="AT110" i="86" a="1"/>
  <c r="AT68" i="86" a="1"/>
  <c r="BA73" i="91" a="1"/>
  <c r="AR37" i="87" a="1"/>
  <c r="AD39" i="87" a="1"/>
  <c r="AW158" i="91" a="1"/>
  <c r="AY162" i="92" a="1"/>
  <c r="AW176" i="91" a="1"/>
  <c r="AY35" i="91" a="1"/>
  <c r="AZ121" i="87" a="1"/>
  <c r="AX8" i="87" a="1"/>
  <c r="AW187" i="87" a="1"/>
  <c r="U30" i="87" a="1"/>
  <c r="S41" i="92" a="1"/>
  <c r="M46" i="92" a="1"/>
  <c r="L32" i="91" a="1"/>
  <c r="AS37" i="87" a="1"/>
  <c r="BA72" i="87" a="1"/>
  <c r="AI33" i="91" a="1"/>
  <c r="AV78" i="91" a="1"/>
  <c r="AP43" i="91" a="1"/>
  <c r="AJ45" i="91" a="1"/>
  <c r="AV47" i="92" a="1"/>
  <c r="Y32" i="92" a="1"/>
  <c r="AP40" i="87" a="1"/>
  <c r="AY108" i="92" a="1"/>
  <c r="AV85" i="92" a="1"/>
  <c r="AX71" i="91" a="1"/>
  <c r="AT86" i="86" a="1"/>
  <c r="AK39" i="87" a="1"/>
  <c r="AX9" i="92" a="1"/>
  <c r="AC46" i="92" a="1"/>
  <c r="AW198" i="87" a="1"/>
  <c r="AI33" i="87" a="1"/>
  <c r="AX91" i="87" a="1"/>
  <c r="AV131" i="87" a="1"/>
  <c r="AU80" i="86" a="1"/>
  <c r="AY96" i="91" a="1"/>
  <c r="AW30" i="87" a="1"/>
  <c r="M43" i="91" a="1"/>
  <c r="AV115" i="92" a="1"/>
  <c r="AU168" i="92" a="1"/>
  <c r="AV103" i="91" a="1"/>
  <c r="AU5" i="87" a="1"/>
  <c r="BA121" i="91" a="1"/>
  <c r="Y43" i="92" a="1"/>
  <c r="AE47" i="92" a="1"/>
  <c r="AW18" i="87" a="1"/>
  <c r="N39" i="91" a="1"/>
  <c r="N47" i="86" a="1"/>
  <c r="AX16" i="87" a="1"/>
  <c r="AZ44" i="92" a="1"/>
  <c r="AC37" i="91" a="1"/>
  <c r="Z45" i="91" a="1"/>
  <c r="AT42" i="86" a="1"/>
  <c r="AY111" i="92" a="1"/>
  <c r="AZ41" i="87" a="1"/>
  <c r="AX197" i="92" a="1"/>
  <c r="AO40" i="87" a="1"/>
  <c r="AY185" i="92" a="1"/>
  <c r="AW159" i="91" a="1"/>
  <c r="I34" i="86" a="1"/>
  <c r="AT162" i="86" a="1"/>
  <c r="AW79" i="91" a="1"/>
  <c r="AA43" i="87" a="1"/>
  <c r="AW32" i="87" a="1"/>
  <c r="AZ172" i="87" a="1"/>
  <c r="AD31" i="86" a="1"/>
  <c r="AY144" i="92" a="1"/>
  <c r="AE41" i="91" a="1"/>
  <c r="AW104" i="92" a="1"/>
  <c r="BA190" i="91" a="1"/>
  <c r="AZ90" i="87" a="1"/>
  <c r="AW100" i="86" a="1"/>
  <c r="AY109" i="92" a="1"/>
  <c r="BA122" i="92" a="1"/>
  <c r="AX132" i="92" a="1"/>
  <c r="AZ37" i="87" a="1"/>
  <c r="AW169" i="92" a="1"/>
  <c r="AX134" i="91" a="1"/>
  <c r="AX144" i="87" a="1"/>
  <c r="U31" i="92" a="1"/>
  <c r="AY131" i="91" a="1"/>
  <c r="AN43" i="87" a="1"/>
  <c r="AU44" i="87" a="1"/>
  <c r="AW83" i="87" a="1"/>
  <c r="AC45" i="92" a="1"/>
  <c r="AP43" i="86" a="1"/>
  <c r="AD45" i="86" a="1"/>
  <c r="BA140" i="87" a="1"/>
  <c r="AV94" i="92" a="1"/>
  <c r="BA194" i="92" a="1"/>
  <c r="AZ163" i="92" a="1"/>
  <c r="AT159" i="86" a="1"/>
  <c r="AZ99" i="91" a="1"/>
  <c r="AZ97" i="87" a="1"/>
  <c r="BA133" i="91" a="1"/>
  <c r="Q43" i="86" a="1"/>
  <c r="AV80" i="91" a="1"/>
  <c r="AZ191" i="91" a="1"/>
  <c r="AW96" i="86" a="1"/>
  <c r="AW42" i="91" a="1"/>
  <c r="AT138" i="86" a="1"/>
  <c r="AU47" i="92" a="1"/>
  <c r="AZ117" i="92" a="1"/>
  <c r="AH37" i="87" a="1"/>
  <c r="AS187" i="86" a="1"/>
  <c r="AT38" i="87" a="1"/>
  <c r="AZ179" i="87" a="1"/>
  <c r="AZ76" i="87" a="1"/>
  <c r="W43" i="86" a="1"/>
  <c r="AX24" i="87" a="1"/>
  <c r="AZ11" i="92" a="1"/>
  <c r="AV28" i="86" a="1"/>
  <c r="BA170" i="92" a="1"/>
  <c r="AV122" i="86" a="1"/>
  <c r="R46" i="92" a="1"/>
  <c r="AS98" i="86" a="1"/>
  <c r="AV73" i="86" a="1"/>
  <c r="BA156" i="92" a="1"/>
  <c r="AS153" i="86" a="1"/>
  <c r="AW9" i="86" a="1"/>
  <c r="AX111" i="86" a="1"/>
  <c r="BA199" i="91" a="1"/>
  <c r="AE36" i="87" a="1"/>
  <c r="AM31" i="87" a="1"/>
  <c r="AE35" i="92" a="1"/>
  <c r="AV129" i="86" a="1"/>
  <c r="AS35" i="86" a="1"/>
  <c r="S34" i="86" a="1"/>
  <c r="AV154" i="86" a="1"/>
  <c r="BA96" i="91" a="1"/>
  <c r="AJ41" i="87" a="1"/>
  <c r="AT141" i="86" a="1"/>
  <c r="AO41" i="86" a="1"/>
  <c r="AN36" i="91" a="1"/>
  <c r="BA147" i="92" a="1"/>
  <c r="AU155" i="92" a="1"/>
  <c r="AY22" i="92" a="1"/>
  <c r="AX163" i="87" a="1"/>
  <c r="AD45" i="91" a="1"/>
  <c r="AI37" i="92" a="1"/>
  <c r="AQ32" i="91" a="1"/>
  <c r="AF45" i="92" a="1"/>
  <c r="AG30" i="91" a="1"/>
  <c r="AZ20" i="92" a="1"/>
  <c r="AU151" i="92" a="1"/>
  <c r="AX127" i="86" a="1"/>
  <c r="L30" i="86" a="1"/>
  <c r="N35" i="92" a="1"/>
  <c r="AX72" i="91" a="1"/>
  <c r="AX41" i="92" a="1"/>
  <c r="AT172" i="86" a="1"/>
  <c r="AU43" i="92" a="1"/>
  <c r="N41" i="92" a="1"/>
  <c r="AY186" i="92" a="1"/>
  <c r="AT178" i="86" a="1"/>
  <c r="AW160" i="87" a="1"/>
  <c r="AS154" i="86" a="1"/>
  <c r="AH45" i="86" a="1"/>
  <c r="T35" i="92" a="1"/>
  <c r="AT166" i="86" a="1"/>
  <c r="AO34" i="91" a="1"/>
  <c r="AP30" i="92" a="1"/>
  <c r="AH34" i="87" a="1"/>
  <c r="AH35" i="87" a="1"/>
  <c r="AW156" i="86" a="1"/>
  <c r="AA30" i="87" a="1"/>
  <c r="AW34" i="86" a="1"/>
  <c r="AC40" i="92" a="1"/>
  <c r="AX137" i="91" a="1"/>
  <c r="BA130" i="91" a="1"/>
  <c r="AZ85" i="91" a="1"/>
  <c r="AK32" i="91" a="1"/>
  <c r="AZ139" i="87" a="1"/>
  <c r="AS118" i="86" a="1"/>
  <c r="BA8" i="91" a="1"/>
  <c r="AY126" i="91" a="1"/>
  <c r="AI45" i="92" a="1"/>
  <c r="AW151" i="86" a="1"/>
  <c r="AG46" i="92" a="1"/>
  <c r="AV194" i="87" a="1"/>
  <c r="AV172" i="91" a="1"/>
  <c r="AQ38" i="91" a="1"/>
  <c r="AU72" i="91" a="1"/>
  <c r="AZ185" i="87" a="1"/>
  <c r="AV186" i="86" a="1"/>
  <c r="AQ33" i="92" a="1"/>
  <c r="AV187" i="92" a="1"/>
  <c r="AZ174" i="87" a="1"/>
  <c r="L41" i="86" a="1"/>
  <c r="AV194" i="91" a="1"/>
  <c r="AX189" i="86" a="1"/>
  <c r="AW90" i="92" a="1"/>
  <c r="AS191" i="86" a="1"/>
  <c r="AQ41" i="86" a="1"/>
  <c r="AU17" i="92" a="1"/>
  <c r="S31" i="91" a="1"/>
  <c r="AY137" i="87" a="1"/>
  <c r="AI38" i="87" a="1"/>
  <c r="AX153" i="86" a="1"/>
  <c r="AR38" i="91" a="1"/>
  <c r="AW138" i="86" a="1"/>
  <c r="AY25" i="87" a="1"/>
  <c r="AU11" i="91" a="1"/>
  <c r="AU132" i="86" a="1"/>
  <c r="AL30" i="91" a="1"/>
  <c r="AX9" i="86" a="1"/>
  <c r="AU189" i="92" a="1"/>
  <c r="AV124" i="87" a="1"/>
  <c r="AV29" i="91" a="1"/>
  <c r="AC46" i="86" a="1"/>
  <c r="AU36" i="92" a="1"/>
  <c r="AY120" i="87" a="1"/>
  <c r="AX15" i="86" a="1"/>
  <c r="AU142" i="86" a="1"/>
  <c r="AM37" i="87" a="1"/>
  <c r="AX163" i="86" a="1"/>
  <c r="Q38" i="91" a="1"/>
  <c r="AZ167" i="87" a="1"/>
  <c r="AX24" i="92" a="1"/>
  <c r="AD43" i="86" a="1"/>
  <c r="AO37" i="92" a="1"/>
  <c r="O34" i="91" a="1"/>
  <c r="AU165" i="87" a="1"/>
  <c r="V35" i="92" a="1"/>
  <c r="Z33" i="91" a="1"/>
  <c r="P40" i="87" a="1"/>
  <c r="AT107" i="86" a="1"/>
  <c r="AW191" i="86" a="1"/>
  <c r="BA81" i="87" a="1"/>
  <c r="AS19" i="86" a="1"/>
  <c r="I38" i="86" a="1"/>
  <c r="AW137" i="87" a="1"/>
  <c r="AV79" i="86" a="1"/>
  <c r="AX77" i="87" a="1"/>
  <c r="AM41" i="86" a="1"/>
  <c r="AV172" i="86" a="1"/>
  <c r="AN32" i="91" a="1"/>
  <c r="AW104" i="86" a="1"/>
  <c r="AT80" i="86" a="1"/>
  <c r="AY40" i="87" a="1"/>
  <c r="Q44" i="92" a="1"/>
  <c r="AX189" i="91" a="1"/>
  <c r="S45" i="87" a="1"/>
  <c r="AY170" i="92" a="1"/>
  <c r="BA80" i="91" a="1"/>
  <c r="AW45" i="92" a="1"/>
  <c r="AZ71" i="87" a="1"/>
  <c r="AX133" i="86" a="1"/>
  <c r="AY87" i="87" a="1"/>
  <c r="AZ121" i="92" a="1"/>
  <c r="BA116" i="92" a="1"/>
  <c r="AZ22" i="87" a="1"/>
  <c r="AZ144" i="87" a="1"/>
  <c r="AS117" i="86" a="1"/>
  <c r="AW121" i="87" a="1"/>
  <c r="BA116" i="87" a="1"/>
  <c r="AV26" i="91" a="1"/>
  <c r="AY184" i="91" a="1"/>
  <c r="AY126" i="87" a="1"/>
  <c r="AJ45" i="87" a="1"/>
  <c r="AU153" i="92" a="1"/>
  <c r="AX99" i="92" a="1"/>
  <c r="AW88" i="87" a="1"/>
  <c r="AZ198" i="92" a="1"/>
  <c r="Q39" i="86" a="1"/>
  <c r="V35" i="87" a="1"/>
  <c r="AM38" i="91" a="1"/>
  <c r="AX183" i="92" a="1"/>
  <c r="AI38" i="86" a="1"/>
  <c r="AV169" i="86" a="1"/>
  <c r="AY184" i="92" a="1"/>
  <c r="AU114" i="87" a="1"/>
  <c r="AW167" i="91" a="1"/>
  <c r="AZ33" i="87" a="1"/>
  <c r="AD46" i="91" a="1"/>
  <c r="AX140" i="92" a="1"/>
  <c r="AX163" i="92" a="1"/>
  <c r="AU85" i="91" a="1"/>
  <c r="AT199" i="86" a="1"/>
  <c r="BA84" i="91" a="1"/>
  <c r="BA13" i="87" a="1"/>
  <c r="AS36" i="92" a="1"/>
  <c r="M35" i="87" a="1"/>
  <c r="AW179" i="91" a="1"/>
  <c r="AS169" i="86" a="1"/>
  <c r="AX79" i="87" a="1"/>
  <c r="AN31" i="87" a="1"/>
  <c r="J44" i="86" a="1"/>
  <c r="AZ30" i="87" a="1"/>
  <c r="AX200" i="91" a="1"/>
  <c r="AZ199" i="87" a="1"/>
  <c r="AB46" i="87" a="1"/>
  <c r="AK36" i="92" a="1"/>
  <c r="AU153" i="91" a="1"/>
  <c r="AB33" i="87" a="1"/>
  <c r="AW101" i="92" a="1"/>
  <c r="AS13" i="86" a="1"/>
  <c r="AU199" i="86" a="1"/>
  <c r="AD35" i="87" a="1"/>
  <c r="T41" i="91" a="1"/>
  <c r="BA177" i="91" a="1"/>
  <c r="V46" i="86" a="1"/>
  <c r="AZ122" i="91" a="1"/>
  <c r="AZ96" i="92" a="1"/>
  <c r="AU199" i="87" a="1"/>
  <c r="AX120" i="92" a="1"/>
  <c r="AW22" i="87" a="1"/>
  <c r="AX176" i="87" a="1"/>
  <c r="AX161" i="86" a="1"/>
  <c r="AY195" i="87" a="1"/>
  <c r="AT36" i="92" a="1"/>
  <c r="AU36" i="86" a="1"/>
  <c r="L38" i="87" a="1"/>
  <c r="AU159" i="91" a="1"/>
  <c r="AK39" i="86" a="1"/>
  <c r="AT44" i="87" a="1"/>
  <c r="BA70" i="92" a="1"/>
  <c r="AZ69" i="87" a="1"/>
  <c r="AZ156" i="87" a="1"/>
  <c r="AS37" i="86" a="1"/>
  <c r="AX165" i="91" a="1"/>
  <c r="AV98" i="87" a="1"/>
  <c r="BA112" i="91" a="1"/>
  <c r="AV9" i="86" a="1"/>
  <c r="AU99" i="86" a="1"/>
  <c r="AG34" i="87" a="1"/>
  <c r="AS30" i="87" a="1"/>
  <c r="AW76" i="92" a="1"/>
  <c r="AW89" i="92" a="1"/>
  <c r="AZ117" i="87" a="1"/>
  <c r="Z30" i="92" a="1"/>
  <c r="AJ34" i="91" a="1"/>
  <c r="AE39" i="91" a="1"/>
  <c r="AW141" i="87" a="1"/>
  <c r="AY170" i="87" a="1"/>
  <c r="AT37" i="86" a="1"/>
  <c r="AV72" i="86" a="1"/>
  <c r="AY42" i="92" a="1"/>
  <c r="AW151" i="92" a="1"/>
  <c r="AM32" i="91" a="1"/>
  <c r="AV69" i="86" a="1"/>
  <c r="BA11" i="92" a="1"/>
  <c r="AU161" i="86" a="1"/>
  <c r="BA129" i="87" a="1"/>
  <c r="N34" i="92" a="1"/>
  <c r="AX117" i="91" a="1"/>
  <c r="AZ111" i="87" a="1"/>
  <c r="AP37" i="86" a="1"/>
  <c r="T45" i="92" a="1"/>
  <c r="AX30" i="86" a="1"/>
  <c r="AU44" i="91" a="1"/>
  <c r="U38" i="91" a="1"/>
  <c r="AY125" i="92" a="1"/>
  <c r="AW29" i="91" a="1"/>
  <c r="AW109" i="86" a="1"/>
  <c r="AX110" i="87" a="1"/>
  <c r="AV117" i="92" a="1"/>
  <c r="AU79" i="91" a="1"/>
  <c r="BA142" i="91" a="1"/>
  <c r="AZ171" i="91" a="1"/>
  <c r="AU31" i="87" a="1"/>
  <c r="AZ160" i="91" a="1"/>
  <c r="BA135" i="87" a="1"/>
  <c r="AV16" i="92" a="1"/>
  <c r="O34" i="92" a="1"/>
  <c r="R31" i="86" a="1"/>
  <c r="AZ144" i="92" a="1"/>
  <c r="AZ154" i="87" a="1"/>
  <c r="AV176" i="91" a="1"/>
  <c r="AW133" i="92" a="1"/>
  <c r="AI36" i="91" a="1"/>
  <c r="AH47" i="87" a="1"/>
  <c r="AU68" i="92" a="1"/>
  <c r="BA138" i="87" a="1"/>
  <c r="AU31" i="86" a="1"/>
  <c r="AX9" i="87" a="1"/>
  <c r="AU42" i="91" a="1"/>
  <c r="AU198" i="91" a="1"/>
  <c r="AU39" i="86" a="1"/>
  <c r="AI46" i="87" a="1"/>
  <c r="AT154" i="86" a="1"/>
  <c r="AZ138" i="91" a="1"/>
  <c r="AV173" i="87" a="1"/>
  <c r="AY13" i="91" a="1"/>
  <c r="AV170" i="86" a="1"/>
  <c r="AX168" i="92" a="1"/>
  <c r="AY39" i="92" a="1"/>
  <c r="AB47" i="87" a="1"/>
  <c r="AY104" i="91" a="1"/>
  <c r="AW127" i="91" a="1"/>
  <c r="BA31" i="91" a="1"/>
  <c r="AT103" i="86" a="1"/>
  <c r="AP32" i="86" a="1"/>
  <c r="AJ37" i="92" a="1"/>
  <c r="AN30" i="87" a="1"/>
  <c r="AY122" i="92" a="1"/>
  <c r="AW124" i="92" a="1"/>
  <c r="AV90" i="87" a="1"/>
  <c r="AY98" i="92" a="1"/>
  <c r="AW81" i="91" a="1"/>
  <c r="O45" i="91" a="1"/>
  <c r="AS29" i="86" a="1"/>
  <c r="W45" i="86" a="1"/>
  <c r="AX87" i="86" a="1"/>
  <c r="AG36" i="92" a="1"/>
  <c r="AN43" i="86" a="1"/>
  <c r="Z34" i="86" a="1"/>
  <c r="AV175" i="86" a="1"/>
  <c r="AK41" i="86" a="1"/>
  <c r="AK40" i="86" a="1"/>
  <c r="AU176" i="92" a="1"/>
  <c r="AV12" i="86" a="1"/>
  <c r="AX102" i="92" a="1"/>
  <c r="AS124" i="86" a="1"/>
  <c r="L41" i="87" a="1"/>
  <c r="AX186" i="92" a="1"/>
  <c r="AU23" i="91" a="1"/>
  <c r="AU164" i="91" a="1"/>
  <c r="AU7" i="87" a="1"/>
  <c r="AG37" i="91" a="1"/>
  <c r="AF46" i="92" a="1"/>
  <c r="AX162" i="91" a="1"/>
  <c r="AU76" i="91" a="1"/>
  <c r="AX33" i="91" a="1"/>
  <c r="AV151" i="91" a="1"/>
  <c r="AI30" i="91" a="1"/>
  <c r="AY100" i="87" a="1"/>
  <c r="AZ164" i="92" a="1"/>
  <c r="AV134" i="92" a="1"/>
  <c r="BA87" i="87" a="1"/>
  <c r="AU90" i="87" a="1"/>
  <c r="AY173" i="91" a="1"/>
  <c r="R30" i="87" a="1"/>
  <c r="AV188" i="91" a="1"/>
  <c r="P31" i="92" a="1"/>
  <c r="AY8" i="91" a="1"/>
  <c r="AE31" i="87" a="1"/>
  <c r="AT91" i="86" a="1"/>
  <c r="AW119" i="86" a="1"/>
  <c r="AU180" i="92" a="1"/>
  <c r="BA37" i="92" a="1"/>
  <c r="AJ35" i="86" a="1"/>
  <c r="AU90" i="91" a="1"/>
  <c r="U46" i="87" a="1"/>
  <c r="AU20" i="91" a="1"/>
  <c r="AZ92" i="91" a="1"/>
  <c r="AU187" i="92" a="1"/>
  <c r="AQ34" i="86" a="1"/>
  <c r="AT129" i="86" a="1"/>
  <c r="AZ120" i="91" a="1"/>
  <c r="AG37" i="87" a="1"/>
  <c r="AY39" i="91" a="1"/>
  <c r="AV93" i="87" a="1"/>
  <c r="AY200" i="87" a="1"/>
  <c r="AG40" i="87" a="1"/>
  <c r="AX154" i="87" a="1"/>
  <c r="AX159" i="86" a="1"/>
  <c r="AU44" i="86" a="1"/>
  <c r="AP47" i="91" a="1"/>
  <c r="BA108" i="91" a="1"/>
  <c r="AY149" i="87" a="1"/>
  <c r="AY199" i="92" a="1"/>
  <c r="AY33" i="91" a="1"/>
  <c r="T33" i="91" a="1"/>
  <c r="AU182" i="87" a="1"/>
  <c r="Q34" i="92" a="1"/>
  <c r="AW16" i="87" a="1"/>
  <c r="AU113" i="91" a="1"/>
  <c r="AA35" i="91" a="1"/>
  <c r="BA125" i="92" a="1"/>
  <c r="AW176" i="92" a="1"/>
  <c r="AJ44" i="92" a="1"/>
  <c r="AY9" i="92" a="1"/>
  <c r="AU172" i="92" a="1"/>
  <c r="AS143" i="86" a="1"/>
  <c r="AS42" i="86" a="1"/>
  <c r="AY79" i="87" a="1"/>
  <c r="AW190" i="91" a="1"/>
  <c r="AV120" i="86" a="1"/>
  <c r="AX170" i="92" a="1"/>
  <c r="AU99" i="91" a="1"/>
  <c r="M36" i="86" a="1"/>
  <c r="BA76" i="91" a="1"/>
  <c r="N30" i="87" a="1"/>
  <c r="AW31" i="87" a="1"/>
  <c r="BA29" i="92" a="1"/>
  <c r="AY89" i="87" a="1"/>
  <c r="AP34" i="92" a="1"/>
  <c r="AV112" i="87" a="1"/>
  <c r="AV82" i="86" a="1"/>
  <c r="AU77" i="87" a="1"/>
  <c r="AV100" i="92" a="1"/>
  <c r="L30" i="92" a="1"/>
  <c r="AW146" i="86" a="1"/>
  <c r="AZ192" i="91" a="1"/>
  <c r="AU27" i="92" a="1"/>
  <c r="AY122" i="91" a="1"/>
  <c r="AW141" i="92" a="1"/>
  <c r="AT136" i="86" a="1"/>
  <c r="AU38" i="86" a="1"/>
  <c r="AL40" i="91" a="1"/>
  <c r="AW118" i="91" a="1"/>
  <c r="T45" i="87" a="1"/>
  <c r="AW161" i="92" a="1"/>
  <c r="AA39" i="92" a="1"/>
  <c r="AP36" i="86" a="1"/>
  <c r="AU138" i="87" a="1"/>
  <c r="AV104" i="91" a="1"/>
  <c r="AY116" i="92" a="1"/>
  <c r="AU136" i="87" a="1"/>
  <c r="AY73" i="91" a="1"/>
  <c r="AU22" i="87" a="1"/>
  <c r="AS43" i="86" a="1"/>
  <c r="AP46" i="87" a="1"/>
  <c r="BA10" i="92" a="1"/>
  <c r="AW142" i="92" a="1"/>
  <c r="AW87" i="91" a="1"/>
  <c r="AO31" i="86" a="1"/>
  <c r="AY153" i="91" a="1"/>
  <c r="P40" i="91" a="1"/>
  <c r="AY38" i="92" a="1"/>
  <c r="Y41" i="87" a="1"/>
  <c r="AS138" i="86" a="1"/>
  <c r="AV13" i="87" a="1"/>
  <c r="AU110" i="92" a="1"/>
  <c r="AB31" i="86" a="1"/>
  <c r="AX74" i="87" a="1"/>
  <c r="AO40" i="91" a="1"/>
  <c r="AN44" i="86" a="1"/>
  <c r="AN36" i="86" a="1"/>
  <c r="AW76" i="87" a="1"/>
  <c r="AT117" i="86" a="1"/>
  <c r="BA140" i="91" a="1"/>
  <c r="AU23" i="92" a="1"/>
  <c r="AX157" i="87" a="1"/>
  <c r="AY105" i="91" a="1"/>
  <c r="AH46" i="87" a="1"/>
  <c r="AX32" i="91" a="1"/>
  <c r="AU194" i="87" a="1"/>
  <c r="BA5" i="87" a="1"/>
  <c r="P45" i="87" a="1"/>
  <c r="U39" i="92" a="1"/>
  <c r="AZ28" i="91" a="1"/>
  <c r="AS91" i="86" a="1"/>
  <c r="AS164" i="86" a="1"/>
  <c r="AU87" i="92" a="1"/>
  <c r="AS46" i="92" a="1"/>
  <c r="X39" i="92" a="1"/>
  <c r="BA170" i="91" a="1"/>
  <c r="AV105" i="87" a="1"/>
  <c r="Q46" i="87" a="1"/>
  <c r="AV127" i="91" a="1"/>
  <c r="BA171" i="91" a="1"/>
  <c r="AU148" i="87" a="1"/>
  <c r="BA115" i="87" a="1"/>
  <c r="AS107" i="86" a="1"/>
  <c r="BA136" i="92" a="1"/>
  <c r="AT35" i="87" a="1"/>
  <c r="AW31" i="91" a="1"/>
  <c r="AZ108" i="87" a="1"/>
  <c r="O35" i="91" a="1"/>
  <c r="AW19" i="91" a="1"/>
  <c r="BA183" i="92" a="1"/>
  <c r="AG45" i="86" a="1"/>
  <c r="AX119" i="92" a="1"/>
  <c r="AW131" i="86" a="1"/>
  <c r="AD36" i="91" a="1"/>
  <c r="AP36" i="87" a="1"/>
  <c r="AU192" i="87" a="1"/>
  <c r="AW99" i="86" a="1"/>
  <c r="AW134" i="87" a="1"/>
  <c r="L38" i="92" a="1"/>
  <c r="K39" i="86" a="1"/>
  <c r="AD45" i="87" a="1"/>
  <c r="AJ44" i="91" a="1"/>
  <c r="AW162" i="92" a="1"/>
  <c r="AY173" i="92" a="1"/>
  <c r="Q36" i="86" a="1"/>
  <c r="AY161" i="92" a="1"/>
  <c r="AU183" i="92" a="1"/>
  <c r="AU150" i="87" a="1"/>
  <c r="AU155" i="87" a="1"/>
  <c r="AW162" i="86" a="1"/>
  <c r="Q36" i="87" a="1"/>
  <c r="AU193" i="92" a="1"/>
  <c r="BA197" i="92" a="1"/>
  <c r="AJ46" i="86" a="1"/>
  <c r="AJ36" i="87" a="1"/>
  <c r="AZ139" i="91" a="1"/>
  <c r="X34" i="92" a="1"/>
  <c r="AB34" i="92" a="1"/>
  <c r="AO30" i="86" a="1"/>
  <c r="AX6" i="92" a="1"/>
  <c r="AS45" i="87" a="1"/>
  <c r="W39" i="87" a="1"/>
  <c r="AX129" i="91" a="1"/>
  <c r="AK31" i="86" a="1"/>
  <c r="AZ6" i="91" a="1"/>
  <c r="AU87" i="87" a="1"/>
  <c r="AY146" i="87" a="1"/>
  <c r="W45" i="91" a="1"/>
  <c r="AY98" i="91" a="1"/>
  <c r="AX160" i="91" a="1"/>
  <c r="AY10" i="87" a="1"/>
  <c r="AX43" i="91" a="1"/>
  <c r="BA25" i="87" a="1"/>
  <c r="Z39" i="87" a="1"/>
  <c r="AC31" i="91" a="1"/>
  <c r="AX97" i="91" a="1"/>
  <c r="BA13" i="92" a="1"/>
  <c r="AO38" i="92" a="1"/>
  <c r="AZ32" i="87" a="1"/>
  <c r="AU84" i="91" a="1"/>
  <c r="Z34" i="91" a="1"/>
  <c r="X37" i="86" a="1"/>
  <c r="AX11" i="86" a="1"/>
  <c r="AU31" i="91" a="1"/>
  <c r="AX35" i="92" a="1"/>
  <c r="AQ45" i="86" a="1"/>
  <c r="AU104" i="87" a="1"/>
  <c r="T44" i="87" a="1"/>
  <c r="AP38" i="91" a="1"/>
  <c r="AY19" i="87" a="1"/>
  <c r="BA86" i="87" a="1"/>
  <c r="Z36" i="92" a="1"/>
  <c r="AC32" i="87" a="1"/>
  <c r="AZ147" i="92" a="1"/>
  <c r="AV78" i="86" a="1"/>
  <c r="AV152" i="87" a="1"/>
  <c r="AX22" i="92" a="1"/>
  <c r="M44" i="91" a="1"/>
  <c r="AV113" i="92" a="1"/>
  <c r="AZ40" i="91" a="1"/>
  <c r="R35" i="86" a="1"/>
  <c r="AZ88" i="87" a="1"/>
  <c r="AX21" i="91" a="1"/>
  <c r="AU94" i="87" a="1"/>
  <c r="AX90" i="87" a="1"/>
  <c r="U47" i="92" a="1"/>
  <c r="R35" i="91" a="1"/>
  <c r="AP44" i="86" a="1"/>
  <c r="AX116" i="91" a="1"/>
  <c r="AY19" i="91" a="1"/>
  <c r="BA185" i="87" a="1"/>
  <c r="AY155" i="92" a="1"/>
  <c r="AW97" i="86" a="1"/>
  <c r="AX94" i="87" a="1"/>
  <c r="Y32" i="86" a="1"/>
  <c r="AX88" i="86" a="1"/>
  <c r="BA184" i="92" a="1"/>
  <c r="AU42" i="86" a="1"/>
  <c r="AF41" i="91" a="1"/>
  <c r="L36" i="91" a="1"/>
  <c r="AU133" i="87" a="1"/>
  <c r="BA102" i="87" a="1"/>
  <c r="AQ32" i="92" a="1"/>
  <c r="S31" i="92" a="1"/>
  <c r="AZ36" i="87" a="1"/>
  <c r="AX37" i="91" a="1"/>
  <c r="AT40" i="92" a="1"/>
  <c r="Q37" i="86" a="1"/>
  <c r="AW45" i="86" a="1"/>
  <c r="AU144" i="86" a="1"/>
  <c r="W34" i="92" a="1"/>
  <c r="AV183" i="91" a="1"/>
  <c r="AV84" i="86" a="1"/>
  <c r="M32" i="87" a="1"/>
  <c r="AU121" i="86" a="1"/>
  <c r="AX101" i="86" a="1"/>
  <c r="AU97" i="91" a="1"/>
  <c r="AZ173" i="87" a="1"/>
  <c r="BA43" i="91" a="1"/>
  <c r="AS130" i="86" a="1"/>
  <c r="AY191" i="92" a="1"/>
  <c r="AX200" i="92" a="1"/>
  <c r="AE44" i="92" a="1"/>
  <c r="BA77" i="91" a="1"/>
  <c r="AX79" i="86" a="1"/>
  <c r="AT44" i="86" a="1"/>
  <c r="AY29" i="87" a="1"/>
  <c r="AV153" i="87" a="1"/>
  <c r="AZ86" i="92" a="1"/>
  <c r="AV94" i="87" a="1"/>
  <c r="AX196" i="87" a="1"/>
  <c r="AX21" i="87" a="1"/>
  <c r="X31" i="91" a="1"/>
  <c r="AS90" i="86" a="1"/>
  <c r="AZ135" i="91" a="1"/>
  <c r="AV20" i="86" a="1"/>
  <c r="AE43" i="86" a="1"/>
  <c r="AO46" i="87" a="1"/>
  <c r="AL34" i="86" a="1"/>
  <c r="S37" i="91" a="1"/>
  <c r="AU11" i="86" a="1"/>
  <c r="AT31" i="87" a="1"/>
  <c r="Y45" i="87" a="1"/>
  <c r="BA83" i="91" a="1"/>
  <c r="AV45" i="86" a="1"/>
  <c r="BA27" i="92" a="1"/>
  <c r="AX158" i="91" a="1"/>
  <c r="AZ80" i="92" a="1"/>
  <c r="AU190" i="87" a="1"/>
  <c r="AI35" i="86" a="1"/>
  <c r="T40" i="91" a="1"/>
  <c r="AX82" i="92" a="1"/>
  <c r="AH38" i="86" a="1"/>
  <c r="AS135" i="86" a="1"/>
  <c r="BA124" i="87" a="1"/>
  <c r="AR33" i="87" a="1"/>
  <c r="AU139" i="92" a="1"/>
  <c r="AZ200" i="87" a="1"/>
  <c r="AZ46" i="91" a="1"/>
  <c r="AW146" i="92" a="1"/>
  <c r="AU129" i="91" a="1"/>
  <c r="BA164" i="87" a="1"/>
  <c r="AX98" i="87" a="1"/>
  <c r="AX121" i="91" a="1"/>
  <c r="BA91" i="92" a="1"/>
  <c r="AZ72" i="92" a="1"/>
  <c r="AZ17" i="92" a="1"/>
  <c r="AT150" i="86" a="1"/>
  <c r="AX122" i="87" a="1"/>
  <c r="AR37" i="91" a="1"/>
  <c r="V43" i="91" a="1"/>
  <c r="AZ89" i="91" a="1"/>
  <c r="T43" i="91" a="1"/>
  <c r="BA12" i="91" a="1"/>
  <c r="AJ44" i="86" a="1"/>
  <c r="AZ129" i="91" a="1"/>
  <c r="BA14" i="91" a="1"/>
  <c r="AV6" i="87" a="1"/>
  <c r="AN47" i="92" a="1"/>
  <c r="AY181" i="91" a="1"/>
  <c r="AX87" i="87" a="1"/>
  <c r="AZ155" i="91" a="1"/>
  <c r="AV92" i="87" a="1"/>
  <c r="AW166" i="91" a="1"/>
  <c r="R37" i="91" a="1"/>
  <c r="X33" i="87" a="1"/>
  <c r="AZ145" i="87" a="1"/>
  <c r="AU159" i="87" a="1"/>
  <c r="AZ194" i="91" a="1"/>
  <c r="AX93" i="91" a="1"/>
  <c r="R34" i="87" a="1"/>
  <c r="AC31" i="86" a="1"/>
  <c r="O46" i="91" a="1"/>
  <c r="AX43" i="92" a="1"/>
  <c r="AZ98" i="91" a="1"/>
  <c r="AX124" i="92" a="1"/>
  <c r="AV136" i="87" a="1"/>
  <c r="BA15" i="92" a="1"/>
  <c r="W31" i="86" a="1"/>
  <c r="AY71" i="91" a="1"/>
  <c r="AZ86" i="91" a="1"/>
  <c r="AZ128" i="92" a="1"/>
  <c r="AQ43" i="87" a="1"/>
  <c r="T47" i="92" a="1"/>
  <c r="AG33" i="86" a="1"/>
  <c r="AX162" i="86" a="1"/>
  <c r="AH38" i="92" a="1"/>
  <c r="AQ46" i="92" a="1"/>
  <c r="X37" i="91" a="1"/>
  <c r="U38" i="92" a="1"/>
  <c r="AW108" i="86" a="1"/>
  <c r="BA78" i="87" a="1"/>
  <c r="AW176" i="87" a="1"/>
  <c r="AX118" i="92" a="1"/>
  <c r="AU155" i="91" a="1"/>
  <c r="AU181" i="91" a="1"/>
  <c r="AV193" i="86" a="1"/>
  <c r="AS35" i="92" a="1"/>
  <c r="AU29" i="92" a="1"/>
  <c r="AV111" i="91" a="1"/>
  <c r="AS15" i="86" a="1"/>
  <c r="AY168" i="91" a="1"/>
  <c r="AW133" i="91" a="1"/>
  <c r="AY40" i="91" a="1"/>
  <c r="BA195" i="87" a="1"/>
  <c r="AZ92" i="87" a="1"/>
  <c r="AU116" i="92" a="1"/>
  <c r="AM44" i="92" a="1"/>
  <c r="AW77" i="91" a="1"/>
  <c r="AU154" i="87" a="1"/>
  <c r="V31" i="92" a="1"/>
  <c r="AU118" i="91" a="1"/>
  <c r="AX23" i="87" a="1"/>
  <c r="AZ92" i="92" a="1"/>
  <c r="AY70" i="87" a="1"/>
  <c r="AX134" i="87" a="1"/>
  <c r="AW175" i="86" a="1"/>
  <c r="O39" i="87" a="1"/>
  <c r="AX45" i="87" a="1"/>
  <c r="AY46" i="91" a="1"/>
  <c r="AW189" i="91" a="1"/>
  <c r="V32" i="91" a="1"/>
  <c r="AT15" i="86" a="1"/>
  <c r="AD38" i="87" a="1"/>
  <c r="N46" i="87" a="1"/>
  <c r="AY36" i="91" a="1"/>
  <c r="AY16" i="91" a="1"/>
  <c r="AU118" i="86" a="1"/>
  <c r="V30" i="92" a="1"/>
  <c r="AF47" i="92" a="1"/>
  <c r="L47" i="91" a="1"/>
  <c r="BA189" i="91" a="1"/>
  <c r="AX90" i="92" a="1"/>
  <c r="AE31" i="92" a="1"/>
  <c r="AY24" i="87" a="1"/>
  <c r="AZ42" i="92" a="1"/>
  <c r="AU47" i="91" a="1"/>
  <c r="AC32" i="91" a="1"/>
  <c r="Y39" i="87" a="1"/>
  <c r="AS45" i="86" a="1"/>
  <c r="O46" i="86" a="1"/>
  <c r="AM36" i="91" a="1"/>
  <c r="AV149" i="92" a="1"/>
  <c r="U30" i="92" a="1"/>
  <c r="AK34" i="91" a="1"/>
  <c r="AU185" i="86" a="1"/>
  <c r="AU83" i="87" a="1"/>
  <c r="AD45" i="92" a="1"/>
  <c r="AU88" i="86" a="1"/>
  <c r="AX188" i="92" a="1"/>
  <c r="P30" i="87" a="1"/>
  <c r="AU38" i="91" a="1"/>
  <c r="AW94" i="86" a="1"/>
  <c r="AV20" i="91" a="1"/>
  <c r="AW37" i="87" a="1"/>
  <c r="AV114" i="87" a="1"/>
  <c r="BA148" i="87" a="1"/>
  <c r="AX23" i="91" a="1"/>
  <c r="AB36" i="86" a="1"/>
  <c r="AX92" i="91" a="1"/>
  <c r="AV165" i="92" a="1"/>
  <c r="AX68" i="91" a="1"/>
  <c r="U43" i="91" a="1"/>
  <c r="AX13" i="92" a="1"/>
  <c r="AF40" i="86" a="1"/>
  <c r="X39" i="91" a="1"/>
  <c r="AV39" i="87" a="1"/>
  <c r="AY41" i="92" a="1"/>
  <c r="BA34" i="87" a="1"/>
  <c r="V37" i="92" a="1"/>
  <c r="AU189" i="87" a="1"/>
  <c r="AZ18" i="91" a="1"/>
  <c r="AI39" i="86" a="1"/>
  <c r="M37" i="92" a="1"/>
  <c r="AG44" i="92" a="1"/>
  <c r="AX172" i="87" a="1"/>
  <c r="AW110" i="92" a="1"/>
  <c r="BA190" i="87" a="1"/>
  <c r="BA178" i="91" a="1"/>
  <c r="AX72" i="87" a="1"/>
  <c r="BA106" i="92" a="1"/>
  <c r="BA157" i="87" a="1"/>
  <c r="AV145" i="91" a="1"/>
  <c r="AV194" i="86" a="1"/>
  <c r="BA171" i="87" a="1"/>
  <c r="X35" i="92" a="1"/>
  <c r="AZ33" i="92" a="1"/>
  <c r="AW93" i="92" a="1"/>
  <c r="AX165" i="87" a="1"/>
  <c r="AY138" i="91" a="1"/>
  <c r="AX95" i="92" a="1"/>
  <c r="AY161" i="91" a="1"/>
  <c r="AL45" i="86" a="1"/>
  <c r="AU179" i="92" a="1"/>
  <c r="AY143" i="87" a="1"/>
  <c r="AW100" i="87" a="1"/>
  <c r="AY28" i="92" a="1"/>
  <c r="AY42" i="91" a="1"/>
  <c r="W38" i="91" a="1"/>
  <c r="W47" i="91" a="1"/>
  <c r="Q35" i="92" a="1"/>
  <c r="AV70" i="86" a="1"/>
  <c r="AP46" i="86" a="1"/>
  <c r="AS20" i="86" a="1"/>
  <c r="Z35" i="87" a="1"/>
  <c r="BA186" i="87" a="1"/>
  <c r="L31" i="91" a="1"/>
  <c r="AZ105" i="91" a="1"/>
  <c r="AQ33" i="87" a="1"/>
  <c r="AW172" i="87" a="1"/>
  <c r="AX27" i="92" a="1"/>
  <c r="R32" i="86" a="1"/>
  <c r="AZ192" i="87" a="1"/>
  <c r="AX99" i="86" a="1"/>
  <c r="AY82" i="87" a="1"/>
  <c r="Z31" i="87" a="1"/>
  <c r="U38" i="87" a="1"/>
  <c r="AF34" i="86" a="1"/>
  <c r="AU92" i="91" a="1"/>
  <c r="AY188" i="87" a="1"/>
  <c r="AU128" i="91" a="1"/>
  <c r="AS11" i="86" a="1"/>
  <c r="AT77" i="86" a="1"/>
  <c r="AR40" i="92" a="1"/>
  <c r="AV186" i="87" a="1"/>
  <c r="BA100" i="92" a="1"/>
  <c r="AZ153" i="92" a="1"/>
  <c r="AU156" i="91" a="1"/>
  <c r="O33" i="86" a="1"/>
  <c r="AH46" i="86" a="1"/>
  <c r="AX40" i="87" a="1"/>
  <c r="L37" i="92" a="1"/>
  <c r="AK31" i="91" a="1"/>
  <c r="AB44" i="92" a="1"/>
  <c r="AV7" i="86" a="1"/>
  <c r="AP30" i="91" a="1"/>
  <c r="AV185" i="92" a="1"/>
  <c r="AY151" i="91" a="1"/>
  <c r="J36" i="86" a="1"/>
  <c r="AX170" i="86" a="1"/>
  <c r="Q40" i="86" a="1"/>
  <c r="AZ186" i="87" a="1"/>
  <c r="T40" i="87" a="1"/>
  <c r="AV40" i="86" a="1"/>
  <c r="BA101" i="87" a="1"/>
  <c r="AY75" i="87" a="1"/>
  <c r="AO39" i="87" a="1"/>
  <c r="AT39" i="86" a="1"/>
  <c r="AU77" i="86" a="1"/>
  <c r="AM30" i="87" a="1"/>
  <c r="AU129" i="86" a="1"/>
  <c r="AZ25" i="92" a="1"/>
  <c r="AX24" i="91" a="1"/>
  <c r="AW10" i="87" a="1"/>
  <c r="AX194" i="86" a="1"/>
  <c r="AU195" i="87" a="1"/>
  <c r="AW113" i="91" a="1"/>
  <c r="M32" i="86" a="1"/>
  <c r="AW174" i="87" a="1"/>
  <c r="AW187" i="91" a="1"/>
  <c r="AX117" i="86" a="1"/>
  <c r="AI36" i="92" a="1"/>
  <c r="BA175" i="92" a="1"/>
  <c r="AV43" i="91" a="1"/>
  <c r="AR46" i="86" a="1"/>
  <c r="AB31" i="87" a="1"/>
  <c r="AW95" i="92" a="1"/>
  <c r="AX112" i="92" a="1"/>
  <c r="AF33" i="91" a="1"/>
  <c r="AU134" i="91" a="1"/>
  <c r="AZ177" i="92" a="1"/>
  <c r="AW78" i="91" a="1"/>
  <c r="AW178" i="92" a="1"/>
  <c r="AW109" i="87" a="1"/>
  <c r="BA129" i="92" a="1"/>
  <c r="BA23" i="92" a="1"/>
  <c r="AZ34" i="91" a="1"/>
  <c r="AU101" i="91" a="1"/>
  <c r="BA167" i="92" a="1"/>
  <c r="AX103" i="86" a="1"/>
  <c r="AX101" i="87" a="1"/>
  <c r="AU98" i="87" a="1"/>
  <c r="P32" i="87" a="1"/>
  <c r="BA130" i="87" a="1"/>
  <c r="AJ39" i="86" a="1"/>
  <c r="AT32" i="91" a="1"/>
  <c r="AS44" i="87" a="1"/>
  <c r="AX80" i="92" a="1"/>
  <c r="AX197" i="86" a="1"/>
  <c r="AU99" i="87" a="1"/>
  <c r="AV45" i="91" a="1"/>
  <c r="AZ93" i="91" a="1"/>
  <c r="AX32" i="92" a="1"/>
  <c r="AH37" i="91" a="1"/>
  <c r="AZ146" i="91" a="1"/>
  <c r="AV100" i="91" a="1"/>
  <c r="AT121" i="86" a="1"/>
  <c r="AQ30" i="92" a="1"/>
  <c r="L44" i="92" a="1"/>
  <c r="Y40" i="87" a="1"/>
  <c r="AH39" i="91" a="1"/>
  <c r="AZ79" i="87" a="1"/>
  <c r="AU182" i="92" a="1"/>
  <c r="AX161" i="92" a="1"/>
  <c r="AX80" i="86" a="1"/>
  <c r="AV143" i="91" a="1"/>
  <c r="BA16" i="92" a="1"/>
  <c r="AZ87" i="91" a="1"/>
  <c r="AU15" i="91" a="1"/>
  <c r="S43" i="86" a="1"/>
  <c r="BA198" i="87" a="1"/>
  <c r="AG38" i="91" a="1"/>
  <c r="S32" i="91" a="1"/>
  <c r="Z32" i="86" a="1"/>
  <c r="AT190" i="86" a="1"/>
  <c r="AZ28" i="87" a="1"/>
  <c r="AU194" i="92" a="1"/>
  <c r="AX122" i="91" a="1"/>
  <c r="AB47" i="92" a="1"/>
  <c r="W32" i="86" a="1"/>
  <c r="AV36" i="92" a="1"/>
  <c r="AH44" i="91" a="1"/>
  <c r="AU174" i="86" a="1"/>
  <c r="BA104" i="87" a="1"/>
  <c r="AF46" i="87" a="1"/>
  <c r="V44" i="91" a="1"/>
  <c r="AU194" i="91" a="1"/>
  <c r="AW167" i="86" a="1"/>
  <c r="AV184" i="91" a="1"/>
  <c r="AV21" i="86" a="1"/>
  <c r="AS86" i="86" a="1"/>
  <c r="AX103" i="87" a="1"/>
  <c r="AX194" i="91" a="1"/>
  <c r="AY180" i="91" a="1"/>
  <c r="AX173" i="92" a="1"/>
  <c r="AV71" i="91" a="1"/>
  <c r="AZ162" i="91" a="1"/>
  <c r="AX193" i="92" a="1"/>
  <c r="AX44" i="91" a="1"/>
  <c r="X37" i="92" a="1"/>
  <c r="AA38" i="87" a="1"/>
  <c r="AY5" i="91" a="1"/>
  <c r="Y33" i="92" a="1"/>
  <c r="AU177" i="86" a="1"/>
  <c r="AV83" i="87" a="1"/>
  <c r="AU86" i="91" a="1"/>
  <c r="V43" i="92" a="1"/>
  <c r="BA171" i="92" a="1"/>
  <c r="AB40" i="86" a="1"/>
  <c r="AV41" i="86" a="1"/>
  <c r="AY41" i="87" a="1"/>
  <c r="AY106" i="91" a="1"/>
  <c r="AW33" i="92" a="1"/>
  <c r="AZ39" i="92" a="1"/>
  <c r="AS152" i="86" a="1"/>
  <c r="S37" i="86" a="1"/>
  <c r="AZ12" i="87" a="1"/>
  <c r="S45" i="91" a="1"/>
  <c r="AW123" i="92" a="1"/>
  <c r="AW192" i="92" a="1"/>
  <c r="AL43" i="86" a="1"/>
  <c r="AV77" i="86" a="1"/>
  <c r="BA153" i="91" a="1"/>
  <c r="AZ99" i="92" a="1"/>
  <c r="O47" i="86" a="1"/>
  <c r="AW197" i="87" a="1"/>
  <c r="AZ69" i="92" a="1"/>
  <c r="AU11" i="87" a="1"/>
  <c r="AW199" i="91" a="1"/>
  <c r="AU78" i="91" a="1"/>
  <c r="AS47" i="87" a="1"/>
  <c r="AT139" i="86" a="1"/>
  <c r="AV108" i="92" a="1"/>
  <c r="AX171" i="91" a="1"/>
  <c r="AY24" i="92" a="1"/>
  <c r="AV118" i="92" a="1"/>
  <c r="Q47" i="87" a="1"/>
  <c r="AV150" i="87" a="1"/>
  <c r="AW135" i="87" a="1"/>
  <c r="AV191" i="87" a="1"/>
  <c r="AZ129" i="92" a="1"/>
  <c r="AV28" i="92" a="1"/>
  <c r="S44" i="92" a="1"/>
  <c r="Y43" i="87" a="1"/>
  <c r="BA7" i="92" a="1"/>
  <c r="X32" i="87" a="1"/>
  <c r="AU147" i="86" a="1"/>
  <c r="AN47" i="91" a="1"/>
  <c r="AX12" i="87" a="1"/>
  <c r="AX36" i="92" a="1"/>
  <c r="AQ36" i="86" a="1"/>
  <c r="AU195" i="86" a="1"/>
  <c r="AU191" i="92" a="1"/>
  <c r="AE34" i="86" a="1"/>
  <c r="AX39" i="86" a="1"/>
  <c r="AT90" i="86" a="1"/>
  <c r="AX171" i="86" a="1"/>
  <c r="AG36" i="87" a="1"/>
  <c r="AY73" i="87" a="1"/>
  <c r="AV76" i="91" a="1"/>
  <c r="AU133" i="86" a="1"/>
  <c r="V39" i="86" a="1"/>
  <c r="AS21" i="86" a="1"/>
  <c r="L46" i="87" a="1"/>
  <c r="AF37" i="86" a="1"/>
  <c r="AF39" i="91" a="1"/>
  <c r="AS136" i="86" a="1"/>
  <c r="P41" i="87" a="1"/>
  <c r="AZ94" i="92" a="1"/>
  <c r="W47" i="86" a="1"/>
  <c r="AU179" i="86" a="1"/>
  <c r="S43" i="92" a="1"/>
  <c r="AW96" i="92" a="1"/>
  <c r="AT8" i="86" a="1"/>
  <c r="AV80" i="87" a="1"/>
  <c r="AL46" i="92" a="1"/>
  <c r="W31" i="91" a="1"/>
  <c r="AW197" i="91" a="1"/>
  <c r="Z41" i="91" a="1"/>
  <c r="AV102" i="86" a="1"/>
  <c r="AW195" i="92" a="1"/>
  <c r="AY76" i="91" a="1"/>
  <c r="AZ171" i="92" a="1"/>
  <c r="AX6" i="86" a="1"/>
  <c r="AU141" i="92" a="1"/>
  <c r="AC37" i="86" a="1"/>
  <c r="U36" i="87" a="1"/>
  <c r="AZ129" i="87" a="1"/>
  <c r="AO39" i="92" a="1"/>
  <c r="AC41" i="91" a="1"/>
  <c r="AZ107" i="92" a="1"/>
  <c r="AQ34" i="87" a="1"/>
  <c r="AK46" i="86" a="1"/>
  <c r="M47" i="91" a="1"/>
  <c r="AW165" i="87" a="1"/>
  <c r="BA181" i="87" a="1"/>
  <c r="AW88" i="86" a="1"/>
  <c r="AW193" i="86" a="1"/>
  <c r="AX31" i="86" a="1"/>
  <c r="AV182" i="91" a="1"/>
  <c r="AY178" i="92" a="1"/>
  <c r="AV27" i="92" a="1"/>
  <c r="Z35" i="91" a="1"/>
  <c r="AW170" i="87" a="1"/>
  <c r="AZ86" i="87" a="1"/>
  <c r="AT30" i="87" a="1"/>
  <c r="AX83" i="86" a="1"/>
  <c r="AV124" i="91" a="1"/>
  <c r="O41" i="91" a="1"/>
  <c r="AT24" i="86" a="1"/>
  <c r="AU37" i="92" a="1"/>
  <c r="AU181" i="87" a="1"/>
  <c r="AH30" i="91" a="1"/>
  <c r="AZ23" i="91" a="1"/>
  <c r="AV103" i="87" a="1"/>
  <c r="AW84" i="91" a="1"/>
  <c r="AZ142" i="87" a="1"/>
  <c r="AV121" i="86" a="1"/>
  <c r="AW134" i="91" a="1"/>
  <c r="BA144" i="91" a="1"/>
  <c r="BA40" i="92" a="1"/>
  <c r="AW41" i="86" a="1"/>
  <c r="AZ126" i="91" a="1"/>
  <c r="N31" i="87" a="1"/>
  <c r="AN47" i="86" a="1"/>
  <c r="AT165" i="86" a="1"/>
  <c r="AS94" i="86" a="1"/>
  <c r="AX185" i="87" a="1"/>
  <c r="AX180" i="91" a="1"/>
  <c r="R36" i="86" a="1"/>
  <c r="AV168" i="91" a="1"/>
  <c r="AV91" i="91" a="1"/>
  <c r="AW186" i="92" a="1"/>
  <c r="L37" i="86" a="1"/>
  <c r="S44" i="87" a="1"/>
  <c r="AX22" i="86" a="1"/>
  <c r="AX132" i="87" a="1"/>
  <c r="P44" i="91" a="1"/>
  <c r="AO45" i="92" a="1"/>
  <c r="BA150" i="92" a="1"/>
  <c r="AW97" i="91" a="1"/>
  <c r="AL41" i="92" a="1"/>
  <c r="AU8" i="92" a="1"/>
  <c r="AJ40" i="92" a="1"/>
  <c r="AF37" i="87" a="1"/>
  <c r="U32" i="87" a="1"/>
  <c r="AX34" i="92" a="1"/>
  <c r="AW80" i="91" a="1"/>
  <c r="M37" i="91" a="1"/>
  <c r="X46" i="92" a="1"/>
  <c r="U39" i="87" a="1"/>
  <c r="AU191" i="91" a="1"/>
  <c r="AV109" i="91" a="1"/>
  <c r="AY101" i="87" a="1"/>
  <c r="AX91" i="91" a="1"/>
  <c r="K46" i="86" a="1"/>
  <c r="AW91" i="92" a="1"/>
  <c r="AM37" i="91" a="1"/>
  <c r="BA173" i="91" a="1"/>
  <c r="N30" i="91" a="1"/>
  <c r="BA39" i="87" a="1"/>
  <c r="AD40" i="86" a="1"/>
  <c r="AW45" i="87" a="1"/>
  <c r="AX196" i="91" a="1"/>
  <c r="AG41" i="91" a="1"/>
  <c r="L35" i="92" a="1"/>
  <c r="AY120" i="91" a="1"/>
  <c r="AC45" i="86" a="1"/>
  <c r="W30" i="91" a="1"/>
  <c r="V46" i="91" a="1"/>
  <c r="AV17" i="87" a="1"/>
  <c r="AV187" i="91" a="1"/>
  <c r="S41" i="86" a="1"/>
  <c r="Y37" i="92" a="1"/>
  <c r="AT21" i="86" a="1"/>
  <c r="AZ147" i="87" a="1"/>
  <c r="AX94" i="92" a="1"/>
  <c r="AW18" i="92" a="1"/>
  <c r="AL36" i="92" a="1"/>
  <c r="AO36" i="87" a="1"/>
  <c r="AW94" i="87" a="1"/>
  <c r="AH39" i="86" a="1"/>
  <c r="AC38" i="92" a="1"/>
  <c r="AW199" i="87" a="1"/>
  <c r="AZ73" i="87" a="1"/>
  <c r="U34" i="91" a="1"/>
  <c r="AM40" i="86" a="1"/>
  <c r="AD43" i="87" a="1"/>
  <c r="AX117" i="87" a="1"/>
  <c r="AZ42" i="87" a="1"/>
  <c r="AV38" i="86" a="1"/>
  <c r="AY74" i="91" a="1"/>
  <c r="AU177" i="91" a="1"/>
  <c r="AY17" i="91" a="1"/>
  <c r="AZ143" i="92" a="1"/>
  <c r="AU93" i="86" a="1"/>
  <c r="AO30" i="87" a="1"/>
  <c r="AZ125" i="92" a="1"/>
  <c r="I45" i="86" a="1"/>
  <c r="AH34" i="91" a="1"/>
  <c r="AX85" i="91" a="1"/>
  <c r="AW171" i="91" a="1"/>
  <c r="AZ126" i="92" a="1"/>
  <c r="BA14" i="92" a="1"/>
  <c r="AY110" i="91" a="1"/>
  <c r="AU193" i="86" a="1"/>
  <c r="AY192" i="91" a="1"/>
  <c r="Z45" i="86" a="1"/>
  <c r="AF44" i="86" a="1"/>
  <c r="AU167" i="87" a="1"/>
  <c r="AI46" i="91" a="1"/>
  <c r="AA30" i="86" a="1"/>
  <c r="AV111" i="87" a="1"/>
  <c r="AY112" i="92" a="1"/>
  <c r="AW145" i="91" a="1"/>
  <c r="AY177" i="91" a="1"/>
  <c r="AZ78" i="91" a="1"/>
  <c r="BA200" i="92" a="1"/>
  <c r="AJ43" i="91" a="1"/>
  <c r="AY182" i="92" a="1"/>
  <c r="V36" i="91" a="1"/>
  <c r="AW132" i="92" a="1"/>
  <c r="AY23" i="92" a="1"/>
  <c r="AZ21" i="92" a="1"/>
  <c r="AN37" i="92" a="1"/>
  <c r="AR47" i="87" a="1"/>
  <c r="AV44" i="87" a="1"/>
  <c r="Z46" i="86" a="1"/>
  <c r="AY85" i="92" a="1"/>
  <c r="AY38" i="91" a="1"/>
  <c r="AS171" i="86" a="1"/>
  <c r="M32" i="91" a="1"/>
  <c r="AC47" i="86" a="1"/>
  <c r="AV144" i="87" a="1"/>
  <c r="AX81" i="92" a="1"/>
  <c r="AZ126" i="87" a="1"/>
  <c r="AF43" i="92" a="1"/>
  <c r="AQ34" i="91" a="1"/>
  <c r="BA41" i="87" a="1"/>
  <c r="AZ83" i="87" a="1"/>
  <c r="J45" i="86" a="1"/>
  <c r="BA189" i="87" a="1"/>
  <c r="W43" i="91" a="1"/>
  <c r="AL38" i="91" a="1"/>
  <c r="AV129" i="87" a="1"/>
  <c r="AU145" i="86" a="1"/>
  <c r="AU72" i="86" a="1"/>
  <c r="AT182" i="86" a="1"/>
  <c r="AO32" i="91" a="1"/>
  <c r="AR44" i="87" a="1"/>
  <c r="M31" i="86" a="1"/>
  <c r="AS30" i="86" a="1"/>
  <c r="AV26" i="92" a="1"/>
  <c r="AV47" i="91" a="1"/>
  <c r="AU165" i="92" a="1"/>
  <c r="S43" i="87" a="1"/>
  <c r="AY165" i="91" a="1"/>
  <c r="AW32" i="91" a="1"/>
  <c r="V40" i="91" a="1"/>
  <c r="AW130" i="91" a="1"/>
  <c r="AA38" i="86" a="1"/>
  <c r="AB33" i="91" a="1"/>
  <c r="O32" i="87" a="1"/>
  <c r="AU121" i="87" a="1"/>
  <c r="AU107" i="92" a="1"/>
  <c r="AV119" i="92" a="1"/>
  <c r="M39" i="92" a="1"/>
  <c r="AV89" i="92" a="1"/>
  <c r="AA47" i="92" a="1"/>
  <c r="AS180" i="86" a="1"/>
  <c r="T43" i="86" a="1"/>
  <c r="AV83" i="91" a="1"/>
  <c r="AY31" i="87" a="1"/>
  <c r="AA41" i="92" a="1"/>
  <c r="BA174" i="87" a="1"/>
  <c r="AW80" i="87" a="1"/>
  <c r="AH38" i="91" a="1"/>
  <c r="AZ143" i="87" a="1"/>
  <c r="AW15" i="86" a="1"/>
  <c r="AV84" i="91" a="1"/>
  <c r="AW200" i="86" a="1"/>
  <c r="AS41" i="91" a="1"/>
  <c r="AW130" i="87" a="1"/>
  <c r="AU95" i="91" a="1"/>
  <c r="AW120" i="87" a="1"/>
  <c r="AT37" i="87" a="1"/>
  <c r="AY106" i="87" a="1"/>
  <c r="AX136" i="91" a="1"/>
  <c r="AU42" i="87" a="1"/>
  <c r="BA42" i="92" a="1"/>
  <c r="AX114" i="91" a="1"/>
  <c r="AW188" i="87" a="1"/>
  <c r="V36" i="87" a="1"/>
  <c r="AX167" i="92" a="1"/>
  <c r="AV159" i="87" a="1"/>
  <c r="Z34" i="87" a="1"/>
  <c r="M40" i="92" a="1"/>
  <c r="AX27" i="87" a="1"/>
  <c r="AT5" i="86" a="1"/>
  <c r="AU16" i="87" a="1"/>
  <c r="AX139" i="87" a="1"/>
  <c r="BA122" i="87" a="1"/>
  <c r="AV39" i="92" a="1"/>
  <c r="BA21" i="92" a="1"/>
  <c r="V41" i="87" a="1"/>
  <c r="AW114" i="91" a="1"/>
  <c r="AC39" i="91" a="1"/>
  <c r="AV74" i="91" a="1"/>
  <c r="AV33" i="86" a="1"/>
  <c r="AX186" i="87" a="1"/>
  <c r="AY32" i="91" a="1"/>
  <c r="AW124" i="91" a="1"/>
  <c r="BA161" i="92" a="1"/>
  <c r="AS35" i="91" a="1"/>
  <c r="AZ34" i="92" a="1"/>
  <c r="W40" i="92" a="1"/>
  <c r="AB35" i="92" a="1"/>
  <c r="AX163" i="91" a="1"/>
  <c r="AX13" i="91" a="1"/>
  <c r="AU114" i="86" a="1"/>
  <c r="AV150" i="92" a="1"/>
  <c r="AU141" i="86" a="1"/>
  <c r="AU21" i="86" a="1"/>
  <c r="AW79" i="86" a="1"/>
  <c r="W41" i="92" a="1"/>
  <c r="AW75" i="86" a="1"/>
  <c r="AX184" i="87" a="1"/>
  <c r="AG40" i="92" a="1"/>
  <c r="AX33" i="86" a="1"/>
  <c r="AW45" i="91" a="1"/>
  <c r="AM31" i="86" a="1"/>
  <c r="AU82" i="86" a="1"/>
  <c r="AX155" i="91" a="1"/>
  <c r="AW98" i="91" a="1"/>
  <c r="AU197" i="91" a="1"/>
  <c r="AV128" i="86" a="1"/>
  <c r="AK32" i="92" a="1"/>
  <c r="AW147" i="87" a="1"/>
  <c r="AV10" i="86" a="1"/>
  <c r="Z43" i="92" a="1"/>
  <c r="AX44" i="86" a="1"/>
  <c r="AE30" i="91" a="1"/>
  <c r="AV147" i="91" a="1"/>
  <c r="AX159" i="91" a="1"/>
  <c r="AY68" i="92" a="1"/>
  <c r="AU130" i="91" a="1"/>
  <c r="AW19" i="86" a="1"/>
  <c r="BA26" i="92" a="1"/>
  <c r="O31" i="92" a="1"/>
  <c r="AA31" i="91" a="1"/>
  <c r="AU8" i="86" a="1"/>
  <c r="W40" i="91" a="1"/>
  <c r="AD38" i="91" a="1"/>
  <c r="BA26" i="91" a="1"/>
  <c r="AY34" i="91" a="1"/>
  <c r="AS44" i="92" a="1"/>
  <c r="BA182" i="91" a="1"/>
  <c r="AU37" i="86" a="1"/>
  <c r="AW129" i="87" a="1"/>
  <c r="Q44" i="91" a="1"/>
  <c r="AY46" i="92" a="1"/>
  <c r="AS99" i="86" a="1"/>
  <c r="AK40" i="92" a="1"/>
  <c r="AV196" i="86" a="1"/>
  <c r="P32" i="91" a="1"/>
  <c r="Q36" i="92" a="1"/>
  <c r="Q33" i="91" a="1"/>
  <c r="AN45" i="87" a="1"/>
  <c r="AS170" i="86" a="1"/>
  <c r="AN37" i="91" a="1"/>
  <c r="AX160" i="92" a="1"/>
  <c r="BA111" i="91" a="1"/>
  <c r="M38" i="91" a="1"/>
  <c r="AW86" i="86" a="1"/>
  <c r="Z44" i="87" a="1"/>
  <c r="AT163" i="86" a="1"/>
  <c r="J47" i="86" a="1"/>
  <c r="AV185" i="87" a="1"/>
  <c r="AV86" i="86" a="1"/>
  <c r="AV15" i="86" a="1"/>
  <c r="Z41" i="87" a="1"/>
  <c r="AZ171" i="87" a="1"/>
  <c r="AY45" i="87" a="1"/>
  <c r="AW137" i="86" a="1"/>
  <c r="AW137" i="92" a="1"/>
  <c r="AY137" i="92" a="1"/>
  <c r="AW72" i="92" a="1"/>
  <c r="AX106" i="87" a="1"/>
  <c r="BA87" i="91" a="1"/>
  <c r="AZ164" i="91" a="1"/>
  <c r="O32" i="92" a="1"/>
  <c r="AV126" i="92" a="1"/>
  <c r="AQ31" i="92" a="1"/>
  <c r="AZ124" i="92" a="1"/>
  <c r="AV199" i="91" a="1"/>
  <c r="AZ70" i="92" a="1"/>
  <c r="X43" i="86" a="1"/>
  <c r="Y34" i="92" a="1"/>
  <c r="AL32" i="92" a="1"/>
  <c r="AT188" i="86" a="1"/>
  <c r="AW121" i="91" a="1"/>
  <c r="Y31" i="91" a="1"/>
  <c r="AZ30" i="92" a="1"/>
  <c r="AX110" i="91" a="1"/>
  <c r="AU181" i="86" a="1"/>
  <c r="AH40" i="91" a="1"/>
  <c r="AB31" i="92" a="1"/>
  <c r="S46" i="91" a="1"/>
  <c r="AW93" i="91" a="1"/>
  <c r="AC34" i="87" a="1"/>
  <c r="AF34" i="92" a="1"/>
  <c r="AX42" i="91" a="1"/>
  <c r="N47" i="87" a="1"/>
  <c r="AV184" i="86" a="1"/>
  <c r="AT120" i="86" a="1"/>
  <c r="AX17" i="86" a="1"/>
  <c r="BA128" i="87" a="1"/>
  <c r="K37" i="86" a="1"/>
  <c r="AY76" i="87" a="1"/>
  <c r="BA71" i="91" a="1"/>
  <c r="AY7" i="92" a="1"/>
  <c r="T46" i="86" a="1"/>
  <c r="AB37" i="87" a="1"/>
  <c r="BA17" i="91" a="1"/>
  <c r="Q45" i="91" a="1"/>
  <c r="BA115" i="91" a="1"/>
  <c r="AT79" i="86" a="1"/>
  <c r="BA193" i="92" a="1"/>
  <c r="AD43" i="91" a="1"/>
  <c r="AX104" i="91" a="1"/>
  <c r="AW106" i="92" a="1"/>
  <c r="AZ35" i="91" a="1"/>
  <c r="AV141" i="87" a="1"/>
  <c r="AM39" i="92" a="1"/>
  <c r="AU129" i="87" a="1"/>
  <c r="AU186" i="86" a="1"/>
  <c r="AV146" i="91" a="1"/>
  <c r="AU37" i="87" a="1"/>
  <c r="BA9" i="92" a="1"/>
  <c r="AW94" i="91" a="1"/>
  <c r="T33" i="87" a="1"/>
  <c r="AE30" i="87" a="1"/>
  <c r="AX153" i="87" a="1"/>
  <c r="AY153" i="92" a="1"/>
  <c r="AW69" i="87" a="1"/>
  <c r="AZ81" i="92" a="1"/>
  <c r="AU180" i="86" a="1"/>
  <c r="X44" i="91" a="1"/>
  <c r="AO47" i="92" a="1"/>
  <c r="BA140" i="92" a="1"/>
  <c r="AV21" i="91" a="1"/>
  <c r="AX80" i="87" a="1"/>
  <c r="AV44" i="92" a="1"/>
  <c r="AV8" i="86" a="1"/>
  <c r="AZ180" i="92" a="1"/>
  <c r="AU163" i="86" a="1"/>
  <c r="AT157" i="86" a="1"/>
  <c r="AW35" i="87" a="1"/>
  <c r="AU18" i="92" a="1"/>
  <c r="Q45" i="92" a="1"/>
  <c r="BA138" i="91" a="1"/>
  <c r="S34" i="87" a="1"/>
  <c r="Y46" i="87" a="1"/>
  <c r="AY74" i="92" a="1"/>
  <c r="AW149" i="86" a="1"/>
  <c r="AL39" i="86" a="1"/>
  <c r="P35" i="92" a="1"/>
  <c r="AU184" i="87" a="1"/>
  <c r="AB34" i="91" a="1"/>
  <c r="BA80" i="92" a="1"/>
  <c r="AT175" i="86" a="1"/>
  <c r="AW131" i="91" a="1"/>
  <c r="AY135" i="91" a="1"/>
  <c r="AM46" i="92" a="1"/>
  <c r="AG31" i="87" a="1"/>
  <c r="AX148" i="91" a="1"/>
  <c r="AZ17" i="87" a="1"/>
  <c r="AZ174" i="91" a="1"/>
  <c r="AV27" i="91" a="1"/>
  <c r="AS172" i="86" a="1"/>
  <c r="L46" i="91" a="1"/>
  <c r="AZ37" i="92" a="1"/>
  <c r="AH43" i="86" a="1"/>
  <c r="AZ195" i="91" a="1"/>
  <c r="M38" i="86" a="1"/>
  <c r="AX108" i="91" a="1"/>
  <c r="AZ120" i="87" a="1"/>
  <c r="AW179" i="92" a="1"/>
  <c r="X43" i="92" a="1"/>
  <c r="AX195" i="92" a="1"/>
  <c r="AK32" i="87" a="1"/>
  <c r="AW81" i="86" a="1"/>
  <c r="AK47" i="92" a="1"/>
  <c r="AU197" i="87" a="1"/>
  <c r="AV151" i="87" a="1"/>
  <c r="AQ47" i="86" a="1"/>
  <c r="AW70" i="92" a="1"/>
  <c r="AW156" i="92" a="1"/>
  <c r="AX152" i="92" a="1"/>
  <c r="AW167" i="87" a="1"/>
  <c r="AU142" i="91" a="1"/>
  <c r="BA99" i="91" a="1"/>
  <c r="T30" i="87" a="1"/>
  <c r="AU130" i="87" a="1"/>
  <c r="BA76" i="87" a="1"/>
  <c r="AV8" i="92" a="1"/>
  <c r="AZ29" i="91" a="1"/>
  <c r="I43" i="86" a="1"/>
  <c r="AT33" i="87" a="1"/>
  <c r="AW194" i="87" a="1"/>
  <c r="AW38" i="92" a="1"/>
  <c r="AF47" i="86" a="1"/>
  <c r="AB36" i="91" a="1"/>
  <c r="V46" i="87" a="1"/>
  <c r="AX69" i="91" a="1"/>
  <c r="AV107" i="86" a="1"/>
  <c r="AU172" i="87" a="1"/>
  <c r="AY180" i="87" a="1"/>
  <c r="AI43" i="92" a="1"/>
  <c r="S30" i="86" a="1"/>
  <c r="AY123" i="92" a="1"/>
  <c r="AN34" i="92" a="1"/>
  <c r="AO41" i="91" a="1"/>
  <c r="AX169" i="91" a="1"/>
  <c r="AW136" i="92" a="1"/>
  <c r="M38" i="92" a="1"/>
  <c r="AY103" i="87" a="1"/>
  <c r="AF31" i="86" a="1"/>
  <c r="AY133" i="87" a="1"/>
  <c r="AS81" i="86" a="1"/>
  <c r="AW84" i="87" a="1"/>
  <c r="AQ36" i="91" a="1"/>
  <c r="AA47" i="91" a="1"/>
  <c r="AY116" i="91" a="1"/>
  <c r="AV69" i="87" a="1"/>
  <c r="BA47" i="87" a="1"/>
  <c r="N41" i="87" a="1"/>
  <c r="AX125" i="91" a="1"/>
  <c r="AZ150" i="91" a="1"/>
  <c r="AS147" i="86" a="1"/>
  <c r="AX47" i="92" a="1"/>
  <c r="AX97" i="92" a="1"/>
  <c r="AU76" i="87" a="1"/>
  <c r="AN31" i="92" a="1"/>
  <c r="AW130" i="92" a="1"/>
  <c r="AU16" i="92" a="1"/>
  <c r="AU81" i="87" a="1"/>
  <c r="AU186" i="92" a="1"/>
  <c r="X46" i="91" a="1"/>
  <c r="AZ170" i="92" a="1"/>
  <c r="AW28" i="87" a="1"/>
  <c r="AW92" i="87" a="1"/>
  <c r="AE46" i="86" a="1"/>
  <c r="BA98" i="87" a="1"/>
  <c r="AV83" i="92" a="1"/>
  <c r="AA40" i="87" a="1"/>
  <c r="AX73" i="91" a="1"/>
  <c r="AW132" i="91" a="1"/>
  <c r="AU176" i="91" a="1"/>
  <c r="AS38" i="87" a="1"/>
  <c r="P47" i="92" a="1"/>
  <c r="BA154" i="91" a="1"/>
  <c r="AF30" i="92" a="1"/>
  <c r="P40" i="92" a="1"/>
  <c r="AY154" i="91" a="1"/>
  <c r="AV145" i="92" a="1"/>
  <c r="AV127" i="92" a="1"/>
  <c r="AE47" i="91" a="1"/>
  <c r="BA148" i="91" a="1"/>
  <c r="Q40" i="87" a="1"/>
  <c r="AU163" i="92" a="1"/>
  <c r="AS34" i="87" a="1"/>
  <c r="AW96" i="87" a="1"/>
  <c r="AF46" i="86" a="1"/>
  <c r="AZ73" i="92" a="1"/>
  <c r="AG39" i="86" a="1"/>
  <c r="AG36" i="91" a="1"/>
  <c r="AA35" i="86" a="1"/>
  <c r="AV99" i="91" a="1"/>
  <c r="AE41" i="86" a="1"/>
  <c r="BA133" i="87" a="1"/>
  <c r="AW89" i="86" a="1"/>
  <c r="AY132" i="92" a="1"/>
  <c r="AJ43" i="87" a="1"/>
  <c r="AI33" i="86" a="1"/>
  <c r="AI40" i="91" a="1"/>
  <c r="AS39" i="92" a="1"/>
  <c r="AW186" i="91" a="1"/>
  <c r="AX109" i="86" a="1"/>
  <c r="AZ190" i="92" a="1"/>
  <c r="BA126" i="87" a="1"/>
  <c r="T47" i="86" a="1"/>
  <c r="P41" i="86" a="1"/>
  <c r="AV22" i="86" a="1"/>
  <c r="AO41" i="92" a="1"/>
  <c r="AZ112" i="91" a="1"/>
  <c r="AX83" i="91" a="1"/>
  <c r="AH33" i="86" a="1"/>
  <c r="AY159" i="92" a="1"/>
  <c r="AE30" i="92" a="1"/>
  <c r="AH36" i="91" a="1"/>
  <c r="AZ130" i="87" a="1"/>
  <c r="AY112" i="91" a="1"/>
  <c r="AX149" i="87" a="1"/>
  <c r="AL39" i="91" a="1"/>
  <c r="AU45" i="87" a="1"/>
  <c r="AX85" i="87" a="1"/>
  <c r="T36" i="87" a="1"/>
  <c r="AV161" i="86" a="1"/>
  <c r="V40" i="92" a="1"/>
  <c r="AT197" i="86" a="1"/>
  <c r="X38" i="92" a="1"/>
  <c r="BA96" i="87" a="1"/>
  <c r="AV36" i="91" a="1"/>
  <c r="W44" i="87" a="1"/>
  <c r="AE45" i="92" a="1"/>
  <c r="AS134" i="86" a="1"/>
  <c r="AH40" i="86" a="1"/>
  <c r="AV128" i="87" a="1"/>
  <c r="AV40" i="87" a="1"/>
  <c r="BA176" i="92" a="1"/>
  <c r="AN43" i="92" a="1"/>
  <c r="AW85" i="86" a="1"/>
  <c r="BA146" i="92" a="1"/>
  <c r="AY149" i="91" a="1"/>
  <c r="AZ39" i="87" a="1"/>
  <c r="AX30" i="92" a="1"/>
  <c r="AY154" i="92" a="1"/>
  <c r="P43" i="92" a="1"/>
  <c r="AU125" i="86" a="1"/>
  <c r="O40" i="86" a="1"/>
  <c r="AO40" i="92" a="1"/>
  <c r="Q40" i="92" a="1"/>
  <c r="AW118" i="86" a="1"/>
  <c r="AP35" i="86" a="1"/>
  <c r="AD36" i="86" a="1"/>
  <c r="V43" i="87" a="1"/>
  <c r="AW126" i="92" a="1"/>
  <c r="O38" i="87" a="1"/>
  <c r="U46" i="86" a="1"/>
  <c r="AV132" i="87" a="1"/>
  <c r="AM39" i="87" a="1"/>
  <c r="O41" i="86" a="1"/>
  <c r="AV119" i="86" a="1"/>
  <c r="AX188" i="91" a="1"/>
  <c r="AU141" i="87" a="1"/>
  <c r="AT192" i="86" a="1"/>
  <c r="AT176" i="86" a="1"/>
  <c r="AW148" i="86" a="1"/>
  <c r="AX68" i="92" a="1"/>
  <c r="AZ115" i="92" a="1"/>
  <c r="N41" i="86" a="1"/>
  <c r="AX129" i="87" a="1"/>
  <c r="AU173" i="86" a="1"/>
  <c r="J37" i="86" a="1"/>
  <c r="AU176" i="87" a="1"/>
  <c r="AV99" i="86" a="1"/>
  <c r="AH41" i="86" a="1"/>
  <c r="AW9" i="92" a="1"/>
  <c r="AY69" i="87" a="1"/>
  <c r="AW41" i="87" a="1"/>
  <c r="AZ101" i="87" a="1"/>
  <c r="AW86" i="92" a="1"/>
  <c r="AU155" i="86" a="1"/>
  <c r="AX128" i="87" a="1"/>
  <c r="AY152" i="92" a="1"/>
  <c r="AV136" i="92" a="1"/>
  <c r="AW192" i="87" a="1"/>
  <c r="AV110" i="87" a="1"/>
  <c r="L47" i="86" a="1"/>
  <c r="AV86" i="91" a="1"/>
  <c r="AG35" i="91" a="1"/>
  <c r="AU72" i="92" a="1"/>
  <c r="BA109" i="87" a="1"/>
  <c r="T34" i="91" a="1"/>
  <c r="AV160" i="87" a="1"/>
  <c r="AZ74" i="92" a="1"/>
  <c r="AX121" i="86" a="1"/>
  <c r="AX86" i="86" a="1"/>
  <c r="AY94" i="92" a="1"/>
  <c r="AI31" i="87" a="1"/>
  <c r="AW126" i="87" a="1"/>
  <c r="AW9" i="91" a="1"/>
  <c r="AZ152" i="91" a="1"/>
  <c r="AU140" i="92" a="1"/>
  <c r="AJ31" i="87" a="1"/>
  <c r="AV96" i="86" a="1"/>
  <c r="AU100" i="92" a="1"/>
  <c r="AF34" i="91" a="1"/>
  <c r="AL45" i="87" a="1"/>
  <c r="T33" i="86" a="1"/>
  <c r="AX156" i="87" a="1"/>
  <c r="AX137" i="86" a="1"/>
  <c r="AT126" i="86" a="1"/>
  <c r="AV98" i="92" a="1"/>
  <c r="AZ118" i="92" a="1"/>
  <c r="AZ114" i="92" a="1"/>
  <c r="AZ175" i="91" a="1"/>
  <c r="AT36" i="91" a="1"/>
  <c r="AX104" i="86" a="1"/>
  <c r="L40" i="87" a="1"/>
  <c r="AV186" i="91" a="1"/>
  <c r="AV182" i="86" a="1"/>
  <c r="BA11" i="91" a="1"/>
  <c r="AS40" i="92" a="1"/>
  <c r="J31" i="86" a="1"/>
  <c r="AO31" i="87" a="1"/>
  <c r="AX168" i="87" a="1"/>
  <c r="AZ32" i="92" a="1"/>
  <c r="AV179" i="86" a="1"/>
  <c r="AA37" i="92" a="1"/>
  <c r="AW83" i="91" a="1"/>
  <c r="X35" i="87" a="1"/>
  <c r="AZ123" i="91" a="1"/>
  <c r="AX178" i="86" a="1"/>
  <c r="BA36" i="87" a="1"/>
  <c r="AU36" i="91" a="1"/>
  <c r="AV45" i="92" a="1"/>
  <c r="AS175" i="86" a="1"/>
  <c r="AU180" i="91" a="1"/>
  <c r="AW84" i="86" a="1"/>
  <c r="AZ142" i="92" a="1"/>
  <c r="AY179" i="91" a="1"/>
  <c r="AY47" i="87" a="1"/>
  <c r="AO30" i="92" a="1"/>
  <c r="AX195" i="87" a="1"/>
  <c r="AR38" i="92" a="1"/>
  <c r="AX170" i="87" a="1"/>
  <c r="AF37" i="92" a="1"/>
  <c r="AT33" i="86" a="1"/>
  <c r="AK43" i="92" a="1"/>
  <c r="BA15" i="87" a="1"/>
  <c r="AU191" i="86" a="1"/>
  <c r="AV15" i="87" a="1"/>
  <c r="AS87" i="86" a="1"/>
  <c r="AU174" i="87" a="1"/>
  <c r="AW85" i="92" a="1"/>
  <c r="AV199" i="92" a="1"/>
  <c r="AY68" i="87" a="1"/>
  <c r="AX149" i="86" a="1"/>
  <c r="AX39" i="91" a="1"/>
  <c r="AU178" i="86" a="1"/>
  <c r="AM38" i="92" a="1"/>
  <c r="BA200" i="91" a="1"/>
  <c r="AQ47" i="91" a="1"/>
  <c r="Z33" i="92" a="1"/>
  <c r="BA111" i="87" a="1"/>
  <c r="AU11" i="92" a="1"/>
  <c r="AZ12" i="92" a="1"/>
  <c r="AC35" i="91" a="1"/>
  <c r="AS184" i="86" a="1"/>
  <c r="AY184" i="87" a="1"/>
  <c r="AU103" i="87" a="1"/>
  <c r="AZ43" i="92" a="1"/>
  <c r="AX191" i="87" a="1"/>
  <c r="AN38" i="91" a="1"/>
  <c r="AY44" i="87" a="1"/>
  <c r="AW109" i="92" a="1"/>
  <c r="AW44" i="87" a="1"/>
  <c r="V34" i="87" a="1"/>
  <c r="AP34" i="87" a="1"/>
  <c r="AV29" i="86" a="1"/>
  <c r="AU15" i="86" a="1"/>
  <c r="AV110" i="86" a="1"/>
  <c r="AK30" i="86" a="1"/>
  <c r="AV33" i="92" a="1"/>
  <c r="BA173" i="87" a="1"/>
  <c r="AV22" i="92" a="1"/>
  <c r="AW150" i="91" a="1"/>
  <c r="AN41" i="91" a="1"/>
  <c r="AS32" i="91" a="1"/>
  <c r="AX7" i="92" a="1"/>
  <c r="AY129" i="87" a="1"/>
  <c r="AU6" i="87" a="1"/>
  <c r="AZ169" i="87" a="1"/>
  <c r="AW146" i="91" a="1"/>
  <c r="T34" i="87" a="1"/>
  <c r="AZ150" i="92" a="1"/>
  <c r="AU197" i="86" a="1"/>
  <c r="AP39" i="87" a="1"/>
  <c r="AV46" i="86" a="1"/>
  <c r="W34" i="86" a="1"/>
  <c r="AX84" i="87" a="1"/>
  <c r="U41" i="91" a="1"/>
  <c r="AC38" i="91" a="1"/>
  <c r="AV25" i="92" a="1"/>
  <c r="T40" i="92" a="1"/>
  <c r="AX86" i="92" a="1"/>
  <c r="AR45" i="91" a="1"/>
  <c r="AK30" i="91" a="1"/>
  <c r="AY169" i="91" a="1"/>
  <c r="AW139" i="92" a="1"/>
  <c r="AX178" i="87" a="1"/>
  <c r="AM33" i="91" a="1"/>
  <c r="AD41" i="86" a="1"/>
  <c r="AR32" i="92" a="1"/>
  <c r="AU9" i="87" a="1"/>
  <c r="AV130" i="91" a="1"/>
  <c r="N30" i="92" a="1"/>
  <c r="AV168" i="92" a="1"/>
  <c r="AZ165" i="87" a="1"/>
  <c r="AW74" i="92" a="1"/>
  <c r="AS132" i="86" a="1"/>
  <c r="X30" i="87" a="1"/>
  <c r="AS33" i="86" a="1"/>
  <c r="AL32" i="91" a="1"/>
  <c r="BA35" i="91" a="1"/>
  <c r="AW29" i="92" a="1"/>
  <c r="AG47" i="92" a="1"/>
  <c r="AY162" i="91" a="1"/>
  <c r="AV101" i="86" a="1"/>
  <c r="AY151" i="87" a="1"/>
  <c r="N35" i="86" a="1"/>
  <c r="AV105" i="91" a="1"/>
  <c r="AV103" i="86" a="1"/>
  <c r="AV128" i="92" a="1"/>
  <c r="AV87" i="91" a="1"/>
  <c r="AJ47" i="87" a="1"/>
  <c r="BA134" i="92" a="1"/>
  <c r="AX184" i="92" a="1"/>
  <c r="AX191" i="91" a="1"/>
  <c r="T31" i="91" a="1"/>
  <c r="R44" i="92" a="1"/>
  <c r="AZ24" i="92" a="1"/>
  <c r="AZ184" i="87" a="1"/>
  <c r="AV78" i="87" a="1"/>
  <c r="AW68" i="86" a="1"/>
  <c r="BA38" i="92" a="1"/>
  <c r="AK45" i="86" a="1"/>
  <c r="AV112" i="86" a="1"/>
  <c r="AS158" i="86" a="1"/>
  <c r="AU19" i="91" a="1"/>
  <c r="AO37" i="87" a="1"/>
  <c r="AU122" i="86" a="1"/>
  <c r="AW42" i="86" a="1"/>
  <c r="AZ81" i="87" a="1"/>
  <c r="AV97" i="86" a="1"/>
  <c r="X32" i="86" a="1"/>
  <c r="AX111" i="91" a="1"/>
  <c r="AY19" i="92" a="1"/>
  <c r="U37" i="91" a="1"/>
  <c r="AP34" i="91" a="1"/>
  <c r="AY176" i="87" a="1"/>
  <c r="AY150" i="87" a="1"/>
  <c r="T33" i="92" a="1"/>
  <c r="AW92" i="92" a="1"/>
  <c r="BA85" i="91" a="1"/>
  <c r="AD32" i="91" a="1"/>
  <c r="AR41" i="91" a="1"/>
  <c r="AX11" i="87" a="1"/>
  <c r="AX28" i="91" a="1"/>
  <c r="AS41" i="87" a="1"/>
  <c r="AW155" i="86" a="1"/>
  <c r="BA75" i="87" a="1"/>
  <c r="N33" i="87" a="1"/>
  <c r="AU179" i="87" a="1"/>
  <c r="AB44" i="87" a="1"/>
  <c r="AY165" i="87" a="1"/>
  <c r="AV154" i="87" a="1"/>
  <c r="BA187" i="91" a="1"/>
  <c r="AY93" i="87" a="1"/>
  <c r="AZ153" i="87" a="1"/>
  <c r="BA71" i="87" a="1"/>
  <c r="AW155" i="87" a="1"/>
  <c r="AW143" i="87" a="1"/>
  <c r="S38" i="87" a="1"/>
  <c r="AW97" i="92" a="1"/>
  <c r="AV117" i="91" a="1"/>
  <c r="AX194" i="87" a="1"/>
  <c r="AW74" i="87" a="1"/>
  <c r="AY191" i="87" a="1"/>
  <c r="AW138" i="91" a="1"/>
  <c r="L47" i="87" a="1"/>
  <c r="AN41" i="86" a="1"/>
  <c r="AV198" i="86" a="1"/>
  <c r="AD34" i="86" a="1"/>
  <c r="AU149" i="87" a="1"/>
  <c r="AK31" i="87" a="1"/>
  <c r="AV177" i="91" a="1"/>
  <c r="AZ148" i="92" a="1"/>
  <c r="AW143" i="91" a="1"/>
  <c r="AU41" i="92" a="1"/>
  <c r="U30" i="86" a="1"/>
  <c r="AJ44" i="87" a="1"/>
  <c r="AX92" i="87" a="1"/>
  <c r="AU126" i="87" a="1"/>
  <c r="AB41" i="86" a="1"/>
  <c r="AY130" i="91" a="1"/>
  <c r="I33" i="86" a="1"/>
  <c r="AX134" i="92" a="1"/>
  <c r="AW169" i="87" a="1"/>
  <c r="AW156" i="91" a="1"/>
  <c r="AV106" i="86" a="1"/>
  <c r="W37" i="91" a="1"/>
  <c r="L32" i="92" a="1"/>
  <c r="AX142" i="91" a="1"/>
  <c r="Y31" i="87" a="1"/>
  <c r="AX95" i="86" a="1"/>
  <c r="AY154" i="87" a="1"/>
  <c r="AF46" i="91" a="1"/>
  <c r="AW152" i="86" a="1"/>
  <c r="R43" i="92" a="1"/>
  <c r="V41" i="92" a="1"/>
  <c r="AT92" i="86" a="1"/>
  <c r="AO35" i="92" a="1"/>
  <c r="AY96" i="87" a="1"/>
  <c r="BA131" i="87" a="1"/>
  <c r="AU20" i="92" a="1"/>
  <c r="AU146" i="91" a="1"/>
  <c r="AR39" i="91" a="1"/>
  <c r="AL36" i="87" a="1"/>
  <c r="AW84" i="92" a="1"/>
  <c r="X41" i="92" a="1"/>
  <c r="AW157" i="87" a="1"/>
  <c r="AX191" i="92" a="1"/>
  <c r="AU166" i="87" a="1"/>
  <c r="X30" i="92" a="1"/>
  <c r="AP32" i="87" a="1"/>
  <c r="AI31" i="86" a="1"/>
  <c r="AW165" i="86" a="1"/>
  <c r="AD30" i="92" a="1"/>
  <c r="AM30" i="91" a="1"/>
  <c r="BA117" i="92" a="1"/>
  <c r="AB39" i="91" a="1"/>
  <c r="AW189" i="86" a="1"/>
  <c r="AW74" i="86" a="1"/>
  <c r="BA99" i="87" a="1"/>
  <c r="AY82" i="92" a="1"/>
  <c r="AE30" i="86" a="1"/>
  <c r="Q39" i="92" a="1"/>
  <c r="V40" i="87" a="1"/>
  <c r="BA9" i="91" a="1"/>
  <c r="AX84" i="86" a="1"/>
  <c r="BA38" i="91" a="1"/>
  <c r="AZ182" i="91" a="1"/>
  <c r="AX165" i="92" a="1"/>
  <c r="AJ34" i="92" a="1"/>
  <c r="V37" i="87" a="1"/>
  <c r="AU149" i="91" a="1"/>
  <c r="AU73" i="91" a="1"/>
  <c r="AZ191" i="92" a="1"/>
  <c r="AV101" i="92" a="1"/>
  <c r="BA22" i="91" a="1"/>
  <c r="AU187" i="86" a="1"/>
  <c r="P31" i="91" a="1"/>
  <c r="AQ47" i="87" a="1"/>
  <c r="AX178" i="91" a="1"/>
  <c r="AY163" i="87" a="1"/>
  <c r="Z47" i="86" a="1"/>
  <c r="AV155" i="86" a="1"/>
  <c r="BA25" i="92" a="1"/>
  <c r="P36" i="86" a="1"/>
  <c r="Y44" i="87" a="1"/>
  <c r="AZ15" i="87" a="1"/>
  <c r="AU88" i="92" a="1"/>
  <c r="Z36" i="87" a="1"/>
  <c r="W34" i="87" a="1"/>
  <c r="AF35" i="87" a="1"/>
  <c r="AZ196" i="91" a="1"/>
  <c r="AK37" i="86" a="1"/>
  <c r="AX112" i="86" a="1"/>
  <c r="AT170" i="86" a="1"/>
  <c r="AH32" i="91" a="1"/>
  <c r="U33" i="91" a="1"/>
  <c r="AS114" i="86" a="1"/>
  <c r="P43" i="87" a="1"/>
  <c r="AS25" i="86" a="1"/>
  <c r="S36" i="91" a="1"/>
  <c r="X36" i="91" a="1"/>
  <c r="AU34" i="92" a="1"/>
  <c r="M43" i="87" a="1"/>
  <c r="AX164" i="87" a="1"/>
  <c r="AX198" i="91" a="1"/>
  <c r="AV97" i="91" a="1"/>
  <c r="AY142" i="87" a="1"/>
  <c r="AX123" i="92" a="1"/>
  <c r="AV98" i="86" a="1"/>
  <c r="BA181" i="92" a="1"/>
  <c r="AW129" i="86" a="1"/>
  <c r="AL37" i="86" a="1"/>
  <c r="BA172" i="87" a="1"/>
  <c r="Q44" i="86" a="1"/>
  <c r="AX73" i="86" a="1"/>
  <c r="BA80" i="87" a="1"/>
  <c r="AY129" i="91" a="1"/>
  <c r="AU140" i="87" a="1"/>
  <c r="AU128" i="92" a="1"/>
  <c r="AV129" i="91" a="1"/>
  <c r="AW69" i="91" a="1"/>
  <c r="AG33" i="92" a="1"/>
  <c r="AW147" i="92" a="1"/>
  <c r="AW71" i="92" a="1"/>
  <c r="AE43" i="87" a="1"/>
  <c r="AH36" i="86" a="1"/>
  <c r="AW178" i="91" a="1"/>
  <c r="M40" i="86" a="1"/>
  <c r="L45" i="92" a="1"/>
  <c r="AW193" i="91" a="1"/>
  <c r="Y32" i="91" a="1"/>
  <c r="AV171" i="86" a="1"/>
  <c r="AX162" i="87" a="1"/>
  <c r="AV81" i="92" a="1"/>
  <c r="AH37" i="92" a="1"/>
  <c r="BA119" i="91" a="1"/>
  <c r="AX97" i="87" a="1"/>
  <c r="AZ133" i="91" a="1"/>
  <c r="AX133" i="87" a="1"/>
  <c r="AT94" i="86" a="1"/>
  <c r="AE36" i="86" a="1"/>
  <c r="BA193" i="91" a="1"/>
  <c r="AX185" i="86" a="1"/>
  <c r="AN44" i="87" a="1"/>
  <c r="AF44" i="91" a="1"/>
  <c r="AX166" i="92" a="1"/>
  <c r="AZ103" i="92" a="1"/>
  <c r="L40" i="92" a="1"/>
  <c r="AW107" i="92" a="1"/>
  <c r="U44" i="86" a="1"/>
  <c r="AX154" i="92" a="1"/>
  <c r="AU69" i="86" a="1"/>
  <c r="AX172" i="86" a="1"/>
  <c r="AT82" i="86" a="1"/>
  <c r="AY23" i="87" a="1"/>
  <c r="AY178" i="91" a="1"/>
  <c r="AS131" i="86" a="1"/>
  <c r="AW19" i="87" a="1"/>
  <c r="AA37" i="86" a="1"/>
  <c r="AU148" i="92" a="1"/>
  <c r="AG43" i="87" a="1"/>
  <c r="AQ35" i="86" a="1"/>
  <c r="BA83" i="92" a="1"/>
  <c r="AW177" i="92" a="1"/>
  <c r="AE36" i="92" a="1"/>
  <c r="Q43" i="87" a="1"/>
  <c r="AK36" i="91" a="1"/>
  <c r="AN45" i="86" a="1"/>
  <c r="AY176" i="91" a="1"/>
  <c r="AU6" i="92" a="1"/>
  <c r="AZ154" i="92" a="1"/>
  <c r="AY152" i="87" a="1"/>
  <c r="S45" i="92" a="1"/>
  <c r="AX100" i="92" a="1"/>
  <c r="AW92" i="91" a="1"/>
  <c r="AX94" i="86" a="1"/>
  <c r="AD30" i="91" a="1"/>
  <c r="AX99" i="87" a="1"/>
  <c r="AV43" i="87" a="1"/>
  <c r="AZ70" i="87" a="1"/>
  <c r="AU45" i="86" a="1"/>
  <c r="AY28" i="87" a="1"/>
  <c r="AN46" i="87" a="1"/>
  <c r="AY23" i="91" a="1"/>
  <c r="AT131" i="86" a="1"/>
  <c r="AI41" i="86" a="1"/>
  <c r="AU21" i="87" a="1"/>
  <c r="AU13" i="86" a="1"/>
  <c r="AG32" i="87" a="1"/>
  <c r="AS162" i="86" a="1"/>
  <c r="S38" i="92" a="1"/>
  <c r="AT100" i="86" a="1"/>
  <c r="AV32" i="92" a="1"/>
  <c r="AW170" i="91" a="1"/>
  <c r="Z38" i="87" a="1"/>
  <c r="AV179" i="87" a="1"/>
  <c r="AN45" i="91" a="1"/>
  <c r="AD44" i="86" a="1"/>
  <c r="AM38" i="86" a="1"/>
  <c r="BA153" i="92" a="1"/>
  <c r="AA34" i="86" a="1"/>
  <c r="AU140" i="91" a="1"/>
  <c r="AG39" i="92" a="1"/>
  <c r="AS125" i="86" a="1"/>
  <c r="AG34" i="91" a="1"/>
  <c r="AV136" i="91" a="1"/>
  <c r="AW139" i="86" a="1"/>
  <c r="AW135" i="91" a="1"/>
  <c r="AK43" i="86" a="1"/>
  <c r="AW153" i="86" a="1"/>
  <c r="P38" i="91" a="1"/>
  <c r="AZ187" i="91" a="1"/>
  <c r="AW175" i="92" a="1"/>
  <c r="AX158" i="92" a="1"/>
  <c r="AR41" i="92" a="1"/>
  <c r="AV73" i="91" a="1"/>
  <c r="AU117" i="87" a="1"/>
  <c r="AZ75" i="91" a="1"/>
  <c r="AW8" i="86" a="1"/>
  <c r="AQ38" i="92" a="1"/>
  <c r="AY94" i="87" a="1"/>
  <c r="AH43" i="91" a="1"/>
  <c r="AU24" i="92" a="1"/>
  <c r="BA113" i="87" a="1"/>
  <c r="AT98" i="86" a="1"/>
  <c r="AY20" i="91" a="1"/>
  <c r="M30" i="92" a="1"/>
  <c r="AS123" i="86" a="1"/>
  <c r="Z36" i="86" a="1"/>
  <c r="AV170" i="87" a="1"/>
  <c r="AU151" i="86" a="1"/>
  <c r="AS167" i="86" a="1"/>
  <c r="W32" i="92" a="1"/>
  <c r="AU39" i="91" a="1"/>
  <c r="AX6" i="87" a="1"/>
  <c r="AY85" i="91" a="1"/>
  <c r="AO38" i="87" a="1"/>
  <c r="AY139" i="87" a="1"/>
  <c r="R34" i="86" a="1"/>
  <c r="O43" i="87" a="1"/>
  <c r="AO46" i="92" a="1"/>
  <c r="BA123" i="92" a="1"/>
  <c r="AN37" i="86" a="1"/>
  <c r="Y30" i="87" a="1"/>
  <c r="BA108" i="87" a="1"/>
  <c r="S36" i="87" a="1"/>
  <c r="AX154" i="91" a="1"/>
  <c r="AM34" i="91" a="1"/>
  <c r="AY108" i="91" a="1"/>
  <c r="AV5" i="86" a="1"/>
  <c r="AW97" i="87" a="1"/>
  <c r="AZ136" i="92" a="1"/>
  <c r="Y30" i="91" a="1"/>
  <c r="AU93" i="91" a="1"/>
  <c r="AZ157" i="87" a="1"/>
  <c r="S40" i="92" a="1"/>
  <c r="AW87" i="92" a="1"/>
  <c r="L39" i="91" a="1"/>
  <c r="L31" i="92" a="1"/>
  <c r="L40" i="86" a="1"/>
  <c r="AT130" i="86" a="1"/>
  <c r="AK34" i="87" a="1"/>
  <c r="AT35" i="86" a="1"/>
  <c r="AX40" i="91" a="1"/>
  <c r="AH40" i="87" a="1"/>
  <c r="AN35" i="92" a="1"/>
  <c r="AZ177" i="91" a="1"/>
  <c r="AX121" i="87" a="1"/>
  <c r="AJ39" i="92" a="1"/>
  <c r="AG40" i="86" a="1"/>
  <c r="AY6" i="92" a="1"/>
  <c r="AR36" i="87" a="1"/>
  <c r="AZ193" i="87" a="1"/>
  <c r="AX69" i="92" a="1"/>
  <c r="Z36" i="91" a="1"/>
  <c r="R32" i="91" a="1"/>
  <c r="R45" i="87" a="1"/>
  <c r="AZ190" i="91" a="1"/>
  <c r="AN31" i="86" a="1"/>
  <c r="L43" i="91" a="1"/>
  <c r="BA101" i="92" a="1"/>
  <c r="AX138" i="86" a="1"/>
  <c r="AH30" i="92" a="1"/>
  <c r="AE40" i="87" a="1"/>
  <c r="AU144" i="87" a="1"/>
  <c r="AT169" i="86" a="1"/>
  <c r="AL37" i="91" a="1"/>
  <c r="AS142" i="86" a="1"/>
  <c r="AV103" i="92" a="1"/>
  <c r="BA112" i="87" a="1"/>
  <c r="AV169" i="91" a="1"/>
  <c r="L40" i="91" a="1"/>
  <c r="Y47" i="91" a="1"/>
  <c r="AZ145" i="91" a="1"/>
  <c r="P43" i="86" a="1"/>
  <c r="R40" i="91" a="1"/>
  <c r="O40" i="92" a="1"/>
  <c r="AT44" i="92" a="1"/>
  <c r="AW82" i="86" a="1"/>
  <c r="AZ182" i="92" a="1"/>
  <c r="AZ103" i="91" a="1"/>
  <c r="AV22" i="87" a="1"/>
  <c r="M44" i="87" a="1"/>
  <c r="AW143" i="92" a="1"/>
  <c r="AY45" i="91" a="1"/>
  <c r="AI37" i="86" a="1"/>
  <c r="AW43" i="92" a="1"/>
  <c r="AW86" i="91" a="1"/>
  <c r="AX12" i="86" a="1"/>
  <c r="AV104" i="87" a="1"/>
  <c r="AW109" i="91" a="1"/>
  <c r="AW146" i="87" a="1"/>
  <c r="AW161" i="87" a="1"/>
  <c r="AZ27" i="91" a="1"/>
  <c r="AV5" i="92" a="1"/>
  <c r="AW47" i="92" a="1"/>
  <c r="AV93" i="92" a="1"/>
  <c r="AV101" i="87" a="1"/>
  <c r="R41" i="86" a="1"/>
  <c r="AT106" i="86" a="1"/>
  <c r="AY104" i="92" a="1"/>
  <c r="AU97" i="86" a="1"/>
  <c r="AZ28" i="92" a="1"/>
  <c r="AV37" i="91" a="1"/>
  <c r="U34" i="92" a="1"/>
  <c r="AY174" i="92" a="1"/>
  <c r="AE38" i="87" a="1"/>
  <c r="AT32" i="92" a="1"/>
  <c r="AS111" i="86" a="1"/>
  <c r="AV41" i="87" a="1"/>
  <c r="AX198" i="86" a="1"/>
  <c r="AV33" i="91" a="1"/>
  <c r="AX20" i="91" a="1"/>
  <c r="AV68" i="87" a="1"/>
  <c r="AX78" i="91" a="1"/>
  <c r="AY82" i="91" a="1"/>
  <c r="AW164" i="87" a="1"/>
  <c r="AP31" i="92" a="1"/>
  <c r="W39" i="86" a="1"/>
  <c r="S39" i="87" a="1"/>
  <c r="AW118" i="92" a="1"/>
  <c r="AW43" i="86" a="1"/>
  <c r="AW32" i="92" a="1"/>
  <c r="AW149" i="92" a="1"/>
  <c r="AV161" i="91" a="1"/>
  <c r="AU96" i="86" a="1"/>
  <c r="AV36" i="87" a="1"/>
  <c r="W43" i="92" a="1"/>
  <c r="AZ6" i="87" a="1"/>
  <c r="M37" i="87" a="1"/>
  <c r="M33" i="87" a="1"/>
  <c r="M35" i="92" a="1"/>
  <c r="AB44" i="86" a="1"/>
  <c r="R41" i="91" a="1"/>
  <c r="O33" i="91" a="1"/>
  <c r="AX8" i="86" a="1"/>
  <c r="X38" i="91" a="1"/>
  <c r="AV188" i="87" a="1"/>
  <c r="AT119" i="86" a="1"/>
  <c r="AP40" i="92" a="1"/>
  <c r="AJ38" i="86" a="1"/>
  <c r="AX141" i="91" a="1"/>
  <c r="AY189" i="91" a="1"/>
  <c r="M39" i="91" a="1"/>
  <c r="AU166" i="86" a="1"/>
  <c r="AY18" i="92" a="1"/>
  <c r="AV30" i="91" a="1"/>
  <c r="AP38" i="87" a="1"/>
  <c r="AV197" i="92" a="1"/>
  <c r="BA18" i="87" a="1"/>
  <c r="AX85" i="86" a="1"/>
  <c r="AB34" i="86" a="1"/>
  <c r="L36" i="87" a="1"/>
  <c r="V31" i="87" a="1"/>
  <c r="AI38" i="91" a="1"/>
  <c r="AY198" i="92" a="1"/>
  <c r="BA131" i="92" a="1"/>
  <c r="AU40" i="91" a="1"/>
  <c r="AL30" i="92" a="1"/>
  <c r="BA27" i="91" a="1"/>
  <c r="BA74" i="91" a="1"/>
  <c r="AX25" i="87" a="1"/>
  <c r="AV139" i="91" a="1"/>
  <c r="AC34" i="91" a="1"/>
  <c r="AU117" i="91" a="1"/>
  <c r="AW95" i="87" a="1"/>
  <c r="AQ41" i="92" a="1"/>
  <c r="AU41" i="87" a="1"/>
  <c r="AW30" i="92" a="1"/>
  <c r="M43" i="86" a="1"/>
  <c r="AZ85" i="87" a="1"/>
  <c r="AX17" i="87" a="1"/>
  <c r="Q44" i="87" a="1"/>
  <c r="AW198" i="86" a="1"/>
  <c r="M32" i="92" a="1"/>
  <c r="BA135" i="92" a="1"/>
  <c r="AV29" i="92" a="1"/>
  <c r="AZ73" i="91" a="1"/>
  <c r="AU7" i="86" a="1"/>
  <c r="BA196" i="92" a="1"/>
  <c r="AV42" i="87" a="1"/>
  <c r="AX187" i="91" a="1"/>
  <c r="AY102" i="87" a="1"/>
  <c r="S44" i="86" a="1"/>
  <c r="AX195" i="86" a="1"/>
  <c r="AB46" i="86" a="1"/>
  <c r="AY113" i="91" a="1"/>
  <c r="AY15" i="87" a="1"/>
  <c r="AW151" i="87" a="1"/>
  <c r="BA111" i="92" a="1"/>
  <c r="AU19" i="86" a="1"/>
  <c r="AU116" i="86" a="1"/>
  <c r="AG32" i="92" a="1"/>
  <c r="AC39" i="92" a="1"/>
  <c r="I32" i="86" a="1"/>
  <c r="O45" i="86" a="1"/>
  <c r="AW158" i="92" a="1"/>
  <c r="AO44" i="87" a="1"/>
  <c r="AY25" i="91" a="1"/>
  <c r="AW144" i="86" a="1"/>
  <c r="S36" i="92" a="1"/>
  <c r="X40" i="86" a="1"/>
  <c r="AC31" i="87" a="1"/>
  <c r="AB47" i="86" a="1"/>
  <c r="AZ13" i="92" a="1"/>
  <c r="AW40" i="91" a="1"/>
  <c r="AK35" i="87" a="1"/>
  <c r="AZ7" i="92" a="1"/>
  <c r="AU139" i="87" a="1"/>
  <c r="AV128" i="91" a="1"/>
  <c r="AV36" i="86" a="1"/>
  <c r="AM39" i="86" a="1"/>
  <c r="X45" i="92" a="1"/>
  <c r="AW85" i="91" a="1"/>
  <c r="AU169" i="87" a="1"/>
  <c r="AS85" i="86" a="1"/>
  <c r="AS166" i="86" a="1"/>
  <c r="AZ95" i="91" a="1"/>
  <c r="Z44" i="92" a="1"/>
  <c r="AI36" i="86" a="1"/>
  <c r="AU188" i="91" a="1"/>
  <c r="AZ164" i="87" a="1"/>
  <c r="AY20" i="92" a="1"/>
  <c r="AU17" i="87" a="1"/>
  <c r="AX20" i="86" a="1"/>
  <c r="AL37" i="87" a="1"/>
  <c r="AZ99" i="87" a="1"/>
  <c r="AV122" i="87" a="1"/>
  <c r="BA10" i="87" a="1"/>
  <c r="AV171" i="91" a="1"/>
  <c r="AW128" i="92" a="1"/>
  <c r="AW24" i="91" a="1"/>
  <c r="AZ39" i="91" a="1"/>
  <c r="AX77" i="92" a="1"/>
  <c r="AV9" i="92" a="1"/>
  <c r="AW77" i="86" a="1"/>
  <c r="AT198" i="86" a="1"/>
  <c r="AL36" i="91" a="1"/>
  <c r="AY176" i="92" a="1"/>
  <c r="AX96" i="92" a="1"/>
  <c r="AX172" i="91" a="1"/>
  <c r="AO31" i="92" a="1"/>
  <c r="AU152" i="91" a="1"/>
  <c r="AW198" i="92" a="1"/>
  <c r="AZ95" i="92" a="1"/>
  <c r="AZ9" i="87" a="1"/>
  <c r="AV119" i="87" a="1"/>
  <c r="AS38" i="86" a="1"/>
  <c r="AX140" i="86" a="1"/>
  <c r="AW26" i="87" a="1"/>
  <c r="AV163" i="86" a="1"/>
  <c r="AV144" i="92" a="1"/>
  <c r="O47" i="87" a="1"/>
  <c r="AU190" i="86" a="1"/>
  <c r="AA44" i="91" a="1"/>
  <c r="AF39" i="92" a="1"/>
  <c r="R31" i="91" a="1"/>
  <c r="AT31" i="91" a="1"/>
  <c r="AX200" i="86" a="1"/>
  <c r="N35" i="91" a="1"/>
  <c r="AH31" i="91" a="1"/>
  <c r="AW23" i="86" a="1"/>
  <c r="I46" i="86" a="1"/>
  <c r="BA38" i="87" a="1"/>
  <c r="AU34" i="87" a="1"/>
  <c r="BA137" i="87" a="1"/>
  <c r="AW144" i="87" a="1"/>
  <c r="AV44" i="86" a="1"/>
  <c r="AL40" i="87" a="1"/>
  <c r="AM36" i="87" a="1"/>
  <c r="O38" i="92" a="1"/>
  <c r="AU152" i="92" a="1"/>
  <c r="AD33" i="92" a="1"/>
  <c r="BA196" i="87" a="1"/>
  <c r="AB34" i="87" a="1"/>
  <c r="AJ47" i="86" a="1"/>
  <c r="AT93" i="86" a="1"/>
  <c r="AI32" i="87" a="1"/>
  <c r="BA29" i="87" a="1"/>
  <c r="AW91" i="86" a="1"/>
  <c r="BA75" i="91" a="1"/>
  <c r="AW113" i="86" a="1"/>
  <c r="AY75" i="91" a="1"/>
  <c r="AT71" i="86" a="1"/>
  <c r="AU76" i="86" a="1"/>
  <c r="AX195" i="91" a="1"/>
  <c r="AZ138" i="87" a="1"/>
  <c r="AU46" i="87" a="1"/>
  <c r="AV32" i="87" a="1"/>
  <c r="AM35" i="86" a="1"/>
  <c r="AV142" i="86" a="1"/>
  <c r="BA127" i="92" a="1"/>
  <c r="AW124" i="86" a="1"/>
  <c r="AP45" i="91" a="1"/>
  <c r="AM36" i="86" a="1"/>
  <c r="AX185" i="92" a="1"/>
  <c r="AY33" i="92" a="1"/>
  <c r="AX30" i="87" a="1"/>
  <c r="AY78" i="92" a="1"/>
  <c r="AV85" i="87" a="1"/>
  <c r="AS174" i="86" a="1"/>
  <c r="AT194" i="86" a="1"/>
  <c r="AT148" i="86" a="1"/>
  <c r="AU79" i="87" a="1"/>
  <c r="AY158" i="87" a="1"/>
  <c r="AX101" i="92" a="1"/>
  <c r="AU171" i="92" a="1"/>
  <c r="M31" i="87" a="1"/>
  <c r="X37" i="87" a="1"/>
  <c r="AU175" i="86" a="1"/>
  <c r="Y38" i="91" a="1"/>
  <c r="AI39" i="92" a="1"/>
  <c r="AW110" i="86" a="1"/>
  <c r="AW20" i="86" a="1"/>
  <c r="AV133" i="87" a="1"/>
  <c r="AJ30" i="86" a="1"/>
  <c r="AU86" i="86" a="1"/>
  <c r="AX170" i="91" a="1"/>
  <c r="AV115" i="91" a="1"/>
  <c r="AW115" i="86" a="1"/>
  <c r="T32" i="86" a="1"/>
  <c r="AX39" i="87" a="1"/>
  <c r="AT44" i="91" a="1"/>
  <c r="AM47" i="91" a="1"/>
  <c r="AZ116" i="91" a="1"/>
  <c r="AB41" i="91" a="1"/>
  <c r="AQ37" i="86" a="1"/>
  <c r="AW145" i="87" a="1"/>
  <c r="AU137" i="87" a="1"/>
  <c r="AK44" i="87" a="1"/>
  <c r="AU115" i="92" a="1"/>
  <c r="T37" i="86" a="1"/>
  <c r="AF38" i="92" a="1"/>
  <c r="AV189" i="86" a="1"/>
  <c r="AX120" i="91" a="1"/>
  <c r="AU158" i="87" a="1"/>
  <c r="AY77" i="87" a="1"/>
  <c r="AS5" i="86" a="1"/>
  <c r="AS129" i="86" a="1"/>
  <c r="AS178" i="86" a="1"/>
  <c r="V31" i="91" a="1"/>
  <c r="AT37" i="91" a="1"/>
  <c r="AW149" i="87" a="1"/>
  <c r="AV192" i="87" a="1"/>
  <c r="AU149" i="92" a="1"/>
  <c r="X44" i="92" a="1"/>
  <c r="BA152" i="92" a="1"/>
  <c r="AM39" i="91" a="1"/>
  <c r="AZ91" i="87" a="1"/>
  <c r="AZ140" i="92" a="1"/>
  <c r="AO39" i="86" a="1"/>
  <c r="AY147" i="87" a="1"/>
  <c r="Y39" i="91" a="1"/>
  <c r="U34" i="86" a="1"/>
  <c r="BA145" i="92" a="1"/>
  <c r="AJ36" i="91" a="1"/>
  <c r="AX34" i="87" a="1"/>
  <c r="AT102" i="86" a="1"/>
  <c r="AG41" i="86" a="1"/>
  <c r="AS36" i="87" a="1"/>
  <c r="Z45" i="87" a="1"/>
  <c r="AV38" i="92" a="1"/>
  <c r="BA132" i="87" a="1"/>
  <c r="AT46" i="86" a="1"/>
  <c r="M30" i="86" a="1"/>
  <c r="AU123" i="91" a="1"/>
  <c r="AV110" i="91" a="1"/>
  <c r="AJ46" i="87" a="1"/>
  <c r="N31" i="91" a="1"/>
  <c r="AV134" i="86" a="1"/>
  <c r="AX143" i="86" a="1"/>
  <c r="AD33" i="91" a="1"/>
  <c r="L39" i="92" a="1"/>
  <c r="AY79" i="92" a="1"/>
  <c r="AI47" i="86" a="1"/>
  <c r="AS95" i="86" a="1"/>
  <c r="AW177" i="86" a="1"/>
  <c r="AC32" i="92" a="1"/>
  <c r="AK33" i="87" a="1"/>
  <c r="AX85" i="92" a="1"/>
  <c r="AW133" i="87" a="1"/>
  <c r="AX99" i="91" a="1"/>
  <c r="AZ10" i="92" a="1"/>
  <c r="AX140" i="91" a="1"/>
  <c r="Q34" i="91" a="1"/>
  <c r="AA33" i="91" a="1"/>
  <c r="AU178" i="87" a="1"/>
  <c r="AX130" i="91" a="1"/>
  <c r="I40" i="86" a="1"/>
  <c r="BA182" i="87" a="1"/>
  <c r="AU162" i="92" a="1"/>
  <c r="P36" i="91" a="1"/>
  <c r="AC35" i="87" a="1"/>
  <c r="X35" i="91" a="1"/>
  <c r="AU198" i="87" a="1"/>
  <c r="AW82" i="92" a="1"/>
  <c r="AU111" i="87" a="1"/>
  <c r="AW73" i="92" a="1"/>
  <c r="AX158" i="87" a="1"/>
  <c r="AW126" i="91" a="1"/>
  <c r="M37" i="86" a="1"/>
  <c r="AU74" i="92" a="1"/>
  <c r="AW102" i="92" a="1"/>
  <c r="AM40" i="92" a="1"/>
  <c r="AU91" i="87" a="1"/>
  <c r="R39" i="86" a="1"/>
  <c r="AV148" i="92" a="1"/>
  <c r="AW132" i="86" a="1"/>
  <c r="AU143" i="86" a="1"/>
  <c r="AX15" i="92" a="1"/>
  <c r="BA141" i="87" a="1"/>
  <c r="L36" i="86" a="1"/>
  <c r="AX18" i="91" a="1"/>
  <c r="W36" i="92" a="1"/>
  <c r="BA87" i="92" a="1"/>
  <c r="W31" i="87" a="1"/>
  <c r="Q47" i="91" a="1"/>
  <c r="AY136" i="91" a="1"/>
  <c r="AB43" i="87" a="1"/>
  <c r="AT156" i="86" a="1"/>
  <c r="AU115" i="86" a="1"/>
  <c r="AV34" i="91" a="1"/>
  <c r="AX156" i="86" a="1"/>
  <c r="AZ170" i="87" a="1"/>
  <c r="AJ36" i="92" a="1"/>
  <c r="AY47" i="92" a="1"/>
  <c r="BA175" i="87" a="1"/>
  <c r="AW40" i="87" a="1"/>
  <c r="AU87" i="86" a="1"/>
  <c r="AT33" i="91" a="1"/>
  <c r="AZ41" i="91" a="1"/>
  <c r="AA47" i="86" a="1"/>
  <c r="AY124" i="91" a="1"/>
  <c r="AU82" i="87" a="1"/>
  <c r="AZ188" i="87" a="1"/>
  <c r="AY99" i="91" a="1"/>
  <c r="AU97" i="92" a="1"/>
  <c r="AX174" i="86" a="1"/>
  <c r="AZ96" i="87" a="1"/>
  <c r="AT124" i="86" a="1"/>
  <c r="AU75" i="86" a="1"/>
  <c r="AL41" i="91" a="1"/>
  <c r="AZ193" i="92" a="1"/>
  <c r="AZ159" i="92" a="1"/>
  <c r="AA43" i="91" a="1"/>
  <c r="BA79" i="87" a="1"/>
  <c r="X36" i="87" a="1"/>
  <c r="S33" i="86" a="1"/>
  <c r="AI44" i="87" a="1"/>
  <c r="AT31" i="92" a="1"/>
  <c r="AA35" i="87" a="1"/>
  <c r="Z40" i="87" a="1"/>
  <c r="BA198" i="91" a="1"/>
  <c r="AH33" i="87" a="1"/>
  <c r="AD47" i="86" a="1"/>
  <c r="AY188" i="91" a="1"/>
  <c r="AY78" i="91" a="1"/>
  <c r="AS200" i="86" a="1"/>
  <c r="AZ38" i="92" a="1"/>
  <c r="AS34" i="91" a="1"/>
  <c r="BA46" i="87" a="1"/>
  <c r="AC44" i="86" a="1"/>
  <c r="W41" i="87" a="1"/>
  <c r="AY156" i="87" a="1"/>
  <c r="AV86" i="92" a="1"/>
  <c r="AU113" i="92" a="1"/>
  <c r="AU161" i="92" a="1"/>
  <c r="AX147" i="91" a="1"/>
  <c r="AV13" i="86" a="1"/>
  <c r="AU145" i="87" a="1"/>
  <c r="AZ100" i="87" a="1"/>
  <c r="AV89" i="87" a="1"/>
  <c r="L39" i="87" a="1"/>
  <c r="AY114" i="87" a="1"/>
  <c r="AV116" i="87" a="1"/>
  <c r="AW6" i="92" a="1"/>
  <c r="W32" i="87" a="1"/>
  <c r="AZ46" i="87" a="1"/>
  <c r="AV42" i="92" a="1"/>
  <c r="AG30" i="87" a="1"/>
  <c r="AH32" i="87" a="1"/>
  <c r="T38" i="91" a="1"/>
  <c r="AT115" i="86" a="1"/>
  <c r="AN39" i="87" a="1"/>
  <c r="AV70" i="91" a="1"/>
  <c r="AT88" i="86" a="1"/>
  <c r="AD47" i="91" a="1"/>
  <c r="AX122" i="92" a="1"/>
  <c r="AF35" i="86" a="1"/>
  <c r="AX88" i="87" a="1"/>
  <c r="AS133" i="86" a="1"/>
  <c r="I41" i="86" a="1"/>
  <c r="AA44" i="86" a="1"/>
  <c r="AX105" i="87" a="1"/>
  <c r="O34" i="87" a="1"/>
  <c r="AW132" i="87" a="1"/>
  <c r="BA172" i="92" a="1"/>
  <c r="Y38" i="92" a="1"/>
  <c r="AV116" i="91" a="1"/>
  <c r="AV130" i="92" a="1"/>
  <c r="AW47" i="91" a="1"/>
  <c r="AU172" i="91" a="1"/>
  <c r="AU28" i="86" a="1"/>
  <c r="AW177" i="91" a="1"/>
  <c r="AY124" i="87" a="1"/>
  <c r="AW112" i="91" a="1"/>
  <c r="AS193" i="86" a="1"/>
  <c r="AB32" i="91" a="1"/>
  <c r="AY148" i="91" a="1"/>
  <c r="AT184" i="86" a="1"/>
  <c r="AM33" i="87" a="1"/>
  <c r="AV115" i="86" a="1"/>
  <c r="AU124" i="92" a="1"/>
  <c r="AV90" i="91" a="1"/>
  <c r="AW113" i="87" a="1"/>
  <c r="AY47" i="91" a="1"/>
  <c r="AX17" i="92" a="1"/>
  <c r="AU178" i="92" a="1"/>
  <c r="AY114" i="92" a="1"/>
  <c r="AF36" i="87" a="1"/>
  <c r="AU164" i="86" a="1"/>
  <c r="K36" i="86" a="1"/>
  <c r="AS116" i="86" a="1"/>
  <c r="T39" i="86" a="1"/>
  <c r="AT47" i="91" a="1"/>
  <c r="AV154" i="92" a="1"/>
  <c r="AZ183" i="92" a="1"/>
  <c r="S47" i="91" a="1"/>
  <c r="AW73" i="87" a="1"/>
  <c r="AP30" i="87" a="1"/>
  <c r="AY14" i="87" a="1"/>
  <c r="AZ112" i="87" a="1"/>
  <c r="Z47" i="92" a="1"/>
  <c r="BA191" i="91" a="1"/>
  <c r="AZ162" i="87" a="1"/>
  <c r="BA124" i="91" a="1"/>
  <c r="AW18" i="86" a="1"/>
  <c r="AS78" i="86" a="1"/>
  <c r="AM44" i="91" a="1"/>
  <c r="AY90" i="91" a="1"/>
  <c r="AA40" i="86" a="1"/>
  <c r="AX21" i="92" a="1"/>
  <c r="AA31" i="92" a="1"/>
  <c r="AZ186" i="92" a="1"/>
  <c r="U35" i="87" a="1"/>
  <c r="AV9" i="91" a="1"/>
  <c r="U35" i="92" a="1"/>
  <c r="AU126" i="92" a="1"/>
  <c r="AI47" i="92" a="1"/>
  <c r="AX142" i="86" a="1"/>
  <c r="AT41" i="86" a="1"/>
  <c r="AZ70" i="91" a="1"/>
  <c r="M47" i="86" a="1"/>
  <c r="AW26" i="92" a="1"/>
  <c r="AV155" i="87" a="1"/>
  <c r="AX20" i="87" a="1"/>
  <c r="M36" i="92" a="1"/>
  <c r="AZ140" i="87" a="1"/>
  <c r="AV41" i="91" a="1"/>
  <c r="AS110" i="86" a="1"/>
  <c r="AZ125" i="87" a="1"/>
  <c r="AU153" i="86" a="1"/>
  <c r="BA168" i="92" a="1"/>
  <c r="AT74" i="86" a="1"/>
  <c r="AE31" i="86" a="1"/>
  <c r="V35" i="91" a="1"/>
  <c r="AA33" i="87" a="1"/>
  <c r="AW12" i="86" a="1"/>
  <c r="Z40" i="91" a="1"/>
  <c r="AU30" i="87" a="1"/>
  <c r="AU81" i="91" a="1"/>
  <c r="AZ184" i="91" a="1"/>
  <c r="AW106" i="86" a="1"/>
  <c r="AV160" i="86" a="1"/>
  <c r="AP36" i="91" a="1"/>
  <c r="AV102" i="92" a="1"/>
  <c r="AX145" i="91" a="1"/>
  <c r="AJ40" i="86" a="1"/>
  <c r="AA43" i="86" a="1"/>
  <c r="AT25" i="86" a="1"/>
  <c r="AD30" i="87" a="1"/>
  <c r="K35" i="86" a="1"/>
  <c r="AQ43" i="92" a="1"/>
  <c r="N33" i="86" a="1"/>
  <c r="AU138" i="92" a="1"/>
  <c r="AH45" i="92" a="1"/>
  <c r="AW78" i="87" a="1"/>
  <c r="AS141" i="86" a="1"/>
  <c r="AI39" i="91" a="1"/>
  <c r="AU87" i="91" a="1"/>
  <c r="AW17" i="87" a="1"/>
  <c r="AZ195" i="87" a="1"/>
  <c r="BA196" i="91" a="1"/>
  <c r="AJ35" i="91" a="1"/>
  <c r="AT97" i="86" a="1"/>
  <c r="AZ44" i="91" a="1"/>
  <c r="AV200" i="86" a="1"/>
  <c r="AU103" i="86" a="1"/>
  <c r="AO37" i="86" a="1"/>
  <c r="AZ98" i="92" a="1"/>
  <c r="AT155" i="86" a="1"/>
  <c r="AU96" i="91" a="1"/>
  <c r="AV136" i="86" a="1"/>
  <c r="AX197" i="91" a="1"/>
  <c r="AX29" i="86" a="1"/>
  <c r="BA6" i="91" a="1"/>
  <c r="AV178" i="91" a="1"/>
  <c r="AV161" i="87" a="1"/>
  <c r="V38" i="86" a="1"/>
  <c r="AW120" i="91" a="1"/>
  <c r="AG44" i="86" a="1"/>
  <c r="AH39" i="92" a="1"/>
  <c r="AW70" i="91" a="1"/>
  <c r="AX82" i="91" a="1"/>
  <c r="AL41" i="87" a="1"/>
  <c r="AZ137" i="92" a="1"/>
  <c r="W46" i="87" a="1"/>
  <c r="BA47" i="92" a="1"/>
  <c r="AN36" i="92" a="1"/>
  <c r="AW110" i="91" a="1"/>
  <c r="AX14" i="91" a="1"/>
  <c r="AT146" i="86" a="1"/>
  <c r="AZ131" i="92" a="1"/>
  <c r="BA68" i="91" a="1"/>
  <c r="AW122" i="91" a="1"/>
  <c r="AY147" i="92" a="1"/>
  <c r="AU113" i="86" a="1"/>
  <c r="AV191" i="92" a="1"/>
  <c r="AU18" i="91" a="1"/>
  <c r="AT83" i="86" a="1"/>
  <c r="AY125" i="91" a="1"/>
  <c r="AW140" i="92" a="1"/>
  <c r="N43" i="86" a="1"/>
  <c r="BA177" i="92" a="1"/>
  <c r="AW99" i="87" a="1"/>
  <c r="AZ196" i="92" a="1"/>
  <c r="BA113" i="91" a="1"/>
  <c r="AY187" i="87" a="1"/>
  <c r="AV12" i="91" a="1"/>
  <c r="AV18" i="91" a="1"/>
  <c r="AZ149" i="91" a="1"/>
  <c r="AT16" i="86" a="1"/>
  <c r="AV131" i="86" a="1"/>
  <c r="BA85" i="92" a="1"/>
  <c r="AU109" i="86" a="1"/>
  <c r="J41" i="86" a="1"/>
  <c r="AV37" i="92" a="1"/>
  <c r="AV87" i="87" a="1"/>
  <c r="AV82" i="92" a="1"/>
  <c r="U47" i="91" a="1"/>
  <c r="AZ30" i="91" a="1"/>
  <c r="AI44" i="91" a="1"/>
  <c r="AW83" i="86" a="1"/>
  <c r="AV158" i="92" a="1"/>
  <c r="AY159" i="91" a="1"/>
  <c r="AD47" i="92" a="1"/>
  <c r="L46" i="92" a="1"/>
  <c r="BA29" i="91" a="1"/>
  <c r="O45" i="92" a="1"/>
  <c r="AW23" i="92" a="1"/>
  <c r="BA169" i="87" a="1"/>
  <c r="AS24" i="86" a="1"/>
  <c r="AP35" i="91" a="1"/>
  <c r="BA179" i="87" a="1"/>
  <c r="AS47" i="86" a="1"/>
  <c r="AZ10" i="87" a="1"/>
  <c r="AW163" i="87" a="1"/>
  <c r="P30" i="86" a="1"/>
  <c r="AW171" i="92" a="1"/>
  <c r="AR30" i="86" a="1"/>
  <c r="AX151" i="87" a="1"/>
  <c r="AW127" i="92" a="1"/>
  <c r="AR46" i="87" a="1"/>
  <c r="AB45" i="87" a="1"/>
  <c r="AZ93" i="87" a="1"/>
  <c r="AV131" i="91" a="1"/>
  <c r="AI46" i="86" a="1"/>
  <c r="AV187" i="86" a="1"/>
  <c r="AY183" i="92" a="1"/>
  <c r="AU157" i="86" a="1"/>
  <c r="R39" i="92" a="1"/>
  <c r="AV123" i="86" a="1"/>
  <c r="AX71" i="87" a="1"/>
  <c r="P39" i="86" a="1"/>
  <c r="AZ5" i="87" a="1"/>
  <c r="AA32" i="91" a="1"/>
  <c r="AP44" i="92" a="1"/>
  <c r="AW68" i="91" a="1"/>
  <c r="N38" i="86" a="1"/>
  <c r="AV175" i="87" a="1"/>
  <c r="AY168" i="87" a="1"/>
  <c r="AZ150" i="87" a="1"/>
  <c r="AZ68" i="91" a="1"/>
  <c r="AZ188" i="92" a="1"/>
  <c r="AW28" i="86" a="1"/>
  <c r="AR33" i="91" a="1"/>
  <c r="AZ191" i="87" a="1"/>
  <c r="AY6" i="91" a="1"/>
  <c r="O30" i="91" a="1"/>
  <c r="AU197" i="92" a="1"/>
  <c r="AV86" i="87" a="1"/>
  <c r="AU156" i="92" a="1"/>
  <c r="AJ46" i="91" a="1"/>
  <c r="AW69" i="92" a="1"/>
  <c r="AZ111" i="92" a="1"/>
  <c r="Y36" i="87" a="1"/>
  <c r="AS46" i="91" a="1"/>
  <c r="AY114" i="91" a="1"/>
  <c r="AT122" i="86" a="1"/>
  <c r="AV133" i="91" a="1"/>
  <c r="BA84" i="92" a="1"/>
  <c r="AM45" i="87" a="1"/>
  <c r="AF45" i="86" a="1"/>
  <c r="AX11" i="92" a="1"/>
  <c r="AZ115" i="91" a="1"/>
  <c r="AV76" i="86" a="1"/>
  <c r="AW71" i="86" a="1"/>
  <c r="BA120" i="87" a="1"/>
  <c r="AW125" i="87" a="1"/>
  <c r="AX33" i="92" a="1"/>
  <c r="AU112" i="87" a="1"/>
  <c r="AY84" i="92" a="1"/>
  <c r="AD35" i="92" a="1"/>
  <c r="AT30" i="86" a="1"/>
  <c r="AY111" i="91" a="1"/>
  <c r="AW75" i="91" a="1"/>
  <c r="AI30" i="87" a="1"/>
  <c r="AY79" i="91" a="1"/>
  <c r="AU29" i="87" a="1"/>
  <c r="AX148" i="87" a="1"/>
  <c r="AY71" i="92" a="1"/>
  <c r="AB43" i="91" a="1"/>
  <c r="Y44" i="86" a="1"/>
  <c r="AQ35" i="87" a="1"/>
  <c r="AK38" i="86" a="1"/>
  <c r="AS113" i="86" a="1"/>
  <c r="AS44" i="86" a="1"/>
  <c r="AZ176" i="92" a="1"/>
  <c r="AL45" i="91" a="1"/>
  <c r="U40" i="92" a="1"/>
  <c r="AV138" i="87" a="1"/>
  <c r="Y33" i="87" a="1"/>
  <c r="AY115" i="87" a="1"/>
  <c r="AV74" i="92" a="1"/>
  <c r="AP32" i="91" a="1"/>
  <c r="AV116" i="92" a="1"/>
  <c r="AR33" i="92" a="1"/>
  <c r="AV92" i="86" a="1"/>
  <c r="BA157" i="92" a="1"/>
  <c r="AW119" i="91" a="1"/>
  <c r="AW96" i="91" a="1"/>
  <c r="V34" i="91" a="1"/>
  <c r="AY84" i="87" a="1"/>
  <c r="M35" i="86" a="1"/>
  <c r="T31" i="87" a="1"/>
  <c r="N30" i="86" a="1"/>
  <c r="AZ38" i="87" a="1"/>
  <c r="AI34" i="92" a="1"/>
  <c r="AD36" i="92" a="1"/>
  <c r="W45" i="87" a="1"/>
  <c r="AU92" i="86" a="1"/>
  <c r="AV152" i="86" a="1"/>
  <c r="R46" i="87" a="1"/>
  <c r="Z31" i="91" a="1"/>
  <c r="AH44" i="86" a="1"/>
  <c r="AW33" i="87" a="1"/>
  <c r="AU24" i="86" a="1"/>
  <c r="BA31" i="92" a="1"/>
  <c r="AU138" i="91" a="1"/>
  <c r="AU165" i="91" a="1"/>
  <c r="AW11" i="91" a="1"/>
  <c r="AT41" i="91" a="1"/>
  <c r="AU107" i="86" a="1"/>
  <c r="Z40" i="92" a="1"/>
  <c r="AW169" i="86" a="1"/>
  <c r="BA142" i="92" a="1"/>
  <c r="AZ14" i="92" a="1"/>
  <c r="I31" i="86" a="1"/>
  <c r="AZ71" i="92" a="1"/>
  <c r="AV175" i="91" a="1"/>
  <c r="Z33" i="87" a="1"/>
  <c r="AD46" i="87" a="1"/>
  <c r="AY131" i="87" a="1"/>
  <c r="Z43" i="87" a="1"/>
  <c r="AM43" i="86" a="1"/>
  <c r="AT34" i="86" a="1"/>
  <c r="AZ128" i="87" a="1"/>
  <c r="AU8" i="91" a="1"/>
  <c r="Z30" i="87" a="1"/>
  <c r="AV96" i="87" a="1"/>
  <c r="BA113" i="92" a="1"/>
  <c r="AX151" i="86" a="1"/>
  <c r="AV145" i="86" a="1"/>
  <c r="AW103" i="91" a="1"/>
  <c r="AL33" i="92" a="1"/>
  <c r="AI45" i="87" a="1"/>
  <c r="AY174" i="91" a="1"/>
  <c r="AU136" i="91" a="1"/>
  <c r="AV143" i="86" a="1"/>
  <c r="AC30" i="87" a="1"/>
  <c r="AJ38" i="92" a="1"/>
  <c r="AW103" i="92" a="1"/>
  <c r="BA16" i="87" a="1"/>
  <c r="AU196" i="92" a="1"/>
  <c r="AU120" i="91" a="1"/>
  <c r="AY80" i="87" a="1"/>
  <c r="AW108" i="91" a="1"/>
  <c r="AW159" i="92" a="1"/>
  <c r="AX46" i="91" a="1"/>
  <c r="AZ124" i="87" a="1"/>
  <c r="AF45" i="91" a="1"/>
  <c r="BA78" i="92" a="1"/>
  <c r="BA180" i="91" a="1"/>
  <c r="AU146" i="92" a="1"/>
  <c r="Y30" i="92" a="1"/>
  <c r="AW172" i="86" a="1"/>
  <c r="AW47" i="87" a="1"/>
  <c r="BA195" i="91" a="1"/>
  <c r="AZ187" i="87" a="1"/>
  <c r="AS104" i="86" a="1"/>
  <c r="BA17" i="92" a="1"/>
  <c r="AW195" i="87" a="1"/>
  <c r="AV190" i="92" a="1"/>
  <c r="AU91" i="92" a="1"/>
  <c r="AF35" i="91" a="1"/>
  <c r="AW100" i="92" a="1"/>
  <c r="AU106" i="92" a="1"/>
  <c r="AU190" i="92" a="1"/>
  <c r="BA86" i="91" a="1"/>
  <c r="AZ87" i="92" a="1"/>
  <c r="BA95" i="92" a="1"/>
  <c r="AV68" i="91" a="1"/>
  <c r="AV198" i="92" a="1"/>
  <c r="AT39" i="91" a="1"/>
  <c r="AW180" i="86" a="1"/>
  <c r="AX188" i="86" a="1"/>
  <c r="AK39" i="92" a="1"/>
  <c r="AU91" i="91" a="1"/>
  <c r="AX40" i="86" a="1"/>
  <c r="AV12" i="92" a="1"/>
  <c r="Q46" i="92" a="1"/>
  <c r="AT13" i="86" a="1"/>
  <c r="AU30" i="92" a="1"/>
  <c r="AU188" i="87" a="1"/>
  <c r="AX132" i="91" a="1"/>
  <c r="AU105" i="91" a="1"/>
  <c r="AL38" i="86" a="1"/>
  <c r="AX118" i="87" a="1"/>
  <c r="BA186" i="91" a="1"/>
  <c r="AL31" i="92" a="1"/>
  <c r="AV176" i="92" a="1"/>
  <c r="AZ82" i="92" a="1"/>
  <c r="AX5" i="87" a="1"/>
  <c r="AY17" i="87" a="1"/>
  <c r="AX7" i="86" a="1"/>
  <c r="AV79" i="92" a="1"/>
  <c r="BA98" i="92" a="1"/>
  <c r="V32" i="86" a="1"/>
  <c r="AX82" i="86" a="1"/>
  <c r="AU123" i="87" a="1"/>
  <c r="N41" i="91" a="1"/>
  <c r="AT137" i="86" a="1"/>
  <c r="AZ88" i="92" a="1"/>
  <c r="AU103" i="91" a="1"/>
  <c r="AT26" i="86" a="1"/>
  <c r="AS122" i="86" a="1"/>
  <c r="AW34" i="91" a="1"/>
  <c r="AV137" i="86" a="1"/>
  <c r="AX184" i="86" a="1"/>
  <c r="AW154" i="91" a="1"/>
  <c r="AZ13" i="91" a="1"/>
  <c r="AX144" i="92" a="1"/>
  <c r="AJ32" i="87" a="1"/>
  <c r="AV91" i="86" a="1"/>
  <c r="AV178" i="87" a="1"/>
  <c r="AV193" i="91" a="1"/>
  <c r="AU71" i="92" a="1"/>
  <c r="AH36" i="92" a="1"/>
  <c r="W44" i="86" a="1"/>
  <c r="AW102" i="91" a="1"/>
  <c r="Y36" i="86" a="1"/>
  <c r="AV183" i="86" a="1"/>
  <c r="T41" i="87" a="1"/>
  <c r="AX88" i="92" a="1"/>
  <c r="U37" i="87" a="1"/>
  <c r="AN41" i="87" a="1"/>
  <c r="AR32" i="87" a="1"/>
  <c r="AW142" i="87" a="1"/>
  <c r="AZ181" i="92" a="1"/>
  <c r="AR47" i="91" a="1"/>
  <c r="AB40" i="92" a="1"/>
  <c r="AV167" i="87" a="1"/>
  <c r="AX113" i="87" a="1"/>
  <c r="AV111" i="92" a="1"/>
  <c r="AX96" i="91" a="1"/>
  <c r="AS43" i="92" a="1"/>
  <c r="AV162" i="92" a="1"/>
  <c r="AH44" i="87" a="1"/>
  <c r="AW157" i="86" a="1"/>
  <c r="Y39" i="92" a="1"/>
  <c r="AZ152" i="92" a="1"/>
  <c r="AZ34" i="87" a="1"/>
  <c r="AT30" i="91" a="1"/>
  <c r="AS34" i="92" a="1"/>
  <c r="AX90" i="91" a="1"/>
  <c r="AX92" i="86" a="1"/>
  <c r="AU175" i="91" a="1"/>
  <c r="AV35" i="86" a="1"/>
  <c r="AU101" i="86" a="1"/>
  <c r="AU160" i="92" a="1"/>
  <c r="AX150" i="91" a="1"/>
  <c r="AV190" i="86" a="1"/>
  <c r="AW83" i="92" a="1"/>
  <c r="BA75" i="92" a="1"/>
  <c r="AX123" i="86" a="1"/>
  <c r="AX13" i="87" a="1"/>
  <c r="P47" i="86" a="1"/>
  <c r="AW117" i="92" a="1"/>
  <c r="AW136" i="87" a="1"/>
  <c r="BA178" i="87" a="1"/>
  <c r="AY77" i="92" a="1"/>
  <c r="AY13" i="87" a="1"/>
  <c r="AW36" i="87" a="1"/>
  <c r="AX165" i="86" a="1"/>
  <c r="AH36" i="87" a="1"/>
  <c r="AY139" i="92" a="1"/>
  <c r="AY5" i="87" a="1"/>
  <c r="AY169" i="92" a="1"/>
  <c r="AU80" i="87" a="1"/>
  <c r="AY122" i="87" a="1"/>
  <c r="AZ71" i="91" a="1"/>
  <c r="AQ31" i="91" a="1"/>
  <c r="AK35" i="91" a="1"/>
  <c r="BA107" i="92" a="1"/>
  <c r="AS177" i="86" a="1"/>
  <c r="AZ18" i="87" a="1"/>
  <c r="AW16" i="92" a="1"/>
  <c r="AT84" i="86" a="1"/>
  <c r="AY119" i="91" a="1"/>
  <c r="BA163" i="92" a="1"/>
  <c r="AK34" i="86" a="1"/>
  <c r="AY21" i="92" a="1"/>
  <c r="Y38" i="87" a="1"/>
  <c r="AZ151" i="91" a="1"/>
  <c r="L31" i="87" a="1"/>
  <c r="W41" i="86" a="1"/>
  <c r="U44" i="91" a="1"/>
  <c r="AY145" i="87" a="1"/>
  <c r="AZ81" i="91" a="1"/>
  <c r="AX42" i="87" a="1"/>
  <c r="Q30" i="86" a="1"/>
  <c r="AU90" i="92" a="1"/>
  <c r="AZ189" i="92" a="1"/>
  <c r="AY165" i="92" a="1"/>
  <c r="AW187" i="92" a="1"/>
  <c r="AG43" i="91" a="1"/>
  <c r="AT28" i="86" a="1"/>
  <c r="AY144" i="91" a="1"/>
  <c r="AY152" i="91" a="1"/>
  <c r="AT27" i="86" a="1"/>
  <c r="AY11" i="92" a="1"/>
  <c r="AW85" i="87" a="1"/>
  <c r="AW185" i="91" a="1"/>
  <c r="AZ29" i="92" a="1"/>
  <c r="AW28" i="91" a="1"/>
  <c r="BA105" i="91" a="1"/>
  <c r="S32" i="86" a="1"/>
  <c r="AR37" i="86" a="1"/>
  <c r="O30" i="86" a="1"/>
  <c r="AY73" i="92" a="1"/>
  <c r="AW70" i="86" a="1"/>
  <c r="AL47" i="91" a="1"/>
  <c r="X30" i="86" a="1"/>
  <c r="AZ127" i="87" a="1"/>
  <c r="P34" i="92" a="1"/>
  <c r="AX93" i="92" a="1"/>
  <c r="AU129" i="92" a="1"/>
  <c r="AW144" i="91" a="1"/>
  <c r="N47" i="92" a="1"/>
  <c r="BA110" i="91" a="1"/>
  <c r="AW139" i="87" a="1"/>
  <c r="AM47" i="86" a="1"/>
  <c r="AZ25" i="87" a="1"/>
  <c r="AY92" i="87" a="1"/>
  <c r="U33" i="86" a="1"/>
  <c r="AX143" i="87" a="1"/>
  <c r="AY106" i="92" a="1"/>
  <c r="AU156" i="86" a="1"/>
  <c r="V41" i="91" a="1"/>
  <c r="AH47" i="91" a="1"/>
  <c r="AX141" i="86" a="1"/>
  <c r="AU90" i="86" a="1"/>
  <c r="AT6" i="86" a="1"/>
  <c r="AX106" i="91" a="1"/>
  <c r="AL46" i="86" a="1"/>
  <c r="T36" i="86" a="1"/>
  <c r="BA135" i="91" a="1"/>
  <c r="BA115" i="92" a="1"/>
  <c r="BA41" i="91" a="1"/>
  <c r="BA169" i="91" a="1"/>
  <c r="AG47" i="86" a="1"/>
  <c r="Y43" i="86" a="1"/>
  <c r="Q43" i="92" a="1"/>
  <c r="AS74" i="86" a="1"/>
  <c r="AW25" i="91" a="1"/>
  <c r="AC35" i="92" a="1"/>
  <c r="AX189" i="87" a="1"/>
  <c r="AH44" i="92" a="1"/>
  <c r="AP30" i="86" a="1"/>
  <c r="AV138" i="91" a="1"/>
  <c r="AY194" i="92" a="1"/>
  <c r="AU12" i="87" a="1"/>
  <c r="AX183" i="86" a="1"/>
  <c r="AS76" i="86" a="1"/>
  <c r="AZ167" i="92" a="1"/>
  <c r="M38" i="87" a="1"/>
  <c r="BA149" i="87" a="1"/>
  <c r="Z37" i="87" a="1"/>
  <c r="AH46" i="92" a="1"/>
  <c r="BA43" i="87" a="1"/>
  <c r="AU33" i="87" a="1"/>
  <c r="AI34" i="86" a="1"/>
  <c r="AY24" i="91" a="1"/>
  <c r="AZ110" i="87" a="1"/>
  <c r="AU124" i="91" a="1"/>
  <c r="AS163" i="86" a="1"/>
  <c r="AK47" i="87" a="1"/>
  <c r="AY36" i="92" a="1"/>
  <c r="AS88" i="86" a="1"/>
  <c r="BA174" i="91" a="1"/>
  <c r="AY171" i="87" a="1"/>
  <c r="AV99" i="92" a="1"/>
  <c r="AZ104" i="91" a="1"/>
  <c r="AX96" i="87" a="1"/>
  <c r="AU30" i="86" a="1"/>
  <c r="M45" i="86" a="1"/>
  <c r="AU96" i="92" a="1"/>
  <c r="AV113" i="91" a="1"/>
  <c r="AZ130" i="91" a="1"/>
  <c r="AW199" i="92" a="1"/>
  <c r="AW13" i="87" a="1"/>
  <c r="Y33" i="86" a="1"/>
  <c r="X47" i="87" a="1"/>
  <c r="AW186" i="86" a="1"/>
  <c r="T30" i="86" a="1"/>
  <c r="AY34" i="87" a="1"/>
  <c r="AE34" i="87" a="1"/>
  <c r="AR40" i="87" a="1"/>
  <c r="AC33" i="92" a="1"/>
  <c r="AW102" i="87" a="1"/>
  <c r="U43" i="92" a="1"/>
  <c r="AS6" i="86" a="1"/>
  <c r="AC37" i="87" a="1"/>
  <c r="BA37" i="91" a="1"/>
  <c r="AU114" i="91" a="1"/>
  <c r="AU143" i="87" a="1"/>
  <c r="M41" i="91" a="1"/>
  <c r="P41" i="92" a="1"/>
  <c r="BA34" i="91" a="1"/>
  <c r="AW7" i="92" a="1"/>
  <c r="AW82" i="87" a="1"/>
  <c r="AS121" i="86" a="1"/>
  <c r="AU78" i="87" a="1"/>
  <c r="AZ26" i="91" a="1"/>
  <c r="T43" i="92" a="1"/>
  <c r="AD41" i="87" a="1"/>
  <c r="P44" i="92" a="1"/>
  <c r="AZ144" i="91" a="1"/>
  <c r="AL44" i="91" a="1"/>
  <c r="AV25" i="91" a="1"/>
  <c r="Y47" i="92" a="1"/>
  <c r="AW182" i="87" a="1"/>
  <c r="AQ35" i="92" a="1"/>
  <c r="Q45" i="86" a="1"/>
  <c r="T44" i="86" a="1"/>
  <c r="X31" i="87" a="1"/>
  <c r="AY93" i="92" a="1"/>
  <c r="AV109" i="86" a="1"/>
  <c r="AU147" i="92" a="1"/>
  <c r="AU35" i="86" a="1"/>
  <c r="AV152" i="92" a="1"/>
  <c r="AF31" i="87" a="1"/>
  <c r="AV98" i="91" a="1"/>
  <c r="T39" i="91" a="1"/>
  <c r="AZ132" i="87" a="1"/>
  <c r="AT73" i="86" a="1"/>
  <c r="AN31" i="91" a="1"/>
  <c r="AQ33" i="91" a="1"/>
  <c r="AX74" i="86" a="1"/>
  <c r="AX126" i="91" a="1"/>
  <c r="AV44" i="91" a="1"/>
  <c r="L38" i="86" a="1"/>
  <c r="AV119" i="91" a="1"/>
  <c r="T37" i="87" a="1"/>
  <c r="AS188" i="86" a="1"/>
  <c r="P43" i="91" a="1"/>
  <c r="AX115" i="87" a="1"/>
  <c r="AL37" i="92" a="1"/>
  <c r="AX135" i="91" a="1"/>
  <c r="AT125" i="86" a="1"/>
  <c r="AV191" i="86" a="1"/>
  <c r="AO45" i="86" a="1"/>
  <c r="AU151" i="91" a="1"/>
  <c r="AX146" i="92" a="1"/>
  <c r="AY146" i="91" a="1"/>
  <c r="T43" i="87" a="1"/>
  <c r="AI40" i="86" a="1"/>
  <c r="AY110" i="87" a="1"/>
  <c r="AL40" i="92" a="1"/>
  <c r="AW122" i="87" a="1"/>
  <c r="AU119" i="87" a="1"/>
  <c r="AU27" i="86" a="1"/>
  <c r="AU141" i="91" a="1"/>
  <c r="AX46" i="86" a="1"/>
  <c r="AV196" i="91" a="1"/>
  <c r="R33" i="92" a="1"/>
  <c r="AO32" i="87" a="1"/>
  <c r="AU71" i="86" a="1"/>
  <c r="AM41" i="91" a="1"/>
  <c r="AV160" i="92" a="1"/>
  <c r="AW149" i="91" a="1"/>
  <c r="AU23" i="86" a="1"/>
  <c r="AS30" i="92" a="1"/>
  <c r="R40" i="92" a="1"/>
  <c r="AW141" i="86" a="1"/>
  <c r="AY72" i="91" a="1"/>
  <c r="AW188" i="91" a="1"/>
  <c r="W30" i="86" a="1"/>
  <c r="AB45" i="91" a="1"/>
  <c r="AV100" i="87" a="1"/>
  <c r="AA41" i="91" a="1"/>
  <c r="AF43" i="91" a="1"/>
  <c r="AT7" i="86" a="1"/>
  <c r="M33" i="91" a="1"/>
  <c r="AB37" i="92" a="1"/>
  <c r="L44" i="87" a="1"/>
  <c r="AX39" i="92" a="1"/>
  <c r="Y37" i="87" a="1"/>
  <c r="BA176" i="87" a="1"/>
  <c r="AU125" i="92" a="1"/>
  <c r="BA131" i="91" a="1"/>
  <c r="BA18" i="91" a="1"/>
  <c r="M44" i="92" a="1"/>
  <c r="AS168" i="86" a="1"/>
  <c r="AW163" i="91" a="1"/>
  <c r="AU115" i="87" a="1"/>
  <c r="U46" i="91" a="1"/>
  <c r="AZ106" i="87" a="1"/>
  <c r="AL31" i="87" a="1"/>
  <c r="L30" i="91" a="1"/>
  <c r="BA150" i="87" a="1"/>
  <c r="AV132" i="92" a="1"/>
  <c r="AX186" i="91" a="1"/>
  <c r="AX167" i="87" a="1"/>
  <c r="AZ122" i="87" a="1"/>
  <c r="AU183" i="87" a="1"/>
  <c r="AN44" i="92" a="1"/>
  <c r="AU89" i="87" a="1"/>
  <c r="AU174" i="91" a="1"/>
  <c r="N32" i="86" a="1"/>
  <c r="AW165" i="92" a="1"/>
  <c r="AZ29" i="87" a="1"/>
  <c r="AU164" i="87" a="1"/>
  <c r="AU85" i="86" a="1"/>
  <c r="AE43" i="92" a="1"/>
  <c r="AX141" i="87" a="1"/>
  <c r="AC41" i="86" a="1"/>
  <c r="AE46" i="92" a="1"/>
  <c r="AX140" i="87" a="1"/>
  <c r="AQ36" i="87" a="1"/>
  <c r="AZ148" i="91" a="1"/>
  <c r="AX72" i="92" a="1"/>
  <c r="AX128" i="86" a="1"/>
  <c r="AW105" i="86" a="1"/>
  <c r="AX27" i="86" a="1"/>
  <c r="AX100" i="87" a="1"/>
  <c r="P30" i="91" a="1"/>
  <c r="K38" i="86" a="1"/>
  <c r="AW21" i="92" a="1"/>
  <c r="AR34" i="92" a="1"/>
  <c r="AT101" i="86" a="1"/>
  <c r="O46" i="87" a="1"/>
  <c r="AU180" i="87" a="1"/>
  <c r="AB37" i="91" a="1"/>
  <c r="AU43" i="87" a="1"/>
  <c r="AW112" i="92" a="1"/>
  <c r="AZ83" i="91" a="1"/>
  <c r="AX9" i="91" a="1"/>
  <c r="AY8" i="87" a="1"/>
  <c r="AY200" i="91" a="1"/>
  <c r="X44" i="87" a="1"/>
  <c r="AU100" i="87" a="1"/>
  <c r="AR44" i="91" a="1"/>
  <c r="AG39" i="87" a="1"/>
  <c r="AX143" i="91" a="1"/>
  <c r="AX10" i="92" a="1"/>
  <c r="AK47" i="91" a="1"/>
  <c r="AU41" i="86" a="1"/>
  <c r="M36" i="91" a="1"/>
  <c r="AX28" i="87" a="1"/>
  <c r="AJ31" i="91" a="1"/>
  <c r="AY197" i="91" a="1"/>
  <c r="AZ155" i="92" a="1"/>
  <c r="AH45" i="87" a="1"/>
  <c r="X38" i="86" a="1"/>
  <c r="I39" i="86" a="1"/>
  <c r="AV143" i="87" a="1"/>
  <c r="AV122" i="91" a="1"/>
  <c r="AZ141" i="92" a="1"/>
  <c r="M39" i="87" a="1"/>
  <c r="N46" i="91" a="1"/>
  <c r="AR44" i="92" a="1"/>
  <c r="V39" i="92" a="1"/>
  <c r="AA43" i="92" a="1"/>
  <c r="AT41" i="87" a="1"/>
  <c r="AS47" i="91" a="1"/>
  <c r="AW107" i="86" a="1"/>
  <c r="AV113" i="87" a="1"/>
  <c r="AS16" i="86" a="1"/>
  <c r="AW174" i="86" a="1"/>
  <c r="AG32" i="86" a="1"/>
  <c r="T45" i="86" a="1"/>
  <c r="AV169" i="87" a="1"/>
  <c r="AZ100" i="92" a="1"/>
  <c r="V45" i="87" a="1"/>
  <c r="BA5" i="92" a="1"/>
  <c r="AV75" i="87" a="1"/>
  <c r="AU75" i="91" a="1"/>
  <c r="AY139" i="91" a="1"/>
  <c r="AW181" i="86" a="1"/>
  <c r="AU199" i="92" a="1"/>
  <c r="AV193" i="87" a="1"/>
  <c r="BA103" i="91" a="1"/>
  <c r="AW106" i="91" a="1"/>
  <c r="AY130" i="92" a="1"/>
  <c r="AU200" i="86" a="1"/>
  <c r="AL32" i="86" a="1"/>
  <c r="AX161" i="91" a="1"/>
  <c r="AQ46" i="86" a="1"/>
  <c r="AV6" i="92" a="1"/>
  <c r="I37" i="86" a="1"/>
  <c r="AW91" i="87" a="1"/>
  <c r="AY105" i="87" a="1"/>
  <c r="BA21" i="87" a="1"/>
  <c r="AL43" i="87" a="1"/>
  <c r="AY175" i="87" a="1"/>
  <c r="AZ84" i="91" a="1"/>
  <c r="AO34" i="87" a="1"/>
  <c r="AV185" i="86" a="1"/>
  <c r="AY199" i="91" a="1"/>
  <c r="AY156" i="92" a="1"/>
  <c r="AY142" i="91" a="1"/>
  <c r="AV159" i="91" a="1"/>
  <c r="AQ41" i="87" a="1"/>
  <c r="AU186" i="87" a="1"/>
  <c r="AV25" i="86" a="1"/>
  <c r="W46" i="91" a="1"/>
  <c r="AZ181" i="91" a="1"/>
  <c r="AW183" i="91" a="1"/>
  <c r="AW39" i="87" a="1"/>
  <c r="O32" i="86" a="1"/>
  <c r="AZ162" i="92" a="1"/>
  <c r="AV112" i="91" a="1"/>
  <c r="AV152" i="91" a="1"/>
  <c r="AW43" i="87" a="1"/>
  <c r="AU71" i="91" a="1"/>
  <c r="L33" i="87" a="1"/>
  <c r="AJ46" i="92" a="1"/>
  <c r="AM36" i="92" a="1"/>
  <c r="AL43" i="92" a="1"/>
  <c r="AY103" i="92" a="1"/>
  <c r="L47" i="92" a="1"/>
  <c r="BA94" i="87" a="1"/>
  <c r="BA179" i="92" a="1"/>
  <c r="AU173" i="87" a="1"/>
  <c r="AV156" i="91" a="1"/>
  <c r="AO46" i="86" a="1"/>
  <c r="BA138" i="92" a="1"/>
  <c r="AY75" i="92" a="1"/>
  <c r="AW136" i="86" a="1"/>
  <c r="AK39" i="91" a="1"/>
  <c r="AQ37" i="92" a="1"/>
  <c r="AY199" i="87" a="1"/>
  <c r="AX30" i="91" a="1"/>
  <c r="AY121" i="92" a="1"/>
  <c r="AV5" i="91" a="1"/>
  <c r="AX147" i="87" a="1"/>
  <c r="BA180" i="87" a="1"/>
  <c r="AW18" i="91" a="1"/>
  <c r="AX191" i="86" a="1"/>
  <c r="W35" i="91" a="1"/>
  <c r="AW194" i="86" a="1"/>
  <c r="AX44" i="92" a="1"/>
  <c r="R34" i="91" a="1"/>
  <c r="AZ177" i="87" a="1"/>
  <c r="AS8" i="86" a="1"/>
  <c r="AX148" i="86" a="1"/>
  <c r="AX147" i="86" a="1"/>
  <c r="AX174" i="92" a="1"/>
  <c r="AC47" i="91" a="1"/>
  <c r="T47" i="87" a="1"/>
  <c r="AH43" i="87" a="1"/>
  <c r="AG35" i="86" a="1"/>
  <c r="X39" i="86" a="1"/>
  <c r="Y41" i="92" a="1"/>
  <c r="X44" i="86" a="1"/>
  <c r="BA191" i="92" a="1"/>
  <c r="AU42" i="92" a="1"/>
  <c r="BA42" i="87" a="1"/>
  <c r="AX86" i="91" a="1"/>
  <c r="AW72" i="87" a="1"/>
  <c r="AJ32" i="91" a="1"/>
  <c r="AU156" i="87" a="1"/>
  <c r="AX120" i="87" a="1"/>
  <c r="AX78" i="92" a="1"/>
  <c r="AU160" i="91" a="1"/>
  <c r="AZ76" i="91" a="1"/>
  <c r="AR43" i="92" a="1"/>
  <c r="AY192" i="87" a="1"/>
  <c r="AY193" i="91" a="1"/>
  <c r="AS190" i="86" a="1"/>
  <c r="AU84" i="86" a="1"/>
  <c r="AO36" i="92" a="1"/>
  <c r="AU171" i="87" a="1"/>
  <c r="AV70" i="87" a="1"/>
  <c r="AZ16" i="92" a="1"/>
  <c r="AX41" i="87" a="1"/>
  <c r="BA149" i="92" a="1"/>
  <c r="AW168" i="86" a="1"/>
  <c r="O31" i="91" a="1"/>
  <c r="P44" i="86" a="1"/>
  <c r="AV162" i="91" a="1"/>
  <c r="AW71" i="91" a="1"/>
  <c r="AV105" i="86" a="1"/>
  <c r="K44" i="86" a="1"/>
  <c r="AW107" i="87" a="1"/>
  <c r="AE35" i="91" a="1"/>
  <c r="X41" i="91" a="1"/>
  <c r="W30" i="92" a="1"/>
  <c r="AA39" i="87" a="1"/>
  <c r="AX19" i="91" a="1"/>
  <c r="AW129" i="92" a="1"/>
  <c r="AU27" i="91" a="1"/>
  <c r="AX174" i="87" a="1"/>
  <c r="AA36" i="92" a="1"/>
  <c r="M33" i="86" a="1"/>
  <c r="AU161" i="87" a="1"/>
  <c r="AY180" i="92" a="1"/>
  <c r="AZ74" i="87" a="1"/>
  <c r="X31" i="86" a="1"/>
  <c r="AK46" i="92" a="1"/>
  <c r="AZ118" i="91" a="1"/>
  <c r="AU191" i="87" a="1"/>
  <c r="AA30" i="91" a="1"/>
  <c r="AE45" i="91" a="1"/>
  <c r="AF39" i="87" a="1"/>
  <c r="AU89" i="92" a="1"/>
  <c r="AX145" i="86" a="1"/>
  <c r="AU101" i="87" a="1"/>
  <c r="L45" i="91" a="1"/>
  <c r="AS43" i="91" a="1"/>
  <c r="AY166" i="92" a="1"/>
  <c r="AU77" i="91" a="1"/>
  <c r="Y46" i="86" a="1"/>
  <c r="AZ178" i="91" a="1"/>
  <c r="AU32" i="91" a="1"/>
  <c r="AE33" i="91" a="1"/>
  <c r="R37" i="92" a="1"/>
  <c r="N40" i="91" a="1"/>
  <c r="AT30" i="92" a="1"/>
  <c r="BA79" i="92" a="1"/>
  <c r="AU187" i="91" a="1"/>
  <c r="AV34" i="86" a="1"/>
  <c r="AC36" i="92" a="1"/>
  <c r="AW17" i="92" a="1"/>
  <c r="AD41" i="91" a="1"/>
  <c r="AX92" i="92" a="1"/>
  <c r="AW78" i="86" a="1"/>
  <c r="AZ123" i="87" a="1"/>
  <c r="AZ35" i="87" a="1"/>
  <c r="AV164" i="92" a="1"/>
  <c r="AI35" i="87" a="1"/>
  <c r="AV20" i="92" a="1"/>
  <c r="AU20" i="87" a="1"/>
  <c r="AY88" i="92" a="1"/>
  <c r="BA155" i="92" a="1"/>
  <c r="AQ37" i="91" a="1"/>
  <c r="AX108" i="86" a="1"/>
  <c r="AE32" i="87" a="1"/>
  <c r="AX76" i="92" a="1"/>
  <c r="AX168" i="86" a="1"/>
  <c r="AE33" i="92" a="1"/>
  <c r="AW186" i="87" a="1"/>
  <c r="AV170" i="91" a="1"/>
  <c r="AX95" i="87" a="1"/>
  <c r="AW152" i="92" a="1"/>
  <c r="AM46" i="91" a="1"/>
  <c r="AY14" i="92" a="1"/>
  <c r="AI40" i="87" a="1"/>
  <c r="AS75" i="86" a="1"/>
  <c r="AY81" i="91" a="1"/>
  <c r="AZ33" i="91" a="1"/>
  <c r="BA186" i="92" a="1"/>
  <c r="AU26" i="86" a="1"/>
  <c r="AP41" i="92" a="1"/>
  <c r="S47" i="92" a="1"/>
  <c r="AI38" i="92" a="1"/>
  <c r="AX144" i="86" a="1"/>
  <c r="AW166" i="86" a="1"/>
  <c r="AW116" i="86" a="1"/>
  <c r="AY148" i="87" a="1"/>
  <c r="AU106" i="86" a="1"/>
  <c r="AU94" i="92" a="1"/>
  <c r="AF40" i="87" a="1"/>
  <c r="BA130" i="92" a="1"/>
  <c r="AU98" i="86" a="1"/>
  <c r="AZ158" i="91" a="1"/>
  <c r="AX155" i="87" a="1"/>
  <c r="AK38" i="92" a="1"/>
  <c r="AZ165" i="91" a="1"/>
  <c r="AV106" i="92" a="1"/>
  <c r="AX70" i="92" a="1"/>
  <c r="AX193" i="87" a="1"/>
  <c r="AX77" i="91" a="1"/>
  <c r="AT29" i="86" a="1"/>
  <c r="Q38" i="86" a="1"/>
  <c r="AW35" i="91" a="1"/>
  <c r="AL44" i="92" a="1"/>
  <c r="AJ32" i="86" a="1"/>
  <c r="AU34" i="86" a="1"/>
  <c r="AV31" i="87" a="1"/>
  <c r="BA14" i="87" a="1"/>
  <c r="AV176" i="87" a="1"/>
  <c r="AZ75" i="92" a="1"/>
  <c r="AX5" i="92" a="1"/>
  <c r="BA84" i="87" a="1"/>
  <c r="AY196" i="91" a="1"/>
  <c r="AF31" i="92" a="1"/>
  <c r="AX175" i="92" a="1"/>
  <c r="BA150" i="91" a="1"/>
  <c r="AY189" i="92" a="1"/>
  <c r="AV164" i="91" a="1"/>
  <c r="AX176" i="92" a="1"/>
  <c r="K34" i="86" a="1"/>
  <c r="AS33" i="87" a="1"/>
  <c r="AV167" i="86" a="1"/>
  <c r="V36" i="92" a="1"/>
  <c r="AS159" i="86" a="1"/>
  <c r="AV27" i="86" a="1"/>
  <c r="AX84" i="91" a="1"/>
  <c r="AY144" i="87" a="1"/>
  <c r="AA45" i="91" a="1"/>
  <c r="AT43" i="87" a="1"/>
  <c r="AH34" i="86" a="1"/>
  <c r="N33" i="92" a="1"/>
  <c r="L39" i="86" a="1"/>
  <c r="AU81" i="92" a="1"/>
  <c r="AX43" i="87" a="1"/>
  <c r="AL39" i="92" a="1"/>
  <c r="AS36" i="86" a="1"/>
  <c r="AX180" i="86" a="1"/>
  <c r="BA6" i="87" a="1"/>
  <c r="S34" i="92" a="1"/>
  <c r="AU163" i="87" a="1"/>
  <c r="AY145" i="91" a="1"/>
  <c r="M40" i="87" a="1"/>
  <c r="AU186" i="91" a="1"/>
  <c r="AX114" i="92" a="1"/>
  <c r="AV121" i="92" a="1"/>
  <c r="AN35" i="91" a="1"/>
  <c r="P32" i="86" a="1"/>
  <c r="AJ41" i="92" a="1"/>
  <c r="AZ173" i="92" a="1"/>
  <c r="AP45" i="87" a="1"/>
  <c r="AH35" i="86" a="1"/>
  <c r="AY39" i="87" a="1"/>
  <c r="U30" i="91" a="1"/>
  <c r="AX138" i="87" a="1"/>
  <c r="AX166" i="87" a="1"/>
  <c r="AT181" i="86" a="1"/>
  <c r="AW162" i="91" a="1"/>
  <c r="AX167" i="91" a="1"/>
  <c r="Q37" i="87" a="1"/>
  <c r="AZ180" i="91" a="1"/>
  <c r="R30" i="92" a="1"/>
  <c r="X31" i="92" a="1"/>
  <c r="X30" i="91" a="1"/>
  <c r="AJ31" i="86" a="1"/>
  <c r="AM44" i="86" a="1"/>
  <c r="AN45" i="92" a="1"/>
  <c r="AU8" i="87" a="1"/>
  <c r="AY166" i="87" a="1"/>
  <c r="P38" i="87" a="1"/>
  <c r="AP37" i="91" a="1"/>
  <c r="J30" i="86" a="1"/>
  <c r="AX182" i="87" a="1"/>
  <c r="AT40" i="91" a="1"/>
  <c r="AT118" i="86" a="1"/>
  <c r="AY70" i="91" a="1"/>
  <c r="AW37" i="92" a="1"/>
  <c r="N45" i="92" a="1"/>
  <c r="AG47" i="91" a="1"/>
  <c r="AU73" i="87" a="1"/>
  <c r="AX26" i="92" a="1"/>
  <c r="AS18" i="86" a="1"/>
  <c r="AZ176" i="91" a="1"/>
  <c r="BA162" i="92" a="1"/>
  <c r="AX74" i="91" a="1"/>
  <c r="AV188" i="86" a="1"/>
  <c r="AA34" i="91" a="1"/>
  <c r="AU143" i="91" a="1"/>
  <c r="AW39" i="86" a="1"/>
  <c r="AO32" i="86" a="1"/>
  <c r="AW8" i="87" a="1"/>
  <c r="BA139" i="91" a="1"/>
  <c r="BA144" i="92" a="1"/>
  <c r="AZ174" i="92" a="1"/>
  <c r="BA106" i="91" a="1"/>
  <c r="X33" i="91" a="1"/>
  <c r="AI31" i="92" a="1"/>
  <c r="W33" i="92" a="1"/>
  <c r="AW128" i="87" a="1"/>
  <c r="Y45" i="91" a="1"/>
  <c r="AY120" i="92" a="1"/>
  <c r="AX17" i="91" a="1"/>
  <c r="AZ111" i="91" a="1"/>
  <c r="AX173" i="86" a="1"/>
  <c r="AG38" i="92" a="1"/>
  <c r="S31" i="87" a="1"/>
  <c r="AX81" i="87" a="1"/>
  <c r="AX100" i="91" a="1"/>
  <c r="AV24" i="86" a="1"/>
  <c r="AZ168" i="92" a="1"/>
  <c r="AY116" i="87" a="1"/>
  <c r="AV37" i="87" a="1"/>
  <c r="AZ113" i="91" a="1"/>
  <c r="AW73" i="86" a="1"/>
  <c r="AU177" i="92" a="1"/>
  <c r="BA187" i="87" a="1"/>
  <c r="AT14" i="86" a="1"/>
  <c r="AU33" i="92" a="1"/>
  <c r="AQ45" i="87" a="1"/>
  <c r="AU111" i="92" a="1"/>
  <c r="AU28" i="92" a="1"/>
  <c r="AX113" i="91" a="1"/>
  <c r="O39" i="92" a="1"/>
  <c r="AU136" i="86" a="1"/>
  <c r="O38" i="91" a="1"/>
  <c r="AX199" i="91" a="1"/>
  <c r="AZ119" i="92" a="1"/>
  <c r="P36" i="92" a="1"/>
  <c r="AT11" i="86" a="1"/>
  <c r="AV69" i="92" a="1"/>
  <c r="AW169" i="91" a="1"/>
  <c r="AZ84" i="87" a="1"/>
  <c r="AU92" i="87" a="1"/>
  <c r="AQ41" i="91" a="1"/>
  <c r="AT185" i="86" a="1"/>
  <c r="AU94" i="86" a="1"/>
  <c r="AZ185" i="92" a="1"/>
  <c r="AX193" i="86" a="1"/>
  <c r="AZ100" i="91" a="1"/>
  <c r="AX82" i="87" a="1"/>
  <c r="AX41" i="91" a="1"/>
  <c r="AV94" i="91" a="1"/>
  <c r="P45" i="91" a="1"/>
  <c r="BA33" i="92" a="1"/>
  <c r="AX190" i="86" a="1"/>
  <c r="AV92" i="91" a="1"/>
  <c r="AW23" i="87" a="1"/>
  <c r="AT151" i="86" a="1"/>
  <c r="Q39" i="91" a="1"/>
  <c r="BA159" i="92" a="1"/>
  <c r="Y45" i="86" a="1"/>
  <c r="AC31" i="92" a="1"/>
  <c r="AT45" i="86" a="1"/>
  <c r="AH41" i="91" a="1"/>
  <c r="AX109" i="92" a="1"/>
  <c r="AX152" i="86" a="1"/>
  <c r="AW93" i="87" a="1"/>
  <c r="Z33" i="86" a="1"/>
  <c r="AT45" i="91" a="1"/>
  <c r="AY103" i="91" a="1"/>
  <c r="O43" i="91" a="1"/>
  <c r="AB38" i="91" a="1"/>
  <c r="AU192" i="91" a="1"/>
  <c r="AV192" i="91" a="1"/>
  <c r="AJ38" i="87" a="1"/>
  <c r="V41" i="86" a="1"/>
  <c r="AS38" i="91" a="1"/>
  <c r="AX187" i="92" a="1"/>
  <c r="AX93" i="87" a="1"/>
  <c r="AC43" i="92" a="1"/>
  <c r="AX138" i="92" a="1"/>
  <c r="AX26" i="87" a="1"/>
  <c r="AW112" i="87" a="1"/>
  <c r="BA122" i="91" a="1"/>
  <c r="AI45" i="86" a="1"/>
  <c r="N34" i="86" a="1"/>
  <c r="AO33" i="87" a="1"/>
  <c r="AZ106" i="91" a="1"/>
  <c r="AY156" i="91" a="1"/>
  <c r="V30" i="87" a="1"/>
  <c r="AO35" i="91" a="1"/>
  <c r="BA45" i="91" a="1"/>
  <c r="AV76" i="87" a="1"/>
  <c r="AX7" i="91" a="1"/>
  <c r="P30" i="92" a="1"/>
  <c r="AV171" i="87" a="1"/>
  <c r="AS37" i="91" a="1"/>
  <c r="AW179" i="86" a="1"/>
  <c r="T35" i="87" a="1"/>
  <c r="AX108" i="87" a="1"/>
  <c r="P44" i="87" a="1"/>
  <c r="AU28" i="91" a="1"/>
  <c r="AN33" i="91" a="1"/>
  <c r="X43" i="87" a="1"/>
  <c r="S39" i="86" a="1"/>
  <c r="R33" i="86" a="1"/>
  <c r="AU190" i="91" a="1"/>
  <c r="AN34" i="91" a="1"/>
  <c r="AU26" i="92" a="1"/>
  <c r="AU13" i="92" a="1"/>
  <c r="AL43" i="91" a="1"/>
  <c r="N47" i="91" a="1"/>
  <c r="AK45" i="92" a="1"/>
  <c r="AY129" i="92" a="1"/>
  <c r="AV198" i="87" a="1"/>
  <c r="AU135" i="92" a="1"/>
  <c r="BA197" i="91" a="1"/>
  <c r="AW92" i="86" a="1"/>
  <c r="AY87" i="91" a="1"/>
  <c r="AL34" i="92" a="1"/>
  <c r="AW95" i="91" a="1"/>
  <c r="AK46" i="87" a="1"/>
  <c r="AV155" i="91" a="1"/>
  <c r="Q32" i="87" a="1"/>
  <c r="AV177" i="87" a="1"/>
  <c r="AV122" i="92" a="1"/>
  <c r="AU105" i="86" a="1"/>
  <c r="AS156" i="86" a="1"/>
  <c r="BA107" i="91" a="1"/>
  <c r="N31" i="92" a="1"/>
  <c r="R44" i="91" a="1"/>
  <c r="AV28" i="87" a="1"/>
  <c r="AU111" i="86" a="1"/>
  <c r="AW43" i="91" a="1"/>
  <c r="L38" i="91" a="1"/>
  <c r="AU158" i="92" a="1"/>
  <c r="AW168" i="91" a="1"/>
  <c r="BA92" i="92" a="1"/>
  <c r="AV149" i="86" a="1"/>
  <c r="BA185" i="92" a="1"/>
  <c r="AU109" i="91" a="1"/>
  <c r="AV193" i="92" a="1"/>
  <c r="AW108" i="92" a="1"/>
  <c r="AT142" i="86" a="1"/>
  <c r="AY108" i="87" a="1"/>
  <c r="AY134" i="87" a="1"/>
  <c r="AX42" i="86" a="1"/>
  <c r="AT193" i="86" a="1"/>
  <c r="BA70" i="87" a="1"/>
  <c r="X45" i="91" a="1"/>
  <c r="T47" i="91" a="1"/>
  <c r="AY136" i="92" a="1"/>
  <c r="AD39" i="86" a="1"/>
  <c r="AU117" i="86" a="1"/>
  <c r="BA121" i="87" a="1"/>
  <c r="AT19" i="86" a="1"/>
  <c r="Y40" i="86" a="1"/>
  <c r="AW143" i="86" a="1"/>
  <c r="AU175" i="87" a="1"/>
  <c r="AX121" i="92" a="1"/>
  <c r="AZ183" i="87" a="1"/>
  <c r="AH34" i="92" a="1"/>
  <c r="AW17" i="86" a="1"/>
  <c r="AV125" i="91" a="1"/>
  <c r="AZ82" i="91" a="1"/>
  <c r="AG38" i="86" a="1"/>
  <c r="AV17" i="86" a="1"/>
  <c r="BA166" i="92" a="1"/>
  <c r="AZ179" i="92" a="1"/>
  <c r="AW131" i="92" a="1"/>
  <c r="AV73" i="92" a="1"/>
  <c r="AW123" i="86" a="1"/>
  <c r="BA17" i="87" a="1"/>
  <c r="Z39" i="92" a="1"/>
  <c r="AY169" i="87" a="1"/>
  <c r="AW120" i="86" a="1"/>
  <c r="AW21" i="87" a="1"/>
  <c r="AX181" i="91" a="1"/>
  <c r="AP33" i="92" a="1"/>
  <c r="AW152" i="91" a="1"/>
  <c r="AV41" i="92" a="1"/>
  <c r="AV40" i="91" a="1"/>
  <c r="AH32" i="86" a="1"/>
  <c r="M34" i="86" a="1"/>
  <c r="AV89" i="86" a="1"/>
  <c r="BA193" i="87" a="1"/>
  <c r="U47" i="86" a="1"/>
  <c r="M34" i="92" a="1"/>
  <c r="AV18" i="86" a="1"/>
  <c r="AD33" i="87" a="1"/>
  <c r="AM34" i="86" a="1"/>
  <c r="AZ20" i="91" a="1"/>
  <c r="AW44" i="86" a="1"/>
  <c r="AX122" i="86" a="1"/>
  <c r="AU108" i="86" a="1"/>
  <c r="AV73" i="87" a="1"/>
  <c r="AW103" i="87" a="1"/>
  <c r="AZ24" i="87" a="1"/>
  <c r="AX93" i="86" a="1"/>
  <c r="AD44" i="87" a="1"/>
  <c r="BA83" i="87" a="1"/>
  <c r="AB31" i="91" a="1"/>
  <c r="AX23" i="86" a="1"/>
  <c r="O35" i="87" a="1"/>
  <c r="BA12" i="92" a="1"/>
  <c r="AL35" i="91" a="1"/>
  <c r="O44" i="87" a="1"/>
  <c r="AU74" i="87" a="1"/>
  <c r="X33" i="92" a="1"/>
  <c r="BA88" i="92" a="1"/>
  <c r="AV171" i="92" a="1"/>
  <c r="W47" i="92" a="1"/>
  <c r="P39" i="92" a="1"/>
  <c r="BA182" i="92" a="1"/>
  <c r="AW189" i="87" a="1"/>
  <c r="AU31" i="92" a="1"/>
  <c r="AT99" i="86" a="1"/>
  <c r="AV77" i="87" a="1"/>
  <c r="U40" i="91" a="1"/>
  <c r="AU86" i="92" a="1"/>
  <c r="AX144" i="91" a="1"/>
  <c r="O37" i="87" a="1"/>
  <c r="AX73" i="87" a="1"/>
  <c r="BA81" i="91" a="1"/>
  <c r="X33" i="86" a="1"/>
  <c r="AR38" i="87" a="1"/>
  <c r="AZ187" i="92" a="1"/>
  <c r="AD32" i="92" a="1"/>
  <c r="AU195" i="92" a="1"/>
  <c r="AU76" i="92" a="1"/>
  <c r="AU27" i="87" a="1"/>
  <c r="AZ194" i="87" a="1"/>
  <c r="AZ128" i="91" a="1"/>
  <c r="AS73" i="86" a="1"/>
  <c r="AY70" i="92" a="1"/>
  <c r="AZ198" i="91" a="1"/>
  <c r="AU171" i="91" a="1"/>
  <c r="AZ200" i="91" a="1"/>
  <c r="AU103" i="92" a="1"/>
  <c r="AA38" i="91" a="1"/>
  <c r="AV70" i="92" a="1"/>
  <c r="AX145" i="87" a="1"/>
  <c r="AQ35" i="91" a="1"/>
  <c r="AU133" i="92" a="1"/>
  <c r="AW123" i="91" a="1"/>
  <c r="AV82" i="91" a="1"/>
  <c r="AU146" i="86" a="1"/>
  <c r="AY99" i="92" a="1"/>
  <c r="AP47" i="92" a="1"/>
  <c r="U43" i="86" a="1"/>
  <c r="AL47" i="92" a="1"/>
  <c r="AV80" i="92" a="1"/>
  <c r="AZ109" i="92" a="1"/>
  <c r="AU196" i="87" a="1"/>
  <c r="T46" i="87" a="1"/>
  <c r="AJ38" i="91" a="1"/>
  <c r="AU78" i="92" a="1"/>
  <c r="AQ44" i="87" a="1"/>
  <c r="AF32" i="91" a="1"/>
  <c r="AY76" i="92" a="1"/>
  <c r="AW168" i="92" a="1"/>
  <c r="AN34" i="87" a="1"/>
  <c r="AU72" i="87" a="1"/>
  <c r="AU88" i="91" a="1"/>
  <c r="AY38" i="87" a="1"/>
  <c r="AU185" i="87" a="1"/>
  <c r="AG37" i="92" a="1"/>
  <c r="AU119" i="92" a="1"/>
  <c r="AZ97" i="92" a="1"/>
  <c r="BA198" i="92" a="1"/>
  <c r="AF31" i="91" a="1"/>
  <c r="AU160" i="87" a="1"/>
  <c r="AX123" i="87" a="1"/>
  <c r="R33" i="91" a="1"/>
  <c r="BA13" i="91" a="1"/>
  <c r="AX101" i="91" a="1"/>
  <c r="AU107" i="87" a="1"/>
  <c r="AX166" i="86" a="1"/>
  <c r="AY167" i="92" a="1"/>
  <c r="AA44" i="92" a="1"/>
  <c r="BA88" i="87" a="1"/>
  <c r="AS17" i="86" a="1"/>
  <c r="AS179" i="86" a="1"/>
  <c r="BA74" i="87" a="1"/>
  <c r="AD32" i="86" a="1"/>
  <c r="AW26" i="91" a="1"/>
  <c r="AX100" i="86" a="1"/>
  <c r="AX77" i="86" a="1"/>
  <c r="X47" i="86" a="1"/>
  <c r="AW93" i="86" a="1"/>
  <c r="AU12" i="92" a="1"/>
  <c r="BA41" i="92" a="1"/>
  <c r="T44" i="92" a="1"/>
  <c r="BA89" i="91" a="1"/>
  <c r="K30" i="86" a="1"/>
  <c r="AS45" i="91" a="1"/>
  <c r="U36" i="91" a="1"/>
  <c r="AW105" i="92" a="1"/>
  <c r="AV133" i="92" a="1"/>
  <c r="AZ151" i="87" a="1"/>
  <c r="AF38" i="91" a="1"/>
  <c r="AP31" i="91" a="1"/>
  <c r="AF38" i="86" a="1"/>
  <c r="AT75" i="86" a="1"/>
  <c r="AZ78" i="87" a="1"/>
  <c r="AW5" i="92" a="1"/>
  <c r="AM37" i="86" a="1"/>
  <c r="Y46" i="91" a="1"/>
  <c r="AW197" i="92" a="1"/>
  <c r="AQ40" i="86" a="1"/>
  <c r="Z38" i="86" a="1"/>
  <c r="AW36" i="92" a="1"/>
  <c r="AW140" i="87" a="1"/>
  <c r="AZ167" i="91" a="1"/>
  <c r="BA79" i="91" a="1"/>
  <c r="AX111" i="92" a="1"/>
  <c r="S40" i="86" a="1"/>
  <c r="AM41" i="87" a="1"/>
  <c r="AY125" i="87" a="1"/>
  <c r="BA165" i="87" a="1"/>
  <c r="AV19" i="92" a="1"/>
  <c r="AV13" i="91" a="1"/>
  <c r="AS72" i="86" a="1"/>
  <c r="M30" i="87" a="1"/>
  <c r="AT40" i="86" a="1"/>
  <c r="AW28" i="92" a="1"/>
  <c r="AY85" i="87" a="1"/>
  <c r="Q39" i="87" a="1"/>
  <c r="AX45" i="86" a="1"/>
  <c r="AX169" i="86" a="1"/>
  <c r="M34" i="91" a="1"/>
  <c r="O40" i="91" a="1"/>
  <c r="AE46" i="91" a="1"/>
  <c r="Y41" i="91" a="1"/>
  <c r="BA86" i="92" a="1"/>
  <c r="AS115" i="86" a="1"/>
  <c r="AV135" i="91" a="1"/>
  <c r="Q35" i="87" a="1"/>
  <c r="AF41" i="92" a="1"/>
  <c r="AT47" i="86" a="1"/>
  <c r="V34" i="86" a="1"/>
  <c r="AZ173" i="91" a="1"/>
  <c r="AP33" i="91" a="1"/>
  <c r="K41" i="86" a="1"/>
  <c r="AU152" i="87" a="1"/>
  <c r="BA43" i="92" a="1"/>
  <c r="AZ134" i="91" a="1"/>
  <c r="AW165" i="91" a="1"/>
  <c r="AU173" i="92" a="1"/>
  <c r="AZ15" i="91" a="1"/>
  <c r="AZ98" i="87" a="1"/>
  <c r="AY127" i="91" a="1"/>
  <c r="AV168" i="87" a="1"/>
  <c r="AY44" i="92" a="1"/>
  <c r="AI35" i="92" a="1"/>
  <c r="AY135" i="87" a="1"/>
  <c r="AZ14" i="87" a="1"/>
  <c r="AH47" i="86" a="1"/>
  <c r="AX68" i="87" a="1"/>
  <c r="AX107" i="86" a="1"/>
  <c r="AA35" i="92" a="1"/>
  <c r="V44" i="87" a="1"/>
  <c r="AU14" i="86" a="1"/>
  <c r="AW170" i="86" a="1"/>
  <c r="AX78" i="86" a="1"/>
  <c r="AU146" i="87" a="1"/>
  <c r="AX89" i="92" a="1"/>
  <c r="O46" i="92" a="1"/>
  <c r="AT114" i="86" a="1"/>
  <c r="AY174" i="87" a="1"/>
  <c r="AS32" i="86" a="1"/>
  <c r="AD35" i="91" a="1"/>
  <c r="AS71" i="86" a="1"/>
  <c r="AX72" i="86" a="1"/>
  <c r="AS101" i="86" a="1"/>
  <c r="BA145" i="87" a="1"/>
  <c r="AD40" i="87" a="1"/>
  <c r="R32" i="92" a="1"/>
  <c r="R30" i="91" a="1"/>
  <c r="BA139" i="87" a="1"/>
  <c r="S33" i="92" a="1"/>
  <c r="AW11" i="86" a="1"/>
  <c r="AZ78" i="92" a="1"/>
  <c r="AY123" i="87" a="1"/>
  <c r="AX127" i="92" a="1"/>
  <c r="AV163" i="87" a="1"/>
  <c r="AX200" i="87" a="1"/>
  <c r="AV137" i="92" a="1"/>
  <c r="AU132" i="91" a="1"/>
  <c r="AX187" i="86" a="1"/>
  <c r="U45" i="92" a="1"/>
  <c r="AV14" i="87" a="1"/>
  <c r="P45" i="92" a="1"/>
  <c r="AU32" i="86" a="1"/>
  <c r="AV47" i="86" a="1"/>
  <c r="AX198" i="87" a="1"/>
  <c r="P31" i="87" a="1"/>
  <c r="AV104" i="92" a="1"/>
  <c r="Z31" i="86" a="1"/>
  <c r="AY150" i="92" a="1"/>
  <c r="AV139" i="86" a="1"/>
  <c r="S46" i="92" a="1"/>
  <c r="AX35" i="91" a="1"/>
  <c r="AY177" i="87" a="1"/>
  <c r="AW90" i="87" a="1"/>
  <c r="BA30" i="91" a="1"/>
  <c r="BA16" i="91" a="1"/>
  <c r="AX169" i="87" a="1"/>
  <c r="BA71" i="92" a="1"/>
  <c r="T46" i="92" a="1"/>
  <c r="AP31" i="87" a="1"/>
  <c r="AL32" i="87" a="1"/>
  <c r="AY187" i="91" a="1"/>
  <c r="BA134" i="87" a="1"/>
  <c r="AU86" i="87" a="1"/>
  <c r="AW87" i="87" a="1"/>
  <c r="AY124" i="92" a="1"/>
  <c r="AY135" i="92" a="1"/>
  <c r="AV177" i="92" a="1"/>
  <c r="V46" i="92" a="1"/>
  <c r="AF36" i="86" a="1"/>
  <c r="N36" i="87" a="1"/>
  <c r="AQ44" i="92" a="1"/>
  <c r="AX179" i="87" a="1"/>
  <c r="AU39" i="92" a="1"/>
  <c r="AU120" i="92" a="1"/>
  <c r="AU183" i="86" a="1"/>
  <c r="AV31" i="91" a="1"/>
  <c r="AT186" i="86" a="1"/>
  <c r="N45" i="91" a="1"/>
  <c r="P37" i="92" a="1"/>
  <c r="AX123" i="91" a="1"/>
  <c r="AX164" i="91" a="1"/>
  <c r="AE47" i="87" a="1"/>
  <c r="AY132" i="91" a="1"/>
  <c r="AX69" i="86" a="1"/>
  <c r="AV91" i="87" a="1"/>
  <c r="AU170" i="92" a="1"/>
  <c r="AZ132" i="92" a="1"/>
  <c r="AU102" i="92" a="1"/>
  <c r="AV189" i="92" a="1"/>
  <c r="AX15" i="91" a="1"/>
  <c r="AV88" i="92" a="1"/>
  <c r="AU10" i="92" a="1"/>
  <c r="BA197" i="87" a="1"/>
  <c r="AK41" i="87" a="1"/>
  <c r="BA81" i="92" a="1"/>
  <c r="AZ104" i="92" a="1"/>
  <c r="AV7" i="91" a="1"/>
  <c r="AB45" i="86" a="1"/>
  <c r="AW44" i="92" a="1"/>
  <c r="X41" i="87" a="1"/>
  <c r="AV170" i="92" a="1"/>
  <c r="AX75" i="87" a="1"/>
  <c r="AZ178" i="87" a="1"/>
  <c r="AL40" i="86" a="1"/>
  <c r="AN37" i="87" a="1"/>
  <c r="AX26" i="91" a="1"/>
  <c r="W32" i="91" a="1"/>
  <c r="AS83" i="86" a="1"/>
  <c r="AM37" i="92" a="1"/>
  <c r="AY186" i="91" a="1"/>
  <c r="AV111" i="86" a="1"/>
  <c r="AU73" i="86" a="1"/>
  <c r="AD34" i="92" a="1"/>
  <c r="AZ175" i="92" a="1"/>
  <c r="AU165" i="86" a="1"/>
  <c r="AG39" i="91" a="1"/>
  <c r="AT43" i="91" a="1"/>
  <c r="AN32" i="87" a="1"/>
  <c r="AV197" i="86" a="1"/>
  <c r="AX179" i="86" a="1"/>
  <c r="AK44" i="91" a="1"/>
  <c r="AF47" i="87" a="1"/>
  <c r="R47" i="92" a="1"/>
  <c r="BA105" i="92" a="1"/>
  <c r="AU147" i="91" a="1"/>
  <c r="AZ89" i="92" a="1"/>
  <c r="AY179" i="92" a="1"/>
  <c r="AW134" i="86" a="1"/>
  <c r="AS151" i="86" a="1"/>
  <c r="AX145" i="92" a="1"/>
  <c r="AX116" i="87" a="1"/>
  <c r="BA149" i="91" a="1"/>
  <c r="AC30" i="91" a="1"/>
  <c r="AQ39" i="91" a="1"/>
  <c r="AX80" i="91" a="1"/>
  <c r="AX126" i="86" a="1"/>
  <c r="AI43" i="91" a="1"/>
  <c r="AZ175" i="87" a="1"/>
  <c r="AW25" i="92" a="1"/>
  <c r="AQ31" i="87" a="1"/>
  <c r="M41" i="92" a="1"/>
  <c r="W47" i="87" a="1"/>
  <c r="AU176" i="86" a="1"/>
  <c r="O35" i="86" a="1"/>
  <c r="AW191" i="91" a="1"/>
  <c r="AP37" i="87" a="1"/>
  <c r="AS26" i="86" a="1"/>
  <c r="V33" i="87" a="1"/>
  <c r="AW46" i="86" a="1"/>
  <c r="I36" i="86" a="1"/>
  <c r="AC46" i="87" a="1"/>
  <c r="AD38" i="92" a="1"/>
  <c r="BA183" i="87" a="1"/>
  <c r="AU112" i="91" a="1"/>
  <c r="AV18" i="87" a="1"/>
  <c r="AV11" i="92" a="1"/>
  <c r="O47" i="92" a="1"/>
  <c r="AV195" i="91" a="1"/>
  <c r="BA154" i="87" a="1"/>
  <c r="AZ49" i="87" a="1"/>
  <c r="N49" i="86" a="1"/>
  <c r="AU49" i="91" a="1"/>
  <c r="AD49" i="87" a="1"/>
  <c r="AC49" i="92" a="1"/>
  <c r="AL49" i="86" a="1"/>
  <c r="AS49" i="87" a="1"/>
  <c r="AQ49" i="91" a="1"/>
  <c r="AF49" i="91" a="1"/>
  <c r="AJ49" i="91" a="1"/>
  <c r="AT49" i="91" a="1"/>
  <c r="AB49" i="92" a="1"/>
  <c r="O49" i="87" a="1"/>
  <c r="AQ49" i="92" a="1"/>
  <c r="AT49" i="92" a="1"/>
  <c r="AZ49" i="92" a="1"/>
  <c r="AR49" i="86" a="1"/>
  <c r="O49" i="92" a="1"/>
  <c r="AQ49" i="87" a="1"/>
  <c r="AK49" i="92" a="1"/>
  <c r="V49" i="86" a="1"/>
  <c r="AE49" i="87" a="1"/>
  <c r="AH49" i="91" a="1"/>
  <c r="AB49" i="86" a="1"/>
  <c r="X49" i="86" a="1"/>
  <c r="Q49" i="91" a="1"/>
  <c r="R49" i="92" a="1"/>
  <c r="N49" i="91" a="1"/>
  <c r="AA49" i="92" a="1"/>
  <c r="V49" i="87" a="1"/>
  <c r="AP49" i="92" a="1"/>
  <c r="Y49" i="92" a="1"/>
  <c r="AF49" i="87" a="1"/>
  <c r="AO49" i="91" a="1"/>
  <c r="Y49" i="86" a="1"/>
  <c r="AH49" i="92" a="1"/>
  <c r="AC49" i="91" a="1"/>
  <c r="U49" i="86" a="1"/>
  <c r="Z49" i="92" a="1"/>
  <c r="AI49" i="92" a="1"/>
  <c r="AI49" i="87" a="1"/>
  <c r="Q49" i="86" a="1"/>
  <c r="L49" i="91" a="1"/>
  <c r="AJ49" i="92" a="1"/>
  <c r="S49" i="86" a="1"/>
  <c r="I49" i="86" a="1"/>
  <c r="BA49" i="92" a="1"/>
  <c r="AY49" i="87" a="1"/>
  <c r="AO49" i="86" a="1"/>
  <c r="P49" i="86" a="1"/>
  <c r="AL49" i="87" a="1"/>
  <c r="X49" i="92" a="1"/>
  <c r="AA49" i="87" a="1"/>
  <c r="AW49" i="87" a="1"/>
  <c r="X49" i="87" a="1"/>
  <c r="AH49" i="87" a="1"/>
  <c r="AO49" i="87" a="1"/>
  <c r="AV49" i="91" a="1"/>
  <c r="W49" i="87" a="1"/>
  <c r="AN49" i="91" a="1"/>
  <c r="AY49" i="92" a="1"/>
  <c r="N49" i="92" a="1"/>
  <c r="AL49" i="91" a="1"/>
  <c r="AV49" i="86" a="1"/>
  <c r="AN49" i="87" a="1"/>
  <c r="AH49" i="86" a="1"/>
  <c r="AV49" i="87" a="1"/>
  <c r="AQ49" i="86" a="1"/>
  <c r="AA49" i="86" a="1"/>
  <c r="AA49" i="91" a="1"/>
  <c r="AB49" i="91" a="1"/>
  <c r="V49" i="92" a="1"/>
  <c r="R49" i="86" a="1"/>
  <c r="AG49" i="86" a="1"/>
  <c r="Y49" i="87" a="1"/>
  <c r="AM49" i="86" a="1"/>
  <c r="X49" i="91" a="1"/>
  <c r="AN49" i="92" a="1"/>
  <c r="AD49" i="92" a="1"/>
  <c r="AX49" i="86" a="1"/>
  <c r="AV49" i="92" a="1"/>
  <c r="AX49" i="91" a="1"/>
  <c r="AJ49" i="86" a="1"/>
  <c r="Z49" i="86" a="1"/>
  <c r="M49" i="87" a="1"/>
  <c r="Q49" i="92" a="1"/>
  <c r="M49" i="91" a="1"/>
  <c r="AW49" i="92" a="1"/>
  <c r="AS49" i="86" a="1"/>
  <c r="AX49" i="87" a="1"/>
  <c r="AZ49" i="91" a="1"/>
  <c r="AT49" i="86" a="1"/>
  <c r="W49" i="91" a="1"/>
  <c r="AS49" i="91" a="1"/>
  <c r="T49" i="86" a="1"/>
  <c r="U49" i="87" a="1"/>
  <c r="AG49" i="92" a="1"/>
  <c r="AR49" i="92" a="1"/>
  <c r="N49" i="87" a="1"/>
  <c r="K49" i="86" a="1"/>
  <c r="AL49" i="92" a="1"/>
  <c r="AP49" i="86" a="1"/>
  <c r="R49" i="87" a="1"/>
  <c r="AR49" i="91" a="1"/>
  <c r="P49" i="92" a="1"/>
  <c r="AF49" i="92" a="1"/>
  <c r="AN49" i="86" a="1"/>
  <c r="AK49" i="91" a="1"/>
  <c r="U49" i="92" a="1"/>
  <c r="T49" i="87" a="1"/>
  <c r="AE49" i="86" a="1"/>
  <c r="BA49" i="91" a="1"/>
  <c r="AM49" i="91" a="1"/>
  <c r="AU49" i="86" a="1"/>
  <c r="AX49" i="92" a="1"/>
  <c r="L49" i="92" a="1"/>
  <c r="AG49" i="87" a="1"/>
  <c r="AP49" i="87" a="1"/>
  <c r="L49" i="87" a="1"/>
  <c r="Z49" i="91" a="1"/>
  <c r="AO49" i="92" a="1"/>
  <c r="AW49" i="86" a="1"/>
  <c r="AK49" i="86" a="1"/>
  <c r="S49" i="87" a="1"/>
  <c r="AM49" i="92" a="1"/>
  <c r="AD49" i="91" a="1"/>
  <c r="T49" i="92" a="1"/>
  <c r="M49" i="92" a="1"/>
  <c r="AS49" i="92" a="1"/>
  <c r="AU49" i="87" a="1"/>
  <c r="Z49" i="87" a="1"/>
  <c r="L49" i="86" a="1"/>
  <c r="AW49" i="91" a="1"/>
  <c r="AM49" i="87" a="1"/>
  <c r="AI49" i="86" a="1"/>
  <c r="AU49" i="92" a="1"/>
  <c r="U49" i="91" a="1"/>
  <c r="AP49" i="91" a="1"/>
  <c r="AK49" i="87" a="1"/>
  <c r="O49" i="91" a="1"/>
  <c r="Q49" i="87" a="1"/>
  <c r="AC49" i="86" a="1"/>
  <c r="P49" i="87" a="1"/>
  <c r="T49" i="91" a="1"/>
  <c r="Y49" i="91" a="1"/>
  <c r="W49" i="86" a="1"/>
  <c r="AR49" i="87" a="1"/>
  <c r="AY49" i="91" a="1"/>
  <c r="S49" i="91" a="1"/>
  <c r="BA49" i="87" a="1"/>
  <c r="AI49" i="91" a="1"/>
  <c r="AC49" i="87" a="1"/>
  <c r="W49" i="92" a="1"/>
  <c r="O49" i="86" a="1"/>
  <c r="AE49" i="92" a="1"/>
  <c r="V49" i="91" a="1"/>
  <c r="R49" i="91" a="1"/>
  <c r="AG49" i="91" a="1"/>
  <c r="J49" i="86" a="1"/>
  <c r="AF49" i="86" a="1"/>
  <c r="P49" i="91" a="1"/>
  <c r="AD49" i="86" a="1"/>
  <c r="S49" i="92" a="1"/>
  <c r="AE49" i="91" a="1"/>
  <c r="AJ49" i="87" a="1"/>
  <c r="AT49" i="87" a="1"/>
  <c r="M49" i="86" a="1"/>
  <c r="AB49" i="87" a="1"/>
  <c r="C48" i="92" l="1"/>
  <c r="C48" i="87"/>
  <c r="C48" i="86"/>
  <c r="AH48" i="84"/>
  <c r="AK48" i="84" s="1"/>
  <c r="AL48" i="84" s="1" a="1"/>
  <c r="AM48" i="84" s="1"/>
  <c r="C48" i="91"/>
  <c r="D49" i="92"/>
  <c r="D49" i="91"/>
  <c r="D49" i="86"/>
  <c r="D49" i="87"/>
  <c r="W50" i="84" a="1"/>
  <c r="X50" i="84" s="1"/>
  <c r="Y50" i="84" s="1"/>
  <c r="Z50" i="84" s="1"/>
  <c r="V50" i="84"/>
  <c r="AA48" i="91" l="1" a="1"/>
  <c r="AI48" i="87" a="1"/>
  <c r="AP48" i="92" a="1"/>
  <c r="R48" i="87" a="1"/>
  <c r="AS48" i="91" a="1"/>
  <c r="O48" i="87" a="1"/>
  <c r="AL48" i="92" a="1"/>
  <c r="AE48" i="92" a="1"/>
  <c r="AB48" i="92" a="1"/>
  <c r="X48" i="92" a="1"/>
  <c r="P48" i="87" a="1"/>
  <c r="T48" i="87" a="1"/>
  <c r="AN48" i="86" a="1"/>
  <c r="AM48" i="87" a="1"/>
  <c r="AW48" i="91" a="1"/>
  <c r="R48" i="91" a="1"/>
  <c r="Y48" i="86" a="1"/>
  <c r="AE48" i="86" a="1"/>
  <c r="T48" i="91" a="1"/>
  <c r="K48" i="86" a="1"/>
  <c r="AM48" i="92" a="1"/>
  <c r="AK48" i="87" a="1"/>
  <c r="AL48" i="91" a="1"/>
  <c r="AX48" i="92" a="1"/>
  <c r="X48" i="87" a="1"/>
  <c r="U48" i="92" a="1"/>
  <c r="AU48" i="87" a="1"/>
  <c r="AH48" i="91" a="1"/>
  <c r="AQ48" i="92" a="1"/>
  <c r="X48" i="86" a="1"/>
  <c r="AA48" i="86" a="1"/>
  <c r="AF48" i="92" a="1"/>
  <c r="T48" i="86" a="1"/>
  <c r="AR48" i="86" a="1"/>
  <c r="AD48" i="86" a="1"/>
  <c r="Z48" i="87" a="1"/>
  <c r="M48" i="92" a="1"/>
  <c r="R48" i="86" a="1"/>
  <c r="S48" i="87" a="1"/>
  <c r="S48" i="91" a="1"/>
  <c r="Q48" i="87" a="1"/>
  <c r="R48" i="92" a="1"/>
  <c r="AZ48" i="92" a="1"/>
  <c r="X48" i="91" a="1"/>
  <c r="AQ48" i="86" a="1"/>
  <c r="AZ48" i="87" a="1"/>
  <c r="AF48" i="91" a="1"/>
  <c r="AV48" i="86" a="1"/>
  <c r="M48" i="91" a="1"/>
  <c r="AG48" i="87" a="1"/>
  <c r="AF48" i="87" a="1"/>
  <c r="AX48" i="91" a="1"/>
  <c r="AP48" i="91" a="1"/>
  <c r="AP48" i="87" a="1"/>
  <c r="AH48" i="86" a="1"/>
  <c r="AG48" i="91" a="1"/>
  <c r="U48" i="86" a="1"/>
  <c r="V48" i="86" a="1"/>
  <c r="Q48" i="86" a="1"/>
  <c r="Y48" i="91" a="1"/>
  <c r="AX48" i="87" a="1"/>
  <c r="AD48" i="92" a="1"/>
  <c r="AR48" i="92" a="1"/>
  <c r="AM48" i="91" a="1"/>
  <c r="AE48" i="87" a="1"/>
  <c r="AN48" i="91" a="1"/>
  <c r="P48" i="92" a="1"/>
  <c r="BA48" i="92" a="1"/>
  <c r="AC48" i="86" a="1"/>
  <c r="W48" i="92" a="1"/>
  <c r="AN48" i="87" a="1"/>
  <c r="AV48" i="91" a="1"/>
  <c r="AS48" i="92" a="1"/>
  <c r="AB48" i="87" a="1"/>
  <c r="V48" i="91" a="1"/>
  <c r="P48" i="91" a="1"/>
  <c r="AC48" i="92" a="1"/>
  <c r="O48" i="86" a="1"/>
  <c r="AU48" i="91" a="1"/>
  <c r="Q48" i="92" a="1"/>
  <c r="BA48" i="91" a="1"/>
  <c r="AB48" i="91" a="1"/>
  <c r="Y48" i="87" a="1"/>
  <c r="AC48" i="91" a="1"/>
  <c r="AQ48" i="91" a="1"/>
  <c r="AQ48" i="87" a="1"/>
  <c r="J48" i="86" a="1"/>
  <c r="L48" i="91" a="1"/>
  <c r="AU48" i="92" a="1"/>
  <c r="AG48" i="86" a="1"/>
  <c r="AJ48" i="86" a="1"/>
  <c r="AS48" i="87" a="1"/>
  <c r="AY48" i="87" a="1"/>
  <c r="L48" i="87" a="1"/>
  <c r="P48" i="86" a="1"/>
  <c r="AU48" i="86" a="1"/>
  <c r="AT48" i="92" a="1"/>
  <c r="AI48" i="92" a="1"/>
  <c r="Z48" i="92" a="1"/>
  <c r="O48" i="91" a="1"/>
  <c r="BA48" i="87" a="1"/>
  <c r="Q48" i="91" a="1"/>
  <c r="AR48" i="91" a="1"/>
  <c r="AA48" i="87" a="1"/>
  <c r="L48" i="86" a="1"/>
  <c r="AJ48" i="87" a="1"/>
  <c r="AE48" i="91" a="1"/>
  <c r="I48" i="86" a="1"/>
  <c r="AW48" i="92" a="1"/>
  <c r="AL48" i="87" a="1"/>
  <c r="S48" i="92" a="1"/>
  <c r="AF48" i="86" a="1"/>
  <c r="AO48" i="92" a="1"/>
  <c r="AV48" i="87" a="1"/>
  <c r="AA48" i="92" a="1"/>
  <c r="AW48" i="87" a="1"/>
  <c r="AO48" i="87" a="1"/>
  <c r="AK48" i="91" a="1"/>
  <c r="T48" i="92" a="1"/>
  <c r="AH48" i="92" a="1"/>
  <c r="AT48" i="91" a="1"/>
  <c r="L48" i="92" a="1"/>
  <c r="AR48" i="87" a="1"/>
  <c r="AX48" i="86" a="1"/>
  <c r="AL48" i="86" a="1"/>
  <c r="N48" i="92" a="1"/>
  <c r="Y48" i="92" a="1"/>
  <c r="AW48" i="86" a="1"/>
  <c r="AT48" i="86" a="1"/>
  <c r="AG48" i="92" a="1"/>
  <c r="AK48" i="92" a="1"/>
  <c r="N48" i="86" a="1"/>
  <c r="N48" i="91" a="1"/>
  <c r="W48" i="91" a="1"/>
  <c r="AJ48" i="92" a="1"/>
  <c r="S48" i="86" a="1"/>
  <c r="AC48" i="87" a="1"/>
  <c r="Z48" i="86" a="1"/>
  <c r="AZ48" i="91" a="1"/>
  <c r="AY48" i="91" a="1"/>
  <c r="AH48" i="87" a="1"/>
  <c r="AK48" i="86" a="1"/>
  <c r="N48" i="87" a="1"/>
  <c r="AB48" i="86" a="1"/>
  <c r="AM48" i="86" a="1"/>
  <c r="AN48" i="92" a="1"/>
  <c r="W48" i="87" a="1"/>
  <c r="AT48" i="87" a="1"/>
  <c r="V48" i="92" a="1"/>
  <c r="AI48" i="86" a="1"/>
  <c r="U48" i="87" a="1"/>
  <c r="M48" i="86" a="1"/>
  <c r="AS48" i="86" a="1"/>
  <c r="AY48" i="92" a="1"/>
  <c r="O48" i="92" a="1"/>
  <c r="M48" i="87" a="1"/>
  <c r="AO48" i="86" a="1"/>
  <c r="AJ48" i="91" a="1"/>
  <c r="AD48" i="91" a="1"/>
  <c r="AP48" i="86" a="1"/>
  <c r="W48" i="86" a="1"/>
  <c r="Z48" i="91" a="1"/>
  <c r="AO48" i="91" a="1"/>
  <c r="AV48" i="92" a="1"/>
  <c r="V48" i="87" a="1"/>
  <c r="AD48" i="87" a="1"/>
  <c r="U48" i="91" a="1"/>
  <c r="AI48" i="91" a="1"/>
  <c r="D48" i="92"/>
  <c r="D48" i="87"/>
  <c r="D48" i="86"/>
  <c r="D48" i="91"/>
  <c r="AA50" i="84" a="1"/>
  <c r="AB50" i="84" s="1"/>
  <c r="C50" i="92" s="1"/>
  <c r="C50" i="91" l="1"/>
  <c r="C50" i="87"/>
  <c r="C50" i="86"/>
  <c r="AH50" i="84"/>
  <c r="AK50" i="84" s="1"/>
  <c r="AL50" i="84" s="1" a="1"/>
  <c r="AM50" i="84" s="1"/>
  <c r="AP50" i="91" a="1"/>
  <c r="U50" i="86" a="1"/>
  <c r="M50" i="86" a="1"/>
  <c r="AN50" i="91" a="1"/>
  <c r="R50" i="92" a="1"/>
  <c r="N50" i="87" a="1"/>
  <c r="AG50" i="86" a="1"/>
  <c r="L50" i="86" a="1"/>
  <c r="AK50" i="91" a="1"/>
  <c r="AL50" i="92" a="1"/>
  <c r="AM50" i="87" a="1"/>
  <c r="AD50" i="92" a="1"/>
  <c r="AD50" i="87" a="1"/>
  <c r="AO50" i="92" a="1"/>
  <c r="AO50" i="86" a="1"/>
  <c r="AZ50" i="87" a="1"/>
  <c r="AB50" i="87" a="1"/>
  <c r="AV50" i="87" a="1"/>
  <c r="M50" i="87" a="1"/>
  <c r="AE50" i="91" a="1"/>
  <c r="AB50" i="92" a="1"/>
  <c r="AA50" i="92" a="1"/>
  <c r="AJ50" i="92" a="1"/>
  <c r="AJ50" i="91" a="1"/>
  <c r="AY50" i="92" a="1"/>
  <c r="AM50" i="91" a="1"/>
  <c r="AT50" i="92" a="1"/>
  <c r="Q50" i="87" a="1"/>
  <c r="AN50" i="92" a="1"/>
  <c r="AW50" i="86" a="1"/>
  <c r="AG50" i="87" a="1"/>
  <c r="AK50" i="92" a="1"/>
  <c r="M50" i="91" a="1"/>
  <c r="M50" i="92" a="1"/>
  <c r="AQ50" i="87" a="1"/>
  <c r="S50" i="86" a="1"/>
  <c r="AZ50" i="92" a="1"/>
  <c r="S50" i="92" a="1"/>
  <c r="AY50" i="87" a="1"/>
  <c r="AL50" i="87" a="1"/>
  <c r="U50" i="91" a="1"/>
  <c r="AX50" i="87" a="1"/>
  <c r="AA50" i="87" a="1"/>
  <c r="V50" i="86" a="1"/>
  <c r="T50" i="86" a="1"/>
  <c r="S50" i="87" a="1"/>
  <c r="AP50" i="87" a="1"/>
  <c r="Y50" i="91" a="1"/>
  <c r="T50" i="92" a="1"/>
  <c r="AV50" i="91" a="1"/>
  <c r="W50" i="86" a="1"/>
  <c r="N50" i="86" a="1"/>
  <c r="AM50" i="86" a="1"/>
  <c r="AS50" i="92" a="1"/>
  <c r="AS50" i="87" a="1"/>
  <c r="Q50" i="92" a="1"/>
  <c r="AL50" i="86" a="1"/>
  <c r="L50" i="87" a="1"/>
  <c r="K50" i="86" a="1"/>
  <c r="AE50" i="92" a="1"/>
  <c r="AX50" i="92" a="1"/>
  <c r="AR50" i="86" a="1"/>
  <c r="N50" i="91" a="1"/>
  <c r="AT50" i="91" a="1"/>
  <c r="Z50" i="91" a="1"/>
  <c r="AN50" i="87" a="1"/>
  <c r="AB50" i="91" a="1"/>
  <c r="L50" i="91" a="1"/>
  <c r="R50" i="91" a="1"/>
  <c r="U50" i="87" a="1"/>
  <c r="Z50" i="86" a="1"/>
  <c r="AO50" i="87" a="1"/>
  <c r="S50" i="91" a="1"/>
  <c r="AM50" i="92" a="1"/>
  <c r="W50" i="87" a="1"/>
  <c r="O50" i="91" a="1"/>
  <c r="AF50" i="92" a="1"/>
  <c r="J50" i="86" a="1"/>
  <c r="X50" i="92" a="1"/>
  <c r="AU50" i="86" a="1"/>
  <c r="AX50" i="86" a="1"/>
  <c r="AC50" i="86" a="1"/>
  <c r="AY50" i="91" a="1"/>
  <c r="V50" i="87" a="1"/>
  <c r="Q50" i="91" a="1"/>
  <c r="AU50" i="91" a="1"/>
  <c r="X50" i="87" a="1"/>
  <c r="AF50" i="86" a="1"/>
  <c r="V50" i="92" a="1"/>
  <c r="W50" i="92" a="1"/>
  <c r="Y50" i="86" a="1"/>
  <c r="X50" i="91" a="1"/>
  <c r="AD50" i="86" a="1"/>
  <c r="AQ50" i="91" a="1"/>
  <c r="AP50" i="92" a="1"/>
  <c r="AR50" i="87" a="1"/>
  <c r="AA50" i="86" a="1"/>
  <c r="AF50" i="87" a="1"/>
  <c r="AJ50" i="86" a="1"/>
  <c r="P50" i="91" a="1"/>
  <c r="AI50" i="92" a="1"/>
  <c r="AH50" i="87" a="1"/>
  <c r="AD50" i="91" a="1"/>
  <c r="AX50" i="91" a="1"/>
  <c r="AH50" i="86" a="1"/>
  <c r="BA50" i="92" a="1"/>
  <c r="AE50" i="86" a="1"/>
  <c r="AH50" i="92" a="1"/>
  <c r="P50" i="92" a="1"/>
  <c r="AZ50" i="91" a="1"/>
  <c r="AE50" i="87" a="1"/>
  <c r="R50" i="87" a="1"/>
  <c r="X50" i="86" a="1"/>
  <c r="AJ50" i="87" a="1"/>
  <c r="AS50" i="86" a="1"/>
  <c r="T50" i="91" a="1"/>
  <c r="AS50" i="91" a="1"/>
  <c r="AG50" i="91" a="1"/>
  <c r="AR50" i="91" a="1"/>
  <c r="AL50" i="91" a="1"/>
  <c r="AT50" i="86" a="1"/>
  <c r="AG50" i="92" a="1"/>
  <c r="AT50" i="87" a="1"/>
  <c r="T50" i="87" a="1"/>
  <c r="AI50" i="91" a="1"/>
  <c r="U50" i="92" a="1"/>
  <c r="AK50" i="87" a="1"/>
  <c r="Y50" i="87" a="1"/>
  <c r="AW50" i="92" a="1"/>
  <c r="I50" i="86" a="1"/>
  <c r="AU50" i="87" a="1"/>
  <c r="AQ50" i="86" a="1"/>
  <c r="AV50" i="92" a="1"/>
  <c r="AP50" i="86" a="1"/>
  <c r="Y50" i="92" a="1"/>
  <c r="Z50" i="87" a="1"/>
  <c r="AI50" i="86" a="1"/>
  <c r="R50" i="86" a="1"/>
  <c r="P50" i="87" a="1"/>
  <c r="AR50" i="92" a="1"/>
  <c r="Z50" i="92" a="1"/>
  <c r="AK50" i="86" a="1"/>
  <c r="N50" i="92" a="1"/>
  <c r="AI50" i="87" a="1"/>
  <c r="AC50" i="91" a="1"/>
  <c r="AN50" i="86" a="1"/>
  <c r="AF50" i="91" a="1"/>
  <c r="O50" i="86" a="1"/>
  <c r="AW50" i="91" a="1"/>
  <c r="P50" i="86" a="1"/>
  <c r="AU50" i="92" a="1"/>
  <c r="AB50" i="86" a="1"/>
  <c r="AW50" i="87" a="1"/>
  <c r="L50" i="92" a="1"/>
  <c r="BA50" i="91" a="1"/>
  <c r="BA50" i="87" a="1"/>
  <c r="AV50" i="86" a="1"/>
  <c r="AA50" i="91" a="1"/>
  <c r="Q50" i="86" a="1"/>
  <c r="AC50" i="87" a="1"/>
  <c r="AH50" i="91" a="1"/>
  <c r="O50" i="87" a="1"/>
  <c r="W50" i="91" a="1"/>
  <c r="AC50" i="92" a="1"/>
  <c r="O50" i="92" a="1"/>
  <c r="V50" i="91" a="1"/>
  <c r="AO50" i="91" a="1"/>
  <c r="AQ50" i="92" a="1"/>
  <c r="V51" i="84"/>
  <c r="W51" i="84" a="1"/>
  <c r="X51" i="84" s="1"/>
  <c r="Y51" i="84" s="1"/>
  <c r="Z51" i="84" s="1"/>
  <c r="D50" i="91" l="1"/>
  <c r="D50" i="92"/>
  <c r="D50" i="86"/>
  <c r="D50" i="87"/>
  <c r="AA51" i="84" a="1"/>
  <c r="AB51" i="84" s="1"/>
  <c r="W54" i="84" a="1"/>
  <c r="X54" i="84" s="1"/>
  <c r="Y54" i="84" s="1"/>
  <c r="Z54" i="84" s="1"/>
  <c r="V54" i="84"/>
  <c r="C51" i="91" l="1"/>
  <c r="C51" i="86"/>
  <c r="AH51" i="84"/>
  <c r="AK51" i="84" s="1"/>
  <c r="AL51" i="84" s="1" a="1"/>
  <c r="AM51" i="84" s="1"/>
  <c r="C51" i="87"/>
  <c r="C51" i="92"/>
  <c r="AA54" i="84" a="1"/>
  <c r="AB54" i="84" s="1"/>
  <c r="AV51" i="87" a="1"/>
  <c r="P51" i="91" a="1"/>
  <c r="AR51" i="91" a="1"/>
  <c r="M51" i="91" a="1"/>
  <c r="AS51" i="86" a="1"/>
  <c r="AP51" i="87" a="1"/>
  <c r="S51" i="91" a="1"/>
  <c r="AN51" i="86" a="1"/>
  <c r="AV51" i="92" a="1"/>
  <c r="V51" i="92" a="1"/>
  <c r="S51" i="92" a="1"/>
  <c r="I51" i="86" a="1"/>
  <c r="AK51" i="87" a="1"/>
  <c r="X51" i="92" a="1"/>
  <c r="AJ51" i="86" a="1"/>
  <c r="AP51" i="92" a="1"/>
  <c r="W51" i="86" a="1"/>
  <c r="R51" i="87" a="1"/>
  <c r="L51" i="91" a="1"/>
  <c r="AZ51" i="91" a="1"/>
  <c r="AR51" i="92" a="1"/>
  <c r="AD51" i="86" a="1"/>
  <c r="T51" i="92" a="1"/>
  <c r="Q51" i="92" a="1"/>
  <c r="AD51" i="91" a="1"/>
  <c r="AK51" i="92" a="1"/>
  <c r="AF51" i="91" a="1"/>
  <c r="N51" i="86" a="1"/>
  <c r="Y51" i="86" a="1"/>
  <c r="Y51" i="91" a="1"/>
  <c r="AT51" i="86" a="1"/>
  <c r="S51" i="86" a="1"/>
  <c r="Z51" i="91" a="1"/>
  <c r="AB51" i="86" a="1"/>
  <c r="AW51" i="86" a="1"/>
  <c r="V51" i="91" a="1"/>
  <c r="BA51" i="91" a="1"/>
  <c r="T51" i="91" a="1"/>
  <c r="AN51" i="92" a="1"/>
  <c r="AA51" i="92" a="1"/>
  <c r="AB51" i="87" a="1"/>
  <c r="BA51" i="87" a="1"/>
  <c r="AW51" i="91" a="1"/>
  <c r="AK51" i="86" a="1"/>
  <c r="AB51" i="92" a="1"/>
  <c r="X51" i="86" a="1"/>
  <c r="AC51" i="91" a="1"/>
  <c r="AM51" i="87" a="1"/>
  <c r="AO51" i="87" a="1"/>
  <c r="T51" i="86" a="1"/>
  <c r="AR51" i="86" a="1"/>
  <c r="AV51" i="91" a="1"/>
  <c r="AR51" i="87" a="1"/>
  <c r="Z51" i="86" a="1"/>
  <c r="U51" i="87" a="1"/>
  <c r="S51" i="87" a="1"/>
  <c r="AJ51" i="87" a="1"/>
  <c r="AI51" i="91" a="1"/>
  <c r="M51" i="86" a="1"/>
  <c r="AC51" i="86" a="1"/>
  <c r="P51" i="86" a="1"/>
  <c r="AN51" i="87" a="1"/>
  <c r="AT51" i="92" a="1"/>
  <c r="AO51" i="92" a="1"/>
  <c r="O51" i="87" a="1"/>
  <c r="V51" i="86" a="1"/>
  <c r="AU51" i="86" a="1"/>
  <c r="O51" i="91" a="1"/>
  <c r="AO51" i="86" a="1"/>
  <c r="AF51" i="92" a="1"/>
  <c r="AF51" i="87" a="1"/>
  <c r="AO51" i="91" a="1"/>
  <c r="AT51" i="91" a="1"/>
  <c r="AH51" i="86" a="1"/>
  <c r="AG51" i="92" a="1"/>
  <c r="AX51" i="91" a="1"/>
  <c r="AL51" i="87" a="1"/>
  <c r="N51" i="92" a="1"/>
  <c r="AM51" i="86" a="1"/>
  <c r="T51" i="87" a="1"/>
  <c r="AC51" i="87" a="1"/>
  <c r="P51" i="87" a="1"/>
  <c r="P51" i="92" a="1"/>
  <c r="L51" i="87" a="1"/>
  <c r="W51" i="91" a="1"/>
  <c r="AE51" i="92" a="1"/>
  <c r="Z51" i="87" a="1"/>
  <c r="AU51" i="91" a="1"/>
  <c r="L51" i="92" a="1"/>
  <c r="AE51" i="87" a="1"/>
  <c r="AQ51" i="86" a="1"/>
  <c r="AX51" i="92" a="1"/>
  <c r="AH51" i="91" a="1"/>
  <c r="X51" i="87" a="1"/>
  <c r="AZ51" i="87" a="1"/>
  <c r="Y51" i="92" a="1"/>
  <c r="AY51" i="91" a="1"/>
  <c r="X51" i="91" a="1"/>
  <c r="K51" i="86" a="1"/>
  <c r="AQ51" i="91" a="1"/>
  <c r="R51" i="91" a="1"/>
  <c r="AI51" i="86" a="1"/>
  <c r="AM51" i="92" a="1"/>
  <c r="Y51" i="87" a="1"/>
  <c r="AE51" i="86" a="1"/>
  <c r="AS51" i="87" a="1"/>
  <c r="AT51" i="87" a="1"/>
  <c r="AP51" i="86" a="1"/>
  <c r="J51" i="86" a="1"/>
  <c r="AZ51" i="92" a="1"/>
  <c r="AL51" i="91" a="1"/>
  <c r="AH51" i="87" a="1"/>
  <c r="M51" i="87" a="1"/>
  <c r="AC51" i="92" a="1"/>
  <c r="Z51" i="92" a="1"/>
  <c r="AU51" i="92" a="1"/>
  <c r="U51" i="91" a="1"/>
  <c r="AU51" i="87" a="1"/>
  <c r="AQ51" i="87" a="1"/>
  <c r="AK51" i="91" a="1"/>
  <c r="AY51" i="87" a="1"/>
  <c r="AB51" i="91" a="1"/>
  <c r="AA51" i="91" a="1"/>
  <c r="AJ51" i="92" a="1"/>
  <c r="AA51" i="86" a="1"/>
  <c r="N51" i="91" a="1"/>
  <c r="Q51" i="87" a="1"/>
  <c r="AW51" i="92" a="1"/>
  <c r="AX51" i="87" a="1"/>
  <c r="AI51" i="92" a="1"/>
  <c r="AW51" i="87" a="1"/>
  <c r="AE51" i="91" a="1"/>
  <c r="Q51" i="91" a="1"/>
  <c r="AV51" i="86" a="1"/>
  <c r="Q51" i="86" a="1"/>
  <c r="AL51" i="92" a="1"/>
  <c r="AS51" i="92" a="1"/>
  <c r="O51" i="86" a="1"/>
  <c r="AP51" i="91" a="1"/>
  <c r="W51" i="92" a="1"/>
  <c r="U51" i="92" a="1"/>
  <c r="U51" i="86" a="1"/>
  <c r="AY51" i="92" a="1"/>
  <c r="AQ51" i="92" a="1"/>
  <c r="AG51" i="87" a="1"/>
  <c r="AS51" i="91" a="1"/>
  <c r="O51" i="92" a="1"/>
  <c r="AD51" i="92" a="1"/>
  <c r="AJ51" i="91" a="1"/>
  <c r="AN51" i="91" a="1"/>
  <c r="AI51" i="87" a="1"/>
  <c r="AF51" i="86" a="1"/>
  <c r="AL51" i="86" a="1"/>
  <c r="L51" i="86" a="1"/>
  <c r="BA51" i="92" a="1"/>
  <c r="V51" i="87" a="1"/>
  <c r="M51" i="92" a="1"/>
  <c r="AH51" i="92" a="1"/>
  <c r="AD51" i="87" a="1"/>
  <c r="AA51" i="87" a="1"/>
  <c r="R51" i="92" a="1"/>
  <c r="AM51" i="91" a="1"/>
  <c r="N51" i="87" a="1"/>
  <c r="AX51" i="86" a="1"/>
  <c r="AG51" i="86" a="1"/>
  <c r="W51" i="87" a="1"/>
  <c r="AG51" i="91" a="1"/>
  <c r="R51" i="86" a="1"/>
  <c r="W52" i="84" a="1"/>
  <c r="X52" i="84" s="1"/>
  <c r="Y52" i="84" s="1"/>
  <c r="Z52" i="84" s="1"/>
  <c r="V52" i="84"/>
  <c r="D51" i="87" l="1"/>
  <c r="D51" i="91"/>
  <c r="D51" i="92"/>
  <c r="D51" i="86"/>
  <c r="C54" i="87"/>
  <c r="C54" i="92"/>
  <c r="C54" i="91"/>
  <c r="AH54" i="84"/>
  <c r="AK54" i="84" s="1"/>
  <c r="AL54" i="84" s="1" a="1"/>
  <c r="AM54" i="84" s="1"/>
  <c r="C54" i="86"/>
  <c r="AA52" i="84" a="1"/>
  <c r="AB52" i="84" s="1"/>
  <c r="C52" i="86" s="1"/>
  <c r="V55" i="84"/>
  <c r="W55" i="84" a="1"/>
  <c r="X55" i="84" s="1"/>
  <c r="Y55" i="84" s="1"/>
  <c r="Z55" i="84" s="1"/>
  <c r="AX54" i="91" l="1" a="1"/>
  <c r="AY54" i="91" a="1"/>
  <c r="AX54" i="92" a="1"/>
  <c r="AB54" i="87" a="1"/>
  <c r="AU54" i="87" a="1"/>
  <c r="AI54" i="86" a="1"/>
  <c r="BA54" i="87" a="1"/>
  <c r="AK54" i="92" a="1"/>
  <c r="S54" i="91" a="1"/>
  <c r="AT54" i="92" a="1"/>
  <c r="N54" i="92" a="1"/>
  <c r="Z54" i="86" a="1"/>
  <c r="AP54" i="91" a="1"/>
  <c r="X54" i="91" a="1"/>
  <c r="AN54" i="86" a="1"/>
  <c r="L54" i="86" a="1"/>
  <c r="X54" i="92" a="1"/>
  <c r="AQ54" i="92" a="1"/>
  <c r="AC54" i="86" a="1"/>
  <c r="AA54" i="92" a="1"/>
  <c r="BA54" i="92" a="1"/>
  <c r="N54" i="91" a="1"/>
  <c r="M54" i="86" a="1"/>
  <c r="AM54" i="86" a="1"/>
  <c r="AM54" i="87" a="1"/>
  <c r="U54" i="86" a="1"/>
  <c r="AF54" i="87" a="1"/>
  <c r="K54" i="86" a="1"/>
  <c r="AQ54" i="91" a="1"/>
  <c r="AZ54" i="91" a="1"/>
  <c r="AA54" i="91" a="1"/>
  <c r="AS54" i="86" a="1"/>
  <c r="AK54" i="91" a="1"/>
  <c r="U54" i="92" a="1"/>
  <c r="Z54" i="92" a="1"/>
  <c r="AH54" i="87" a="1"/>
  <c r="AS54" i="92" a="1"/>
  <c r="AL54" i="91" a="1"/>
  <c r="AE54" i="87" a="1"/>
  <c r="L54" i="92" a="1"/>
  <c r="Y54" i="87" a="1"/>
  <c r="AH54" i="86" a="1"/>
  <c r="L54" i="91" a="1"/>
  <c r="AC54" i="92" a="1"/>
  <c r="AG54" i="91" a="1"/>
  <c r="AR54" i="92" a="1"/>
  <c r="AS54" i="91" a="1"/>
  <c r="AL54" i="87" a="1"/>
  <c r="AR54" i="91" a="1"/>
  <c r="Q54" i="92" a="1"/>
  <c r="AU54" i="92" a="1"/>
  <c r="T54" i="92" a="1"/>
  <c r="AP54" i="87" a="1"/>
  <c r="AA54" i="86" a="1"/>
  <c r="AB54" i="86" a="1"/>
  <c r="AD54" i="87" a="1"/>
  <c r="Y54" i="91" a="1"/>
  <c r="V54" i="86" a="1"/>
  <c r="R54" i="92" a="1"/>
  <c r="AV54" i="86" a="1"/>
  <c r="AG54" i="87" a="1"/>
  <c r="AI54" i="92" a="1"/>
  <c r="AW54" i="87" a="1"/>
  <c r="AN54" i="87" a="1"/>
  <c r="AG54" i="92" a="1"/>
  <c r="M54" i="87" a="1"/>
  <c r="AO54" i="91" a="1"/>
  <c r="AT54" i="91" a="1"/>
  <c r="AF54" i="91" a="1"/>
  <c r="O54" i="86" a="1"/>
  <c r="AE54" i="91" a="1"/>
  <c r="T54" i="91" a="1"/>
  <c r="AW54" i="86" a="1"/>
  <c r="AZ54" i="87" a="1"/>
  <c r="U54" i="87" a="1"/>
  <c r="X54" i="87" a="1"/>
  <c r="AY54" i="87" a="1"/>
  <c r="AD54" i="86" a="1"/>
  <c r="W54" i="87" a="1"/>
  <c r="P54" i="86" a="1"/>
  <c r="AE54" i="86" a="1"/>
  <c r="AB54" i="91" a="1"/>
  <c r="R54" i="86" a="1"/>
  <c r="AQ54" i="87" a="1"/>
  <c r="AP54" i="92" a="1"/>
  <c r="AO54" i="87" a="1"/>
  <c r="AI54" i="87" a="1"/>
  <c r="AZ54" i="92" a="1"/>
  <c r="Y54" i="92" a="1"/>
  <c r="AX54" i="87" a="1"/>
  <c r="S54" i="87" a="1"/>
  <c r="AJ54" i="86" a="1"/>
  <c r="AY54" i="92" a="1"/>
  <c r="AV54" i="87" a="1"/>
  <c r="AO54" i="86" a="1"/>
  <c r="AN54" i="91" a="1"/>
  <c r="AE54" i="92" a="1"/>
  <c r="AJ54" i="91" a="1"/>
  <c r="AD54" i="92" a="1"/>
  <c r="AU54" i="91" a="1"/>
  <c r="AJ54" i="92" a="1"/>
  <c r="AM54" i="92" a="1"/>
  <c r="BA54" i="91" a="1"/>
  <c r="M54" i="92" a="1"/>
  <c r="AO54" i="92" a="1"/>
  <c r="AC54" i="87" a="1"/>
  <c r="W54" i="92" a="1"/>
  <c r="AH54" i="91" a="1"/>
  <c r="S54" i="92" a="1"/>
  <c r="AI54" i="91" a="1"/>
  <c r="AF54" i="86" a="1"/>
  <c r="AQ54" i="86" a="1"/>
  <c r="AW54" i="92" a="1"/>
  <c r="S54" i="86" a="1"/>
  <c r="AS54" i="87" a="1"/>
  <c r="Q54" i="86" a="1"/>
  <c r="T54" i="87" a="1"/>
  <c r="O54" i="87" a="1"/>
  <c r="J54" i="86" a="1"/>
  <c r="W54" i="91" a="1"/>
  <c r="AC54" i="91" a="1"/>
  <c r="V54" i="92" a="1"/>
  <c r="AF54" i="92" a="1"/>
  <c r="Q54" i="91" a="1"/>
  <c r="V54" i="91" a="1"/>
  <c r="AT54" i="86" a="1"/>
  <c r="AL54" i="92" a="1"/>
  <c r="P54" i="92" a="1"/>
  <c r="AA54" i="87" a="1"/>
  <c r="AH54" i="92" a="1"/>
  <c r="AB54" i="92" a="1"/>
  <c r="AR54" i="86" a="1"/>
  <c r="T54" i="86" a="1"/>
  <c r="Q54" i="87" a="1"/>
  <c r="AJ54" i="87" a="1"/>
  <c r="I54" i="86" a="1"/>
  <c r="L54" i="87" a="1"/>
  <c r="R54" i="91" a="1"/>
  <c r="Y54" i="86" a="1"/>
  <c r="N54" i="86" a="1"/>
  <c r="AU54" i="86" a="1"/>
  <c r="AV54" i="91" a="1"/>
  <c r="W54" i="86" a="1"/>
  <c r="O54" i="91" a="1"/>
  <c r="R54" i="87" a="1"/>
  <c r="U54" i="91" a="1"/>
  <c r="N54" i="87" a="1"/>
  <c r="P54" i="91" a="1"/>
  <c r="AM54" i="91" a="1"/>
  <c r="M54" i="91" a="1"/>
  <c r="AV54" i="92" a="1"/>
  <c r="AN54" i="92" a="1"/>
  <c r="X54" i="86" a="1"/>
  <c r="AK54" i="87" a="1"/>
  <c r="O54" i="92" a="1"/>
  <c r="AG54" i="86" a="1"/>
  <c r="AD54" i="91" a="1"/>
  <c r="AR54" i="87" a="1"/>
  <c r="AL54" i="86" a="1"/>
  <c r="AK54" i="86" a="1"/>
  <c r="V54" i="87" a="1"/>
  <c r="AW54" i="91" a="1"/>
  <c r="AX54" i="86" a="1"/>
  <c r="Z54" i="87" a="1"/>
  <c r="P54" i="87" a="1"/>
  <c r="AT54" i="87" a="1"/>
  <c r="Z54" i="91" a="1"/>
  <c r="AP54" i="86" a="1"/>
  <c r="D54" i="92"/>
  <c r="D54" i="87"/>
  <c r="D54" i="91"/>
  <c r="D54" i="86"/>
  <c r="C52" i="91"/>
  <c r="C52" i="92"/>
  <c r="C52" i="87"/>
  <c r="AH52" i="84"/>
  <c r="AK52" i="84" s="1"/>
  <c r="AL52" i="84" s="1" a="1"/>
  <c r="AM52" i="84" s="1"/>
  <c r="AA55" i="84" a="1"/>
  <c r="AB55" i="84" s="1"/>
  <c r="BA52" i="87" a="1"/>
  <c r="AN52" i="87" a="1"/>
  <c r="Y52" i="91" a="1"/>
  <c r="AQ52" i="86" a="1"/>
  <c r="R52" i="86" a="1"/>
  <c r="U52" i="92" a="1"/>
  <c r="AJ52" i="86" a="1"/>
  <c r="AZ52" i="87" a="1"/>
  <c r="R52" i="92" a="1"/>
  <c r="AY52" i="91" a="1"/>
  <c r="AO52" i="86" a="1"/>
  <c r="AA52" i="92" a="1"/>
  <c r="AV52" i="92" a="1"/>
  <c r="AZ52" i="92" a="1"/>
  <c r="AB52" i="86" a="1"/>
  <c r="AT52" i="91" a="1"/>
  <c r="AY52" i="92" a="1"/>
  <c r="AG52" i="92" a="1"/>
  <c r="AS52" i="86" a="1"/>
  <c r="V52" i="87" a="1"/>
  <c r="AF52" i="87" a="1"/>
  <c r="Z52" i="92" a="1"/>
  <c r="T52" i="86" a="1"/>
  <c r="AM52" i="91" a="1"/>
  <c r="AC52" i="87" a="1"/>
  <c r="T52" i="91" a="1"/>
  <c r="AM52" i="86" a="1"/>
  <c r="AV52" i="86" a="1"/>
  <c r="S52" i="91" a="1"/>
  <c r="AG52" i="87" a="1"/>
  <c r="AX52" i="86" a="1"/>
  <c r="AY52" i="87" a="1"/>
  <c r="AM52" i="87" a="1"/>
  <c r="AW52" i="87" a="1"/>
  <c r="AW52" i="92" a="1"/>
  <c r="AL52" i="86" a="1"/>
  <c r="AO52" i="92" a="1"/>
  <c r="O52" i="91" a="1"/>
  <c r="AC52" i="86" a="1"/>
  <c r="AN52" i="91" a="1"/>
  <c r="R52" i="87" a="1"/>
  <c r="AU52" i="86" a="1"/>
  <c r="Y52" i="87" a="1"/>
  <c r="AL52" i="87" a="1"/>
  <c r="AA52" i="91" a="1"/>
  <c r="Q52" i="91" a="1"/>
  <c r="M52" i="91" a="1"/>
  <c r="M52" i="86" a="1"/>
  <c r="AH52" i="91" a="1"/>
  <c r="AI52" i="86" a="1"/>
  <c r="P52" i="87" a="1"/>
  <c r="AJ52" i="87" a="1"/>
  <c r="U52" i="87" a="1"/>
  <c r="X52" i="87" a="1"/>
  <c r="Y52" i="92" a="1"/>
  <c r="N52" i="91" a="1"/>
  <c r="W52" i="92" a="1"/>
  <c r="AT52" i="92" a="1"/>
  <c r="W52" i="86" a="1"/>
  <c r="Y52" i="86" a="1"/>
  <c r="V52" i="86" a="1"/>
  <c r="AB52" i="91" a="1"/>
  <c r="S52" i="87" a="1"/>
  <c r="P52" i="92" a="1"/>
  <c r="AD52" i="87" a="1"/>
  <c r="AD52" i="92" a="1"/>
  <c r="AG52" i="91" a="1"/>
  <c r="AR52" i="87" a="1"/>
  <c r="S52" i="86" a="1"/>
  <c r="J52" i="86" a="1"/>
  <c r="AD52" i="91" a="1"/>
  <c r="L52" i="91" a="1"/>
  <c r="AN52" i="86" a="1"/>
  <c r="AN52" i="92" a="1"/>
  <c r="AE52" i="87" a="1"/>
  <c r="AL52" i="91" a="1"/>
  <c r="AO52" i="87" a="1"/>
  <c r="AP52" i="86" a="1"/>
  <c r="AB52" i="87" a="1"/>
  <c r="AA52" i="86" a="1"/>
  <c r="AI52" i="92" a="1"/>
  <c r="AH52" i="87" a="1"/>
  <c r="AX52" i="91" a="1"/>
  <c r="AA52" i="87" a="1"/>
  <c r="AQ52" i="91" a="1"/>
  <c r="S52" i="92" a="1"/>
  <c r="AH52" i="92" a="1"/>
  <c r="AF52" i="92" a="1"/>
  <c r="AP52" i="91" a="1"/>
  <c r="AC52" i="92" a="1"/>
  <c r="AE52" i="86" a="1"/>
  <c r="AT52" i="87" a="1"/>
  <c r="AR52" i="86" a="1"/>
  <c r="Z52" i="87" a="1"/>
  <c r="AO52" i="91" a="1"/>
  <c r="AF52" i="86" a="1"/>
  <c r="O52" i="87" a="1"/>
  <c r="AK52" i="87" a="1"/>
  <c r="AP52" i="92" a="1"/>
  <c r="Z52" i="86" a="1"/>
  <c r="AF52" i="91" a="1"/>
  <c r="AQ52" i="92" a="1"/>
  <c r="P52" i="86" a="1"/>
  <c r="AW52" i="86" a="1"/>
  <c r="AJ52" i="91" a="1"/>
  <c r="W52" i="91" a="1"/>
  <c r="AZ52" i="91" a="1"/>
  <c r="O52" i="86" a="1"/>
  <c r="BA52" i="91" a="1"/>
  <c r="AU52" i="87" a="1"/>
  <c r="N52" i="86" a="1"/>
  <c r="V52" i="92" a="1"/>
  <c r="AI52" i="91" a="1"/>
  <c r="AS52" i="91" a="1"/>
  <c r="AD52" i="86" a="1"/>
  <c r="V52" i="91" a="1"/>
  <c r="AW52" i="91" a="1"/>
  <c r="AH52" i="86" a="1"/>
  <c r="P52" i="91" a="1"/>
  <c r="AS52" i="87" a="1"/>
  <c r="AK52" i="86" a="1"/>
  <c r="U52" i="86" a="1"/>
  <c r="Q52" i="86" a="1"/>
  <c r="R52" i="91" a="1"/>
  <c r="K52" i="86" a="1"/>
  <c r="AK52" i="91" a="1"/>
  <c r="BA52" i="92" a="1"/>
  <c r="L52" i="92" a="1"/>
  <c r="AV52" i="91" a="1"/>
  <c r="AJ52" i="92" a="1"/>
  <c r="AU52" i="92" a="1"/>
  <c r="W52" i="87" a="1"/>
  <c r="AT52" i="86" a="1"/>
  <c r="M52" i="92" a="1"/>
  <c r="AQ52" i="87" a="1"/>
  <c r="L52" i="87" a="1"/>
  <c r="T52" i="87" a="1"/>
  <c r="T52" i="92" a="1"/>
  <c r="AE52" i="91" a="1"/>
  <c r="N52" i="92" a="1"/>
  <c r="L52" i="86" a="1"/>
  <c r="Z52" i="91" a="1"/>
  <c r="AL52" i="92" a="1"/>
  <c r="AC52" i="91" a="1"/>
  <c r="X52" i="92" a="1"/>
  <c r="I52" i="86" a="1"/>
  <c r="AR52" i="92" a="1"/>
  <c r="O52" i="92" a="1"/>
  <c r="Q52" i="87" a="1"/>
  <c r="AV52" i="87" a="1"/>
  <c r="X52" i="91" a="1"/>
  <c r="AI52" i="87" a="1"/>
  <c r="AM52" i="92" a="1"/>
  <c r="Q52" i="92" a="1"/>
  <c r="M52" i="87" a="1"/>
  <c r="AB52" i="92" a="1"/>
  <c r="AS52" i="92" a="1"/>
  <c r="AR52" i="91" a="1"/>
  <c r="AX52" i="87" a="1"/>
  <c r="AG52" i="86" a="1"/>
  <c r="N52" i="87" a="1"/>
  <c r="X52" i="86" a="1"/>
  <c r="U52" i="91" a="1"/>
  <c r="AP52" i="87" a="1"/>
  <c r="AK52" i="92" a="1"/>
  <c r="AX52" i="92" a="1"/>
  <c r="AU52" i="91" a="1"/>
  <c r="AE52" i="92" a="1"/>
  <c r="W53" i="84" a="1"/>
  <c r="X53" i="84" s="1"/>
  <c r="Y53" i="84" s="1"/>
  <c r="Z53" i="84" s="1"/>
  <c r="V53" i="84"/>
  <c r="D52" i="86" l="1"/>
  <c r="D52" i="91"/>
  <c r="D52" i="87"/>
  <c r="D52" i="92"/>
  <c r="C55" i="87"/>
  <c r="C55" i="91"/>
  <c r="AH55" i="84"/>
  <c r="AK55" i="84" s="1"/>
  <c r="AL55" i="84" s="1" a="1"/>
  <c r="AM55" i="84" s="1"/>
  <c r="C55" i="92"/>
  <c r="C55" i="86"/>
  <c r="AA53" i="84" a="1"/>
  <c r="AB53" i="84" s="1"/>
  <c r="C53" i="91" s="1"/>
  <c r="W56" i="84" a="1"/>
  <c r="X56" i="84" s="1"/>
  <c r="Y56" i="84" s="1"/>
  <c r="Z56" i="84" s="1"/>
  <c r="V56" i="84"/>
  <c r="AW55" i="86" l="1" a="1"/>
  <c r="AN55" i="92" a="1"/>
  <c r="AO55" i="92" a="1"/>
  <c r="AM55" i="87" a="1"/>
  <c r="AR55" i="87" a="1"/>
  <c r="AG55" i="87" a="1"/>
  <c r="AZ55" i="92" a="1"/>
  <c r="AQ55" i="91" a="1"/>
  <c r="K55" i="86" a="1"/>
  <c r="T55" i="91" a="1"/>
  <c r="R55" i="87" a="1"/>
  <c r="AV55" i="87" a="1"/>
  <c r="AV55" i="86" a="1"/>
  <c r="AA55" i="91" a="1"/>
  <c r="Y55" i="92" a="1"/>
  <c r="AN55" i="87" a="1"/>
  <c r="AT55" i="87" a="1"/>
  <c r="AP55" i="92" a="1"/>
  <c r="M55" i="86" a="1"/>
  <c r="AO55" i="86" a="1"/>
  <c r="AX55" i="87" a="1"/>
  <c r="L55" i="91" a="1"/>
  <c r="W55" i="86" a="1"/>
  <c r="AQ55" i="86" a="1"/>
  <c r="AY55" i="87" a="1"/>
  <c r="AT55" i="86" a="1"/>
  <c r="AP55" i="91" a="1"/>
  <c r="AF55" i="87" a="1"/>
  <c r="S55" i="91" a="1"/>
  <c r="S55" i="92" a="1"/>
  <c r="AY55" i="92" a="1"/>
  <c r="AB55" i="87" a="1"/>
  <c r="Y55" i="87" a="1"/>
  <c r="AK55" i="92" a="1"/>
  <c r="AM55" i="92" a="1"/>
  <c r="V55" i="91" a="1"/>
  <c r="Z55" i="86" a="1"/>
  <c r="AC55" i="91" a="1"/>
  <c r="AD55" i="86" a="1"/>
  <c r="V55" i="92" a="1"/>
  <c r="W55" i="87" a="1"/>
  <c r="AP55" i="87" a="1"/>
  <c r="AN55" i="91" a="1"/>
  <c r="AJ55" i="92" a="1"/>
  <c r="AS55" i="87" a="1"/>
  <c r="AU55" i="87" a="1"/>
  <c r="O55" i="86" a="1"/>
  <c r="L55" i="92" a="1"/>
  <c r="AZ55" i="91" a="1"/>
  <c r="AG55" i="92" a="1"/>
  <c r="Z55" i="92" a="1"/>
  <c r="W55" i="92" a="1"/>
  <c r="P55" i="92" a="1"/>
  <c r="AU55" i="92" a="1"/>
  <c r="N55" i="87" a="1"/>
  <c r="N55" i="86" a="1"/>
  <c r="X55" i="86" a="1"/>
  <c r="AF55" i="91" a="1"/>
  <c r="AM55" i="86" a="1"/>
  <c r="AL55" i="92" a="1"/>
  <c r="AH55" i="87" a="1"/>
  <c r="AV55" i="92" a="1"/>
  <c r="AM55" i="91" a="1"/>
  <c r="AT55" i="92" a="1"/>
  <c r="AX55" i="86" a="1"/>
  <c r="AA55" i="87" a="1"/>
  <c r="AU55" i="86" a="1"/>
  <c r="AE55" i="87" a="1"/>
  <c r="X55" i="87" a="1"/>
  <c r="AE55" i="91" a="1"/>
  <c r="AD55" i="92" a="1"/>
  <c r="R55" i="92" a="1"/>
  <c r="AC55" i="86" a="1"/>
  <c r="O55" i="91" a="1"/>
  <c r="S55" i="86" a="1"/>
  <c r="U55" i="86" a="1"/>
  <c r="AC55" i="92" a="1"/>
  <c r="P55" i="91" a="1"/>
  <c r="O55" i="92" a="1"/>
  <c r="AB55" i="86" a="1"/>
  <c r="AB55" i="91" a="1"/>
  <c r="AW55" i="91" a="1"/>
  <c r="S55" i="87" a="1"/>
  <c r="AB55" i="92" a="1"/>
  <c r="AJ55" i="86" a="1"/>
  <c r="AA55" i="86" a="1"/>
  <c r="U55" i="92" a="1"/>
  <c r="W55" i="91" a="1"/>
  <c r="AF55" i="92" a="1"/>
  <c r="Q55" i="92" a="1"/>
  <c r="AN55" i="86" a="1"/>
  <c r="M55" i="91" a="1"/>
  <c r="R55" i="91" a="1"/>
  <c r="BA55" i="92" a="1"/>
  <c r="AW55" i="87" a="1"/>
  <c r="AS55" i="86" a="1"/>
  <c r="O55" i="87" a="1"/>
  <c r="AP55" i="86" a="1"/>
  <c r="N55" i="91" a="1"/>
  <c r="AT55" i="91" a="1"/>
  <c r="AH55" i="86" a="1"/>
  <c r="V55" i="86" a="1"/>
  <c r="T55" i="87" a="1"/>
  <c r="T55" i="92" a="1"/>
  <c r="AR55" i="91" a="1"/>
  <c r="AI55" i="92" a="1"/>
  <c r="AL55" i="86" a="1"/>
  <c r="AE55" i="92" a="1"/>
  <c r="AD55" i="91" a="1"/>
  <c r="V55" i="87" a="1"/>
  <c r="AU55" i="91" a="1"/>
  <c r="Q55" i="86" a="1"/>
  <c r="AI55" i="86" a="1"/>
  <c r="P55" i="86" a="1"/>
  <c r="AI55" i="91" a="1"/>
  <c r="AK55" i="87" a="1"/>
  <c r="AE55" i="86" a="1"/>
  <c r="AZ55" i="87" a="1"/>
  <c r="AG55" i="91" a="1"/>
  <c r="Y55" i="91" a="1"/>
  <c r="M55" i="92" a="1"/>
  <c r="AH55" i="91" a="1"/>
  <c r="Y55" i="86" a="1"/>
  <c r="AV55" i="91" a="1"/>
  <c r="P55" i="87" a="1"/>
  <c r="AA55" i="92" a="1"/>
  <c r="AX55" i="92" a="1"/>
  <c r="AC55" i="87" a="1"/>
  <c r="AS55" i="91" a="1"/>
  <c r="T55" i="86" a="1"/>
  <c r="M55" i="87" a="1"/>
  <c r="AX55" i="91" a="1"/>
  <c r="AQ55" i="92" a="1"/>
  <c r="AS55" i="92" a="1"/>
  <c r="AH55" i="92" a="1"/>
  <c r="AY55" i="91" a="1"/>
  <c r="AO55" i="87" a="1"/>
  <c r="L55" i="86" a="1"/>
  <c r="Z55" i="91" a="1"/>
  <c r="BA55" i="91" a="1"/>
  <c r="AJ55" i="91" a="1"/>
  <c r="I55" i="86" a="1"/>
  <c r="Q55" i="91" a="1"/>
  <c r="U55" i="87" a="1"/>
  <c r="AK55" i="86" a="1"/>
  <c r="J55" i="86" a="1"/>
  <c r="AI55" i="87" a="1"/>
  <c r="U55" i="91" a="1"/>
  <c r="AQ55" i="87" a="1"/>
  <c r="X55" i="92" a="1"/>
  <c r="AR55" i="86" a="1"/>
  <c r="AO55" i="91" a="1"/>
  <c r="AF55" i="86" a="1"/>
  <c r="Z55" i="87" a="1"/>
  <c r="Q55" i="87" a="1"/>
  <c r="X55" i="91" a="1"/>
  <c r="AL55" i="87" a="1"/>
  <c r="L55" i="87" a="1"/>
  <c r="AR55" i="92" a="1"/>
  <c r="N55" i="92" a="1"/>
  <c r="BA55" i="87" a="1"/>
  <c r="AD55" i="87" a="1"/>
  <c r="AW55" i="92" a="1"/>
  <c r="AJ55" i="87" a="1"/>
  <c r="AL55" i="91" a="1"/>
  <c r="AK55" i="91" a="1"/>
  <c r="R55" i="86" a="1"/>
  <c r="AG55" i="86" a="1"/>
  <c r="D55" i="91"/>
  <c r="D55" i="86"/>
  <c r="D55" i="87"/>
  <c r="D55" i="92"/>
  <c r="C53" i="92"/>
  <c r="AH53" i="84"/>
  <c r="AK53" i="84" s="1"/>
  <c r="AL53" i="84" s="1" a="1"/>
  <c r="AM53" i="84" s="1"/>
  <c r="C53" i="86"/>
  <c r="C53" i="87"/>
  <c r="AA56" i="84" a="1"/>
  <c r="AB56" i="84" s="1"/>
  <c r="AE53" i="92" a="1"/>
  <c r="L53" i="92" a="1"/>
  <c r="U53" i="92" a="1"/>
  <c r="W53" i="87" a="1"/>
  <c r="L53" i="86" a="1"/>
  <c r="AX53" i="87" a="1"/>
  <c r="AO53" i="86" a="1"/>
  <c r="Q53" i="92" a="1"/>
  <c r="AW53" i="91" a="1"/>
  <c r="AN53" i="92" a="1"/>
  <c r="BA53" i="91" a="1"/>
  <c r="Y53" i="86" a="1"/>
  <c r="W53" i="86" a="1"/>
  <c r="T53" i="87" a="1"/>
  <c r="AB53" i="92" a="1"/>
  <c r="AI53" i="87" a="1"/>
  <c r="AO53" i="87" a="1"/>
  <c r="V53" i="91" a="1"/>
  <c r="AD53" i="87" a="1"/>
  <c r="AP53" i="91" a="1"/>
  <c r="T53" i="86" a="1"/>
  <c r="R53" i="91" a="1"/>
  <c r="W53" i="91" a="1"/>
  <c r="AQ53" i="92" a="1"/>
  <c r="O53" i="91" a="1"/>
  <c r="Z53" i="91" a="1"/>
  <c r="L53" i="91" a="1"/>
  <c r="AW53" i="86" a="1"/>
  <c r="N53" i="91" a="1"/>
  <c r="P53" i="91" a="1"/>
  <c r="AH53" i="86" a="1"/>
  <c r="AO53" i="92" a="1"/>
  <c r="AF53" i="86" a="1"/>
  <c r="AN53" i="87" a="1"/>
  <c r="M53" i="87" a="1"/>
  <c r="AU53" i="92" a="1"/>
  <c r="AT53" i="86" a="1"/>
  <c r="R53" i="92" a="1"/>
  <c r="AC53" i="91" a="1"/>
  <c r="O53" i="92" a="1"/>
  <c r="AT53" i="92" a="1"/>
  <c r="AQ53" i="91" a="1"/>
  <c r="AR53" i="92" a="1"/>
  <c r="AI53" i="86" a="1"/>
  <c r="AE53" i="86" a="1"/>
  <c r="AR53" i="86" a="1"/>
  <c r="AT53" i="91" a="1"/>
  <c r="AV53" i="92" a="1"/>
  <c r="M53" i="91" a="1"/>
  <c r="AB53" i="87" a="1"/>
  <c r="I53" i="86" a="1"/>
  <c r="AL53" i="86" a="1"/>
  <c r="AK53" i="86" a="1"/>
  <c r="P53" i="86" a="1"/>
  <c r="AW53" i="87" a="1"/>
  <c r="AY53" i="87" a="1"/>
  <c r="Q53" i="87" a="1"/>
  <c r="R53" i="87" a="1"/>
  <c r="AF53" i="87" a="1"/>
  <c r="AJ53" i="86" a="1"/>
  <c r="AF53" i="91" a="1"/>
  <c r="AV53" i="87" a="1"/>
  <c r="J53" i="86" a="1"/>
  <c r="N53" i="87" a="1"/>
  <c r="AK53" i="92" a="1"/>
  <c r="AH53" i="91" a="1"/>
  <c r="AN53" i="91" a="1"/>
  <c r="AM53" i="87" a="1"/>
  <c r="AZ53" i="92" a="1"/>
  <c r="AR53" i="91" a="1"/>
  <c r="S53" i="87" a="1"/>
  <c r="AL53" i="87" a="1"/>
  <c r="AP53" i="92" a="1"/>
  <c r="AE53" i="91" a="1"/>
  <c r="V53" i="86" a="1"/>
  <c r="AU53" i="91" a="1"/>
  <c r="AD53" i="92" a="1"/>
  <c r="AL53" i="91" a="1"/>
  <c r="M53" i="86" a="1"/>
  <c r="T53" i="91" a="1"/>
  <c r="Z53" i="87" a="1"/>
  <c r="Z53" i="86" a="1"/>
  <c r="AS53" i="91" a="1"/>
  <c r="V53" i="92" a="1"/>
  <c r="T53" i="92" a="1"/>
  <c r="R53" i="86" a="1"/>
  <c r="V53" i="87" a="1"/>
  <c r="P53" i="92" a="1"/>
  <c r="AM53" i="86" a="1"/>
  <c r="W53" i="92" a="1"/>
  <c r="X53" i="92" a="1"/>
  <c r="Q53" i="91" a="1"/>
  <c r="AD53" i="91" a="1"/>
  <c r="X53" i="91" a="1"/>
  <c r="AQ53" i="87" a="1"/>
  <c r="S53" i="92" a="1"/>
  <c r="AA53" i="86" a="1"/>
  <c r="BA53" i="87" a="1"/>
  <c r="AO53" i="91" a="1"/>
  <c r="AS53" i="92" a="1"/>
  <c r="AG53" i="87" a="1"/>
  <c r="AC53" i="86" a="1"/>
  <c r="AT53" i="87" a="1"/>
  <c r="AF53" i="92" a="1"/>
  <c r="AH53" i="87" a="1"/>
  <c r="AJ53" i="87" a="1"/>
  <c r="AL53" i="92" a="1"/>
  <c r="AA53" i="91" a="1"/>
  <c r="AP53" i="86" a="1"/>
  <c r="AW53" i="92" a="1"/>
  <c r="X53" i="86" a="1"/>
  <c r="U53" i="91" a="1"/>
  <c r="AB53" i="91" a="1"/>
  <c r="Y53" i="91" a="1"/>
  <c r="AJ53" i="92" a="1"/>
  <c r="AJ53" i="91" a="1"/>
  <c r="AK53" i="87" a="1"/>
  <c r="AV53" i="91" a="1"/>
  <c r="L53" i="87" a="1"/>
  <c r="AS53" i="87" a="1"/>
  <c r="Y53" i="92" a="1"/>
  <c r="AE53" i="87" a="1"/>
  <c r="AC53" i="92" a="1"/>
  <c r="N53" i="92" a="1"/>
  <c r="AR53" i="87" a="1"/>
  <c r="X53" i="87" a="1"/>
  <c r="AG53" i="91" a="1"/>
  <c r="K53" i="86" a="1"/>
  <c r="AG53" i="92" a="1"/>
  <c r="AU53" i="87" a="1"/>
  <c r="AX53" i="86" a="1"/>
  <c r="AY53" i="92" a="1"/>
  <c r="S53" i="91" a="1"/>
  <c r="AA53" i="92" a="1"/>
  <c r="Z53" i="92" a="1"/>
  <c r="AH53" i="92" a="1"/>
  <c r="AM53" i="92" a="1"/>
  <c r="AQ53" i="86" a="1"/>
  <c r="AX53" i="91" a="1"/>
  <c r="AM53" i="91" a="1"/>
  <c r="O53" i="87" a="1"/>
  <c r="AG53" i="86" a="1"/>
  <c r="P53" i="87" a="1"/>
  <c r="AK53" i="91" a="1"/>
  <c r="AI53" i="91" a="1"/>
  <c r="AB53" i="86" a="1"/>
  <c r="M53" i="92" a="1"/>
  <c r="BA53" i="92" a="1"/>
  <c r="Y53" i="87" a="1"/>
  <c r="AD53" i="86" a="1"/>
  <c r="U53" i="86" a="1"/>
  <c r="AS53" i="86" a="1"/>
  <c r="AZ53" i="91" a="1"/>
  <c r="AU53" i="86" a="1"/>
  <c r="AA53" i="87" a="1"/>
  <c r="S53" i="86" a="1"/>
  <c r="AX53" i="92" a="1"/>
  <c r="AN53" i="86" a="1"/>
  <c r="O53" i="86" a="1"/>
  <c r="AI53" i="92" a="1"/>
  <c r="AC53" i="87" a="1"/>
  <c r="AZ53" i="87" a="1"/>
  <c r="U53" i="87" a="1"/>
  <c r="Q53" i="86" a="1"/>
  <c r="N53" i="86" a="1"/>
  <c r="AY53" i="91" a="1"/>
  <c r="AP53" i="87" a="1"/>
  <c r="AV53" i="86" a="1"/>
  <c r="W57" i="84" a="1"/>
  <c r="X57" i="84" s="1"/>
  <c r="Y57" i="84" s="1"/>
  <c r="Z57" i="84" s="1"/>
  <c r="V57" i="84"/>
  <c r="D53" i="92" l="1"/>
  <c r="D53" i="86"/>
  <c r="D53" i="91"/>
  <c r="D53" i="87"/>
  <c r="AH56" i="84"/>
  <c r="AK56" i="84" s="1"/>
  <c r="AL56" i="84" s="1" a="1"/>
  <c r="AM56" i="84" s="1"/>
  <c r="C56" i="86"/>
  <c r="C56" i="92"/>
  <c r="C56" i="87"/>
  <c r="C56" i="91"/>
  <c r="AA57" i="84" a="1"/>
  <c r="AB57" i="84" s="1"/>
  <c r="O56" i="92" l="1" a="1"/>
  <c r="R56" i="92" a="1"/>
  <c r="AI56" i="91" a="1"/>
  <c r="T56" i="92" a="1"/>
  <c r="AH56" i="86" a="1"/>
  <c r="AO56" i="92" a="1"/>
  <c r="AY56" i="92" a="1"/>
  <c r="AD56" i="86" a="1"/>
  <c r="L56" i="86" a="1"/>
  <c r="AL56" i="91" a="1"/>
  <c r="AD56" i="92" a="1"/>
  <c r="AJ56" i="86" a="1"/>
  <c r="AT56" i="87" a="1"/>
  <c r="AQ56" i="87" a="1"/>
  <c r="AU56" i="87" a="1"/>
  <c r="Y56" i="87" a="1"/>
  <c r="O56" i="87" a="1"/>
  <c r="O56" i="86" a="1"/>
  <c r="AU56" i="91" a="1"/>
  <c r="X56" i="92" a="1"/>
  <c r="AR56" i="92" a="1"/>
  <c r="AC56" i="91" a="1"/>
  <c r="AH56" i="87" a="1"/>
  <c r="AR56" i="86" a="1"/>
  <c r="AE56" i="86" a="1"/>
  <c r="P56" i="87" a="1"/>
  <c r="M56" i="91" a="1"/>
  <c r="AP56" i="87" a="1"/>
  <c r="J56" i="86" a="1"/>
  <c r="AZ56" i="92" a="1"/>
  <c r="R56" i="86" a="1"/>
  <c r="U56" i="87" a="1"/>
  <c r="BA56" i="87" a="1"/>
  <c r="AV56" i="91" a="1"/>
  <c r="AO56" i="87" a="1"/>
  <c r="AM56" i="87" a="1"/>
  <c r="AF56" i="92" a="1"/>
  <c r="AG56" i="92" a="1"/>
  <c r="AB56" i="91" a="1"/>
  <c r="AA56" i="86" a="1"/>
  <c r="AJ56" i="92" a="1"/>
  <c r="AW56" i="91" a="1"/>
  <c r="AZ56" i="87" a="1"/>
  <c r="AT56" i="86" a="1"/>
  <c r="AU56" i="86" a="1"/>
  <c r="AL56" i="86" a="1"/>
  <c r="L56" i="91" a="1"/>
  <c r="AI56" i="86" a="1"/>
  <c r="P56" i="91" a="1"/>
  <c r="M56" i="87" a="1"/>
  <c r="W56" i="91" a="1"/>
  <c r="AU56" i="92" a="1"/>
  <c r="S56" i="86" a="1"/>
  <c r="Q56" i="92" a="1"/>
  <c r="O56" i="91" a="1"/>
  <c r="AL56" i="92" a="1"/>
  <c r="AN56" i="86" a="1"/>
  <c r="Q56" i="91" a="1"/>
  <c r="R56" i="91" a="1"/>
  <c r="AE56" i="91" a="1"/>
  <c r="M56" i="92" a="1"/>
  <c r="AK56" i="92" a="1"/>
  <c r="AO56" i="86" a="1"/>
  <c r="AD56" i="91" a="1"/>
  <c r="W56" i="86" a="1"/>
  <c r="AM56" i="91" a="1"/>
  <c r="I56" i="86" a="1"/>
  <c r="AV56" i="86" a="1"/>
  <c r="AN56" i="87" a="1"/>
  <c r="Y56" i="91" a="1"/>
  <c r="AC56" i="86" a="1"/>
  <c r="AH56" i="91" a="1"/>
  <c r="N56" i="87" a="1"/>
  <c r="P56" i="86" a="1"/>
  <c r="N56" i="92" a="1"/>
  <c r="AK56" i="86" a="1"/>
  <c r="AC56" i="87" a="1"/>
  <c r="AV56" i="87" a="1"/>
  <c r="AF56" i="86" a="1"/>
  <c r="P56" i="92" a="1"/>
  <c r="AP56" i="91" a="1"/>
  <c r="AN56" i="92" a="1"/>
  <c r="AA56" i="92" a="1"/>
  <c r="Z56" i="86" a="1"/>
  <c r="V56" i="91" a="1"/>
  <c r="X56" i="87" a="1"/>
  <c r="AT56" i="91" a="1"/>
  <c r="AX56" i="92" a="1"/>
  <c r="AG56" i="87" a="1"/>
  <c r="U56" i="92" a="1"/>
  <c r="X56" i="91" a="1"/>
  <c r="AP56" i="86" a="1"/>
  <c r="AJ56" i="91" a="1"/>
  <c r="Y56" i="92" a="1"/>
  <c r="AH56" i="92" a="1"/>
  <c r="N56" i="86" a="1"/>
  <c r="AY56" i="87" a="1"/>
  <c r="AL56" i="87" a="1"/>
  <c r="Z56" i="92" a="1"/>
  <c r="AS56" i="86" a="1"/>
  <c r="K56" i="86" a="1"/>
  <c r="AS56" i="91" a="1"/>
  <c r="AZ56" i="91" a="1"/>
  <c r="Z56" i="87" a="1"/>
  <c r="AY56" i="91" a="1"/>
  <c r="T56" i="91" a="1"/>
  <c r="BA56" i="91" a="1"/>
  <c r="T56" i="86" a="1"/>
  <c r="Q56" i="87" a="1"/>
  <c r="AX56" i="91" a="1"/>
  <c r="Z56" i="91" a="1"/>
  <c r="S56" i="91" a="1"/>
  <c r="L56" i="92" a="1"/>
  <c r="AA56" i="91" a="1"/>
  <c r="AV56" i="92" a="1"/>
  <c r="AR56" i="91" a="1"/>
  <c r="AT56" i="92" a="1"/>
  <c r="AD56" i="87" a="1"/>
  <c r="AK56" i="91" a="1"/>
  <c r="AN56" i="91" a="1"/>
  <c r="AE56" i="92" a="1"/>
  <c r="AF56" i="91" a="1"/>
  <c r="Q56" i="86" a="1"/>
  <c r="AA56" i="87" a="1"/>
  <c r="Y56" i="86" a="1"/>
  <c r="AS56" i="92" a="1"/>
  <c r="M56" i="86" a="1"/>
  <c r="W56" i="87" a="1"/>
  <c r="AP56" i="92" a="1"/>
  <c r="AX56" i="86" a="1"/>
  <c r="W56" i="92" a="1"/>
  <c r="AW56" i="86" a="1"/>
  <c r="AG56" i="91" a="1"/>
  <c r="AM56" i="86" a="1"/>
  <c r="BA56" i="92" a="1"/>
  <c r="V56" i="92" a="1"/>
  <c r="T56" i="87" a="1"/>
  <c r="AB56" i="87" a="1"/>
  <c r="L56" i="87" a="1"/>
  <c r="U56" i="91" a="1"/>
  <c r="AQ56" i="92" a="1"/>
  <c r="AI56" i="92" a="1"/>
  <c r="AX56" i="87" a="1"/>
  <c r="AO56" i="91" a="1"/>
  <c r="X56" i="86" a="1"/>
  <c r="AQ56" i="86" a="1"/>
  <c r="AG56" i="86" a="1"/>
  <c r="V56" i="86" a="1"/>
  <c r="AF56" i="87" a="1"/>
  <c r="R56" i="87" a="1"/>
  <c r="AW56" i="87" a="1"/>
  <c r="AI56" i="87" a="1"/>
  <c r="S56" i="87" a="1"/>
  <c r="AQ56" i="91" a="1"/>
  <c r="AB56" i="92" a="1"/>
  <c r="V56" i="87" a="1"/>
  <c r="N56" i="91" a="1"/>
  <c r="AS56" i="87" a="1"/>
  <c r="AR56" i="87" a="1"/>
  <c r="AJ56" i="87" a="1"/>
  <c r="AW56" i="92" a="1"/>
  <c r="AM56" i="92" a="1"/>
  <c r="AK56" i="87" a="1"/>
  <c r="S56" i="92" a="1"/>
  <c r="U56" i="86" a="1"/>
  <c r="AC56" i="92" a="1"/>
  <c r="AB56" i="86" a="1"/>
  <c r="AE56" i="87" a="1"/>
  <c r="D56" i="86"/>
  <c r="D56" i="87"/>
  <c r="D56" i="92"/>
  <c r="D56" i="91"/>
  <c r="AH57" i="84"/>
  <c r="AK57" i="84" s="1"/>
  <c r="AL57" i="84" s="1" a="1"/>
  <c r="AM57" i="84" s="1"/>
  <c r="C57" i="91"/>
  <c r="C57" i="86"/>
  <c r="C57" i="92"/>
  <c r="C57" i="87"/>
  <c r="N57" i="91" a="1"/>
  <c r="AM57" i="86" a="1"/>
  <c r="AC57" i="91" a="1"/>
  <c r="AT57" i="91" a="1"/>
  <c r="AQ57" i="87" a="1"/>
  <c r="AO57" i="91" a="1"/>
  <c r="AF57" i="92" a="1"/>
  <c r="M57" i="86" a="1"/>
  <c r="N57" i="87" a="1"/>
  <c r="T57" i="91" a="1"/>
  <c r="W57" i="92" a="1"/>
  <c r="AS57" i="87" a="1"/>
  <c r="AB57" i="86" a="1"/>
  <c r="P57" i="86" a="1"/>
  <c r="K57" i="86" a="1"/>
  <c r="AG57" i="92" a="1"/>
  <c r="AS57" i="86" a="1"/>
  <c r="L57" i="92" a="1"/>
  <c r="AA57" i="92" a="1"/>
  <c r="O57" i="87" a="1"/>
  <c r="AZ57" i="87" a="1"/>
  <c r="AN57" i="91" a="1"/>
  <c r="AO57" i="86" a="1"/>
  <c r="AW57" i="91" a="1"/>
  <c r="AX57" i="87" a="1"/>
  <c r="R57" i="87" a="1"/>
  <c r="AH57" i="87" a="1"/>
  <c r="O57" i="92" a="1"/>
  <c r="L57" i="91" a="1"/>
  <c r="AS57" i="91" a="1"/>
  <c r="BA57" i="87" a="1"/>
  <c r="BA57" i="92" a="1"/>
  <c r="Q57" i="91" a="1"/>
  <c r="AG57" i="86" a="1"/>
  <c r="AN57" i="92" a="1"/>
  <c r="AX57" i="92" a="1"/>
  <c r="V57" i="86" a="1"/>
  <c r="AW57" i="92" a="1"/>
  <c r="AZ57" i="91" a="1"/>
  <c r="AQ57" i="91" a="1"/>
  <c r="AK57" i="91" a="1"/>
  <c r="AJ57" i="92" a="1"/>
  <c r="AL57" i="92" a="1"/>
  <c r="AG57" i="87" a="1"/>
  <c r="AH57" i="86" a="1"/>
  <c r="Z57" i="86" a="1"/>
  <c r="AU57" i="92" a="1"/>
  <c r="V57" i="87" a="1"/>
  <c r="AQ57" i="92" a="1"/>
  <c r="AU57" i="87" a="1"/>
  <c r="AZ57" i="92" a="1"/>
  <c r="AS57" i="92" a="1"/>
  <c r="AF57" i="86" a="1"/>
  <c r="AD57" i="86" a="1"/>
  <c r="AQ57" i="86" a="1"/>
  <c r="Z57" i="87" a="1"/>
  <c r="P57" i="92" a="1"/>
  <c r="V57" i="92" a="1"/>
  <c r="Q57" i="87" a="1"/>
  <c r="AU57" i="86" a="1"/>
  <c r="T57" i="92" a="1"/>
  <c r="X57" i="91" a="1"/>
  <c r="U57" i="92" a="1"/>
  <c r="AW57" i="86" a="1"/>
  <c r="P57" i="87" a="1"/>
  <c r="U57" i="86" a="1"/>
  <c r="Z57" i="91" a="1"/>
  <c r="N57" i="86" a="1"/>
  <c r="BA57" i="91" a="1"/>
  <c r="AE57" i="87" a="1"/>
  <c r="L57" i="87" a="1"/>
  <c r="Z57" i="92" a="1"/>
  <c r="AL57" i="91" a="1"/>
  <c r="AR57" i="92" a="1"/>
  <c r="AU57" i="91" a="1"/>
  <c r="AI57" i="91" a="1"/>
  <c r="T57" i="86" a="1"/>
  <c r="AA57" i="91" a="1"/>
  <c r="AC57" i="92" a="1"/>
  <c r="X57" i="87" a="1"/>
  <c r="AN57" i="86" a="1"/>
  <c r="O57" i="86" a="1"/>
  <c r="W57" i="91" a="1"/>
  <c r="AD57" i="91" a="1"/>
  <c r="AO57" i="92" a="1"/>
  <c r="Y57" i="91" a="1"/>
  <c r="S57" i="92" a="1"/>
  <c r="AX57" i="91" a="1"/>
  <c r="AD57" i="87" a="1"/>
  <c r="Y57" i="87" a="1"/>
  <c r="AW57" i="87" a="1"/>
  <c r="AI57" i="92" a="1"/>
  <c r="AN57" i="87" a="1"/>
  <c r="M57" i="92" a="1"/>
  <c r="AV57" i="92" a="1"/>
  <c r="AJ57" i="86" a="1"/>
  <c r="AP57" i="91" a="1"/>
  <c r="AI57" i="87" a="1"/>
  <c r="AT57" i="86" a="1"/>
  <c r="AB57" i="91" a="1"/>
  <c r="AJ57" i="91" a="1"/>
  <c r="AV57" i="86" a="1"/>
  <c r="AK57" i="86" a="1"/>
  <c r="AF57" i="91" a="1"/>
  <c r="S57" i="91" a="1"/>
  <c r="AY57" i="92" a="1"/>
  <c r="AB57" i="87" a="1"/>
  <c r="Q57" i="92" a="1"/>
  <c r="AE57" i="86" a="1"/>
  <c r="O57" i="91" a="1"/>
  <c r="AG57" i="91" a="1"/>
  <c r="AI57" i="86" a="1"/>
  <c r="T57" i="87" a="1"/>
  <c r="AC57" i="87" a="1"/>
  <c r="AV57" i="91" a="1"/>
  <c r="AK57" i="87" a="1"/>
  <c r="AA57" i="87" a="1"/>
  <c r="AM57" i="87" a="1"/>
  <c r="U57" i="87" a="1"/>
  <c r="AV57" i="87" a="1"/>
  <c r="AY57" i="87" a="1"/>
  <c r="R57" i="86" a="1"/>
  <c r="AA57" i="86" a="1"/>
  <c r="AB57" i="92" a="1"/>
  <c r="M57" i="91" a="1"/>
  <c r="Y57" i="92" a="1"/>
  <c r="AE57" i="92" a="1"/>
  <c r="AK57" i="92" a="1"/>
  <c r="AF57" i="87" a="1"/>
  <c r="AP57" i="87" a="1"/>
  <c r="P57" i="91" a="1"/>
  <c r="N57" i="92" a="1"/>
  <c r="AE57" i="91" a="1"/>
  <c r="AT57" i="87" a="1"/>
  <c r="AL57" i="87" a="1"/>
  <c r="X57" i="92" a="1"/>
  <c r="S57" i="87" a="1"/>
  <c r="U57" i="91" a="1"/>
  <c r="X57" i="86" a="1"/>
  <c r="AH57" i="92" a="1"/>
  <c r="I57" i="86" a="1"/>
  <c r="AH57" i="91" a="1"/>
  <c r="AD57" i="92" a="1"/>
  <c r="AR57" i="91" a="1"/>
  <c r="AO57" i="87" a="1"/>
  <c r="AP57" i="92" a="1"/>
  <c r="Y57" i="86" a="1"/>
  <c r="AM57" i="92" a="1"/>
  <c r="AY57" i="91" a="1"/>
  <c r="AP57" i="86" a="1"/>
  <c r="L57" i="86" a="1"/>
  <c r="AM57" i="91" a="1"/>
  <c r="AR57" i="86" a="1"/>
  <c r="AJ57" i="87" a="1"/>
  <c r="Q57" i="86" a="1"/>
  <c r="M57" i="87" a="1"/>
  <c r="V57" i="91" a="1"/>
  <c r="S57" i="86" a="1"/>
  <c r="AR57" i="87" a="1"/>
  <c r="AX57" i="86" a="1"/>
  <c r="W57" i="87" a="1"/>
  <c r="R57" i="91" a="1"/>
  <c r="R57" i="92" a="1"/>
  <c r="AL57" i="86" a="1"/>
  <c r="AC57" i="86" a="1"/>
  <c r="W57" i="86" a="1"/>
  <c r="AT57" i="92" a="1"/>
  <c r="J57" i="86" a="1"/>
  <c r="W58" i="84" l="1" a="1"/>
  <c r="X58" i="84" s="1"/>
  <c r="Y58" i="84" s="1"/>
  <c r="Z58" i="84" s="1"/>
  <c r="V58" i="84"/>
  <c r="D57" i="91"/>
  <c r="D57" i="87"/>
  <c r="D57" i="86"/>
  <c r="D57" i="92"/>
  <c r="AA58" i="84" l="1" a="1"/>
  <c r="AB58" i="84" s="1"/>
  <c r="C58" i="92" s="1"/>
  <c r="C58" i="86" l="1"/>
  <c r="C58" i="87"/>
  <c r="AH58" i="84"/>
  <c r="AK58" i="84" s="1"/>
  <c r="AL58" i="84" s="1" a="1"/>
  <c r="AM58" i="84" s="1"/>
  <c r="C58" i="91"/>
  <c r="AJ58" i="91" a="1"/>
  <c r="AP58" i="92" a="1"/>
  <c r="AI58" i="86" a="1"/>
  <c r="AM58" i="86" a="1"/>
  <c r="AI58" i="92" a="1"/>
  <c r="AY58" i="91" a="1"/>
  <c r="AH58" i="92" a="1"/>
  <c r="X58" i="87" a="1"/>
  <c r="R58" i="91" a="1"/>
  <c r="AB58" i="86" a="1"/>
  <c r="M58" i="92" a="1"/>
  <c r="AP58" i="87" a="1"/>
  <c r="Y58" i="91" a="1"/>
  <c r="M58" i="86" a="1"/>
  <c r="W58" i="91" a="1"/>
  <c r="AE58" i="86" a="1"/>
  <c r="AX58" i="86" a="1"/>
  <c r="V58" i="87" a="1"/>
  <c r="S58" i="91" a="1"/>
  <c r="L58" i="91" a="1"/>
  <c r="AO58" i="92" a="1"/>
  <c r="T58" i="86" a="1"/>
  <c r="AO58" i="91" a="1"/>
  <c r="AX58" i="87" a="1"/>
  <c r="O58" i="91" a="1"/>
  <c r="M58" i="91" a="1"/>
  <c r="AC58" i="86" a="1"/>
  <c r="AO58" i="87" a="1"/>
  <c r="AC58" i="91" a="1"/>
  <c r="AS58" i="87" a="1"/>
  <c r="AQ58" i="92" a="1"/>
  <c r="AP58" i="91" a="1"/>
  <c r="T58" i="87" a="1"/>
  <c r="AW58" i="92" a="1"/>
  <c r="AG58" i="86" a="1"/>
  <c r="AW58" i="87" a="1"/>
  <c r="T58" i="91" a="1"/>
  <c r="AR58" i="91" a="1"/>
  <c r="AX58" i="91" a="1"/>
  <c r="AN58" i="87" a="1"/>
  <c r="AB58" i="87" a="1"/>
  <c r="AR58" i="87" a="1"/>
  <c r="R58" i="87" a="1"/>
  <c r="S58" i="86" a="1"/>
  <c r="AP58" i="86" a="1"/>
  <c r="AI58" i="91" a="1"/>
  <c r="N58" i="92" a="1"/>
  <c r="AN58" i="92" a="1"/>
  <c r="AT58" i="92" a="1"/>
  <c r="V58" i="86" a="1"/>
  <c r="AC58" i="87" a="1"/>
  <c r="AL58" i="92" a="1"/>
  <c r="AO58" i="86" a="1"/>
  <c r="Q58" i="87" a="1"/>
  <c r="J58" i="86" a="1"/>
  <c r="N58" i="86" a="1"/>
  <c r="AJ58" i="86" a="1"/>
  <c r="AD58" i="87" a="1"/>
  <c r="W58" i="92" a="1"/>
  <c r="AX58" i="92" a="1"/>
  <c r="AH58" i="86" a="1"/>
  <c r="V58" i="92" a="1"/>
  <c r="O58" i="86" a="1"/>
  <c r="AK58" i="92" a="1"/>
  <c r="AF58" i="91" a="1"/>
  <c r="V58" i="91" a="1"/>
  <c r="AK58" i="86" a="1"/>
  <c r="N58" i="91" a="1"/>
  <c r="AA58" i="87" a="1"/>
  <c r="Z58" i="92" a="1"/>
  <c r="AE58" i="87" a="1"/>
  <c r="Z58" i="87" a="1"/>
  <c r="L58" i="86" a="1"/>
  <c r="AE58" i="92" a="1"/>
  <c r="AN58" i="91" a="1"/>
  <c r="O58" i="92" a="1"/>
  <c r="S58" i="92" a="1"/>
  <c r="AC58" i="92" a="1"/>
  <c r="AD58" i="91" a="1"/>
  <c r="AD58" i="92" a="1"/>
  <c r="X58" i="86" a="1"/>
  <c r="AV58" i="91" a="1"/>
  <c r="Y58" i="86" a="1"/>
  <c r="AZ58" i="92" a="1"/>
  <c r="AL58" i="91" a="1"/>
  <c r="W58" i="86" a="1"/>
  <c r="AJ58" i="92" a="1"/>
  <c r="AW58" i="86" a="1"/>
  <c r="P58" i="92" a="1"/>
  <c r="AJ58" i="87" a="1"/>
  <c r="X58" i="92" a="1"/>
  <c r="AQ58" i="91" a="1"/>
  <c r="K58" i="86" a="1"/>
  <c r="AV58" i="87" a="1"/>
  <c r="AQ58" i="86" a="1"/>
  <c r="U58" i="92" a="1"/>
  <c r="AR58" i="86" a="1"/>
  <c r="Q58" i="91" a="1"/>
  <c r="AI58" i="87" a="1"/>
  <c r="R58" i="86" a="1"/>
  <c r="AN58" i="86" a="1"/>
  <c r="AT58" i="86" a="1"/>
  <c r="AU58" i="92" a="1"/>
  <c r="AU58" i="86" a="1"/>
  <c r="Z58" i="86" a="1"/>
  <c r="AA58" i="92" a="1"/>
  <c r="U58" i="91" a="1"/>
  <c r="AZ58" i="91" a="1"/>
  <c r="Y58" i="92" a="1"/>
  <c r="AY58" i="87" a="1"/>
  <c r="AQ58" i="87" a="1"/>
  <c r="AM58" i="92" a="1"/>
  <c r="AH58" i="87" a="1"/>
  <c r="AH58" i="91" a="1"/>
  <c r="I58" i="86" a="1"/>
  <c r="AZ58" i="87" a="1"/>
  <c r="O58" i="87" a="1"/>
  <c r="Z58" i="91" a="1"/>
  <c r="AA58" i="91" a="1"/>
  <c r="AA58" i="86" a="1"/>
  <c r="AF58" i="87" a="1"/>
  <c r="L58" i="92" a="1"/>
  <c r="AS58" i="92" a="1"/>
  <c r="P58" i="87" a="1"/>
  <c r="AM58" i="87" a="1"/>
  <c r="BA58" i="87" a="1"/>
  <c r="AG58" i="91" a="1"/>
  <c r="S58" i="87" a="1"/>
  <c r="X58" i="91" a="1"/>
  <c r="P58" i="91" a="1"/>
  <c r="AK58" i="91" a="1"/>
  <c r="Y58" i="87" a="1"/>
  <c r="P58" i="86" a="1"/>
  <c r="AS58" i="86" a="1"/>
  <c r="AK58" i="87" a="1"/>
  <c r="AT58" i="87" a="1"/>
  <c r="T58" i="92" a="1"/>
  <c r="AL58" i="86" a="1"/>
  <c r="AW58" i="91" a="1"/>
  <c r="W58" i="87" a="1"/>
  <c r="AV58" i="86" a="1"/>
  <c r="BA58" i="92" a="1"/>
  <c r="AF58" i="86" a="1"/>
  <c r="AU58" i="91" a="1"/>
  <c r="AE58" i="91" a="1"/>
  <c r="AL58" i="87" a="1"/>
  <c r="AM58" i="91" a="1"/>
  <c r="AB58" i="91" a="1"/>
  <c r="AF58" i="92" a="1"/>
  <c r="Q58" i="86" a="1"/>
  <c r="AT58" i="91" a="1"/>
  <c r="R58" i="92" a="1"/>
  <c r="N58" i="87" a="1"/>
  <c r="U58" i="87" a="1"/>
  <c r="AV58" i="92" a="1"/>
  <c r="AG58" i="92" a="1"/>
  <c r="M58" i="87" a="1"/>
  <c r="U58" i="86" a="1"/>
  <c r="AR58" i="92" a="1"/>
  <c r="BA58" i="91" a="1"/>
  <c r="Q58" i="92" a="1"/>
  <c r="AS58" i="91" a="1"/>
  <c r="AG58" i="87" a="1"/>
  <c r="AB58" i="92" a="1"/>
  <c r="L58" i="87" a="1"/>
  <c r="AY58" i="92" a="1"/>
  <c r="AU58" i="87" a="1"/>
  <c r="AD58" i="86" a="1"/>
  <c r="W59" i="84" a="1"/>
  <c r="X59" i="84" s="1"/>
  <c r="Y59" i="84" s="1"/>
  <c r="Z59" i="84" s="1"/>
  <c r="V59" i="84"/>
  <c r="D58" i="92" l="1"/>
  <c r="D58" i="86"/>
  <c r="D58" i="87"/>
  <c r="D58" i="91"/>
  <c r="AA59" i="84" a="1"/>
  <c r="AB59" i="84" s="1"/>
  <c r="V67" i="84"/>
  <c r="W67" i="84" a="1"/>
  <c r="X67" i="84" s="1"/>
  <c r="Y67" i="84" s="1"/>
  <c r="Z67" i="84" s="1"/>
  <c r="C59" i="92" l="1"/>
  <c r="C59" i="87"/>
  <c r="C59" i="86"/>
  <c r="C59" i="91"/>
  <c r="AH59" i="84"/>
  <c r="AK59" i="84" s="1"/>
  <c r="AL59" i="84" s="1" a="1"/>
  <c r="AM59" i="84" s="1"/>
  <c r="AA67" i="84" a="1"/>
  <c r="AB67" i="84" s="1"/>
  <c r="AW59" i="91" a="1"/>
  <c r="M59" i="92" a="1"/>
  <c r="AS59" i="91" a="1"/>
  <c r="N59" i="86" a="1"/>
  <c r="AG59" i="91" a="1"/>
  <c r="W59" i="91" a="1"/>
  <c r="AA59" i="92" a="1"/>
  <c r="AD59" i="87" a="1"/>
  <c r="AO59" i="86" a="1"/>
  <c r="N59" i="91" a="1"/>
  <c r="AJ59" i="87" a="1"/>
  <c r="AB59" i="87" a="1"/>
  <c r="AO59" i="91" a="1"/>
  <c r="AX59" i="86" a="1"/>
  <c r="AV59" i="87" a="1"/>
  <c r="AV59" i="91" a="1"/>
  <c r="J59" i="86" a="1"/>
  <c r="AF59" i="92" a="1"/>
  <c r="AA59" i="86" a="1"/>
  <c r="AR59" i="92" a="1"/>
  <c r="X59" i="87" a="1"/>
  <c r="AZ59" i="92" a="1"/>
  <c r="AA59" i="87" a="1"/>
  <c r="L59" i="86" a="1"/>
  <c r="AE59" i="87" a="1"/>
  <c r="W59" i="92" a="1"/>
  <c r="AE59" i="86" a="1"/>
  <c r="AI59" i="91" a="1"/>
  <c r="N59" i="87" a="1"/>
  <c r="L59" i="91" a="1"/>
  <c r="U59" i="92" a="1"/>
  <c r="AS59" i="86" a="1"/>
  <c r="AL59" i="91" a="1"/>
  <c r="R59" i="86" a="1"/>
  <c r="AW59" i="86" a="1"/>
  <c r="BA59" i="92" a="1"/>
  <c r="AT59" i="92" a="1"/>
  <c r="AJ59" i="92" a="1"/>
  <c r="R59" i="92" a="1"/>
  <c r="AF59" i="91" a="1"/>
  <c r="S59" i="87" a="1"/>
  <c r="AK59" i="91" a="1"/>
  <c r="S59" i="91" a="1"/>
  <c r="AM59" i="86" a="1"/>
  <c r="P59" i="87" a="1"/>
  <c r="AI59" i="86" a="1"/>
  <c r="M59" i="87" a="1"/>
  <c r="AW59" i="92" a="1"/>
  <c r="AC59" i="91" a="1"/>
  <c r="X59" i="92" a="1"/>
  <c r="AU59" i="86" a="1"/>
  <c r="AP59" i="87" a="1"/>
  <c r="AC59" i="86" a="1"/>
  <c r="R59" i="91" a="1"/>
  <c r="V59" i="92" a="1"/>
  <c r="O59" i="92" a="1"/>
  <c r="X59" i="91" a="1"/>
  <c r="V59" i="87" a="1"/>
  <c r="S59" i="92" a="1"/>
  <c r="O59" i="86" a="1"/>
  <c r="AY59" i="91" a="1"/>
  <c r="AC59" i="87" a="1"/>
  <c r="AE59" i="91" a="1"/>
  <c r="L59" i="87" a="1"/>
  <c r="AM59" i="87" a="1"/>
  <c r="K59" i="86" a="1"/>
  <c r="AH59" i="86" a="1"/>
  <c r="AV59" i="92" a="1"/>
  <c r="AI59" i="92" a="1"/>
  <c r="AO59" i="92" a="1"/>
  <c r="Z59" i="92" a="1"/>
  <c r="O59" i="87" a="1"/>
  <c r="V59" i="86" a="1"/>
  <c r="AU59" i="91" a="1"/>
  <c r="AI59" i="87" a="1"/>
  <c r="AP59" i="91" a="1"/>
  <c r="AF59" i="86" a="1"/>
  <c r="V59" i="91" a="1"/>
  <c r="AJ59" i="91" a="1"/>
  <c r="I59" i="86" a="1"/>
  <c r="AG59" i="92" a="1"/>
  <c r="AA59" i="91" a="1"/>
  <c r="AM59" i="91" a="1"/>
  <c r="U59" i="91" a="1"/>
  <c r="L59" i="92" a="1"/>
  <c r="AX59" i="87" a="1"/>
  <c r="AL59" i="92" a="1"/>
  <c r="AN59" i="86" a="1"/>
  <c r="AZ59" i="91" a="1"/>
  <c r="W59" i="87" a="1"/>
  <c r="T59" i="87" a="1"/>
  <c r="AP59" i="86" a="1"/>
  <c r="AN59" i="87" a="1"/>
  <c r="AU59" i="92" a="1"/>
  <c r="Z59" i="91" a="1"/>
  <c r="AB59" i="91" a="1"/>
  <c r="AD59" i="86" a="1"/>
  <c r="AR59" i="86" a="1"/>
  <c r="AQ59" i="86" a="1"/>
  <c r="AQ59" i="87" a="1"/>
  <c r="Z59" i="87" a="1"/>
  <c r="AX59" i="92" a="1"/>
  <c r="U59" i="87" a="1"/>
  <c r="U59" i="86" a="1"/>
  <c r="AT59" i="86" a="1"/>
  <c r="N59" i="92" a="1"/>
  <c r="AL59" i="87" a="1"/>
  <c r="T59" i="92" a="1"/>
  <c r="AX59" i="91" a="1"/>
  <c r="AO59" i="87" a="1"/>
  <c r="AW59" i="87" a="1"/>
  <c r="Q59" i="86" a="1"/>
  <c r="AH59" i="92" a="1"/>
  <c r="P59" i="92" a="1"/>
  <c r="AD59" i="91" a="1"/>
  <c r="AV59" i="86" a="1"/>
  <c r="Y59" i="91" a="1"/>
  <c r="Z59" i="86" a="1"/>
  <c r="S59" i="86" a="1"/>
  <c r="O59" i="91" a="1"/>
  <c r="Y59" i="92" a="1"/>
  <c r="AQ59" i="92" a="1"/>
  <c r="AR59" i="91" a="1"/>
  <c r="AC59" i="92" a="1"/>
  <c r="AE59" i="92" a="1"/>
  <c r="Y59" i="87" a="1"/>
  <c r="Q59" i="91" a="1"/>
  <c r="Q59" i="92" a="1"/>
  <c r="AU59" i="87" a="1"/>
  <c r="AD59" i="92" a="1"/>
  <c r="W59" i="86" a="1"/>
  <c r="AL59" i="86" a="1"/>
  <c r="AP59" i="92" a="1"/>
  <c r="AM59" i="92" a="1"/>
  <c r="T59" i="91" a="1"/>
  <c r="AY59" i="87" a="1"/>
  <c r="AS59" i="87" a="1"/>
  <c r="BA59" i="91" a="1"/>
  <c r="AN59" i="92" a="1"/>
  <c r="AJ59" i="86" a="1"/>
  <c r="AK59" i="87" a="1"/>
  <c r="AR59" i="87" a="1"/>
  <c r="P59" i="91" a="1"/>
  <c r="M59" i="86" a="1"/>
  <c r="AK59" i="86" a="1"/>
  <c r="AB59" i="92" a="1"/>
  <c r="AY59" i="92" a="1"/>
  <c r="AQ59" i="91" a="1"/>
  <c r="Y59" i="86" a="1"/>
  <c r="AN59" i="91" a="1"/>
  <c r="M59" i="91" a="1"/>
  <c r="X59" i="86" a="1"/>
  <c r="AB59" i="86" a="1"/>
  <c r="Q59" i="87" a="1"/>
  <c r="AT59" i="91" a="1"/>
  <c r="P59" i="86" a="1"/>
  <c r="T59" i="86" a="1"/>
  <c r="AS59" i="92" a="1"/>
  <c r="AH59" i="87" a="1"/>
  <c r="AZ59" i="87" a="1"/>
  <c r="AF59" i="87" a="1"/>
  <c r="AT59" i="87" a="1"/>
  <c r="AG59" i="87" a="1"/>
  <c r="AG59" i="86" a="1"/>
  <c r="BA59" i="87" a="1"/>
  <c r="R59" i="87" a="1"/>
  <c r="AK59" i="92" a="1"/>
  <c r="AH59" i="91" a="1"/>
  <c r="V60" i="84"/>
  <c r="W60" i="84" a="1"/>
  <c r="X60" i="84" s="1"/>
  <c r="Y60" i="84" s="1"/>
  <c r="Z60" i="84" s="1"/>
  <c r="D59" i="86" l="1"/>
  <c r="D59" i="91"/>
  <c r="D59" i="87"/>
  <c r="D59" i="92"/>
  <c r="AH67" i="84"/>
  <c r="AK67" i="84" s="1"/>
  <c r="AL67" i="84" s="1" a="1"/>
  <c r="AM67" i="84" s="1"/>
  <c r="C67" i="87"/>
  <c r="C67" i="92"/>
  <c r="C67" i="86"/>
  <c r="C67" i="91"/>
  <c r="AA60" i="84" a="1"/>
  <c r="AB60" i="84" s="1"/>
  <c r="L67" i="91" l="1" a="1"/>
  <c r="Z67" i="86" a="1"/>
  <c r="AY67" i="91" a="1"/>
  <c r="AF67" i="91" a="1"/>
  <c r="AT67" i="87" a="1"/>
  <c r="BA67" i="87" a="1"/>
  <c r="O67" i="87" a="1"/>
  <c r="AU67" i="92" a="1"/>
  <c r="K67" i="86" a="1"/>
  <c r="R67" i="86" a="1"/>
  <c r="O67" i="86" a="1"/>
  <c r="AV67" i="86" a="1"/>
  <c r="AM67" i="92" a="1"/>
  <c r="AA67" i="87" a="1"/>
  <c r="AJ67" i="92" a="1"/>
  <c r="AP67" i="92" a="1"/>
  <c r="AP67" i="91" a="1"/>
  <c r="O67" i="91" a="1"/>
  <c r="V67" i="86" a="1"/>
  <c r="AW67" i="91" a="1"/>
  <c r="R67" i="91" a="1"/>
  <c r="AB67" i="87" a="1"/>
  <c r="P67" i="86" a="1"/>
  <c r="W67" i="86" a="1"/>
  <c r="T67" i="87" a="1"/>
  <c r="AE67" i="86" a="1"/>
  <c r="L67" i="87" a="1"/>
  <c r="AY67" i="92" a="1"/>
  <c r="X67" i="87" a="1"/>
  <c r="M67" i="86" a="1"/>
  <c r="Y67" i="86" a="1"/>
  <c r="AR67" i="91" a="1"/>
  <c r="I67" i="86" a="1"/>
  <c r="T67" i="91" a="1"/>
  <c r="AQ67" i="87" a="1"/>
  <c r="AU67" i="91" a="1"/>
  <c r="AX67" i="86" a="1"/>
  <c r="AM67" i="91" a="1"/>
  <c r="AN67" i="92" a="1"/>
  <c r="AL67" i="91" a="1"/>
  <c r="AR67" i="86" a="1"/>
  <c r="W67" i="92" a="1"/>
  <c r="AE67" i="87" a="1"/>
  <c r="AF67" i="86" a="1"/>
  <c r="Q67" i="91" a="1"/>
  <c r="AD67" i="86" a="1"/>
  <c r="AX67" i="91" a="1"/>
  <c r="AM67" i="86" a="1"/>
  <c r="Z67" i="87" a="1"/>
  <c r="AN67" i="86" a="1"/>
  <c r="U67" i="91" a="1"/>
  <c r="AC67" i="86" a="1"/>
  <c r="AV67" i="91" a="1"/>
  <c r="AZ67" i="91" a="1"/>
  <c r="AC67" i="87" a="1"/>
  <c r="AQ67" i="86" a="1"/>
  <c r="AF67" i="92" a="1"/>
  <c r="AQ67" i="92" a="1"/>
  <c r="AH67" i="92" a="1"/>
  <c r="AZ67" i="92" a="1"/>
  <c r="V67" i="92" a="1"/>
  <c r="U67" i="87" a="1"/>
  <c r="AG67" i="86" a="1"/>
  <c r="AT67" i="91" a="1"/>
  <c r="X67" i="92" a="1"/>
  <c r="AW67" i="87" a="1"/>
  <c r="AK67" i="92" a="1"/>
  <c r="AG67" i="92" a="1"/>
  <c r="X67" i="86" a="1"/>
  <c r="S67" i="91" a="1"/>
  <c r="AV67" i="87" a="1"/>
  <c r="BA67" i="91" a="1"/>
  <c r="L67" i="86" a="1"/>
  <c r="L67" i="92" a="1"/>
  <c r="T67" i="92" a="1"/>
  <c r="AU67" i="86" a="1"/>
  <c r="AA67" i="86" a="1"/>
  <c r="AJ67" i="86" a="1"/>
  <c r="AV67" i="92" a="1"/>
  <c r="Y67" i="87" a="1"/>
  <c r="AB67" i="86" a="1"/>
  <c r="AC67" i="92" a="1"/>
  <c r="M67" i="91" a="1"/>
  <c r="AR67" i="92" a="1"/>
  <c r="R67" i="87" a="1"/>
  <c r="AJ67" i="91" a="1"/>
  <c r="AB67" i="92" a="1"/>
  <c r="AR67" i="87" a="1"/>
  <c r="AA67" i="91" a="1"/>
  <c r="AE67" i="91" a="1"/>
  <c r="AW67" i="92" a="1"/>
  <c r="AI67" i="87" a="1"/>
  <c r="N67" i="86" a="1"/>
  <c r="W67" i="91" a="1"/>
  <c r="J67" i="86" a="1"/>
  <c r="AN67" i="87" a="1"/>
  <c r="AO67" i="92" a="1"/>
  <c r="AK67" i="91" a="1"/>
  <c r="AT67" i="92" a="1"/>
  <c r="AI67" i="86" a="1"/>
  <c r="AI67" i="91" a="1"/>
  <c r="R67" i="92" a="1"/>
  <c r="AS67" i="86" a="1"/>
  <c r="U67" i="92" a="1"/>
  <c r="V67" i="87" a="1"/>
  <c r="AH67" i="86" a="1"/>
  <c r="AA67" i="92" a="1"/>
  <c r="X67" i="91" a="1"/>
  <c r="AX67" i="92" a="1"/>
  <c r="AY67" i="87" a="1"/>
  <c r="AF67" i="87" a="1"/>
  <c r="Q67" i="86" a="1"/>
  <c r="P67" i="91" a="1"/>
  <c r="U67" i="86" a="1"/>
  <c r="AZ67" i="87" a="1"/>
  <c r="AS67" i="92" a="1"/>
  <c r="Z67" i="91" a="1"/>
  <c r="Q67" i="87" a="1"/>
  <c r="AO67" i="87" a="1"/>
  <c r="AL67" i="87" a="1"/>
  <c r="AH67" i="87" a="1"/>
  <c r="W67" i="87" a="1"/>
  <c r="O67" i="92" a="1"/>
  <c r="P67" i="92" a="1"/>
  <c r="AU67" i="87" a="1"/>
  <c r="Q67" i="92" a="1"/>
  <c r="AM67" i="87" a="1"/>
  <c r="AQ67" i="91" a="1"/>
  <c r="N67" i="92" a="1"/>
  <c r="M67" i="92" a="1"/>
  <c r="AB67" i="91" a="1"/>
  <c r="T67" i="86" a="1"/>
  <c r="AO67" i="91" a="1"/>
  <c r="Y67" i="91" a="1"/>
  <c r="AN67" i="91" a="1"/>
  <c r="AD67" i="92" a="1"/>
  <c r="P67" i="87" a="1"/>
  <c r="AS67" i="87" a="1"/>
  <c r="AP67" i="86" a="1"/>
  <c r="V67" i="91" a="1"/>
  <c r="AW67" i="86" a="1"/>
  <c r="AL67" i="92" a="1"/>
  <c r="AD67" i="91" a="1"/>
  <c r="AG67" i="87" a="1"/>
  <c r="S67" i="87" a="1"/>
  <c r="AT67" i="86" a="1"/>
  <c r="BA67" i="92" a="1"/>
  <c r="AO67" i="86" a="1"/>
  <c r="N67" i="87" a="1"/>
  <c r="N67" i="91" a="1"/>
  <c r="AP67" i="87" a="1"/>
  <c r="AD67" i="87" a="1"/>
  <c r="AC67" i="91" a="1"/>
  <c r="AL67" i="86" a="1"/>
  <c r="M67" i="87" a="1"/>
  <c r="AH67" i="91" a="1"/>
  <c r="AG67" i="91" a="1"/>
  <c r="AK67" i="86" a="1"/>
  <c r="AK67" i="87" a="1"/>
  <c r="S67" i="92" a="1"/>
  <c r="AI67" i="92" a="1"/>
  <c r="S67" i="86" a="1"/>
  <c r="Y67" i="92" a="1"/>
  <c r="AJ67" i="87" a="1"/>
  <c r="AE67" i="92" a="1"/>
  <c r="Z67" i="92" a="1"/>
  <c r="AS67" i="91" a="1"/>
  <c r="AX67" i="87" a="1"/>
  <c r="D67" i="86"/>
  <c r="D67" i="92"/>
  <c r="D67" i="91"/>
  <c r="D67" i="87"/>
  <c r="C60" i="92"/>
  <c r="C60" i="91"/>
  <c r="C60" i="87"/>
  <c r="AH60" i="84"/>
  <c r="AK60" i="84" s="1"/>
  <c r="AL60" i="84" s="1" a="1"/>
  <c r="AM60" i="84" s="1"/>
  <c r="C60" i="86"/>
  <c r="AU60" i="86" a="1"/>
  <c r="AR60" i="91" a="1"/>
  <c r="AS60" i="92" a="1"/>
  <c r="AD60" i="87" a="1"/>
  <c r="AQ60" i="91" a="1"/>
  <c r="AK60" i="92" a="1"/>
  <c r="AI60" i="86" a="1"/>
  <c r="Q60" i="87" a="1"/>
  <c r="AU60" i="92" a="1"/>
  <c r="AW60" i="92" a="1"/>
  <c r="N60" i="91" a="1"/>
  <c r="M60" i="91" a="1"/>
  <c r="L60" i="91" a="1"/>
  <c r="M60" i="92" a="1"/>
  <c r="AA60" i="87" a="1"/>
  <c r="AP60" i="87" a="1"/>
  <c r="AC60" i="91" a="1"/>
  <c r="V60" i="87" a="1"/>
  <c r="V60" i="86" a="1"/>
  <c r="AV60" i="92" a="1"/>
  <c r="R60" i="91" a="1"/>
  <c r="AH60" i="86" a="1"/>
  <c r="AB60" i="91" a="1"/>
  <c r="AZ60" i="87" a="1"/>
  <c r="AC60" i="87" a="1"/>
  <c r="AW60" i="86" a="1"/>
  <c r="AC60" i="92" a="1"/>
  <c r="W60" i="87" a="1"/>
  <c r="AH60" i="91" a="1"/>
  <c r="W60" i="91" a="1"/>
  <c r="U60" i="87" a="1"/>
  <c r="O60" i="91" a="1"/>
  <c r="Q60" i="91" a="1"/>
  <c r="Q60" i="92" a="1"/>
  <c r="AP60" i="92" a="1"/>
  <c r="AW60" i="87" a="1"/>
  <c r="AL60" i="91" a="1"/>
  <c r="AI60" i="87" a="1"/>
  <c r="AA60" i="91" a="1"/>
  <c r="AQ60" i="92" a="1"/>
  <c r="AE60" i="92" a="1"/>
  <c r="AR60" i="92" a="1"/>
  <c r="P60" i="92" a="1"/>
  <c r="AH60" i="87" a="1"/>
  <c r="AQ60" i="87" a="1"/>
  <c r="Y60" i="86" a="1"/>
  <c r="K60" i="86" a="1"/>
  <c r="T60" i="91" a="1"/>
  <c r="AF60" i="86" a="1"/>
  <c r="AV60" i="87" a="1"/>
  <c r="AF60" i="91" a="1"/>
  <c r="AT60" i="91" a="1"/>
  <c r="X60" i="87" a="1"/>
  <c r="AQ60" i="86" a="1"/>
  <c r="U60" i="86" a="1"/>
  <c r="AP60" i="91" a="1"/>
  <c r="T60" i="87" a="1"/>
  <c r="L60" i="87" a="1"/>
  <c r="AL60" i="92" a="1"/>
  <c r="Z60" i="91" a="1"/>
  <c r="V60" i="91" a="1"/>
  <c r="U60" i="92" a="1"/>
  <c r="AD60" i="86" a="1"/>
  <c r="AV60" i="91" a="1"/>
  <c r="AM60" i="86" a="1"/>
  <c r="BA60" i="91" a="1"/>
  <c r="AZ60" i="92" a="1"/>
  <c r="R60" i="87" a="1"/>
  <c r="AR60" i="87" a="1"/>
  <c r="AB60" i="87" a="1"/>
  <c r="R60" i="86" a="1"/>
  <c r="AD60" i="92" a="1"/>
  <c r="AA60" i="92" a="1"/>
  <c r="AF60" i="92" a="1"/>
  <c r="Y60" i="92" a="1"/>
  <c r="AG60" i="92" a="1"/>
  <c r="AB60" i="92" a="1"/>
  <c r="O60" i="86" a="1"/>
  <c r="O60" i="87" a="1"/>
  <c r="AT60" i="87" a="1"/>
  <c r="L60" i="92" a="1"/>
  <c r="S60" i="92" a="1"/>
  <c r="AK60" i="91" a="1"/>
  <c r="AN60" i="92" a="1"/>
  <c r="I60" i="86" a="1"/>
  <c r="U60" i="91" a="1"/>
  <c r="W60" i="92" a="1"/>
  <c r="P60" i="86" a="1"/>
  <c r="AG60" i="91" a="1"/>
  <c r="O60" i="92" a="1"/>
  <c r="AU60" i="91" a="1"/>
  <c r="AX60" i="92" a="1"/>
  <c r="Y60" i="87" a="1"/>
  <c r="AG60" i="86" a="1"/>
  <c r="AR60" i="86" a="1"/>
  <c r="AP60" i="86" a="1"/>
  <c r="AS60" i="87" a="1"/>
  <c r="N60" i="92" a="1"/>
  <c r="AL60" i="86" a="1"/>
  <c r="AE60" i="86" a="1"/>
  <c r="AH60" i="92" a="1"/>
  <c r="AJ60" i="87" a="1"/>
  <c r="AX60" i="86" a="1"/>
  <c r="AO60" i="91" a="1"/>
  <c r="AM60" i="91" a="1"/>
  <c r="AM60" i="87" a="1"/>
  <c r="P60" i="87" a="1"/>
  <c r="AX60" i="87" a="1"/>
  <c r="S60" i="91" a="1"/>
  <c r="AJ60" i="86" a="1"/>
  <c r="X60" i="91" a="1"/>
  <c r="AS60" i="86" a="1"/>
  <c r="AT60" i="92" a="1"/>
  <c r="R60" i="92" a="1"/>
  <c r="AM60" i="92" a="1"/>
  <c r="AN60" i="91" a="1"/>
  <c r="BA60" i="87" a="1"/>
  <c r="X60" i="92" a="1"/>
  <c r="X60" i="86" a="1"/>
  <c r="AA60" i="86" a="1"/>
  <c r="S60" i="87" a="1"/>
  <c r="M60" i="87" a="1"/>
  <c r="AJ60" i="92" a="1"/>
  <c r="AO60" i="86" a="1"/>
  <c r="T60" i="86" a="1"/>
  <c r="AY60" i="92" a="1"/>
  <c r="AL60" i="87" a="1"/>
  <c r="AW60" i="91" a="1"/>
  <c r="V60" i="92" a="1"/>
  <c r="AN60" i="87" a="1"/>
  <c r="AI60" i="91" a="1"/>
  <c r="AG60" i="87" a="1"/>
  <c r="Q60" i="86" a="1"/>
  <c r="N60" i="87" a="1"/>
  <c r="M60" i="86" a="1"/>
  <c r="AO60" i="92" a="1"/>
  <c r="T60" i="92" a="1"/>
  <c r="BA60" i="92" a="1"/>
  <c r="Z60" i="86" a="1"/>
  <c r="AK60" i="86" a="1"/>
  <c r="AF60" i="87" a="1"/>
  <c r="AY60" i="91" a="1"/>
  <c r="AE60" i="87" a="1"/>
  <c r="W60" i="86" a="1"/>
  <c r="Z60" i="87" a="1"/>
  <c r="P60" i="91" a="1"/>
  <c r="AZ60" i="91" a="1"/>
  <c r="AX60" i="91" a="1"/>
  <c r="AS60" i="91" a="1"/>
  <c r="AV60" i="86" a="1"/>
  <c r="N60" i="86" a="1"/>
  <c r="AO60" i="87" a="1"/>
  <c r="AU60" i="87" a="1"/>
  <c r="Z60" i="92" a="1"/>
  <c r="AJ60" i="91" a="1"/>
  <c r="S60" i="86" a="1"/>
  <c r="Y60" i="91" a="1"/>
  <c r="AE60" i="91" a="1"/>
  <c r="L60" i="86" a="1"/>
  <c r="AK60" i="87" a="1"/>
  <c r="AT60" i="86" a="1"/>
  <c r="AN60" i="86" a="1"/>
  <c r="AY60" i="87" a="1"/>
  <c r="AI60" i="92" a="1"/>
  <c r="AC60" i="86" a="1"/>
  <c r="AB60" i="86" a="1"/>
  <c r="J60" i="86" a="1"/>
  <c r="AD60" i="91" a="1"/>
  <c r="W62" i="84" a="1"/>
  <c r="X62" i="84" s="1"/>
  <c r="Y62" i="84" s="1"/>
  <c r="Z62" i="84" s="1"/>
  <c r="V63" i="84"/>
  <c r="W63" i="84" a="1"/>
  <c r="X63" i="84" s="1"/>
  <c r="Y63" i="84" s="1"/>
  <c r="Z63" i="84" s="1"/>
  <c r="V62" i="84"/>
  <c r="W61" i="84" a="1"/>
  <c r="X61" i="84" s="1"/>
  <c r="Y61" i="84" s="1"/>
  <c r="Z61" i="84" s="1"/>
  <c r="V61" i="84"/>
  <c r="D60" i="92" l="1"/>
  <c r="D60" i="87"/>
  <c r="D60" i="91"/>
  <c r="D60" i="86"/>
  <c r="AA61" i="84" a="1"/>
  <c r="AB61" i="84" s="1"/>
  <c r="C61" i="92" s="1"/>
  <c r="AA62" i="84" a="1"/>
  <c r="AB62" i="84" s="1"/>
  <c r="AA63" i="84" a="1"/>
  <c r="AB63" i="84" s="1"/>
  <c r="C61" i="87" l="1"/>
  <c r="AH61" i="84"/>
  <c r="AK61" i="84" s="1"/>
  <c r="AL61" i="84" s="1" a="1"/>
  <c r="AM61" i="84" s="1"/>
  <c r="D61" i="91" s="1"/>
  <c r="C61" i="86"/>
  <c r="C61" i="91"/>
  <c r="AH63" i="84"/>
  <c r="AK63" i="84" s="1"/>
  <c r="AL63" i="84" s="1" a="1"/>
  <c r="AM63" i="84" s="1"/>
  <c r="C63" i="87"/>
  <c r="C63" i="86"/>
  <c r="C63" i="92"/>
  <c r="C63" i="91"/>
  <c r="C62" i="91"/>
  <c r="C62" i="87"/>
  <c r="C62" i="92"/>
  <c r="AH62" i="84"/>
  <c r="AK62" i="84" s="1"/>
  <c r="AL62" i="84" s="1" a="1"/>
  <c r="AM62" i="84" s="1"/>
  <c r="C62" i="86"/>
  <c r="D61" i="86" l="1"/>
  <c r="D61" i="92"/>
  <c r="D61" i="87"/>
  <c r="D62" i="92"/>
  <c r="D62" i="86"/>
  <c r="D62" i="87"/>
  <c r="D62" i="91"/>
  <c r="W64" i="84" a="1"/>
  <c r="X64" i="84" s="1"/>
  <c r="Y64" i="84" s="1"/>
  <c r="Z64" i="84" s="1"/>
  <c r="D63" i="92"/>
  <c r="D63" i="91"/>
  <c r="V64" i="84"/>
  <c r="D63" i="87"/>
  <c r="D63" i="86"/>
  <c r="AI61" i="87" a="1"/>
  <c r="S62" i="91" a="1"/>
  <c r="AF62" i="87" a="1"/>
  <c r="L63" i="91" a="1"/>
  <c r="R62" i="91" a="1"/>
  <c r="Q61" i="91" a="1"/>
  <c r="AM62" i="91" a="1"/>
  <c r="AZ63" i="92" a="1"/>
  <c r="Q63" i="91" a="1"/>
  <c r="AY61" i="87" a="1"/>
  <c r="Z61" i="92" a="1"/>
  <c r="Z62" i="87" a="1"/>
  <c r="AT61" i="92" a="1"/>
  <c r="K62" i="86" a="1"/>
  <c r="AM61" i="86" a="1"/>
  <c r="AT61" i="86" a="1"/>
  <c r="AO63" i="91" a="1"/>
  <c r="AT63" i="92" a="1"/>
  <c r="L62" i="92" a="1"/>
  <c r="AK62" i="86" a="1"/>
  <c r="AQ62" i="87" a="1"/>
  <c r="M61" i="86" a="1"/>
  <c r="W62" i="87" a="1"/>
  <c r="AD62" i="86" a="1"/>
  <c r="N62" i="91" a="1"/>
  <c r="U62" i="86" a="1"/>
  <c r="AA62" i="86" a="1"/>
  <c r="AS61" i="91" a="1"/>
  <c r="Y61" i="91" a="1"/>
  <c r="AC62" i="91" a="1"/>
  <c r="Q62" i="92" a="1"/>
  <c r="AX63" i="87" a="1"/>
  <c r="AP63" i="91" a="1"/>
  <c r="L61" i="92" a="1"/>
  <c r="N63" i="91" a="1"/>
  <c r="AB63" i="91" a="1"/>
  <c r="Y62" i="87" a="1"/>
  <c r="AA61" i="87" a="1"/>
  <c r="V61" i="92" a="1"/>
  <c r="AG63" i="87" a="1"/>
  <c r="AI62" i="92" a="1"/>
  <c r="AD63" i="91" a="1"/>
  <c r="T63" i="86" a="1"/>
  <c r="AN63" i="92" a="1"/>
  <c r="P62" i="87" a="1"/>
  <c r="S61" i="91" a="1"/>
  <c r="X63" i="91" a="1"/>
  <c r="BA62" i="87" a="1"/>
  <c r="S63" i="86" a="1"/>
  <c r="AQ62" i="92" a="1"/>
  <c r="Q61" i="92" a="1"/>
  <c r="T62" i="86" a="1"/>
  <c r="AT63" i="86" a="1"/>
  <c r="AB61" i="91" a="1"/>
  <c r="AY62" i="92" a="1"/>
  <c r="AJ63" i="86" a="1"/>
  <c r="AW62" i="86" a="1"/>
  <c r="AU63" i="91" a="1"/>
  <c r="Z61" i="91" a="1"/>
  <c r="Y63" i="91" a="1"/>
  <c r="AD62" i="87" a="1"/>
  <c r="AS62" i="91" a="1"/>
  <c r="R62" i="87" a="1"/>
  <c r="AT62" i="92" a="1"/>
  <c r="AT61" i="91" a="1"/>
  <c r="S63" i="91" a="1"/>
  <c r="AO62" i="87" a="1"/>
  <c r="N61" i="91" a="1"/>
  <c r="AL63" i="86" a="1"/>
  <c r="L63" i="92" a="1"/>
  <c r="AK63" i="86" a="1"/>
  <c r="AJ62" i="87" a="1"/>
  <c r="T63" i="87" a="1"/>
  <c r="AG62" i="86" a="1"/>
  <c r="BA63" i="92" a="1"/>
  <c r="W63" i="92" a="1"/>
  <c r="AJ62" i="86" a="1"/>
  <c r="N62" i="87" a="1"/>
  <c r="AU62" i="91" a="1"/>
  <c r="P61" i="91" a="1"/>
  <c r="R63" i="87" a="1"/>
  <c r="AG61" i="91" a="1"/>
  <c r="AC62" i="86" a="1"/>
  <c r="Q63" i="86" a="1"/>
  <c r="M61" i="87" a="1"/>
  <c r="AK61" i="86" a="1"/>
  <c r="Q62" i="86" a="1"/>
  <c r="Z62" i="86" a="1"/>
  <c r="AW61" i="91" a="1"/>
  <c r="AT62" i="91" a="1"/>
  <c r="AA63" i="91" a="1"/>
  <c r="AV61" i="91" a="1"/>
  <c r="AL63" i="92" a="1"/>
  <c r="AW62" i="87" a="1"/>
  <c r="BA63" i="91" a="1"/>
  <c r="AA61" i="91" a="1"/>
  <c r="R63" i="86" a="1"/>
  <c r="AC63" i="92" a="1"/>
  <c r="AA62" i="87" a="1"/>
  <c r="P63" i="86" a="1"/>
  <c r="X62" i="87" a="1"/>
  <c r="AH61" i="92" a="1"/>
  <c r="L62" i="91" a="1"/>
  <c r="AF61" i="92" a="1"/>
  <c r="Q62" i="87" a="1"/>
  <c r="I63" i="86" a="1"/>
  <c r="W62" i="91" a="1"/>
  <c r="AB63" i="86" a="1"/>
  <c r="AJ62" i="92" a="1"/>
  <c r="M61" i="91" a="1"/>
  <c r="AV63" i="92" a="1"/>
  <c r="AZ61" i="87" a="1"/>
  <c r="S63" i="87" a="1"/>
  <c r="Y63" i="86" a="1"/>
  <c r="AX62" i="86" a="1"/>
  <c r="V62" i="87" a="1"/>
  <c r="M62" i="87" a="1"/>
  <c r="P62" i="91" a="1"/>
  <c r="AM61" i="92" a="1"/>
  <c r="R63" i="91" a="1"/>
  <c r="O62" i="91" a="1"/>
  <c r="U63" i="87" a="1"/>
  <c r="AF62" i="91" a="1"/>
  <c r="AV63" i="91" a="1"/>
  <c r="L62" i="86" a="1"/>
  <c r="AC62" i="92" a="1"/>
  <c r="P61" i="86" a="1"/>
  <c r="AF61" i="86" a="1"/>
  <c r="AM61" i="87" a="1"/>
  <c r="AL61" i="87" a="1"/>
  <c r="O63" i="86" a="1"/>
  <c r="P63" i="91" a="1"/>
  <c r="AB62" i="86" a="1"/>
  <c r="AJ63" i="92" a="1"/>
  <c r="AU62" i="86" a="1"/>
  <c r="R61" i="92" a="1"/>
  <c r="AV61" i="87" a="1"/>
  <c r="AW61" i="86" a="1"/>
  <c r="AH63" i="86" a="1"/>
  <c r="R62" i="92" a="1"/>
  <c r="R62" i="86" a="1"/>
  <c r="AW63" i="86" a="1"/>
  <c r="AD63" i="87" a="1"/>
  <c r="X62" i="92" a="1"/>
  <c r="AF61" i="91" a="1"/>
  <c r="AA63" i="92" a="1"/>
  <c r="P62" i="92" a="1"/>
  <c r="N63" i="86" a="1"/>
  <c r="K61" i="86" a="1"/>
  <c r="AE61" i="86" a="1"/>
  <c r="O62" i="86" a="1"/>
  <c r="BA63" i="87" a="1"/>
  <c r="AW61" i="87" a="1"/>
  <c r="L63" i="87" a="1"/>
  <c r="L61" i="91" a="1"/>
  <c r="O62" i="87" a="1"/>
  <c r="Y62" i="91" a="1"/>
  <c r="AO61" i="87" a="1"/>
  <c r="AX62" i="87" a="1"/>
  <c r="AC61" i="92" a="1"/>
  <c r="V62" i="86" a="1"/>
  <c r="AV61" i="92" a="1"/>
  <c r="AD63" i="86" a="1"/>
  <c r="O61" i="86" a="1"/>
  <c r="AQ61" i="86" a="1"/>
  <c r="AK63" i="87" a="1"/>
  <c r="Y63" i="87" a="1"/>
  <c r="T62" i="92" a="1"/>
  <c r="AJ61" i="92" a="1"/>
  <c r="I62" i="86" a="1"/>
  <c r="AR61" i="92" a="1"/>
  <c r="AG61" i="86" a="1"/>
  <c r="U62" i="87" a="1"/>
  <c r="AB61" i="92" a="1"/>
  <c r="AN61" i="92" a="1"/>
  <c r="AV62" i="87" a="1"/>
  <c r="AI63" i="86" a="1"/>
  <c r="M62" i="91" a="1"/>
  <c r="AI62" i="86" a="1"/>
  <c r="AU63" i="86" a="1"/>
  <c r="AD61" i="91" a="1"/>
  <c r="AI61" i="92" a="1"/>
  <c r="V61" i="86" a="1"/>
  <c r="W61" i="86" a="1"/>
  <c r="W63" i="91" a="1"/>
  <c r="AP62" i="91" a="1"/>
  <c r="AS62" i="86" a="1"/>
  <c r="V63" i="91" a="1"/>
  <c r="AY61" i="91" a="1"/>
  <c r="S62" i="87" a="1"/>
  <c r="AC63" i="86" a="1"/>
  <c r="AO63" i="92" a="1"/>
  <c r="AM61" i="91" a="1"/>
  <c r="Q61" i="87" a="1"/>
  <c r="M62" i="92" a="1"/>
  <c r="V63" i="86" a="1"/>
  <c r="AV62" i="86" a="1"/>
  <c r="AJ63" i="91" a="1"/>
  <c r="AV62" i="91" a="1"/>
  <c r="AZ62" i="92" a="1"/>
  <c r="V61" i="91" a="1"/>
  <c r="AP61" i="92" a="1"/>
  <c r="L62" i="87" a="1"/>
  <c r="AS61" i="92" a="1"/>
  <c r="AZ63" i="91" a="1"/>
  <c r="I61" i="86" a="1"/>
  <c r="AP63" i="86" a="1"/>
  <c r="AM63" i="92" a="1"/>
  <c r="AI63" i="91" a="1"/>
  <c r="AI62" i="91" a="1"/>
  <c r="AW63" i="91" a="1"/>
  <c r="W61" i="92" a="1"/>
  <c r="AS63" i="91" a="1"/>
  <c r="AY63" i="91" a="1"/>
  <c r="Y61" i="87" a="1"/>
  <c r="AR61" i="86" a="1"/>
  <c r="AE63" i="91" a="1"/>
  <c r="AZ62" i="87" a="1"/>
  <c r="S61" i="86" a="1"/>
  <c r="AL63" i="91" a="1"/>
  <c r="AV63" i="86" a="1"/>
  <c r="AD62" i="91" a="1"/>
  <c r="AS63" i="86" a="1"/>
  <c r="AU61" i="92" a="1"/>
  <c r="AS61" i="87" a="1"/>
  <c r="AR63" i="86" a="1"/>
  <c r="AW63" i="92" a="1"/>
  <c r="AR63" i="92" a="1"/>
  <c r="AP63" i="87" a="1"/>
  <c r="AI62" i="87" a="1"/>
  <c r="AK62" i="91" a="1"/>
  <c r="S61" i="92" a="1"/>
  <c r="AP62" i="92" a="1"/>
  <c r="U61" i="92" a="1"/>
  <c r="U62" i="91" a="1"/>
  <c r="O61" i="91" a="1"/>
  <c r="S61" i="87" a="1"/>
  <c r="T63" i="92" a="1"/>
  <c r="AW62" i="92" a="1"/>
  <c r="AP61" i="91" a="1"/>
  <c r="U63" i="91" a="1"/>
  <c r="AU62" i="92" a="1"/>
  <c r="AN63" i="91" a="1"/>
  <c r="AB62" i="92" a="1"/>
  <c r="Q62" i="91" a="1"/>
  <c r="S62" i="92" a="1"/>
  <c r="V62" i="92" a="1"/>
  <c r="AD63" i="92" a="1"/>
  <c r="AG61" i="87" a="1"/>
  <c r="X61" i="91" a="1"/>
  <c r="AA61" i="86" a="1"/>
  <c r="AU62" i="87" a="1"/>
  <c r="N63" i="87" a="1"/>
  <c r="AR62" i="86" a="1"/>
  <c r="AF63" i="86" a="1"/>
  <c r="O62" i="92" a="1"/>
  <c r="T62" i="91" a="1"/>
  <c r="AV62" i="92" a="1"/>
  <c r="AJ61" i="87" a="1"/>
  <c r="AW62" i="91" a="1"/>
  <c r="AB62" i="87" a="1"/>
  <c r="AF62" i="86" a="1"/>
  <c r="P61" i="92" a="1"/>
  <c r="AC63" i="87" a="1"/>
  <c r="AX61" i="91" a="1"/>
  <c r="AM62" i="87" a="1"/>
  <c r="AR62" i="92" a="1"/>
  <c r="AB63" i="87" a="1"/>
  <c r="O61" i="92" a="1"/>
  <c r="Z63" i="92" a="1"/>
  <c r="W61" i="91" a="1"/>
  <c r="X61" i="87" a="1"/>
  <c r="T63" i="91" a="1"/>
  <c r="AH63" i="91" a="1"/>
  <c r="Y61" i="92" a="1"/>
  <c r="AL62" i="92" a="1"/>
  <c r="AC61" i="86" a="1"/>
  <c r="AA61" i="92" a="1"/>
  <c r="N61" i="92" a="1"/>
  <c r="O61" i="87" a="1"/>
  <c r="AZ63" i="87" a="1"/>
  <c r="AO62" i="92" a="1"/>
  <c r="AX61" i="92" a="1"/>
  <c r="AQ61" i="91" a="1"/>
  <c r="N62" i="92" a="1"/>
  <c r="W62" i="92" a="1"/>
  <c r="AQ63" i="86" a="1"/>
  <c r="AX62" i="91" a="1"/>
  <c r="AR62" i="87" a="1"/>
  <c r="K63" i="86" a="1"/>
  <c r="X62" i="86" a="1"/>
  <c r="AL62" i="91" a="1"/>
  <c r="AH63" i="92" a="1"/>
  <c r="AG61" i="92" a="1"/>
  <c r="AD61" i="87" a="1"/>
  <c r="AO63" i="87" a="1"/>
  <c r="AH61" i="87" a="1"/>
  <c r="AH62" i="92" a="1"/>
  <c r="BA61" i="92" a="1"/>
  <c r="AK63" i="91" a="1"/>
  <c r="AQ61" i="92" a="1"/>
  <c r="AT61" i="87" a="1"/>
  <c r="AP62" i="87" a="1"/>
  <c r="BA62" i="91" a="1"/>
  <c r="AJ62" i="91" a="1"/>
  <c r="U62" i="92" a="1"/>
  <c r="AY62" i="87" a="1"/>
  <c r="AO61" i="92" a="1"/>
  <c r="Z61" i="86" a="1"/>
  <c r="AH62" i="91" a="1"/>
  <c r="Z62" i="92" a="1"/>
  <c r="N61" i="86" a="1"/>
  <c r="AE61" i="87" a="1"/>
  <c r="U63" i="86" a="1"/>
  <c r="AH62" i="86" a="1"/>
  <c r="AL61" i="92" a="1"/>
  <c r="AB61" i="87" a="1"/>
  <c r="AP62" i="86" a="1"/>
  <c r="AZ61" i="91" a="1"/>
  <c r="AI63" i="87" a="1"/>
  <c r="AY62" i="91" a="1"/>
  <c r="AC61" i="87" a="1"/>
  <c r="AE62" i="91" a="1"/>
  <c r="AH62" i="87" a="1"/>
  <c r="W61" i="87" a="1"/>
  <c r="Z62" i="91" a="1"/>
  <c r="AA63" i="87" a="1"/>
  <c r="AA63" i="86" a="1"/>
  <c r="J63" i="86" a="1"/>
  <c r="AB61" i="86" a="1"/>
  <c r="S63" i="92" a="1"/>
  <c r="Q63" i="92" a="1"/>
  <c r="X63" i="87" a="1"/>
  <c r="AK62" i="92" a="1"/>
  <c r="AN62" i="86" a="1"/>
  <c r="U61" i="86" a="1"/>
  <c r="V62" i="91" a="1"/>
  <c r="Y62" i="92" a="1"/>
  <c r="M63" i="92" a="1"/>
  <c r="AR62" i="91" a="1"/>
  <c r="T61" i="87" a="1"/>
  <c r="AE62" i="87" a="1"/>
  <c r="AX61" i="86" a="1"/>
  <c r="AX63" i="92" a="1"/>
  <c r="V63" i="87" a="1"/>
  <c r="Z61" i="87" a="1"/>
  <c r="AF63" i="92" a="1"/>
  <c r="AE61" i="92" a="1"/>
  <c r="AG62" i="87" a="1"/>
  <c r="AK61" i="92" a="1"/>
  <c r="AB62" i="91" a="1"/>
  <c r="AL61" i="86" a="1"/>
  <c r="Z63" i="87" a="1"/>
  <c r="AK62" i="87" a="1"/>
  <c r="V61" i="87" a="1"/>
  <c r="AN62" i="91" a="1"/>
  <c r="Y61" i="86" a="1"/>
  <c r="AF63" i="87" a="1"/>
  <c r="AN63" i="87" a="1"/>
  <c r="X63" i="86" a="1"/>
  <c r="T61" i="91" a="1"/>
  <c r="AE62" i="92" a="1"/>
  <c r="R61" i="87" a="1"/>
  <c r="M63" i="87" a="1"/>
  <c r="AK63" i="92" a="1"/>
  <c r="AC63" i="91" a="1"/>
  <c r="N63" i="92" a="1"/>
  <c r="P63" i="92" a="1"/>
  <c r="AR63" i="91" a="1"/>
  <c r="O63" i="92" a="1"/>
  <c r="AN61" i="91" a="1"/>
  <c r="AF63" i="91" a="1"/>
  <c r="AQ63" i="91" a="1"/>
  <c r="AW63" i="87" a="1"/>
  <c r="R61" i="86" a="1"/>
  <c r="AS63" i="92" a="1"/>
  <c r="AE63" i="92" a="1"/>
  <c r="AM62" i="92" a="1"/>
  <c r="X61" i="86" a="1"/>
  <c r="AU61" i="87" a="1"/>
  <c r="U61" i="87" a="1"/>
  <c r="AD61" i="86" a="1"/>
  <c r="AG63" i="91" a="1"/>
  <c r="AI61" i="91" a="1"/>
  <c r="Z63" i="86" a="1"/>
  <c r="AP61" i="87" a="1"/>
  <c r="AE63" i="86" a="1"/>
  <c r="AI63" i="92" a="1"/>
  <c r="AQ63" i="92" a="1"/>
  <c r="AX63" i="91" a="1"/>
  <c r="AU63" i="92" a="1"/>
  <c r="AO62" i="86" a="1"/>
  <c r="AK61" i="91" a="1"/>
  <c r="AM63" i="86" a="1"/>
  <c r="Y62" i="86" a="1"/>
  <c r="M61" i="92" a="1"/>
  <c r="AS62" i="87" a="1"/>
  <c r="N62" i="86" a="1"/>
  <c r="L61" i="87" a="1"/>
  <c r="AU61" i="91" a="1"/>
  <c r="AO62" i="91" a="1"/>
  <c r="L63" i="86" a="1"/>
  <c r="X62" i="91" a="1"/>
  <c r="U61" i="91" a="1"/>
  <c r="AU61" i="86" a="1"/>
  <c r="AD61" i="92" a="1"/>
  <c r="AJ61" i="86" a="1"/>
  <c r="AP63" i="92" a="1"/>
  <c r="BA61" i="91" a="1"/>
  <c r="S62" i="86" a="1"/>
  <c r="AS63" i="87" a="1"/>
  <c r="AV61" i="86" a="1"/>
  <c r="AN63" i="86" a="1"/>
  <c r="M63" i="86" a="1"/>
  <c r="P63" i="87" a="1"/>
  <c r="AL62" i="86" a="1"/>
  <c r="AX63" i="86" a="1"/>
  <c r="AQ61" i="87" a="1"/>
  <c r="O63" i="87" a="1"/>
  <c r="Q61" i="86" a="1"/>
  <c r="AE63" i="87" a="1"/>
  <c r="AT62" i="87" a="1"/>
  <c r="AT63" i="91" a="1"/>
  <c r="AX61" i="87" a="1"/>
  <c r="AO61" i="86" a="1"/>
  <c r="L61" i="86" a="1"/>
  <c r="AN62" i="92" a="1"/>
  <c r="AG63" i="92" a="1"/>
  <c r="AG63" i="86" a="1"/>
  <c r="AN61" i="87" a="1"/>
  <c r="W63" i="87" a="1"/>
  <c r="P61" i="87" a="1"/>
  <c r="AE61" i="91" a="1"/>
  <c r="R61" i="91" a="1"/>
  <c r="AN62" i="87" a="1"/>
  <c r="AA62" i="92" a="1"/>
  <c r="N61" i="87" a="1"/>
  <c r="AM63" i="87" a="1"/>
  <c r="AQ63" i="87" a="1"/>
  <c r="AW61" i="92" a="1"/>
  <c r="AF61" i="87" a="1"/>
  <c r="W62" i="86" a="1"/>
  <c r="AT62" i="86" a="1"/>
  <c r="AL63" i="87" a="1"/>
  <c r="AE62" i="86" a="1"/>
  <c r="M63" i="91" a="1"/>
  <c r="T62" i="87" a="1"/>
  <c r="AK61" i="87" a="1"/>
  <c r="AC62" i="87" a="1"/>
  <c r="AD62" i="92" a="1"/>
  <c r="AN61" i="86" a="1"/>
  <c r="AH61" i="91" a="1"/>
  <c r="AH61" i="86" a="1"/>
  <c r="P62" i="86" a="1"/>
  <c r="AU63" i="87" a="1"/>
  <c r="T61" i="92" a="1"/>
  <c r="W63" i="86" a="1"/>
  <c r="Z63" i="91" a="1"/>
  <c r="AX62" i="92" a="1"/>
  <c r="AI61" i="86" a="1"/>
  <c r="AY61" i="92" a="1"/>
  <c r="AT63" i="87" a="1"/>
  <c r="M62" i="86" a="1"/>
  <c r="AO63" i="86" a="1"/>
  <c r="AZ62" i="91" a="1"/>
  <c r="AJ63" i="87" a="1"/>
  <c r="AY63" i="92" a="1"/>
  <c r="R63" i="92" a="1"/>
  <c r="AL62" i="87" a="1"/>
  <c r="AJ61" i="91" a="1"/>
  <c r="Q63" i="87" a="1"/>
  <c r="X63" i="92" a="1"/>
  <c r="AS61" i="86" a="1"/>
  <c r="U63" i="92" a="1"/>
  <c r="AF62" i="92" a="1"/>
  <c r="AS62" i="92" a="1"/>
  <c r="AQ62" i="86" a="1"/>
  <c r="AQ62" i="91" a="1"/>
  <c r="AO61" i="91" a="1"/>
  <c r="BA62" i="92" a="1"/>
  <c r="AC61" i="91" a="1"/>
  <c r="X61" i="92" a="1"/>
  <c r="V63" i="92" a="1"/>
  <c r="AB63" i="92" a="1"/>
  <c r="AH63" i="87" a="1"/>
  <c r="AG62" i="91" a="1"/>
  <c r="T61" i="86" a="1"/>
  <c r="AA62" i="91" a="1"/>
  <c r="O63" i="91" a="1"/>
  <c r="BA61" i="87" a="1"/>
  <c r="AR61" i="91" a="1"/>
  <c r="AR61" i="87" a="1"/>
  <c r="AV63" i="87" a="1"/>
  <c r="AY63" i="87" a="1"/>
  <c r="AM63" i="91" a="1"/>
  <c r="J61" i="86" a="1"/>
  <c r="AZ61" i="92" a="1"/>
  <c r="AG62" i="92" a="1"/>
  <c r="AR63" i="87" a="1"/>
  <c r="AM62" i="86" a="1"/>
  <c r="Y63" i="92" a="1"/>
  <c r="AP61" i="86" a="1"/>
  <c r="J62" i="86" a="1"/>
  <c r="AL61" i="91" a="1"/>
  <c r="AA64" i="84" l="1" a="1"/>
  <c r="AB64" i="84" s="1"/>
  <c r="C64" i="87" l="1"/>
  <c r="C64" i="91"/>
  <c r="AH64" i="84"/>
  <c r="AK64" i="84" s="1"/>
  <c r="AL64" i="84" s="1" a="1"/>
  <c r="AM64" i="84" s="1"/>
  <c r="C64" i="86"/>
  <c r="C64" i="92"/>
  <c r="V66" i="84"/>
  <c r="V65" i="84"/>
  <c r="W65" i="84" a="1"/>
  <c r="X65" i="84" s="1"/>
  <c r="Y65" i="84" s="1"/>
  <c r="Z65" i="84" s="1"/>
  <c r="W66" i="84" a="1"/>
  <c r="X66" i="84" s="1"/>
  <c r="Y66" i="84" s="1"/>
  <c r="Z66" i="84" s="1"/>
  <c r="AO64" i="87" l="1" a="1"/>
  <c r="Q64" i="91" a="1"/>
  <c r="AF64" i="91" a="1"/>
  <c r="AN64" i="86" a="1"/>
  <c r="O64" i="87" a="1"/>
  <c r="L64" i="92" a="1"/>
  <c r="N64" i="87" a="1"/>
  <c r="AK64" i="86" a="1"/>
  <c r="AC64" i="86" a="1"/>
  <c r="AQ64" i="86" a="1"/>
  <c r="S64" i="86" a="1"/>
  <c r="Z64" i="91" a="1"/>
  <c r="AT64" i="92" a="1"/>
  <c r="AZ64" i="87" a="1"/>
  <c r="O64" i="91" a="1"/>
  <c r="T64" i="91" a="1"/>
  <c r="AO64" i="86" a="1"/>
  <c r="AW64" i="91" a="1"/>
  <c r="AL64" i="92" a="1"/>
  <c r="AR64" i="86" a="1"/>
  <c r="AT64" i="91" a="1"/>
  <c r="AE64" i="86" a="1"/>
  <c r="V64" i="86" a="1"/>
  <c r="AG64" i="86" a="1"/>
  <c r="L64" i="91" a="1"/>
  <c r="M64" i="92" a="1"/>
  <c r="T64" i="92" a="1"/>
  <c r="AP64" i="86" a="1"/>
  <c r="AD64" i="86" a="1"/>
  <c r="AB64" i="92" a="1"/>
  <c r="AM64" i="92" a="1"/>
  <c r="AW64" i="86" a="1"/>
  <c r="AU64" i="91" a="1"/>
  <c r="AH64" i="92" a="1"/>
  <c r="W64" i="91" a="1"/>
  <c r="N64" i="91" a="1"/>
  <c r="AU64" i="92" a="1"/>
  <c r="AD64" i="87" a="1"/>
  <c r="V64" i="91" a="1"/>
  <c r="BA64" i="87" a="1"/>
  <c r="AQ64" i="87" a="1"/>
  <c r="AF64" i="86" a="1"/>
  <c r="BA64" i="92" a="1"/>
  <c r="O64" i="92" a="1"/>
  <c r="AH64" i="87" a="1"/>
  <c r="U64" i="87" a="1"/>
  <c r="R64" i="91" a="1"/>
  <c r="AE64" i="87" a="1"/>
  <c r="T64" i="86" a="1"/>
  <c r="AM64" i="86" a="1"/>
  <c r="AV64" i="87" a="1"/>
  <c r="AR64" i="92" a="1"/>
  <c r="R64" i="87" a="1"/>
  <c r="AD64" i="92" a="1"/>
  <c r="AN64" i="92" a="1"/>
  <c r="AT64" i="87" a="1"/>
  <c r="AQ64" i="91" a="1"/>
  <c r="M64" i="87" a="1"/>
  <c r="N64" i="92" a="1"/>
  <c r="AL64" i="87" a="1"/>
  <c r="AT64" i="86" a="1"/>
  <c r="AG64" i="91" a="1"/>
  <c r="R64" i="92" a="1"/>
  <c r="AA64" i="86" a="1"/>
  <c r="S64" i="92" a="1"/>
  <c r="L64" i="87" a="1"/>
  <c r="AS64" i="91" a="1"/>
  <c r="AR64" i="87" a="1"/>
  <c r="X64" i="86" a="1"/>
  <c r="AJ64" i="91" a="1"/>
  <c r="AV64" i="86" a="1"/>
  <c r="AB64" i="86" a="1"/>
  <c r="AN64" i="91" a="1"/>
  <c r="AA64" i="91" a="1"/>
  <c r="T64" i="87" a="1"/>
  <c r="AS64" i="86" a="1"/>
  <c r="AK64" i="92" a="1"/>
  <c r="AK64" i="87" a="1"/>
  <c r="AY64" i="87" a="1"/>
  <c r="S64" i="91" a="1"/>
  <c r="N64" i="86" a="1"/>
  <c r="AG64" i="87" a="1"/>
  <c r="AA64" i="92" a="1"/>
  <c r="AI64" i="92" a="1"/>
  <c r="AH64" i="91" a="1"/>
  <c r="AO64" i="91" a="1"/>
  <c r="AP64" i="91" a="1"/>
  <c r="AZ64" i="91" a="1"/>
  <c r="AC64" i="87" a="1"/>
  <c r="AF64" i="87" a="1"/>
  <c r="AJ64" i="92" a="1"/>
  <c r="AG64" i="92" a="1"/>
  <c r="P64" i="87" a="1"/>
  <c r="AC64" i="92" a="1"/>
  <c r="W64" i="87" a="1"/>
  <c r="U64" i="91" a="1"/>
  <c r="Q64" i="92" a="1"/>
  <c r="AP64" i="87" a="1"/>
  <c r="Z64" i="92" a="1"/>
  <c r="L64" i="86" a="1"/>
  <c r="AS64" i="92" a="1"/>
  <c r="AZ64" i="92" a="1"/>
  <c r="P64" i="91" a="1"/>
  <c r="I64" i="86" a="1"/>
  <c r="AY64" i="91" a="1"/>
  <c r="AR64" i="91" a="1"/>
  <c r="Y64" i="92" a="1"/>
  <c r="AJ64" i="86" a="1"/>
  <c r="AP64" i="92" a="1"/>
  <c r="U64" i="86" a="1"/>
  <c r="AW64" i="87" a="1"/>
  <c r="AC64" i="91" a="1"/>
  <c r="M64" i="86" a="1"/>
  <c r="V64" i="87" a="1"/>
  <c r="AD64" i="91" a="1"/>
  <c r="U64" i="92" a="1"/>
  <c r="Q64" i="86" a="1"/>
  <c r="AS64" i="87" a="1"/>
  <c r="AW64" i="92" a="1"/>
  <c r="M64" i="91" a="1"/>
  <c r="AF64" i="92" a="1"/>
  <c r="AE64" i="91" a="1"/>
  <c r="V64" i="92" a="1"/>
  <c r="AO64" i="92" a="1"/>
  <c r="W64" i="86" a="1"/>
  <c r="K64" i="86" a="1"/>
  <c r="O64" i="86" a="1"/>
  <c r="AH64" i="86" a="1"/>
  <c r="X64" i="91" a="1"/>
  <c r="AX64" i="92" a="1"/>
  <c r="AX64" i="86" a="1"/>
  <c r="Y64" i="87" a="1"/>
  <c r="BA64" i="91" a="1"/>
  <c r="Y64" i="86" a="1"/>
  <c r="J64" i="86" a="1"/>
  <c r="AK64" i="91" a="1"/>
  <c r="AM64" i="87" a="1"/>
  <c r="Z64" i="86" a="1"/>
  <c r="Y64" i="91" a="1"/>
  <c r="AA64" i="87" a="1"/>
  <c r="AU64" i="86" a="1"/>
  <c r="P64" i="92" a="1"/>
  <c r="AU64" i="87" a="1"/>
  <c r="AI64" i="86" a="1"/>
  <c r="X64" i="92" a="1"/>
  <c r="AV64" i="91" a="1"/>
  <c r="P64" i="86" a="1"/>
  <c r="AJ64" i="87" a="1"/>
  <c r="X64" i="87" a="1"/>
  <c r="AB64" i="87" a="1"/>
  <c r="Q64" i="87" a="1"/>
  <c r="AX64" i="91" a="1"/>
  <c r="S64" i="87" a="1"/>
  <c r="AI64" i="87" a="1"/>
  <c r="W64" i="92" a="1"/>
  <c r="AB64" i="91" a="1"/>
  <c r="AN64" i="87" a="1"/>
  <c r="AL64" i="86" a="1"/>
  <c r="AI64" i="91" a="1"/>
  <c r="AL64" i="91" a="1"/>
  <c r="R64" i="86" a="1"/>
  <c r="AV64" i="92" a="1"/>
  <c r="Z64" i="87" a="1"/>
  <c r="AE64" i="92" a="1"/>
  <c r="AM64" i="91" a="1"/>
  <c r="AY64" i="92" a="1"/>
  <c r="AQ64" i="92" a="1"/>
  <c r="AX64" i="87" a="1"/>
  <c r="D64" i="91"/>
  <c r="D64" i="92"/>
  <c r="D64" i="87"/>
  <c r="D64" i="86"/>
  <c r="AA66" i="84" a="1"/>
  <c r="AB66" i="84" s="1"/>
  <c r="C66" i="92" s="1"/>
  <c r="AA65" i="84" a="1"/>
  <c r="AB65" i="84" s="1"/>
  <c r="C65" i="92" s="1"/>
  <c r="C65" i="91" l="1"/>
  <c r="C65" i="86"/>
  <c r="AH65" i="84"/>
  <c r="AK65" i="84" s="1"/>
  <c r="AL65" i="84" s="1" a="1"/>
  <c r="AM65" i="84" s="1"/>
  <c r="D65" i="91" s="1"/>
  <c r="C65" i="87"/>
  <c r="C66" i="87"/>
  <c r="C66" i="86"/>
  <c r="AH66" i="84"/>
  <c r="AK66" i="84" s="1"/>
  <c r="AL66" i="84" s="1" a="1"/>
  <c r="AM66" i="84" s="1"/>
  <c r="D66" i="92" s="1"/>
  <c r="C66" i="91"/>
  <c r="AU65" i="87" a="1"/>
  <c r="AM65" i="91" a="1"/>
  <c r="L66" i="92" a="1"/>
  <c r="V65" i="86" a="1"/>
  <c r="L66" i="91" a="1"/>
  <c r="AG65" i="86" a="1"/>
  <c r="S66" i="92" a="1"/>
  <c r="X66" i="87" a="1"/>
  <c r="AV65" i="91" a="1"/>
  <c r="Y66" i="86" a="1"/>
  <c r="AI65" i="92" a="1"/>
  <c r="I65" i="86" a="1"/>
  <c r="AC66" i="91" a="1"/>
  <c r="AE66" i="86" a="1"/>
  <c r="V65" i="92" a="1"/>
  <c r="O65" i="87" a="1"/>
  <c r="AB66" i="91" a="1"/>
  <c r="X65" i="91" a="1"/>
  <c r="P65" i="91" a="1"/>
  <c r="AR65" i="87" a="1"/>
  <c r="AQ65" i="92" a="1"/>
  <c r="AW66" i="92" a="1"/>
  <c r="AA65" i="91" a="1"/>
  <c r="BA65" i="91" a="1"/>
  <c r="AH65" i="91" a="1"/>
  <c r="AK65" i="92" a="1"/>
  <c r="AI66" i="92" a="1"/>
  <c r="AP65" i="91" a="1"/>
  <c r="Z66" i="87" a="1"/>
  <c r="AE66" i="91" a="1"/>
  <c r="AE65" i="87" a="1"/>
  <c r="S65" i="91" a="1"/>
  <c r="AT65" i="86" a="1"/>
  <c r="AO66" i="91" a="1"/>
  <c r="AY65" i="87" a="1"/>
  <c r="AT65" i="92" a="1"/>
  <c r="P66" i="92" a="1"/>
  <c r="N65" i="87" a="1"/>
  <c r="AM66" i="86" a="1"/>
  <c r="AL66" i="86" a="1"/>
  <c r="AI65" i="91" a="1"/>
  <c r="U65" i="91" a="1"/>
  <c r="K66" i="86" a="1"/>
  <c r="AF65" i="86" a="1"/>
  <c r="AR66" i="92" a="1"/>
  <c r="AQ66" i="92" a="1"/>
  <c r="AZ66" i="92" a="1"/>
  <c r="AF65" i="91" a="1"/>
  <c r="AO66" i="87" a="1"/>
  <c r="AS65" i="91" a="1"/>
  <c r="AR65" i="86" a="1"/>
  <c r="AJ66" i="92" a="1"/>
  <c r="Y65" i="92" a="1"/>
  <c r="X65" i="92" a="1"/>
  <c r="N66" i="86" a="1"/>
  <c r="M66" i="91" a="1"/>
  <c r="AP66" i="92" a="1"/>
  <c r="AG65" i="87" a="1"/>
  <c r="L66" i="86" a="1"/>
  <c r="AS66" i="87" a="1"/>
  <c r="AI66" i="87" a="1"/>
  <c r="AV66" i="87" a="1"/>
  <c r="AP65" i="87" a="1"/>
  <c r="Q65" i="87" a="1"/>
  <c r="AZ66" i="91" a="1"/>
  <c r="Q66" i="86" a="1"/>
  <c r="AK66" i="86" a="1"/>
  <c r="X65" i="86" a="1"/>
  <c r="AW65" i="87" a="1"/>
  <c r="AW66" i="87" a="1"/>
  <c r="AN65" i="91" a="1"/>
  <c r="Z66" i="91" a="1"/>
  <c r="T66" i="86" a="1"/>
  <c r="AN65" i="87" a="1"/>
  <c r="AR66" i="87" a="1"/>
  <c r="AY66" i="91" a="1"/>
  <c r="Q65" i="92" a="1"/>
  <c r="M65" i="87" a="1"/>
  <c r="AF65" i="92" a="1"/>
  <c r="AH66" i="91" a="1"/>
  <c r="AD65" i="92" a="1"/>
  <c r="AF66" i="92" a="1"/>
  <c r="AA65" i="87" a="1"/>
  <c r="AL66" i="92" a="1"/>
  <c r="AB66" i="86" a="1"/>
  <c r="AB65" i="87" a="1"/>
  <c r="R65" i="86" a="1"/>
  <c r="AJ66" i="91" a="1"/>
  <c r="AA65" i="86" a="1"/>
  <c r="L65" i="91" a="1"/>
  <c r="AK65" i="86" a="1"/>
  <c r="U65" i="87" a="1"/>
  <c r="AD66" i="86" a="1"/>
  <c r="AM65" i="87" a="1"/>
  <c r="AQ66" i="87" a="1"/>
  <c r="AS65" i="87" a="1"/>
  <c r="J66" i="86" a="1"/>
  <c r="AJ65" i="92" a="1"/>
  <c r="K65" i="86" a="1"/>
  <c r="T65" i="91" a="1"/>
  <c r="X66" i="91" a="1"/>
  <c r="AE66" i="87" a="1"/>
  <c r="AX65" i="91" a="1"/>
  <c r="Y66" i="87" a="1"/>
  <c r="AE66" i="92" a="1"/>
  <c r="AK66" i="91" a="1"/>
  <c r="BA66" i="92" a="1"/>
  <c r="W65" i="91" a="1"/>
  <c r="AC65" i="86" a="1"/>
  <c r="AF65" i="87" a="1"/>
  <c r="T66" i="91" a="1"/>
  <c r="U65" i="86" a="1"/>
  <c r="AI66" i="91" a="1"/>
  <c r="AT66" i="86" a="1"/>
  <c r="AM66" i="87" a="1"/>
  <c r="I66" i="86" a="1"/>
  <c r="AG66" i="87" a="1"/>
  <c r="V65" i="87" a="1"/>
  <c r="AN66" i="86" a="1"/>
  <c r="AX66" i="92" a="1"/>
  <c r="M65" i="91" a="1"/>
  <c r="P66" i="87" a="1"/>
  <c r="T65" i="92" a="1"/>
  <c r="AR66" i="91" a="1"/>
  <c r="AZ65" i="87" a="1"/>
  <c r="AO65" i="91" a="1"/>
  <c r="AE65" i="86" a="1"/>
  <c r="Q65" i="91" a="1"/>
  <c r="AS66" i="86" a="1"/>
  <c r="AZ66" i="87" a="1"/>
  <c r="AU65" i="92" a="1"/>
  <c r="AX65" i="87" a="1"/>
  <c r="AL65" i="91" a="1"/>
  <c r="AN65" i="92" a="1"/>
  <c r="O66" i="86" a="1"/>
  <c r="AC65" i="91" a="1"/>
  <c r="L65" i="86" a="1"/>
  <c r="AY66" i="87" a="1"/>
  <c r="S66" i="86" a="1"/>
  <c r="AV66" i="91" a="1"/>
  <c r="AW65" i="86" a="1"/>
  <c r="AA66" i="92" a="1"/>
  <c r="Z66" i="86" a="1"/>
  <c r="Z65" i="91" a="1"/>
  <c r="AT66" i="87" a="1"/>
  <c r="AS66" i="92" a="1"/>
  <c r="AK66" i="92" a="1"/>
  <c r="V66" i="91" a="1"/>
  <c r="X66" i="92" a="1"/>
  <c r="P65" i="92" a="1"/>
  <c r="AC65" i="87" a="1"/>
  <c r="T66" i="87" a="1"/>
  <c r="M65" i="86" a="1"/>
  <c r="AL65" i="87" a="1"/>
  <c r="Z66" i="92" a="1"/>
  <c r="AQ66" i="86" a="1"/>
  <c r="AW66" i="86" a="1"/>
  <c r="AF66" i="91" a="1"/>
  <c r="AG65" i="92" a="1"/>
  <c r="AL65" i="86" a="1"/>
  <c r="T65" i="86" a="1"/>
  <c r="W65" i="87" a="1"/>
  <c r="AH66" i="86" a="1"/>
  <c r="AM65" i="92" a="1"/>
  <c r="W66" i="87" a="1"/>
  <c r="AR65" i="91" a="1"/>
  <c r="AI66" i="86" a="1"/>
  <c r="U65" i="92" a="1"/>
  <c r="AA66" i="87" a="1"/>
  <c r="Q66" i="87" a="1"/>
  <c r="AB65" i="91" a="1"/>
  <c r="AU65" i="91" a="1"/>
  <c r="AC66" i="86" a="1"/>
  <c r="AN66" i="87" a="1"/>
  <c r="AY65" i="92" a="1"/>
  <c r="AI65" i="87" a="1"/>
  <c r="W65" i="92" a="1"/>
  <c r="W65" i="86" a="1"/>
  <c r="AO65" i="87" a="1"/>
  <c r="AH65" i="87" a="1"/>
  <c r="L65" i="92" a="1"/>
  <c r="AD66" i="91" a="1"/>
  <c r="M66" i="86" a="1"/>
  <c r="AO66" i="86" a="1"/>
  <c r="AP66" i="86" a="1"/>
  <c r="AP66" i="91" a="1"/>
  <c r="AD66" i="92" a="1"/>
  <c r="R65" i="92" a="1"/>
  <c r="U66" i="91" a="1"/>
  <c r="BA65" i="87" a="1"/>
  <c r="Z65" i="86" a="1"/>
  <c r="AJ65" i="91" a="1"/>
  <c r="AT66" i="91" a="1"/>
  <c r="AX66" i="86" a="1"/>
  <c r="AK65" i="87" a="1"/>
  <c r="AP65" i="92" a="1"/>
  <c r="Q66" i="92" a="1"/>
  <c r="AV65" i="92" a="1"/>
  <c r="O66" i="92" a="1"/>
  <c r="AA65" i="92" a="1"/>
  <c r="X65" i="87" a="1"/>
  <c r="O65" i="91" a="1"/>
  <c r="Q66" i="91" a="1"/>
  <c r="P65" i="86" a="1"/>
  <c r="R66" i="92" a="1"/>
  <c r="P65" i="87" a="1"/>
  <c r="AV65" i="87" a="1"/>
  <c r="AF66" i="86" a="1"/>
  <c r="O66" i="87" a="1"/>
  <c r="AQ65" i="91" a="1"/>
  <c r="S65" i="92" a="1"/>
  <c r="AX66" i="87" a="1"/>
  <c r="Y65" i="87" a="1"/>
  <c r="O65" i="86" a="1"/>
  <c r="AX65" i="92" a="1"/>
  <c r="AD66" i="87" a="1"/>
  <c r="AP65" i="86" a="1"/>
  <c r="AG65" i="91" a="1"/>
  <c r="BA65" i="92" a="1"/>
  <c r="AH66" i="92" a="1"/>
  <c r="AG66" i="86" a="1"/>
  <c r="AU66" i="91" a="1"/>
  <c r="Q65" i="86" a="1"/>
  <c r="Y66" i="91" a="1"/>
  <c r="S65" i="87" a="1"/>
  <c r="AL65" i="92" a="1"/>
  <c r="AH65" i="92" a="1"/>
  <c r="AN66" i="92" a="1"/>
  <c r="AE65" i="91" a="1"/>
  <c r="AG66" i="92" a="1"/>
  <c r="AC66" i="92" a="1"/>
  <c r="Y65" i="91" a="1"/>
  <c r="AU66" i="87" a="1"/>
  <c r="AO65" i="92" a="1"/>
  <c r="AO66" i="92" a="1"/>
  <c r="Z65" i="92" a="1"/>
  <c r="AW65" i="91" a="1"/>
  <c r="U66" i="92" a="1"/>
  <c r="AU66" i="86" a="1"/>
  <c r="AB65" i="86" a="1"/>
  <c r="L65" i="87" a="1"/>
  <c r="AX65" i="86" a="1"/>
  <c r="AM65" i="86" a="1"/>
  <c r="M66" i="87" a="1"/>
  <c r="AO65" i="86" a="1"/>
  <c r="AR66" i="86" a="1"/>
  <c r="T66" i="92" a="1"/>
  <c r="AB66" i="87" a="1"/>
  <c r="AM66" i="91" a="1"/>
  <c r="R66" i="87" a="1"/>
  <c r="R66" i="86" a="1"/>
  <c r="W66" i="86" a="1"/>
  <c r="AN65" i="86" a="1"/>
  <c r="V66" i="87" a="1"/>
  <c r="BA66" i="87" a="1"/>
  <c r="N65" i="91" a="1"/>
  <c r="X66" i="86" a="1"/>
  <c r="AN66" i="91" a="1"/>
  <c r="AH66" i="87" a="1"/>
  <c r="AJ65" i="86" a="1"/>
  <c r="AY66" i="92" a="1"/>
  <c r="N66" i="91" a="1"/>
  <c r="AV66" i="86" a="1"/>
  <c r="AW65" i="92" a="1"/>
  <c r="AX66" i="91" a="1"/>
  <c r="AF66" i="87" a="1"/>
  <c r="AK66" i="87" a="1"/>
  <c r="AQ65" i="87" a="1"/>
  <c r="AI65" i="86" a="1"/>
  <c r="V65" i="91" a="1"/>
  <c r="AR65" i="92" a="1"/>
  <c r="S66" i="87" a="1"/>
  <c r="S66" i="91" a="1"/>
  <c r="L66" i="87" a="1"/>
  <c r="AJ65" i="87" a="1"/>
  <c r="Y66" i="92" a="1"/>
  <c r="T65" i="87" a="1"/>
  <c r="Z65" i="87" a="1"/>
  <c r="AK65" i="91" a="1"/>
  <c r="AT65" i="91" a="1"/>
  <c r="V66" i="92" a="1"/>
  <c r="AJ66" i="87" a="1"/>
  <c r="AD65" i="87" a="1"/>
  <c r="N66" i="87" a="1"/>
  <c r="AQ65" i="86" a="1"/>
  <c r="R66" i="91" a="1"/>
  <c r="AZ65" i="92" a="1"/>
  <c r="R65" i="91" a="1"/>
  <c r="W66" i="92" a="1"/>
  <c r="N66" i="92" a="1"/>
  <c r="AC65" i="92" a="1"/>
  <c r="N65" i="92" a="1"/>
  <c r="AS65" i="86" a="1"/>
  <c r="BA66" i="91" a="1"/>
  <c r="AB66" i="92" a="1"/>
  <c r="AA66" i="91" a="1"/>
  <c r="Y65" i="86" a="1"/>
  <c r="P66" i="86" a="1"/>
  <c r="R65" i="87" a="1"/>
  <c r="W66" i="91" a="1"/>
  <c r="J65" i="86" a="1"/>
  <c r="O65" i="92" a="1"/>
  <c r="AV65" i="86" a="1"/>
  <c r="AQ66" i="91" a="1"/>
  <c r="M65" i="92" a="1"/>
  <c r="AE65" i="92" a="1"/>
  <c r="AT66" i="92" a="1"/>
  <c r="N65" i="86" a="1"/>
  <c r="AD65" i="91" a="1"/>
  <c r="U66" i="86" a="1"/>
  <c r="AW66" i="91" a="1"/>
  <c r="AU66" i="92" a="1"/>
  <c r="AG66" i="91" a="1"/>
  <c r="AH65" i="86" a="1"/>
  <c r="AA66" i="86" a="1"/>
  <c r="U66" i="87" a="1"/>
  <c r="S65" i="86" a="1"/>
  <c r="AY65" i="91" a="1"/>
  <c r="AC66" i="87" a="1"/>
  <c r="AJ66" i="86" a="1"/>
  <c r="AL66" i="87" a="1"/>
  <c r="M66" i="92" a="1"/>
  <c r="AS65" i="92" a="1"/>
  <c r="P66" i="91" a="1"/>
  <c r="AV66" i="92" a="1"/>
  <c r="AD65" i="86" a="1"/>
  <c r="AP66" i="87" a="1"/>
  <c r="AT65" i="87" a="1"/>
  <c r="AB65" i="92" a="1"/>
  <c r="AU65" i="86" a="1"/>
  <c r="AZ65" i="91" a="1"/>
  <c r="O66" i="91" a="1"/>
  <c r="AS66" i="91" a="1"/>
  <c r="AM66" i="92" a="1"/>
  <c r="AL66" i="91" a="1"/>
  <c r="V66" i="86" a="1"/>
  <c r="D65" i="92" l="1"/>
  <c r="D65" i="86"/>
  <c r="D65" i="87"/>
  <c r="D66" i="86"/>
  <c r="D66" i="87"/>
  <c r="D66" i="91"/>
  <c r="AI40" i="88" l="1" a="1"/>
  <c r="S32" i="88" a="1"/>
  <c r="AI32" i="88" a="1"/>
  <c r="E7" i="88" a="1"/>
  <c r="Z43" i="88" a="1"/>
  <c r="I50" i="88" a="1"/>
  <c r="F40" i="88" a="1"/>
  <c r="K53" i="88" a="1"/>
  <c r="AN41" i="88" a="1"/>
  <c r="AH27" i="88" a="1"/>
  <c r="J49" i="88" a="1"/>
  <c r="AO30" i="88" a="1"/>
  <c r="AE10" i="88" a="1"/>
  <c r="AO23" i="88" a="1"/>
  <c r="AO11" i="88" a="1"/>
  <c r="AQ30" i="88" a="1"/>
  <c r="W12" i="88" a="1"/>
  <c r="AB29" i="88" a="1"/>
  <c r="AI8" i="88" a="1"/>
  <c r="AE7" i="88" a="1"/>
  <c r="F7" i="88" a="1"/>
  <c r="S7" i="88" a="1"/>
  <c r="AS5" i="88" a="1"/>
  <c r="AI38" i="88" a="1"/>
  <c r="AQ44" i="88" a="1"/>
  <c r="V45" i="88" a="1"/>
  <c r="AF50" i="88" a="1"/>
  <c r="W56" i="88" a="1"/>
  <c r="P8" i="88" a="1"/>
  <c r="M29" i="88" a="1"/>
  <c r="AM39" i="88" a="1"/>
  <c r="V33" i="88" a="1"/>
  <c r="J42" i="88" a="1"/>
  <c r="W29" i="88" a="1"/>
  <c r="K30" i="88" a="1"/>
  <c r="S31" i="88" a="1"/>
  <c r="L6" i="88" a="1"/>
  <c r="J32" i="88" a="1"/>
  <c r="R31" i="88" a="1"/>
  <c r="E22" i="88" a="1"/>
  <c r="AS10" i="88" a="1"/>
  <c r="S11" i="88" a="1"/>
  <c r="AD43" i="88" a="1"/>
  <c r="Q53" i="88" a="1"/>
  <c r="I29" i="88" a="1"/>
  <c r="F30" i="88" a="1"/>
  <c r="AJ8" i="88" a="1"/>
  <c r="AR54" i="88" a="1"/>
  <c r="AG52" i="88" a="1"/>
  <c r="M27" i="88" a="1"/>
  <c r="J34" i="88" a="1"/>
  <c r="AA20" i="88" a="1"/>
  <c r="AL11" i="88" a="1"/>
  <c r="M52" i="88" a="1"/>
  <c r="G39" i="88" a="1"/>
  <c r="AA53" i="88" a="1"/>
  <c r="W32" i="88" a="1"/>
  <c r="S19" i="88" a="1"/>
  <c r="AO18" i="88" a="1"/>
  <c r="AQ12" i="88" a="1"/>
  <c r="D7" i="88" a="1"/>
  <c r="L52" i="88" a="1"/>
  <c r="Z56" i="88" a="1"/>
  <c r="F23" i="88" a="1"/>
  <c r="AS22" i="88" a="1"/>
  <c r="V30" i="88" a="1"/>
  <c r="AM10" i="88" a="1"/>
  <c r="K54" i="88" a="1"/>
  <c r="AF56" i="88" a="1"/>
  <c r="AE33" i="88" a="1"/>
  <c r="AR31" i="88" a="1"/>
  <c r="AR12" i="88" a="1"/>
  <c r="K41" i="88" a="1"/>
  <c r="D50" i="88" a="1"/>
  <c r="G51" i="88" a="1"/>
  <c r="V21" i="88" a="1"/>
  <c r="AN17" i="88" a="1"/>
  <c r="S16" i="88" a="1"/>
  <c r="AD9" i="88" a="1"/>
  <c r="L9" i="88" a="1"/>
  <c r="AP55" i="88" a="1"/>
  <c r="P54" i="88" a="1"/>
  <c r="N41" i="88" a="1"/>
  <c r="N17" i="88" a="1"/>
  <c r="E17" i="88" a="1"/>
  <c r="AJ18" i="88" a="1"/>
  <c r="AK9" i="88" a="1"/>
  <c r="AL54" i="88" a="1"/>
  <c r="AC40" i="88" a="1"/>
  <c r="N30" i="88" a="1"/>
  <c r="F28" i="88" a="1"/>
  <c r="AL10" i="88" a="1"/>
  <c r="AC52" i="88" a="1"/>
  <c r="I53" i="88" a="1"/>
  <c r="AD30" i="88" a="1"/>
  <c r="E34" i="88" a="1"/>
  <c r="AL31" i="88" a="1"/>
  <c r="AB34" i="88" a="1"/>
  <c r="P5" i="88" a="1"/>
  <c r="AP6" i="88" a="1"/>
  <c r="V11" i="88" a="1"/>
  <c r="E49" i="88" a="1"/>
  <c r="L45" i="88" a="1"/>
  <c r="AH49" i="88" a="1"/>
  <c r="F38" i="88" a="1"/>
  <c r="AG19" i="88" a="1"/>
  <c r="AM20" i="88" a="1"/>
  <c r="Z20" i="88" a="1"/>
  <c r="K32" i="88" a="1"/>
  <c r="AH32" i="88" a="1"/>
  <c r="AJ28" i="88" a="1"/>
  <c r="I10" i="88" a="1"/>
  <c r="O10" i="88" a="1"/>
  <c r="T12" i="88" a="1"/>
  <c r="AD45" i="88" a="1"/>
  <c r="AK42" i="88" a="1"/>
  <c r="AQ45" i="88" a="1"/>
  <c r="AB52" i="88" a="1"/>
  <c r="H30" i="88" a="1"/>
  <c r="AA34" i="88" a="1"/>
  <c r="J18" i="88" a="1"/>
  <c r="AF28" i="88" a="1"/>
  <c r="AH28" i="88" a="1"/>
  <c r="W6" i="88" a="1"/>
  <c r="AH9" i="88" a="1"/>
  <c r="U49" i="88" a="1"/>
  <c r="L55" i="88" a="1"/>
  <c r="AL45" i="88" a="1"/>
  <c r="H41" i="88" a="1"/>
  <c r="P40" i="88" a="1"/>
  <c r="Y40" i="88" a="1"/>
  <c r="O34" i="88" a="1"/>
  <c r="F20" i="88" a="1"/>
  <c r="AQ32" i="88" a="1"/>
  <c r="R19" i="88" a="1"/>
  <c r="AK18" i="88" a="1"/>
  <c r="M33" i="88" a="1"/>
  <c r="M28" i="88" a="1"/>
  <c r="AQ34" i="88" a="1"/>
  <c r="AM27" i="88" a="1"/>
  <c r="K33" i="88" a="1"/>
  <c r="AA17" i="88" a="1"/>
  <c r="AG8" i="88" a="1"/>
  <c r="AB9" i="88" a="1"/>
  <c r="J12" i="88" a="1"/>
  <c r="AH11" i="88" a="1"/>
  <c r="AK55" i="88" a="1"/>
  <c r="AO49" i="88" a="1"/>
  <c r="X54" i="88" a="1"/>
  <c r="R52" i="88" a="1"/>
  <c r="AQ55" i="88" a="1"/>
  <c r="L44" i="88" a="1"/>
  <c r="AD55" i="88" a="1"/>
  <c r="W54" i="88" a="1"/>
  <c r="AH29" i="88" a="1"/>
  <c r="I34" i="88" a="1"/>
  <c r="AL19" i="88" a="1"/>
  <c r="AO12" i="88" a="1"/>
  <c r="F41" i="88" a="1"/>
  <c r="F49" i="88" a="1"/>
  <c r="AP39" i="88" a="1"/>
  <c r="Z29" i="88" a="1"/>
  <c r="S29" i="88" a="1"/>
  <c r="I12" i="88" a="1"/>
  <c r="V44" i="88" a="1"/>
  <c r="AK45" i="88" a="1"/>
  <c r="AF40" i="88" a="1"/>
  <c r="E32" i="88" a="1"/>
  <c r="AR18" i="88" a="1"/>
  <c r="F17" i="88" a="1"/>
  <c r="AB11" i="88" a="1"/>
  <c r="J6" i="88" a="1"/>
  <c r="G53" i="88" a="1"/>
  <c r="O38" i="88" a="1"/>
  <c r="T27" i="88" a="1"/>
  <c r="K21" i="88" a="1"/>
  <c r="N6" i="88" a="1"/>
  <c r="K39" i="88" a="1"/>
  <c r="L40" i="88" a="1"/>
  <c r="J23" i="88" a="1"/>
  <c r="O20" i="88" a="1"/>
  <c r="L23" i="88" a="1"/>
  <c r="S12" i="88" a="1"/>
  <c r="X53" i="88" a="1"/>
  <c r="R56" i="88" a="1"/>
  <c r="AQ29" i="88" a="1"/>
  <c r="AN34" i="88" a="1"/>
  <c r="Y12" i="88" a="1"/>
  <c r="T55" i="88" a="1"/>
  <c r="AD50" i="88" a="1"/>
  <c r="O28" i="88" a="1"/>
  <c r="K23" i="88" a="1"/>
  <c r="AN16" i="88" a="1"/>
  <c r="N29" i="88" a="1"/>
  <c r="AL34" i="88" a="1"/>
  <c r="AF7" i="88" a="1"/>
  <c r="AK7" i="88" a="1"/>
  <c r="H7" i="88" a="1"/>
  <c r="AA56" i="88" a="1"/>
  <c r="AB54" i="88" a="1"/>
  <c r="V43" i="88" a="1"/>
  <c r="AJ38" i="88" a="1"/>
  <c r="AD44" i="88" a="1"/>
  <c r="AD40" i="88" a="1"/>
  <c r="AA40" i="88" a="1"/>
  <c r="G45" i="88" a="1"/>
  <c r="AK44" i="88" a="1"/>
  <c r="D40" i="88" a="1"/>
  <c r="L38" i="88" a="1"/>
  <c r="Z42" i="88" a="1"/>
  <c r="E44" i="88" a="1"/>
  <c r="AD41" i="88" a="1"/>
  <c r="AI41" i="88" a="1"/>
  <c r="I44" i="88" a="1"/>
  <c r="U45" i="88" a="1"/>
  <c r="U44" i="88" a="1"/>
  <c r="Z39" i="88" a="1"/>
  <c r="AJ40" i="88" a="1"/>
  <c r="E45" i="88" a="1"/>
  <c r="I40" i="88" a="1"/>
  <c r="O43" i="88" a="1"/>
  <c r="AS38" i="88" a="1"/>
  <c r="AI42" i="88" a="1"/>
  <c r="AN43" i="88" a="1"/>
  <c r="T38" i="88" a="1"/>
  <c r="Y38" i="88" a="1"/>
  <c r="AI44" i="88" a="1"/>
  <c r="AP41" i="88" a="1"/>
  <c r="Q44" i="88" a="1"/>
  <c r="Z38" i="88" a="1"/>
  <c r="AG43" i="88" a="1"/>
  <c r="R39" i="88" a="1"/>
  <c r="AL43" i="88" a="1"/>
  <c r="AS44" i="88" a="1"/>
  <c r="L41" i="88" a="1"/>
  <c r="AG39" i="88" a="1"/>
  <c r="AH39" i="88" a="1"/>
  <c r="P42" i="88" a="1"/>
  <c r="AQ38" i="88" a="1"/>
  <c r="M38" i="88" a="1"/>
  <c r="K38" i="88" a="1"/>
  <c r="Y41" i="88" a="1"/>
  <c r="AH43" i="88" a="1"/>
  <c r="Y45" i="88" a="1"/>
  <c r="K45" i="88" a="1"/>
  <c r="J40" i="88" a="1"/>
  <c r="G38" i="88" a="1"/>
  <c r="J44" i="88" a="1"/>
  <c r="AO39" i="88" a="1"/>
  <c r="AO45" i="88" a="1"/>
  <c r="AP38" i="88" a="1"/>
  <c r="O41" i="88" a="1"/>
  <c r="K43" i="88" a="1"/>
  <c r="AJ41" i="88" a="1"/>
  <c r="Q42" i="88" a="1"/>
  <c r="AQ43" i="88" a="1"/>
  <c r="D42" i="88" a="1"/>
  <c r="AI43" i="88" a="1"/>
  <c r="V41" i="88" a="1"/>
  <c r="AM38" i="88" a="1"/>
  <c r="AB42" i="88" a="1"/>
  <c r="N42" i="88" a="1"/>
  <c r="P38" i="88" a="1"/>
  <c r="L39" i="88" a="1"/>
  <c r="AE43" i="88" a="1"/>
  <c r="AE40" i="88" a="1"/>
  <c r="AB38" i="88" a="1"/>
  <c r="AG45" i="88" a="1"/>
  <c r="H17" i="88" a="1"/>
  <c r="U18" i="88" a="1"/>
  <c r="AG27" i="88" a="1"/>
  <c r="T30" i="88" a="1"/>
  <c r="F16" i="88" a="1"/>
  <c r="S9" i="88" a="1"/>
  <c r="H6" i="88" a="1"/>
  <c r="P7" i="88" a="1"/>
  <c r="M39" i="88" a="1"/>
  <c r="AD54" i="88" a="1"/>
  <c r="T52" i="88" a="1"/>
  <c r="AK56" i="88" a="1"/>
  <c r="P6" i="88" a="1"/>
  <c r="AM9" i="88" a="1"/>
  <c r="E6" i="88" a="1"/>
  <c r="I6" i="88" a="1"/>
  <c r="Y8" i="88" a="1"/>
  <c r="AH7" i="88" a="1"/>
  <c r="Z6" i="88" a="1"/>
  <c r="F9" i="88" a="1"/>
  <c r="AK11" i="88" a="1"/>
  <c r="X8" i="88" a="1"/>
  <c r="N9" i="88" a="1"/>
  <c r="N8" i="88" a="1"/>
  <c r="AE6" i="88" a="1"/>
  <c r="F10" i="88" a="1"/>
  <c r="U9" i="88" a="1"/>
  <c r="X9" i="88" a="1"/>
  <c r="T8" i="88" a="1"/>
  <c r="AR11" i="88" a="1"/>
  <c r="O8" i="88" a="1"/>
  <c r="W11" i="88" a="1"/>
  <c r="AD12" i="88" a="1"/>
  <c r="AR7" i="88" a="1"/>
  <c r="E10" i="88" a="1"/>
  <c r="L7" i="88" a="1"/>
  <c r="M6" i="88" a="1"/>
  <c r="AL7" i="88" a="1"/>
  <c r="T5" i="88" a="1"/>
  <c r="Z12" i="88" a="1"/>
  <c r="AP10" i="88" a="1"/>
  <c r="AE11" i="88" a="1"/>
  <c r="R6" i="88" a="1"/>
  <c r="AG9" i="88" a="1"/>
  <c r="K11" i="88" a="1"/>
  <c r="AB7" i="88" a="1"/>
  <c r="N10" i="88" a="1"/>
  <c r="L5" i="88" a="1"/>
  <c r="AR5" i="88" a="1"/>
  <c r="F6" i="88" a="1"/>
  <c r="U6" i="88" a="1"/>
  <c r="F12" i="88" a="1"/>
  <c r="AJ11" i="88" a="1"/>
  <c r="AL6" i="88" a="1"/>
  <c r="D10" i="88" a="1"/>
  <c r="AJ6" i="88" a="1"/>
  <c r="AS8" i="88" a="1"/>
  <c r="H9" i="88" a="1"/>
  <c r="AR8" i="88" a="1"/>
  <c r="V9" i="88" a="1"/>
  <c r="AH10" i="88" a="1"/>
  <c r="AQ5" i="88" a="1"/>
  <c r="AJ5" i="88" a="1"/>
  <c r="H11" i="88" a="1"/>
  <c r="AB6" i="88" a="1"/>
  <c r="AC8" i="88" a="1"/>
  <c r="R7" i="88" a="1"/>
  <c r="P12" i="88" a="1"/>
  <c r="AD11" i="88" a="1"/>
  <c r="Y11" i="88" a="1"/>
  <c r="P10" i="88" a="1"/>
  <c r="N12" i="88" a="1"/>
  <c r="AK8" i="88" a="1"/>
  <c r="AF9" i="88" a="1"/>
  <c r="AI11" i="88" a="1"/>
  <c r="Q7" i="88" a="1"/>
  <c r="E8" i="88" a="1"/>
  <c r="D11" i="88" a="1"/>
  <c r="AJ10" i="88" a="1"/>
  <c r="O12" i="88" a="1"/>
  <c r="E5" i="88" a="1"/>
  <c r="Q8" i="88" a="1"/>
  <c r="O5" i="88" a="1"/>
  <c r="G8" i="88" a="1"/>
  <c r="R9" i="88" a="1"/>
  <c r="Y5" i="88" a="1"/>
  <c r="J8" i="88" a="1"/>
  <c r="J7" i="88" a="1"/>
  <c r="AO8" i="88" a="1"/>
  <c r="AP12" i="88" a="1"/>
  <c r="AR6" i="88" a="1"/>
  <c r="AN9" i="88" a="1"/>
  <c r="V8" i="88" a="1"/>
  <c r="AH6" i="88" a="1"/>
  <c r="S5" i="88" a="1"/>
  <c r="V10" i="88" a="1"/>
  <c r="U10" i="88" a="1"/>
  <c r="Y6" i="88" a="1"/>
  <c r="V6" i="88" a="1"/>
  <c r="AI12" i="88" a="1"/>
  <c r="AK10" i="88" a="1"/>
  <c r="U5" i="88" a="1"/>
  <c r="W5" i="88" a="1"/>
  <c r="AG5" i="88" a="1"/>
  <c r="AI6" i="88" a="1"/>
  <c r="T11" i="88" a="1"/>
  <c r="AP9" i="88" a="1"/>
  <c r="H8" i="88" a="1"/>
  <c r="J11" i="88" a="1"/>
  <c r="X11" i="88" a="1"/>
  <c r="H12" i="88" a="1"/>
  <c r="D8" i="88" a="1"/>
  <c r="D12" i="88" a="1"/>
  <c r="AA7" i="88" a="1"/>
  <c r="AD10" i="88" a="1"/>
  <c r="E9" i="88" a="1"/>
  <c r="AF5" i="88" a="1"/>
  <c r="AG11" i="88" a="1"/>
  <c r="H10" i="88" a="1"/>
  <c r="L12" i="88" a="1"/>
  <c r="I7" i="88" a="1"/>
  <c r="Z5" i="88" a="1"/>
  <c r="G10" i="88" a="1"/>
  <c r="U12" i="88" a="1"/>
  <c r="AA12" i="88" a="1"/>
  <c r="AD6" i="88" a="1"/>
  <c r="AL8" i="88" a="1"/>
  <c r="G9" i="88" a="1"/>
  <c r="AH8" i="88" a="1"/>
  <c r="AN11" i="88" a="1"/>
  <c r="G12" i="88" a="1"/>
  <c r="AQ10" i="88" a="1"/>
  <c r="AQ7" i="88" a="1"/>
  <c r="Q6" i="88" a="1"/>
  <c r="F11" i="88" a="1"/>
  <c r="AN8" i="88" a="1"/>
  <c r="R12" i="88" a="1"/>
  <c r="AN6" i="88" a="1"/>
  <c r="AA10" i="88" a="1"/>
  <c r="AC10" i="88" a="1"/>
  <c r="AA8" i="88" a="1"/>
  <c r="AI9" i="88" a="1"/>
  <c r="S8" i="88" a="1"/>
  <c r="AA5" i="88" a="1"/>
  <c r="V7" i="88" a="1"/>
  <c r="L8" i="88" a="1"/>
  <c r="AF10" i="88" a="1"/>
  <c r="AO9" i="88" a="1"/>
  <c r="W7" i="88" a="1"/>
  <c r="F5" i="88" a="1"/>
  <c r="U8" i="88" a="1"/>
  <c r="AP5" i="88" a="1"/>
  <c r="J10" i="88" a="1"/>
  <c r="AG6" i="88" a="1"/>
  <c r="AJ12" i="88" a="1"/>
  <c r="AL5" i="88" a="1"/>
  <c r="I5" i="88" a="1"/>
  <c r="V5" i="88" a="1"/>
  <c r="X7" i="88" a="1"/>
  <c r="O9" i="88" a="1"/>
  <c r="AC12" i="88" a="1"/>
  <c r="M5" i="88" a="1"/>
  <c r="J5" i="88" a="1"/>
  <c r="W8" i="88" a="1"/>
  <c r="AF6" i="88" a="1"/>
  <c r="AE12" i="88" a="1"/>
  <c r="M11" i="88" a="1"/>
  <c r="AK5" i="88" a="1"/>
  <c r="S6" i="88" a="1"/>
  <c r="AF12" i="88" a="1"/>
  <c r="AG7" i="88" a="1"/>
  <c r="T6" i="88" a="1"/>
  <c r="AB12" i="88" a="1"/>
  <c r="I9" i="88" a="1"/>
  <c r="M7" i="88" a="1"/>
  <c r="K9" i="88" a="1"/>
  <c r="AQ8" i="88" a="1"/>
  <c r="M8" i="88" a="1"/>
  <c r="AN10" i="88" a="1"/>
  <c r="AB5" i="88" a="1"/>
  <c r="D6" i="88" a="1"/>
  <c r="Y9" i="88" a="1"/>
  <c r="AL12" i="88" a="1"/>
  <c r="AP8" i="88" a="1"/>
  <c r="N7" i="88" a="1"/>
  <c r="O6" i="88" a="1"/>
  <c r="AA9" i="88" a="1"/>
  <c r="K7" i="88" a="1"/>
  <c r="AO5" i="88" a="1"/>
  <c r="N11" i="88" a="1"/>
  <c r="AH12" i="88" a="1"/>
  <c r="AR10" i="88" a="1"/>
  <c r="K5" i="88" a="1"/>
  <c r="H5" i="88" a="1"/>
  <c r="AM11" i="88" a="1"/>
  <c r="AQ6" i="88" a="1"/>
  <c r="AS6" i="88" a="1"/>
  <c r="AE5" i="88" a="1"/>
  <c r="AS12" i="88" a="1"/>
  <c r="AD5" i="88" a="1"/>
  <c r="I8" i="88" a="1"/>
  <c r="X12" i="88" a="1"/>
  <c r="AK12" i="88" a="1"/>
  <c r="AM7" i="88" a="1"/>
  <c r="M12" i="88" a="1"/>
  <c r="G7" i="88" a="1"/>
  <c r="S10" i="88" a="1"/>
  <c r="AQ9" i="88" a="1"/>
  <c r="D9" i="88" a="1"/>
  <c r="X10" i="88" a="1"/>
  <c r="T9" i="88" a="1"/>
  <c r="X5" i="88" a="1"/>
  <c r="AM6" i="88" a="1"/>
  <c r="AC11" i="88" a="1"/>
  <c r="K10" i="88" a="1"/>
  <c r="L10" i="88" a="1"/>
  <c r="O11" i="88" a="1"/>
  <c r="AO7" i="88" a="1"/>
  <c r="AM8" i="88" a="1"/>
  <c r="Q11" i="88" a="1"/>
  <c r="E11" i="88" a="1"/>
  <c r="I11" i="88" a="1"/>
  <c r="Q10" i="88" a="1"/>
  <c r="W10" i="88" a="1"/>
  <c r="AQ11" i="88" a="1"/>
  <c r="N5" i="88" a="1"/>
  <c r="AP7" i="88" a="1"/>
  <c r="AO6" i="88" a="1"/>
  <c r="AS7" i="88" a="1"/>
  <c r="AD8" i="88" a="1"/>
  <c r="AE9" i="88" a="1"/>
  <c r="AJ32" i="88" a="1"/>
  <c r="U16" i="88" a="1"/>
  <c r="W22" i="88" a="1"/>
  <c r="O19" i="88" a="1"/>
  <c r="U34" i="88" a="1"/>
  <c r="P20" i="88" a="1"/>
  <c r="Z7" i="88" a="1"/>
  <c r="K6" i="88" a="1"/>
  <c r="Z8" i="88" a="1"/>
  <c r="AL44" i="88" a="1"/>
  <c r="Q43" i="88" a="1"/>
  <c r="F56" i="88" a="1"/>
  <c r="AS19" i="88" a="1"/>
  <c r="AH34" i="88" a="1"/>
  <c r="AC27" i="88" a="1"/>
  <c r="AR21" i="88" a="1"/>
  <c r="AS23" i="88" a="1"/>
  <c r="AO31" i="88" a="1"/>
  <c r="N28" i="88" a="1"/>
  <c r="AD29" i="88" a="1"/>
  <c r="X23" i="88" a="1"/>
  <c r="AF31" i="88" a="1"/>
  <c r="AD21" i="88" a="1"/>
  <c r="AG12" i="88" a="1"/>
  <c r="AF8" i="88" a="1"/>
  <c r="W9" i="88" a="1"/>
  <c r="AC6" i="88" a="1"/>
  <c r="K8" i="88" a="1"/>
  <c r="R38" i="88" a="1"/>
  <c r="AB51" i="88" a="1"/>
  <c r="AO40" i="88" a="1"/>
  <c r="R50" i="88" a="1"/>
  <c r="AF54" i="88" a="1"/>
  <c r="AR41" i="88" a="1"/>
  <c r="P51" i="88" a="1"/>
  <c r="F53" i="88" a="1"/>
  <c r="R55" i="88" a="1"/>
  <c r="H32" i="88" a="1"/>
  <c r="J27" i="88" a="1"/>
  <c r="X16" i="88" a="1"/>
  <c r="D28" i="88" a="1"/>
  <c r="L32" i="88" a="1"/>
  <c r="T20" i="88" a="1"/>
  <c r="AL29" i="88" a="1"/>
  <c r="U17" i="88" a="1"/>
  <c r="P16" i="88" a="1"/>
  <c r="AA31" i="88" a="1"/>
  <c r="X19" i="88" a="1"/>
  <c r="AI5" i="88" a="1"/>
  <c r="P11" i="88" a="1"/>
  <c r="AA11" i="88" a="1"/>
  <c r="E12" i="88" a="1"/>
  <c r="M10" i="88" a="1"/>
  <c r="AO51" i="88" a="1"/>
  <c r="P50" i="88" a="1"/>
  <c r="N39" i="88" a="1"/>
  <c r="N54" i="88" a="1"/>
  <c r="AA43" i="88" a="1"/>
  <c r="U56" i="88" a="1"/>
  <c r="AE38" i="88" a="1"/>
  <c r="H43" i="88" a="1"/>
  <c r="W41" i="88" a="1"/>
  <c r="AQ28" i="88" a="1"/>
  <c r="L27" i="88" a="1"/>
  <c r="Y7" i="88" a="1"/>
  <c r="K51" i="88" a="1"/>
  <c r="H56" i="88" a="1"/>
  <c r="AF19" i="88" a="1"/>
  <c r="AK29" i="88" a="1"/>
  <c r="R16" i="88" a="1"/>
  <c r="Y10" i="88" a="1"/>
  <c r="F8" i="88" a="1"/>
  <c r="M44" i="88" a="1"/>
  <c r="X44" i="88" a="1"/>
  <c r="U27" i="88" a="1"/>
  <c r="D34" i="88" a="1"/>
  <c r="D17" i="88" a="1"/>
  <c r="AR50" i="88" a="1"/>
  <c r="R21" i="88" a="1"/>
  <c r="V28" i="88" a="1"/>
  <c r="AF16" i="88" a="1"/>
  <c r="AC9" i="88" a="1"/>
  <c r="W43" i="88" a="1"/>
  <c r="AB39" i="88" a="1"/>
  <c r="AA23" i="88" a="1"/>
  <c r="AC34" i="88" a="1"/>
  <c r="AG29" i="88" a="1"/>
  <c r="AO10" i="88" a="1"/>
  <c r="V56" i="88" a="1"/>
  <c r="AS43" i="88" a="1"/>
  <c r="AA29" i="88" a="1"/>
  <c r="AC23" i="88" a="1"/>
  <c r="AF18" i="88" a="1"/>
  <c r="AI7" i="88" a="1"/>
  <c r="X6" i="88" a="1"/>
  <c r="AO52" i="88" a="1"/>
  <c r="Y42" i="88" a="1"/>
  <c r="F18" i="88" a="1"/>
  <c r="O29" i="88" a="1"/>
  <c r="L30" i="88" a="1"/>
  <c r="T10" i="88" a="1"/>
  <c r="AP49" i="88" a="1"/>
  <c r="AH52" i="88" a="1"/>
  <c r="AN27" i="88" a="1"/>
  <c r="AE28" i="88" a="1"/>
  <c r="AB19" i="88" a="1"/>
  <c r="Z10" i="88" a="1"/>
  <c r="AL9" i="88" a="1"/>
  <c r="AP11" i="88" a="1"/>
  <c r="AP42" i="88" a="1"/>
  <c r="AR43" i="88" a="1"/>
  <c r="X32" i="88" a="1"/>
  <c r="Z16" i="88" a="1"/>
  <c r="E30" i="88" a="1"/>
  <c r="R5" i="88" a="1"/>
  <c r="O7" i="88" a="1"/>
  <c r="AJ45" i="88" a="1"/>
  <c r="N43" i="88" a="1"/>
  <c r="W19" i="88" a="1"/>
  <c r="N23" i="88" a="1"/>
  <c r="AS27" i="88" a="1"/>
  <c r="AD7" i="88" a="1"/>
  <c r="V12" i="88" a="1"/>
  <c r="AS54" i="88" a="1"/>
  <c r="AL56" i="88" a="1"/>
  <c r="V20" i="88" a="1"/>
  <c r="AE31" i="88" a="1"/>
  <c r="V16" i="88" a="1"/>
  <c r="T7" i="88" a="1"/>
  <c r="AN7" i="88" a="1"/>
  <c r="W39" i="88" a="1"/>
  <c r="K44" i="88" a="1"/>
  <c r="X17" i="88" a="1"/>
  <c r="AJ31" i="88" a="1"/>
  <c r="AD32" i="88" a="1"/>
  <c r="Q5" i="88" a="1"/>
  <c r="G5" i="88" a="1"/>
  <c r="R45" i="88" a="1"/>
  <c r="H49" i="88" a="1"/>
  <c r="T19" i="88" a="1"/>
  <c r="Y34" i="88" a="1"/>
  <c r="AB49" i="88" a="1"/>
  <c r="AA45" i="88" a="1"/>
  <c r="Q49" i="88" a="1"/>
  <c r="AE41" i="88" a="1"/>
  <c r="Z44" i="88" a="1"/>
  <c r="J20" i="88" a="1"/>
  <c r="Y17" i="88" a="1"/>
  <c r="D33" i="88" a="1"/>
  <c r="E31" i="88" a="1"/>
  <c r="Z23" i="88" a="1"/>
  <c r="R22" i="88" a="1"/>
  <c r="M9" i="88" a="1"/>
  <c r="AA6" i="88" a="1"/>
  <c r="AF44" i="88" a="1"/>
  <c r="AJ50" i="88" a="1"/>
  <c r="AR44" i="88" a="1"/>
  <c r="O53" i="88" a="1"/>
  <c r="AK17" i="88" a="1"/>
  <c r="U23" i="88" a="1"/>
  <c r="I33" i="88" a="1"/>
  <c r="AM33" i="88" a="1"/>
  <c r="W27" i="88" a="1"/>
  <c r="AM12" i="88" a="1"/>
  <c r="AC7" i="88" a="1"/>
  <c r="AK6" i="88" a="1"/>
  <c r="AN44" i="88" a="1"/>
  <c r="AE55" i="88" a="1"/>
  <c r="I42" i="88" a="1"/>
  <c r="AH40" i="88" a="1"/>
  <c r="G34" i="88" a="1"/>
  <c r="AO32" i="88" a="1"/>
  <c r="N22" i="88" a="1"/>
  <c r="N18" i="88" a="1"/>
  <c r="AQ23" i="88" a="1"/>
  <c r="P9" i="88" a="1"/>
  <c r="AB8" i="88" a="1"/>
  <c r="AB10" i="88" a="1"/>
  <c r="AR56" i="88" a="1"/>
  <c r="G50" i="88" a="1"/>
  <c r="O52" i="88" a="1"/>
  <c r="AO41" i="88" a="1"/>
  <c r="N31" i="88" a="1"/>
  <c r="AH17" i="88" a="1"/>
  <c r="I16" i="88" a="1"/>
  <c r="Q30" i="88" a="1"/>
  <c r="AH20" i="88" a="1"/>
  <c r="Q17" i="88" a="1"/>
  <c r="AK34" i="88" a="1"/>
  <c r="AM19" i="88" a="1"/>
  <c r="AG16" i="88" a="1"/>
  <c r="AJ19" i="88" a="1"/>
  <c r="AN31" i="88" a="1"/>
  <c r="AJ7" i="88" a="1"/>
  <c r="AE8" i="88" a="1"/>
  <c r="AS11" i="88" a="1"/>
  <c r="AM5" i="88" a="1"/>
  <c r="R10" i="88" a="1"/>
  <c r="Y49" i="88" a="1"/>
  <c r="X39" i="88" a="1"/>
  <c r="J51" i="88" a="1"/>
  <c r="I38" i="88" a="1"/>
  <c r="AP52" i="88" a="1"/>
  <c r="AI39" i="88" a="1"/>
  <c r="Z41" i="88" a="1"/>
  <c r="Y43" i="88" a="1"/>
  <c r="AN23" i="88" a="1"/>
  <c r="AG18" i="88" a="1"/>
  <c r="I41" i="88" a="1"/>
  <c r="R42" i="88" a="1"/>
  <c r="V51" i="88" a="1"/>
  <c r="O31" i="88" a="1"/>
  <c r="AG23" i="88" a="1"/>
  <c r="AS31" i="88" a="1"/>
  <c r="AI27" i="88" a="1"/>
  <c r="AS21" i="88" a="1"/>
  <c r="P33" i="88" a="1"/>
  <c r="K17" i="88" a="1"/>
  <c r="AF17" i="88" a="1"/>
  <c r="W23" i="88" a="1"/>
  <c r="AP32" i="88" a="1"/>
  <c r="AP31" i="88" a="1"/>
  <c r="M17" i="88" a="1"/>
  <c r="AE29" i="88" a="1"/>
  <c r="Y21" i="88" a="1"/>
  <c r="L19" i="88" a="1"/>
  <c r="AR23" i="88" a="1"/>
  <c r="E20" i="88" a="1"/>
  <c r="AC16" i="88" a="1"/>
  <c r="O22" i="88" a="1"/>
  <c r="K31" i="88" a="1"/>
  <c r="K19" i="88" a="1"/>
  <c r="R18" i="88" a="1"/>
  <c r="I31" i="88" a="1"/>
  <c r="AM29" i="88" a="1"/>
  <c r="AP16" i="88" a="1"/>
  <c r="F27" i="88" a="1"/>
  <c r="AD22" i="88" a="1"/>
  <c r="AJ27" i="88" a="1"/>
  <c r="U19" i="88" a="1"/>
  <c r="AC22" i="88" a="1"/>
  <c r="AF23" i="88" a="1"/>
  <c r="AK32" i="88" a="1"/>
  <c r="U33" i="88" a="1"/>
  <c r="Y18" i="88" a="1"/>
  <c r="D18" i="88" a="1"/>
  <c r="M23" i="88" a="1"/>
  <c r="AQ21" i="88" a="1"/>
  <c r="S23" i="88" a="1"/>
  <c r="Q28" i="88" a="1"/>
  <c r="AL22" i="88" a="1"/>
  <c r="K28" i="88" a="1"/>
  <c r="AG30" i="88" a="1"/>
  <c r="K27" i="88" a="1"/>
  <c r="O23" i="88" a="1"/>
  <c r="L17" i="88" a="1"/>
  <c r="Z21" i="88" a="1"/>
  <c r="AS28" i="88" a="1"/>
  <c r="W21" i="88" a="1"/>
  <c r="X22" i="88" a="1"/>
  <c r="AN20" i="88" a="1"/>
  <c r="AM30" i="88" a="1"/>
  <c r="AE32" i="88" a="1"/>
  <c r="H19" i="88" a="1"/>
  <c r="AI18" i="88" a="1"/>
  <c r="S21" i="88" a="1"/>
  <c r="Q32" i="88" a="1"/>
  <c r="J31" i="88" a="1"/>
  <c r="AM32" i="88" a="1"/>
  <c r="F33" i="88" a="1"/>
  <c r="D27" i="88" a="1"/>
  <c r="M49" i="88" a="1"/>
  <c r="AJ55" i="88" a="1"/>
  <c r="X55" i="88" a="1"/>
  <c r="AP50" i="88" a="1"/>
  <c r="AE53" i="88" a="1"/>
  <c r="AC53" i="88" a="1"/>
  <c r="AQ54" i="88" a="1"/>
  <c r="AD49" i="88" a="1"/>
  <c r="I54" i="88" a="1"/>
  <c r="W49" i="88" a="1"/>
  <c r="I49" i="88" a="1"/>
  <c r="U50" i="88" a="1"/>
  <c r="AN53" i="88" a="1"/>
  <c r="J54" i="88" a="1"/>
  <c r="F52" i="88" a="1"/>
  <c r="AC50" i="88" a="1"/>
  <c r="P34" i="88" a="1"/>
  <c r="F32" i="88" a="1"/>
  <c r="V34" i="88" a="1"/>
  <c r="AI17" i="88" a="1"/>
  <c r="AD27" i="88" a="1"/>
  <c r="S20" i="88" a="1"/>
  <c r="AB30" i="88" a="1"/>
  <c r="G30" i="88" a="1"/>
  <c r="AK20" i="88" a="1"/>
  <c r="G16" i="88" a="1"/>
  <c r="AQ31" i="88" a="1"/>
  <c r="Z19" i="88" a="1"/>
  <c r="AI29" i="88" a="1"/>
  <c r="I32" i="88" a="1"/>
  <c r="AR19" i="88" a="1"/>
  <c r="V32" i="88" a="1"/>
  <c r="AD31" i="88" a="1"/>
  <c r="I19" i="88" a="1"/>
  <c r="AA19" i="88" a="1"/>
  <c r="Z18" i="88" a="1"/>
  <c r="P27" i="88" a="1"/>
  <c r="AL21" i="88" a="1"/>
  <c r="AF22" i="88" a="1"/>
  <c r="L22" i="88" a="1"/>
  <c r="M34" i="88" a="1"/>
  <c r="AI20" i="88" a="1"/>
  <c r="X29" i="88" a="1"/>
  <c r="AJ23" i="88" a="1"/>
  <c r="AN50" i="88" a="1"/>
  <c r="E53" i="88" a="1"/>
  <c r="AF53" i="88" a="1"/>
  <c r="AI53" i="88" a="1"/>
  <c r="Y52" i="88" a="1"/>
  <c r="T54" i="88" a="1"/>
  <c r="AF52" i="88" a="1"/>
  <c r="G55" i="88" a="1"/>
  <c r="AA50" i="88" a="1"/>
  <c r="E51" i="88" a="1"/>
  <c r="AE56" i="88" a="1"/>
  <c r="S50" i="88" a="1"/>
  <c r="V54" i="88" a="1"/>
  <c r="X52" i="88" a="1"/>
  <c r="AC51" i="88" a="1"/>
  <c r="Z53" i="88" a="1"/>
  <c r="AQ49" i="88" a="1"/>
  <c r="O49" i="88" a="1"/>
  <c r="M50" i="88" a="1"/>
  <c r="AS50" i="88" a="1"/>
  <c r="F51" i="88" a="1"/>
  <c r="V50" i="88" a="1"/>
  <c r="W50" i="88" a="1"/>
  <c r="AA55" i="88" a="1"/>
  <c r="AG54" i="88" a="1"/>
  <c r="O50" i="88" a="1"/>
  <c r="AM51" i="88" a="1"/>
  <c r="R49" i="88" a="1"/>
  <c r="R53" i="88" a="1"/>
  <c r="Z51" i="88" a="1"/>
  <c r="Q21" i="88" a="1"/>
  <c r="AN33" i="88" a="1"/>
  <c r="AL27" i="88" a="1"/>
  <c r="AS18" i="88" a="1"/>
  <c r="AF21" i="88" a="1"/>
  <c r="Q16" i="88" a="1"/>
  <c r="AC30" i="88" a="1"/>
  <c r="S18" i="88" a="1"/>
  <c r="J21" i="88" a="1"/>
  <c r="H18" i="88" a="1"/>
  <c r="AL30" i="88" a="1"/>
  <c r="X30" i="88" a="1"/>
  <c r="P19" i="88" a="1"/>
  <c r="Q23" i="88" a="1"/>
  <c r="Q20" i="88" a="1"/>
  <c r="AP22" i="88" a="1"/>
  <c r="N33" i="88" a="1"/>
  <c r="R17" i="88" a="1"/>
  <c r="AI19" i="88" a="1"/>
  <c r="K34" i="88" a="1"/>
  <c r="U21" i="88" a="1"/>
  <c r="AK23" i="88" a="1"/>
  <c r="N16" i="88" a="1"/>
  <c r="V31" i="88" a="1"/>
  <c r="F29" i="88" a="1"/>
  <c r="AG32" i="88" a="1"/>
  <c r="AR29" i="88" a="1"/>
  <c r="T34" i="88" a="1"/>
  <c r="E56" i="88" a="1"/>
  <c r="P53" i="88" a="1"/>
  <c r="K56" i="88" a="1"/>
  <c r="AF49" i="88" a="1"/>
  <c r="AS56" i="88" a="1"/>
  <c r="AM53" i="88" a="1"/>
  <c r="Q54" i="88" a="1"/>
  <c r="AL55" i="88" a="1"/>
  <c r="AC54" i="88" a="1"/>
  <c r="D56" i="88" a="1"/>
  <c r="Q52" i="88" a="1"/>
  <c r="W53" i="88" a="1"/>
  <c r="E50" i="88" a="1"/>
  <c r="AM55" i="88" a="1"/>
  <c r="AB50" i="88" a="1"/>
  <c r="AN54" i="88" a="1"/>
  <c r="U53" i="88" a="1"/>
  <c r="H53" i="88" a="1"/>
  <c r="AI50" i="88" a="1"/>
  <c r="J53" i="88" a="1"/>
  <c r="AQ33" i="88" a="1"/>
  <c r="AH50" i="88" a="1"/>
  <c r="AN49" i="88" a="1"/>
  <c r="AD51" i="88" a="1"/>
  <c r="N51" i="88" a="1"/>
  <c r="D51" i="88" a="1"/>
  <c r="G52" i="88" a="1"/>
  <c r="X51" i="88" a="1"/>
  <c r="AS49" i="88" a="1"/>
  <c r="G56" i="88" a="1"/>
  <c r="W55" i="88" a="1"/>
  <c r="H51" i="88" a="1"/>
  <c r="AC56" i="88" a="1"/>
  <c r="AG49" i="88" a="1"/>
  <c r="AP54" i="88" a="1"/>
  <c r="AD56" i="88" a="1"/>
  <c r="H54" i="88" a="1"/>
  <c r="M30" i="88" a="1"/>
  <c r="AF34" i="88" a="1"/>
  <c r="AH21" i="88" a="1"/>
  <c r="AM28" i="88" a="1"/>
  <c r="O16" i="88" a="1"/>
  <c r="AJ21" i="88" a="1"/>
  <c r="AD19" i="88" a="1"/>
  <c r="AB22" i="88" a="1"/>
  <c r="AC21" i="88" a="1"/>
  <c r="AC17" i="88" a="1"/>
  <c r="AJ30" i="88" a="1"/>
  <c r="AC20" i="88" a="1"/>
  <c r="AL18" i="88" a="1"/>
  <c r="N34" i="88" a="1"/>
  <c r="H31" i="88" a="1"/>
  <c r="Z27" i="88" a="1"/>
  <c r="N27" i="88" a="1"/>
  <c r="T16" i="88" a="1"/>
  <c r="D23" i="88" a="1"/>
  <c r="P32" i="88" a="1"/>
  <c r="AD28" i="88" a="1"/>
  <c r="O17" i="88" a="1"/>
  <c r="U31" i="88" a="1"/>
  <c r="L29" i="88" a="1"/>
  <c r="AD33" i="88" a="1"/>
  <c r="AO50" i="88" a="1"/>
  <c r="AN56" i="88" a="1"/>
  <c r="K52" i="88" a="1"/>
  <c r="L53" i="88" a="1"/>
  <c r="AR49" i="88" a="1"/>
  <c r="D55" i="88" a="1"/>
  <c r="AC19" i="88" a="1"/>
  <c r="AO19" i="88" a="1"/>
  <c r="AO34" i="88" a="1"/>
  <c r="AD20" i="88" a="1"/>
  <c r="AK31" i="88" a="1"/>
  <c r="U29" i="88" a="1"/>
  <c r="Q29" i="88" a="1"/>
  <c r="D16" i="88" a="1"/>
  <c r="W18" i="88" a="1"/>
  <c r="F22" i="88" a="1"/>
  <c r="AI23" i="88" a="1"/>
  <c r="AG17" i="88" a="1"/>
  <c r="X33" i="88" a="1"/>
  <c r="AD17" i="88" a="1"/>
  <c r="N50" i="88" a="1"/>
  <c r="I56" i="88" a="1"/>
  <c r="O54" i="88" a="1"/>
  <c r="AR51" i="88" a="1"/>
  <c r="U28" i="88" a="1"/>
  <c r="H21" i="88" a="1"/>
  <c r="AB23" i="88" a="1"/>
  <c r="N19" i="88" a="1"/>
  <c r="S34" i="88" a="1"/>
  <c r="AD34" i="88" a="1"/>
  <c r="AQ18" i="88" a="1"/>
  <c r="J30" i="88" a="1"/>
  <c r="AH54" i="88" a="1"/>
  <c r="R54" i="88" a="1"/>
  <c r="S49" i="88" a="1"/>
  <c r="AO54" i="88" a="1"/>
  <c r="O51" i="88" a="1"/>
  <c r="I55" i="88" a="1"/>
  <c r="AM17" i="88" a="1"/>
  <c r="E16" i="88" a="1"/>
  <c r="V19" i="88" a="1"/>
  <c r="M22" i="88" a="1"/>
  <c r="AI22" i="88" a="1"/>
  <c r="AA33" i="88" a="1"/>
  <c r="X21" i="88" a="1"/>
  <c r="K16" i="88" a="1"/>
  <c r="AP17" i="88" a="1"/>
  <c r="E33" i="88" a="1"/>
  <c r="M51" i="88" a="1"/>
  <c r="AQ51" i="88" a="1"/>
  <c r="Y51" i="88" a="1"/>
  <c r="P49" i="88" a="1"/>
  <c r="AJ16" i="88" a="1"/>
  <c r="K20" i="88" a="1"/>
  <c r="W28" i="88" a="1"/>
  <c r="I27" i="88" a="1"/>
  <c r="AQ17" i="88" a="1"/>
  <c r="F19" i="88" a="1"/>
  <c r="J28" i="88" a="1"/>
  <c r="D20" i="88" a="1"/>
  <c r="AS32" i="88" a="1"/>
  <c r="AM21" i="88" a="1"/>
  <c r="M18" i="88" a="1"/>
  <c r="AP21" i="88" a="1"/>
  <c r="Y56" i="88" a="1"/>
  <c r="V53" i="88" a="1"/>
  <c r="AE52" i="88" a="1"/>
  <c r="J52" i="88" a="1"/>
  <c r="AI56" i="88" a="1"/>
  <c r="AA52" i="88" a="1"/>
  <c r="T53" i="88" a="1"/>
  <c r="I21" i="88" a="1"/>
  <c r="F34" i="88" a="1"/>
  <c r="L16" i="88" a="1"/>
  <c r="M19" i="88" a="1"/>
  <c r="AN28" i="88" a="1"/>
  <c r="Z17" i="88" a="1"/>
  <c r="Y31" i="88" a="1"/>
  <c r="AS30" i="88" a="1"/>
  <c r="W31" i="88" a="1"/>
  <c r="Z32" i="88" a="1"/>
  <c r="AL17" i="88" a="1"/>
  <c r="AA16" i="88" a="1"/>
  <c r="T21" i="88" a="1"/>
  <c r="G28" i="88" a="1"/>
  <c r="AN19" i="88" a="1"/>
  <c r="D32" i="88" a="1"/>
  <c r="AE23" i="88" a="1"/>
  <c r="Z31" i="88" a="1"/>
  <c r="J17" i="88" a="1"/>
  <c r="T28" i="88" a="1"/>
  <c r="AC29" i="88" a="1"/>
  <c r="Z22" i="88" a="1"/>
  <c r="R23" i="88" a="1"/>
  <c r="M16" i="88" a="1"/>
  <c r="AG33" i="88" a="1"/>
  <c r="AK52" i="88" a="1"/>
  <c r="M53" i="88" a="1"/>
  <c r="AM54" i="88" a="1"/>
  <c r="AI52" i="88" a="1"/>
  <c r="F50" i="88" a="1"/>
  <c r="AO22" i="88" a="1"/>
  <c r="P28" i="88" a="1"/>
  <c r="R28" i="88" a="1"/>
  <c r="AF29" i="88" a="1"/>
  <c r="AD18" i="88" a="1"/>
  <c r="AA28" i="88" a="1"/>
  <c r="AM34" i="88" a="1"/>
  <c r="Y22" i="88" a="1"/>
  <c r="T18" i="88" a="1"/>
  <c r="H34" i="88" a="1"/>
  <c r="E21" i="88" a="1"/>
  <c r="AM56" i="88" a="1"/>
  <c r="M56" i="88" a="1"/>
  <c r="J55" i="88" a="1"/>
  <c r="AG55" i="88" a="1"/>
  <c r="AO55" i="88" a="1"/>
  <c r="AN18" i="88" a="1"/>
  <c r="AS17" i="88" a="1"/>
  <c r="AE16" i="88" a="1"/>
  <c r="K18" i="88" a="1"/>
  <c r="E18" i="88" a="1"/>
  <c r="H22" i="88" a="1"/>
  <c r="AF32" i="88" a="1"/>
  <c r="AK30" i="88" a="1"/>
  <c r="AP30" i="88" a="1"/>
  <c r="H28" i="88" a="1"/>
  <c r="AF55" i="88" a="1"/>
  <c r="AA54" i="88" a="1"/>
  <c r="AC55" i="88" a="1"/>
  <c r="AE49" i="88" a="1"/>
  <c r="AG53" i="88" a="1"/>
  <c r="AQ27" i="88" a="1"/>
  <c r="E28" i="88" a="1"/>
  <c r="Q34" i="88" a="1"/>
  <c r="N21" i="88" a="1"/>
  <c r="O32" i="88" a="1"/>
  <c r="AH16" i="88" a="1"/>
  <c r="AB21" i="88" a="1"/>
  <c r="AK19" i="88" a="1"/>
  <c r="U52" i="88" a="1"/>
  <c r="Z52" i="88" a="1"/>
  <c r="S55" i="88" a="1"/>
  <c r="AQ52" i="88" a="1"/>
  <c r="I20" i="88" a="1"/>
  <c r="Q27" i="88" a="1"/>
  <c r="AB31" i="88" a="1"/>
  <c r="P18" i="88" a="1"/>
  <c r="AE27" i="88" a="1"/>
  <c r="AF30" i="88" a="1"/>
  <c r="AA21" i="88" a="1"/>
  <c r="AK28" i="88" a="1"/>
  <c r="I23" i="88" a="1"/>
  <c r="Z28" i="88" a="1"/>
  <c r="H52" i="88" a="1"/>
  <c r="V52" i="88" a="1"/>
  <c r="AI30" i="88" a="1"/>
  <c r="G20" i="88" a="1"/>
  <c r="AR34" i="88" a="1"/>
  <c r="J33" i="88" a="1"/>
  <c r="G23" i="88" a="1"/>
  <c r="AL23" i="88" a="1"/>
  <c r="AE19" i="88" a="1"/>
  <c r="E55" i="88" a="1"/>
  <c r="F54" i="88" a="1"/>
  <c r="U55" i="88" a="1"/>
  <c r="AB55" i="88" a="1"/>
  <c r="AN29" i="88" a="1"/>
  <c r="AK21" i="88" a="1"/>
  <c r="P21" i="88" a="1"/>
  <c r="AE30" i="88" a="1"/>
  <c r="Z34" i="88" a="1"/>
  <c r="AP20" i="88" a="1"/>
  <c r="E29" i="88" a="1"/>
  <c r="AS52" i="88" a="1"/>
  <c r="AI49" i="88" a="1"/>
  <c r="AH53" i="88" a="1"/>
  <c r="AC49" i="88" a="1"/>
  <c r="AG31" i="88" a="1"/>
  <c r="G17" i="88" a="1"/>
  <c r="T33" i="88" a="1"/>
  <c r="H33" i="88" a="1"/>
  <c r="G18" i="88" a="1"/>
  <c r="U20" i="88" a="1"/>
  <c r="AO21" i="88" a="1"/>
  <c r="AI28" i="88" a="1"/>
  <c r="Y28" i="88" a="1"/>
  <c r="AE21" i="88" a="1"/>
  <c r="AB33" i="88" a="1"/>
  <c r="S53" i="88" a="1"/>
  <c r="AQ53" i="88" a="1"/>
  <c r="P56" i="88" a="1"/>
  <c r="P55" i="88" a="1"/>
  <c r="AB56" i="88" a="1"/>
  <c r="X50" i="88" a="1"/>
  <c r="N53" i="88" a="1"/>
  <c r="F55" i="88" a="1"/>
  <c r="K55" i="88" a="1"/>
  <c r="AJ33" i="88" a="1"/>
  <c r="AB16" i="88" a="1"/>
  <c r="Q19" i="88" a="1"/>
  <c r="AN22" i="88" a="1"/>
  <c r="L28" i="88" a="1"/>
  <c r="M20" i="88" a="1"/>
  <c r="AL32" i="88" a="1"/>
  <c r="X18" i="88" a="1"/>
  <c r="I28" i="88" a="1"/>
  <c r="AJ17" i="88" a="1"/>
  <c r="AR30" i="88" a="1"/>
  <c r="AB28" i="88" a="1"/>
  <c r="H16" i="88" a="1"/>
  <c r="G31" i="88" a="1"/>
  <c r="AO28" i="88" a="1"/>
  <c r="I17" i="88" a="1"/>
  <c r="AF27" i="88" a="1"/>
  <c r="E23" i="88" a="1"/>
  <c r="T17" i="88" a="1"/>
  <c r="AH23" i="88" a="1"/>
  <c r="L33" i="88" a="1"/>
  <c r="G32" i="88" a="1"/>
  <c r="AC31" i="88" a="1"/>
  <c r="AJ29" i="88" a="1"/>
  <c r="J29" i="88" a="1"/>
  <c r="E54" i="88" a="1"/>
  <c r="S51" i="88" a="1"/>
  <c r="AS55" i="88" a="1"/>
  <c r="S54" i="88" a="1"/>
  <c r="O55" i="88" a="1"/>
  <c r="AK51" i="88" a="1"/>
  <c r="Y50" i="88" a="1"/>
  <c r="AJ49" i="88" a="1"/>
  <c r="S17" i="88" a="1"/>
  <c r="Y19" i="88" a="1"/>
  <c r="L34" i="88" a="1"/>
  <c r="D22" i="88" a="1"/>
  <c r="S22" i="88" a="1"/>
  <c r="W30" i="88" a="1"/>
  <c r="AR22" i="88" a="1"/>
  <c r="AE34" i="88" a="1"/>
  <c r="O27" i="88" a="1"/>
  <c r="AG28" i="88" a="1"/>
  <c r="X28" i="88" a="1"/>
  <c r="AI54" i="88" a="1"/>
  <c r="Y53" i="88" a="1"/>
  <c r="AM49" i="88" a="1"/>
  <c r="J50" i="88" a="1"/>
  <c r="AL53" i="88" a="1"/>
  <c r="AL49" i="88" a="1"/>
  <c r="AK53" i="88" a="1"/>
  <c r="U51" i="88" a="1"/>
  <c r="T23" i="88" a="1"/>
  <c r="G21" i="88" a="1"/>
  <c r="AP28" i="88" a="1"/>
  <c r="X34" i="88" a="1"/>
  <c r="Q31" i="88" a="1"/>
  <c r="AQ22" i="88" a="1"/>
  <c r="P22" i="88" a="1"/>
  <c r="AQ16" i="88" a="1"/>
  <c r="AR32" i="88" a="1"/>
  <c r="Y32" i="88" a="1"/>
  <c r="Y20" i="88" a="1"/>
  <c r="W16" i="88" a="1"/>
  <c r="O30" i="88" a="1"/>
  <c r="X31" i="88" a="1"/>
  <c r="Y27" i="88" a="1"/>
  <c r="AA30" i="88" a="1"/>
  <c r="F31" i="88" a="1"/>
  <c r="AH51" i="88" a="1"/>
  <c r="H50" i="88" a="1"/>
  <c r="Q50" i="88" a="1"/>
  <c r="L56" i="88" a="1"/>
  <c r="L51" i="88" a="1"/>
  <c r="AA49" i="88" a="1"/>
  <c r="AG50" i="88" a="1"/>
  <c r="AO53" i="88" a="1"/>
  <c r="AM50" i="88" a="1"/>
  <c r="AL16" i="88" a="1"/>
  <c r="AO17" i="88" a="1"/>
  <c r="V17" i="88" a="1"/>
  <c r="AK16" i="88" a="1"/>
  <c r="AM22" i="88" a="1"/>
  <c r="V18" i="88" a="1"/>
  <c r="R20" i="88" a="1"/>
  <c r="F21" i="88" a="1"/>
  <c r="AO33" i="88" a="1"/>
  <c r="AJ22" i="88" a="1"/>
  <c r="AO20" i="88" a="1"/>
  <c r="G19" i="88" a="1"/>
  <c r="AB20" i="88" a="1"/>
  <c r="AN30" i="88" a="1"/>
  <c r="T32" i="88" a="1"/>
  <c r="D29" i="88" a="1"/>
  <c r="U32" i="88" a="1"/>
  <c r="S56" i="88" a="1"/>
  <c r="AR53" i="88" a="1"/>
  <c r="N56" i="88" a="1"/>
  <c r="T50" i="88" a="1"/>
  <c r="AR55" i="88" a="1"/>
  <c r="Y54" i="88" a="1"/>
  <c r="AB53" i="88" a="1"/>
  <c r="U22" i="88" a="1"/>
  <c r="AE18" i="88" a="1"/>
  <c r="AK33" i="88" a="1"/>
  <c r="AA27" i="88" a="1"/>
  <c r="AR17" i="88" a="1"/>
  <c r="L18" i="88" a="1"/>
  <c r="Z33" i="88" a="1"/>
  <c r="D30" i="88" a="1"/>
  <c r="S30" i="88" a="1"/>
  <c r="AQ20" i="88" a="1"/>
  <c r="K29" i="88" a="1"/>
  <c r="V23" i="88" a="1"/>
  <c r="P23" i="88" a="1"/>
  <c r="Y29" i="88" a="1"/>
  <c r="AN32" i="88" a="1"/>
  <c r="AD23" i="88" a="1"/>
  <c r="R33" i="88" a="1"/>
  <c r="G29" i="88" a="1"/>
  <c r="N20" i="88" a="1"/>
  <c r="V27" i="88" a="1"/>
  <c r="AM16" i="88" a="1"/>
  <c r="U30" i="88" a="1"/>
  <c r="Q33" i="88" a="1"/>
  <c r="AG22" i="88" a="1"/>
  <c r="J19" i="88" a="1"/>
  <c r="AH22" i="88" a="1"/>
  <c r="AL28" i="88" a="1"/>
  <c r="AD16" i="88" a="1"/>
  <c r="AR28" i="88" a="1"/>
  <c r="AJ53" i="88" a="1"/>
  <c r="AI55" i="88" a="1"/>
  <c r="Q55" i="88" a="1"/>
  <c r="AJ52" i="88" a="1"/>
  <c r="T56" i="88" a="1"/>
  <c r="R32" i="88" a="1"/>
  <c r="AR20" i="88" a="1"/>
  <c r="H29" i="88" a="1"/>
  <c r="AH31" i="88" a="1"/>
  <c r="AH33" i="88" a="1"/>
  <c r="AO27" i="88" a="1"/>
  <c r="AR16" i="88" a="1"/>
  <c r="AG20" i="88" a="1"/>
  <c r="P30" i="88" a="1"/>
  <c r="T22" i="88" a="1"/>
  <c r="H20" i="88" a="1"/>
  <c r="S52" i="88" a="1"/>
  <c r="K50" i="88" a="1"/>
  <c r="J56" i="88" a="1"/>
  <c r="AS51" i="88" a="1"/>
  <c r="AD53" i="88" a="1"/>
  <c r="N52" i="88" a="1"/>
  <c r="H55" i="88" a="1"/>
  <c r="AJ51" i="88" a="1"/>
  <c r="K49" i="88" a="1"/>
  <c r="Z30" i="88" a="1"/>
  <c r="S27" i="88" a="1"/>
  <c r="V29" i="88" a="1"/>
  <c r="W33" i="88" a="1"/>
  <c r="AC18" i="88" a="1"/>
  <c r="J22" i="88" a="1"/>
  <c r="AJ20" i="88" a="1"/>
  <c r="R34" i="88" a="1"/>
  <c r="L31" i="88" a="1"/>
  <c r="P29" i="88" a="1"/>
  <c r="AM31" i="88" a="1"/>
  <c r="M54" i="88" a="1"/>
  <c r="AR52" i="88" a="1"/>
  <c r="AD52" i="88" a="1"/>
  <c r="AG56" i="88" a="1"/>
  <c r="Z49" i="88" a="1"/>
  <c r="AE22" i="88" a="1"/>
  <c r="D21" i="88" a="1"/>
  <c r="R29" i="88" a="1"/>
  <c r="W17" i="88" a="1"/>
  <c r="AH30" i="88" a="1"/>
  <c r="AG34" i="88" a="1"/>
  <c r="H27" i="88" a="1"/>
  <c r="R30" i="88" a="1"/>
  <c r="AB27" i="88" a="1"/>
  <c r="AK27" i="88" a="1"/>
  <c r="AC28" i="88" a="1"/>
  <c r="Q18" i="88" a="1"/>
  <c r="AE20" i="88" a="1"/>
  <c r="AC33" i="88" a="1"/>
  <c r="AF20" i="88" a="1"/>
  <c r="AB32" i="88" a="1"/>
  <c r="W20" i="88" a="1"/>
  <c r="Q51" i="88" a="1"/>
  <c r="AK50" i="88" a="1"/>
  <c r="L50" i="88" a="1"/>
  <c r="D52" i="88" a="1"/>
  <c r="AK49" i="88" a="1"/>
  <c r="AE50" i="88" a="1"/>
  <c r="AO56" i="88" a="1"/>
  <c r="AC32" i="88" a="1"/>
  <c r="AH19" i="88" a="1"/>
  <c r="AI33" i="88" a="1"/>
  <c r="M21" i="88" a="1"/>
  <c r="S28" i="88" a="1"/>
  <c r="AK22" i="88" a="1"/>
  <c r="Y33" i="88" a="1"/>
  <c r="Y23" i="88" a="1"/>
  <c r="G22" i="88" a="1"/>
  <c r="T31" i="88" a="1"/>
  <c r="P17" i="88" a="1"/>
  <c r="M31" i="88" a="1"/>
  <c r="I22" i="88" a="1"/>
  <c r="I30" i="88" a="1"/>
  <c r="AP34" i="88" a="1"/>
  <c r="T29" i="88" a="1"/>
  <c r="L49" i="88" a="1"/>
  <c r="Y55" i="88" a="1"/>
  <c r="AM23" i="88" a="1"/>
  <c r="H23" i="88" a="1"/>
  <c r="X20" i="88" a="1"/>
  <c r="D54" i="88" a="1"/>
  <c r="X40" i="88" a="1"/>
  <c r="AE44" i="88" a="1"/>
  <c r="AS34" i="88" a="1"/>
  <c r="AF33" i="88" a="1"/>
  <c r="AN12" i="88" a="1"/>
  <c r="Q12" i="88" a="1"/>
  <c r="AO44" i="88" a="1"/>
  <c r="AC42" i="88" a="1"/>
  <c r="K22" i="88" a="1"/>
  <c r="R27" i="88" a="1"/>
  <c r="AJ34" i="88" a="1"/>
  <c r="R11" i="88" a="1"/>
  <c r="I39" i="88" a="1"/>
  <c r="I52" i="88" a="1"/>
  <c r="D31" i="88" a="1"/>
  <c r="AR33" i="88" a="1"/>
  <c r="AR27" i="88" a="1"/>
  <c r="D5" i="88" a="1"/>
  <c r="U43" i="88" a="1"/>
  <c r="AH56" i="88" a="1"/>
  <c r="G27" i="88" a="1"/>
  <c r="AI16" i="88" a="1"/>
  <c r="AI31" i="88" a="1"/>
  <c r="G6" i="88" a="1"/>
  <c r="Z54" i="88" a="1"/>
  <c r="AN21" i="88" a="1"/>
  <c r="S33" i="88" a="1"/>
  <c r="AA32" i="88" a="1"/>
  <c r="AF51" i="88" a="1"/>
  <c r="AR38" i="88" a="1"/>
  <c r="Y30" i="88" a="1"/>
  <c r="J16" i="88" a="1"/>
  <c r="U7" i="88" a="1"/>
  <c r="K12" i="88" a="1"/>
  <c r="AR40" i="88" a="1"/>
  <c r="D43" i="88" a="1"/>
  <c r="E19" i="88" a="1"/>
  <c r="O21" i="88" a="1"/>
  <c r="AA18" i="88" a="1"/>
  <c r="G33" i="88" a="1"/>
  <c r="L11" i="88" a="1"/>
  <c r="AH38" i="88" a="1"/>
  <c r="AS20" i="88" a="1"/>
  <c r="P31" i="88" a="1"/>
  <c r="AH18" i="88" a="1"/>
  <c r="E27" i="88" a="1"/>
  <c r="AG21" i="88" a="1"/>
  <c r="AM18" i="88" a="1"/>
  <c r="AI21" i="88" a="1"/>
  <c r="AL20" i="88" a="1"/>
  <c r="AS33" i="88" a="1"/>
  <c r="AB18" i="88" a="1"/>
  <c r="AP33" i="88" a="1"/>
  <c r="J9" i="88" a="1"/>
  <c r="AJ9" i="88" a="1"/>
  <c r="U11" i="88" a="1"/>
  <c r="Z9" i="88" a="1"/>
  <c r="AN51" i="88" a="1"/>
  <c r="U38" i="88" a="1"/>
  <c r="AQ50" i="88" a="1"/>
  <c r="E52" i="88" a="1"/>
  <c r="AA22" i="88" a="1"/>
  <c r="O18" i="88" a="1"/>
  <c r="AP27" i="88" a="1"/>
  <c r="L21" i="88" a="1"/>
  <c r="AI34" i="88" a="1"/>
  <c r="AF11" i="88" a="1"/>
  <c r="AR9" i="88" a="1"/>
  <c r="AN5" i="88" a="1"/>
  <c r="U41" i="88" a="1"/>
  <c r="P52" i="88" a="1"/>
  <c r="AB40" i="88" a="1"/>
  <c r="T44" i="88" a="1"/>
  <c r="I45" i="88" a="1"/>
  <c r="AS16" i="88" a="1"/>
  <c r="Y16" i="88" a="1"/>
  <c r="V22" i="88" a="1"/>
  <c r="AP23" i="88" a="1"/>
  <c r="L20" i="88" a="1"/>
  <c r="N32" i="88" a="1"/>
  <c r="Q9" i="88" a="1"/>
  <c r="AS9" i="88" a="1"/>
  <c r="Z50" i="88" a="1"/>
  <c r="N45" i="88" a="1"/>
  <c r="AL42" i="88" a="1"/>
  <c r="AP56" i="88" a="1"/>
  <c r="I43" i="88" a="1"/>
  <c r="X27" i="88" a="1"/>
  <c r="AQ19" i="88" a="1"/>
  <c r="AO16" i="88" a="1"/>
  <c r="AP19" i="88" a="1"/>
  <c r="AO29" i="88" a="1"/>
  <c r="AB17" i="88" a="1"/>
  <c r="AH5" i="88" a="1"/>
  <c r="AG10" i="88" a="1"/>
  <c r="D38" i="88" a="1"/>
  <c r="Z40" i="88" a="1"/>
  <c r="R51" i="88" a="1"/>
  <c r="K42" i="88" a="1"/>
  <c r="V55" i="88" a="1"/>
  <c r="AP18" i="88" a="1"/>
  <c r="M32" i="88" a="1"/>
  <c r="AS29" i="88" a="1"/>
  <c r="W34" i="88" a="1"/>
  <c r="O33" i="88" a="1"/>
  <c r="D19" i="88" a="1"/>
  <c r="AP29" i="88" a="1"/>
  <c r="AE17" i="88" a="1"/>
  <c r="I18" i="88" a="1"/>
  <c r="AL33" i="88" a="1"/>
  <c r="Q22" i="88" a="1"/>
  <c r="G11" i="88" a="1"/>
  <c r="AI10" i="88" a="1"/>
  <c r="R8" i="88" a="1"/>
  <c r="Z11" i="88" a="1"/>
  <c r="AC5" i="88" a="1"/>
  <c r="X41" i="88" a="1"/>
  <c r="P39" i="88" a="1"/>
  <c r="AP53" i="88" a="1"/>
  <c r="T51" i="88" a="1"/>
  <c r="N55" i="88" a="1"/>
  <c r="I51" i="88" a="1"/>
  <c r="X49" i="88" a="1"/>
  <c r="U54" i="88" a="1"/>
  <c r="AD39" i="88" a="1"/>
  <c r="W44" i="88" a="1"/>
  <c r="U40" i="88" a="1"/>
  <c r="X45" i="88" a="1"/>
  <c r="AE42" i="88" a="1"/>
  <c r="AL39" i="88" a="1"/>
  <c r="P44" i="88" a="1"/>
  <c r="Q41" i="88" a="1"/>
  <c r="P43" i="88" a="1"/>
  <c r="AL38" i="88" a="1"/>
  <c r="P41" i="88" a="1"/>
  <c r="E40" i="88" a="1"/>
  <c r="O39" i="88" a="1"/>
  <c r="T45" i="88" a="1"/>
  <c r="Y44" i="88" a="1"/>
  <c r="AE39" i="88" a="1"/>
  <c r="S40" i="88" a="1"/>
  <c r="S43" i="88" a="1"/>
  <c r="AK41" i="88" a="1"/>
  <c r="AI45" i="88" a="1"/>
  <c r="M42" i="88" a="1"/>
  <c r="AS40" i="88" a="1"/>
  <c r="V42" i="88" a="1"/>
  <c r="H38" i="88" a="1"/>
  <c r="E38" i="88" a="1"/>
  <c r="AF39" i="88" a="1"/>
  <c r="AJ43" i="88" a="1"/>
  <c r="D39" i="88" a="1"/>
  <c r="AN39" i="88" a="1"/>
  <c r="AK38" i="88" a="1"/>
  <c r="E43" i="88" a="1"/>
  <c r="AC44" i="88" a="1"/>
  <c r="AM40" i="88" a="1"/>
  <c r="AH42" i="88" a="1"/>
  <c r="H44" i="88" a="1"/>
  <c r="AG42" i="88" a="1"/>
  <c r="AM45" i="88" a="1"/>
  <c r="AF41" i="88" a="1"/>
  <c r="P45" i="88" a="1"/>
  <c r="H42" i="88" a="1"/>
  <c r="AP43" i="88" a="1"/>
  <c r="AK43" i="88" a="1"/>
  <c r="R40" i="88" a="1"/>
  <c r="J45" i="88" a="1"/>
  <c r="AQ41" i="88" a="1"/>
  <c r="V38" i="88" a="1"/>
  <c r="AR39" i="88" a="1"/>
  <c r="AG41" i="88" a="1"/>
  <c r="W38" i="88" a="1"/>
  <c r="T42" i="88" a="1"/>
  <c r="AH44" i="88" a="1"/>
  <c r="AA44" i="88" a="1"/>
  <c r="J38" i="88" a="1"/>
  <c r="AD42" i="88" a="1"/>
  <c r="AB41" i="88" a="1"/>
  <c r="AO38" i="88" a="1"/>
  <c r="U42" i="88" a="1"/>
  <c r="AE45" i="88" a="1"/>
  <c r="AN42" i="88" a="1"/>
  <c r="AC38" i="88" a="1"/>
  <c r="H45" i="88" a="1"/>
  <c r="G42" i="88" a="1"/>
  <c r="AG44" i="88" a="1"/>
  <c r="AS39" i="88" a="1"/>
  <c r="D41" i="88" a="1"/>
  <c r="L43" i="88" a="1"/>
  <c r="AQ40" i="88" a="1"/>
  <c r="G41" i="88" a="1"/>
  <c r="G43" i="88" a="1"/>
  <c r="H39" i="88" a="1"/>
  <c r="AJ44" i="88" a="1"/>
  <c r="J41" i="88" a="1"/>
  <c r="AO42" i="88" a="1"/>
  <c r="E41" i="88" a="1"/>
  <c r="AP44" i="88" a="1"/>
  <c r="R44" i="88" a="1"/>
  <c r="T39" i="88" a="1"/>
  <c r="E39" i="88" a="1"/>
  <c r="S38" i="88" a="1"/>
  <c r="AL41" i="88" a="1"/>
  <c r="AA42" i="88" a="1"/>
  <c r="O44" i="88" a="1"/>
  <c r="H40" i="88" a="1"/>
  <c r="W40" i="88" a="1"/>
  <c r="AG38" i="88" a="1"/>
  <c r="D44" i="88" a="1"/>
  <c r="G44" i="88" a="1"/>
  <c r="X38" i="88" a="1"/>
  <c r="J43" i="88" a="1"/>
  <c r="AR45" i="88" a="1"/>
  <c r="O45" i="88" a="1"/>
  <c r="M40" i="88" a="1"/>
  <c r="Z45" i="88" a="1"/>
  <c r="F45" i="88" a="1"/>
  <c r="S41" i="88" a="1"/>
  <c r="M45" i="88" a="1"/>
  <c r="T41" i="88" a="1"/>
  <c r="T43" i="88" a="1"/>
  <c r="AK40" i="88" a="1"/>
  <c r="AN38" i="88" a="1"/>
  <c r="AF38" i="88" a="1"/>
  <c r="S45" i="88" a="1"/>
  <c r="J39" i="88" a="1"/>
  <c r="W42" i="88" a="1"/>
  <c r="AC41" i="88" a="1"/>
  <c r="O40" i="88" a="1"/>
  <c r="R41" i="88" a="1"/>
  <c r="AH41" i="88" a="1"/>
  <c r="AF43" i="88" a="1"/>
  <c r="AS45" i="88" a="1"/>
  <c r="AN40" i="88" a="1"/>
  <c r="AC39" i="88" a="1"/>
  <c r="Q38" i="88" a="1"/>
  <c r="F44" i="88" a="1"/>
  <c r="AF42" i="88" a="1"/>
  <c r="N44" i="88" a="1"/>
  <c r="AM44" i="88" a="1"/>
  <c r="AA38" i="88" a="1"/>
  <c r="S44" i="88" a="1"/>
  <c r="AM43" i="88" a="1"/>
  <c r="V39" i="88" a="1"/>
  <c r="V40" i="88" a="1"/>
  <c r="Q39" i="88" a="1"/>
  <c r="K40" i="88" a="1"/>
  <c r="G40" i="88" a="1"/>
  <c r="F39" i="88" a="1"/>
  <c r="M43" i="88" a="1"/>
  <c r="AM42" i="88" a="1"/>
  <c r="AD38" i="88" a="1"/>
  <c r="AO43" i="88" a="1"/>
  <c r="AC43" i="88" a="1"/>
  <c r="T40" i="88" a="1"/>
  <c r="AA41" i="88" a="1"/>
  <c r="U39" i="88" a="1"/>
  <c r="N40" i="88" a="1"/>
  <c r="F42" i="88" a="1"/>
  <c r="F43" i="88" a="1"/>
  <c r="T49" i="88" a="1"/>
  <c r="X56" i="88" a="1"/>
  <c r="Z55" i="88" a="1"/>
  <c r="G54" i="88" a="1"/>
  <c r="AC45" i="88" a="1"/>
  <c r="O42" i="88" a="1"/>
  <c r="AI51" i="88" a="1"/>
  <c r="AK39" i="88" a="1"/>
  <c r="AG51" i="88" a="1"/>
  <c r="AQ56" i="88" a="1"/>
  <c r="AJ39" i="88" a="1"/>
  <c r="AL40" i="88" a="1"/>
  <c r="L54" i="88" a="1"/>
  <c r="M41" i="88" a="1"/>
  <c r="W52" i="88" a="1"/>
  <c r="AN55" i="88" a="1"/>
  <c r="S42" i="88" a="1"/>
  <c r="V49" i="88" a="1"/>
  <c r="AM41" i="88" a="1"/>
  <c r="AB44" i="88" a="1"/>
  <c r="Q56" i="88" a="1"/>
  <c r="D45" i="88" a="1"/>
  <c r="AB43" i="88" a="1"/>
  <c r="AJ42" i="88" a="1"/>
  <c r="AP51" i="88" a="1"/>
  <c r="AA39" i="88" a="1"/>
  <c r="Q45" i="88" a="1"/>
  <c r="AF45" i="88" a="1"/>
  <c r="AN52" i="88" a="1"/>
  <c r="AJ56" i="88" a="1"/>
  <c r="W45" i="88" a="1"/>
  <c r="D53" i="88" a="1"/>
  <c r="G49" i="88" a="1"/>
  <c r="O56" i="88" a="1"/>
  <c r="N49" i="88" a="1"/>
  <c r="AM52" i="88" a="1"/>
  <c r="AS53" i="88" a="1"/>
  <c r="AJ54" i="88" a="1"/>
  <c r="R43" i="88" a="1"/>
  <c r="AK54" i="88" a="1"/>
  <c r="D49" i="88" a="1"/>
  <c r="AR42" i="88" a="1"/>
  <c r="AP40" i="88" a="1"/>
  <c r="Y39" i="88" a="1"/>
  <c r="AP45" i="88" a="1"/>
  <c r="W51" i="88" a="1"/>
  <c r="AL52" i="88" a="1"/>
  <c r="AL51" i="88" a="1"/>
  <c r="AG40" i="88" a="1"/>
  <c r="AE51" i="88" a="1"/>
  <c r="AQ39" i="88" a="1"/>
  <c r="AS41" i="88" a="1"/>
  <c r="AE54" i="88" a="1"/>
  <c r="S39" i="88" a="1"/>
  <c r="Q40" i="88" a="1"/>
  <c r="L42" i="88" a="1"/>
  <c r="AA51" i="88" a="1"/>
  <c r="AB45" i="88" a="1"/>
  <c r="E42" i="88" a="1"/>
  <c r="AL50" i="88" a="1"/>
  <c r="AN45" i="88" a="1"/>
  <c r="X43" i="88" a="1"/>
  <c r="AQ42" i="88" a="1"/>
  <c r="AH45" i="88" a="1"/>
  <c r="X42" i="88" a="1"/>
  <c r="AH55" i="88" a="1"/>
  <c r="M55" i="88" a="1"/>
  <c r="N38" i="88" a="1"/>
  <c r="AS42" i="88" a="1"/>
  <c r="C9" i="88" l="1"/>
  <c r="C22" i="88"/>
  <c r="C21" i="88"/>
  <c r="C52" i="88"/>
  <c r="C50" i="88"/>
  <c r="C56" i="88"/>
  <c r="C33" i="88"/>
  <c r="C49" i="88"/>
  <c r="C39" i="88"/>
  <c r="C11" i="88"/>
  <c r="C42" i="88"/>
  <c r="C20" i="88"/>
  <c r="C31" i="88"/>
  <c r="C16" i="88"/>
  <c r="C23" i="88"/>
  <c r="C8" i="88"/>
  <c r="C43" i="88"/>
  <c r="C40" i="88"/>
  <c r="C41" i="88"/>
  <c r="C45" i="88"/>
  <c r="C12" i="88"/>
  <c r="C18" i="88"/>
  <c r="C5" i="88"/>
  <c r="C17" i="88"/>
  <c r="C38" i="88"/>
  <c r="C7" i="88"/>
  <c r="C30" i="88"/>
  <c r="C19" i="88"/>
  <c r="C32" i="88"/>
  <c r="C44" i="88"/>
  <c r="C53" i="88"/>
  <c r="C51" i="88"/>
  <c r="C55" i="88"/>
  <c r="C27" i="88"/>
  <c r="C6" i="88"/>
  <c r="C28" i="88"/>
  <c r="C54" i="88"/>
  <c r="C29" i="88"/>
  <c r="C10" i="88"/>
  <c r="C34" i="8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D93955-6D35-4F8A-8085-5BF5DEC3C36E}" keepAlive="1" name="Lekérdezés - Ajtólap" description="A munkafüzetben levő „Ajtólap” lekérdezés kapcsolata" type="5" refreshedVersion="8" background="1" saveData="1">
    <dbPr connection="Provider=Microsoft.Mashup.OleDb.1;Data Source=$Workbook$;Location=Ajtólap;Extended Properties=&quot;&quot;" command="SELECT * FROM [Ajtólap]"/>
  </connection>
  <connection id="2" xr16:uid="{8F5B2703-B99E-456A-AA6D-08904E3B7495}" name="Lekérdezés - AlapAdatok" description="A munkafüzetben levő „AlapAdatok” lekérdezés kapcsolata" type="100" refreshedVersion="8" minRefreshableVersion="5">
    <extLst>
      <ext xmlns:x15="http://schemas.microsoft.com/office/spreadsheetml/2010/11/main" uri="{DE250136-89BD-433C-8126-D09CA5730AF9}">
        <x15:connection id="2610d7ae-922d-4cd4-8c51-6d63526c7888"/>
      </ext>
    </extLst>
  </connection>
  <connection id="3" xr16:uid="{80A1115F-08C5-4B74-81C9-D9B7D3876270}" keepAlive="1" name="Lekérdezés - Alapanyag" description="A munkafüzetben levő „Alapanyag” lekérdezés kapcsolata" type="5" refreshedVersion="8" background="1" saveData="1">
    <dbPr connection="Provider=Microsoft.Mashup.OleDb.1;Data Source=$Workbook$;Location=Alapanyag;Extended Properties=&quot;&quot;" command="SELECT * FROM [Alapanyag]"/>
  </connection>
  <connection id="4" xr16:uid="{9C79B9C5-6EA2-4941-ADE8-04CAC9A5E6BB}" keepAlive="1" name="Lekérdezés - Feladat_Egység_idő1" description="A munkafüzetben levő „Feladat_Egység_idő1” lekérdezés kapcsolata" type="5" refreshedVersion="8" background="1" saveData="1">
    <dbPr connection="Provider=Microsoft.Mashup.OleDb.1;Data Source=$Workbook$;Location=Feladat_Egység_idő1;Extended Properties=&quot;&quot;" command="SELECT * FROM [Feladat_Egység_idő1]"/>
  </connection>
  <connection id="5" xr16:uid="{E192255F-7CBA-4424-8BC6-DE1E6207F41A}" keepAlive="1" name="Lekérdezés - Fix Oldal" description="A munkafüzetben levő „Fix Oldal” lekérdezés kapcsolata" type="5" refreshedVersion="8" background="1" saveData="1">
    <dbPr connection="Provider=Microsoft.Mashup.OleDb.1;Data Source=$Workbook$;Location=&quot;Fix Oldal&quot;;Extended Properties=&quot;&quot;" command="SELECT * FROM [Fix Oldal]"/>
  </connection>
  <connection id="6" xr16:uid="{5AADCBF7-6ADC-4241-90E5-1603E564D27D}" keepAlive="1" name="Lekérdezés - Folyamat" description="A munkafüzetben levő „Folyamat” lekérdezés kapcsolata" type="5" refreshedVersion="8" background="1" saveData="1">
    <dbPr connection="Provider=Microsoft.Mashup.OleDb.1;Data Source=$Workbook$;Location=Folyamat;Extended Properties=&quot;&quot;" command="SELECT * FROM [Folyamat]"/>
  </connection>
  <connection id="7" xr16:uid="{C6E0C9FC-6562-4324-964A-0AC6A17B1A6C}" keepAlive="1" name="Lekérdezés - GYM_Összes" description="A munkafüzetben levő „GYM_Összes” lekérdezés kapcsolata" type="5" refreshedVersion="8" background="1" saveData="1">
    <dbPr connection="Provider=Microsoft.Mashup.OleDb.1;Data Source=$Workbook$;Location=GYM_Összes;Extended Properties=&quot;&quot;" command="SELECT * FROM [GYM_Összes]"/>
  </connection>
  <connection id="8" xr16:uid="{748A7DAC-E85A-4276-9C0B-C4A883117B12}" keepAlive="1" name="Lekérdezés - Megjegyzések" description="A munkafüzetben levő „Megjegyzések” lekérdezés kapcsolata" type="5" refreshedVersion="8" background="1" saveData="1">
    <dbPr connection="Provider=Microsoft.Mashup.OleDb.1;Data Source=$Workbook$;Location=Megjegyzések;Extended Properties=&quot;&quot;" command="SELECT * FROM [Megjegyzések]"/>
  </connection>
  <connection id="9" xr16:uid="{74EB11CB-C0D2-459D-93A3-E4A09F22EE7E}" keepAlive="1" name="Lekérdezés - Megmunkálás" description="A munkafüzetben levő „Megmunkálás” lekérdezés kapcsolata" type="5" refreshedVersion="8" background="1" saveData="1">
    <dbPr connection="Provider=Microsoft.Mashup.OleDb.1;Data Source=$Workbook$;Location=Megmunkálás;Extended Properties=&quot;&quot;" command="SELECT * FROM [Megmunkálás]"/>
  </connection>
  <connection id="10" xr16:uid="{327C2083-D7EF-49F6-A025-B6647D8CE795}" keepAlive="1" name="Lekérdezés - Mozgó Oldal" description="A munkafüzetben levő „Mozgó Oldal” lekérdezés kapcsolata" type="5" refreshedVersion="8" background="1" saveData="1">
    <dbPr connection="Provider=Microsoft.Mashup.OleDb.1;Data Source=$Workbook$;Location=&quot;Mozgó Oldal&quot;;Extended Properties=&quot;&quot;" command="SELECT * FROM [Mozgó Oldal]"/>
  </connection>
  <connection id="11" xr16:uid="{C77DF9BB-49D8-4CD6-84FB-96EF5D79F2FF}" keepAlive="1" name="Lekérdezés - Összes" description="A munkafüzetben levő „Összes” lekérdezés kapcsolata" type="5" refreshedVersion="8" background="1" saveData="1">
    <dbPr connection="Provider=Microsoft.Mashup.OleDb.1;Data Source=$Workbook$;Location=Összes;Extended Properties=&quot;&quot;" command="SELECT * FROM [Összes]"/>
  </connection>
  <connection id="12" xr16:uid="{FA1520CD-BAC6-4013-A6DC-35F798D85329}" keepAlive="1" name="Lekérdezés - Szabászat (2)" description="A munkafüzetben levő „Szabászat (2)” lekérdezés kapcsolata" type="5" refreshedVersion="8" background="1" saveData="1">
    <dbPr connection="Provider=Microsoft.Mashup.OleDb.1;Data Source=$Workbook$;Location=&quot;Szabászat (2)&quot;;Extended Properties=&quot;&quot;" command="SELECT * FROM [Szabászat (2)]"/>
  </connection>
  <connection id="13" xr16:uid="{F6C504CF-AEC9-4ABD-A3BA-765FFCC74FD0}" keepAlive="1" name="Lekérdezés - Üveg" description="A munkafüzetben levő „Üveg” lekérdezés kapcsolata" type="5" refreshedVersion="8" background="1" saveData="1">
    <dbPr connection="Provider=Microsoft.Mashup.OleDb.1;Data Source=$Workbook$;Location=Üveg;Extended Properties=&quot;&quot;" command="SELECT * FROM [Üveg]"/>
  </connection>
  <connection id="14" xr16:uid="{24FF715F-ADDC-4055-9760-25088412168F}" keepAlive="1" name="Lekérdezés - Vasalatok" description="A munkafüzetben levő „Vasalatok” lekérdezés kapcsolata" type="5" refreshedVersion="8" background="1" saveData="1">
    <dbPr connection="Provider=Microsoft.Mashup.OleDb.1;Data Source=$Workbook$;Location=Vasalatok;Extended Properties=&quot;&quot;" command="SELECT * FROM [Vasalatok]"/>
  </connection>
  <connection id="15" xr16:uid="{DE28ADE5-4073-4259-88D2-D51DADC7D95B}" keepAlive="1" name="ModelConnection_ExternalData_3" description="Adatmodell" type="5" refreshedVersion="8" minRefreshableVersion="5" saveData="1">
    <dbPr connection="Data Model Connection" command="AlapAdatok" commandType="3"/>
    <extLst>
      <ext xmlns:x15="http://schemas.microsoft.com/office/spreadsheetml/2010/11/main" uri="{DE250136-89BD-433C-8126-D09CA5730AF9}">
        <x15:connection id="" model="1"/>
      </ext>
    </extLst>
  </connection>
  <connection id="16" xr16:uid="{5CA78E11-4617-4754-855F-3E025BAA9312}" keepAlive="1" name="ThisWorkbookDataModel" description="Adat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<sst xmlns="http://schemas.openxmlformats.org/spreadsheetml/2006/main" count="13430" uniqueCount="618">
  <si>
    <t>Projekt Szám:</t>
  </si>
  <si>
    <t>Projekt Név:</t>
  </si>
  <si>
    <t>Projekt file név</t>
  </si>
  <si>
    <t>Munkafüzet Verzió:</t>
  </si>
  <si>
    <t>00.0.01</t>
  </si>
  <si>
    <t>Alap:</t>
  </si>
  <si>
    <t>Győkér mappa név:</t>
  </si>
  <si>
    <t>https://doorstarkft.sharepoint.com/sites/Gyartas-Dokumentumok/Megosztott dokumentumok/</t>
  </si>
  <si>
    <t>File adatai:</t>
  </si>
  <si>
    <t>File Jelenlegi helye:</t>
  </si>
  <si>
    <t>Almappa:</t>
  </si>
  <si>
    <t>Relatív Almappa:</t>
  </si>
  <si>
    <t>/Dokumentumok/Táblázatok</t>
  </si>
  <si>
    <t>File Név Utótag:</t>
  </si>
  <si>
    <t xml:space="preserve"> - Kiíró.xlsm</t>
  </si>
  <si>
    <t>File Elnevezése:</t>
  </si>
  <si>
    <t>"GYM_Összes" Forrás file adatai:</t>
  </si>
  <si>
    <t>Forrásfile Név Előtag:</t>
  </si>
  <si>
    <t>Forrásfile Név Utótag:</t>
  </si>
  <si>
    <t xml:space="preserve"> - Gyartasmegrendelő.xlsm</t>
  </si>
  <si>
    <t>Forrásfile Elnevezése:</t>
  </si>
  <si>
    <t>Forrásfile Helye:</t>
  </si>
  <si>
    <t>"Kalkulátor" Forrás file adatai:</t>
  </si>
  <si>
    <t xml:space="preserve"> - 01 - Kalkulátor.xlsm</t>
  </si>
  <si>
    <t>"Egység idő" Forrás file adatai:</t>
  </si>
  <si>
    <t>Egység_idő</t>
  </si>
  <si>
    <t>.xlsx</t>
  </si>
  <si>
    <t>10 - Adatok</t>
  </si>
  <si>
    <t>Sorszám</t>
  </si>
  <si>
    <t>Prioritás</t>
  </si>
  <si>
    <t>Cím</t>
  </si>
  <si>
    <t>Telefonszám</t>
  </si>
  <si>
    <t>Szám</t>
  </si>
  <si>
    <t>Név</t>
  </si>
  <si>
    <t>Megjegyzés</t>
  </si>
  <si>
    <t>Start Date</t>
  </si>
  <si>
    <t>Dedline</t>
  </si>
  <si>
    <t>06707082235 Bogdán Csaba</t>
  </si>
  <si>
    <t>DSMR</t>
  </si>
  <si>
    <t>Ajtó Menyisége</t>
  </si>
  <si>
    <t>Ajtó megnevezése</t>
  </si>
  <si>
    <t>Ajtó Falnyilás Szélessége</t>
  </si>
  <si>
    <t>Ajtó Szélesség</t>
  </si>
  <si>
    <t>Ajtó Falnyilás Magassága</t>
  </si>
  <si>
    <t>Ajtó Hosszúság</t>
  </si>
  <si>
    <t>Ajtó Falnyilás Vastagság</t>
  </si>
  <si>
    <t>Ajtó Vastagság</t>
  </si>
  <si>
    <t>Ajtó Tipus</t>
  </si>
  <si>
    <t>Ajtó Nyitás</t>
  </si>
  <si>
    <t>Pánt 3 db Ajtólap Szélesség Feltétel</t>
  </si>
  <si>
    <t>Pánt 3 db Ajtólap Magasság Feltétel</t>
  </si>
  <si>
    <t>ProjektSzám</t>
  </si>
  <si>
    <t>01</t>
  </si>
  <si>
    <t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</si>
  <si>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</si>
  <si>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</si>
  <si>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</si>
  <si>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</si>
  <si>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</si>
  <si>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</si>
  <si>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</si>
  <si>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</si>
  <si>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</si>
  <si>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</si>
  <si>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</si>
  <si>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</si>
  <si>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</si>
  <si>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</si>
  <si>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</si>
  <si>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</si>
  <si>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</si>
  <si>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</si>
  <si>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</si>
  <si>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</si>
  <si>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</si>
  <si>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</si>
  <si>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</si>
  <si>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</si>
  <si>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</si>
  <si>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</si>
  <si>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</si>
  <si>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</si>
  <si>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</si>
  <si>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</si>
  <si>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</si>
  <si>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</si>
  <si>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</si>
  <si>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</si>
  <si>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</si>
  <si>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</si>
  <si>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</si>
  <si>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</si>
  <si>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</si>
  <si>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Hosszúság</t>
  </si>
  <si>
    <t>Szélesség</t>
  </si>
  <si>
    <t>Darab</t>
  </si>
  <si>
    <t>Tipus</t>
  </si>
  <si>
    <t>Alkatrész Megnevezése</t>
  </si>
  <si>
    <t>Anyag</t>
  </si>
  <si>
    <t>Vastagság</t>
  </si>
  <si>
    <t>Felület tipus</t>
  </si>
  <si>
    <t>Szín</t>
  </si>
  <si>
    <t>Minta</t>
  </si>
  <si>
    <t>Column1</t>
  </si>
  <si>
    <t>Fóliás</t>
  </si>
  <si>
    <t>Festett</t>
  </si>
  <si>
    <t>Termékek Tipus</t>
  </si>
  <si>
    <t>Tábla neve</t>
  </si>
  <si>
    <t>jel</t>
  </si>
  <si>
    <t>Bútorfront</t>
  </si>
  <si>
    <t>Folyamat_Gyártáselőkészítés</t>
  </si>
  <si>
    <t>Falpanel</t>
  </si>
  <si>
    <t>Folyamat_Ajtólap</t>
  </si>
  <si>
    <t>Dísztok</t>
  </si>
  <si>
    <t>Folyamat_Tokmag</t>
  </si>
  <si>
    <t>FAF T</t>
  </si>
  <si>
    <t>Folyamat_TokmagTU</t>
  </si>
  <si>
    <t>FAF TN</t>
  </si>
  <si>
    <t>Folyamat_Borítás</t>
  </si>
  <si>
    <t>FAF TN Ket sz.</t>
  </si>
  <si>
    <t>Folyamat_Bútorfront</t>
  </si>
  <si>
    <t>Falcos</t>
  </si>
  <si>
    <t>Folyamat_Blende</t>
  </si>
  <si>
    <t>Falsíkban</t>
  </si>
  <si>
    <t>Folyamat_Falpanel</t>
  </si>
  <si>
    <t>FEF T</t>
  </si>
  <si>
    <t>FEF TN</t>
  </si>
  <si>
    <t>FEF TN Ket sz.</t>
  </si>
  <si>
    <t>Kétsz. Sikba</t>
  </si>
  <si>
    <t>Kétsz. Tokba</t>
  </si>
  <si>
    <t>Pivot</t>
  </si>
  <si>
    <t>Síkban</t>
  </si>
  <si>
    <t>Sikban Tok</t>
  </si>
  <si>
    <t>Sikban Ajtólap</t>
  </si>
  <si>
    <t>Sikban Blende</t>
  </si>
  <si>
    <t>Sikban Borítás</t>
  </si>
  <si>
    <t>Tokba</t>
  </si>
  <si>
    <t>Tokban Tok</t>
  </si>
  <si>
    <t>Tokban Ajtólap</t>
  </si>
  <si>
    <t>Tokkban Blende</t>
  </si>
  <si>
    <t>Tokban Borítás</t>
  </si>
  <si>
    <t>TPL Sikba</t>
  </si>
  <si>
    <t>TPS Tokba</t>
  </si>
  <si>
    <t>TUS Tokba</t>
  </si>
  <si>
    <t>TUT Sikba</t>
  </si>
  <si>
    <t>Feladat Rövidnév</t>
  </si>
  <si>
    <t>Feladat ID</t>
  </si>
  <si>
    <t>Feladat leírás</t>
  </si>
  <si>
    <t>Megnevezés</t>
  </si>
  <si>
    <t>Főfeladat Megnevezése</t>
  </si>
  <si>
    <t>Feladat Tipus</t>
  </si>
  <si>
    <t>Kockázat</t>
  </si>
  <si>
    <t>Részleg 02</t>
  </si>
  <si>
    <t>Részleg 01</t>
  </si>
  <si>
    <t>Felelős</t>
  </si>
  <si>
    <t>Támogató</t>
  </si>
  <si>
    <t>Volumen</t>
  </si>
  <si>
    <t>Egység idő</t>
  </si>
  <si>
    <t>Humánerő</t>
  </si>
  <si>
    <t>Ősszefoglaló feladat ID</t>
  </si>
  <si>
    <t>Szülő feladat Rővidnév</t>
  </si>
  <si>
    <t>Szülő feladat ID</t>
  </si>
  <si>
    <t>Feladat Függöség Tipusa</t>
  </si>
  <si>
    <t>Feladat Késleltetés</t>
  </si>
  <si>
    <t>Feladat Elinditása Részleges készültség esetén</t>
  </si>
  <si>
    <t>Extra nap</t>
  </si>
  <si>
    <t>GyI-E.00</t>
  </si>
  <si>
    <t>00</t>
  </si>
  <si>
    <t>Összetett folyamat</t>
  </si>
  <si>
    <t>Terv szerint</t>
  </si>
  <si>
    <t>Gyártás Iroda</t>
  </si>
  <si>
    <t>GyI-E.01</t>
  </si>
  <si>
    <t>Folyamat</t>
  </si>
  <si>
    <t>Műszaki tervezés</t>
  </si>
  <si>
    <t>Simon Kázmér</t>
  </si>
  <si>
    <t>SS</t>
  </si>
  <si>
    <t>GyI-E.02</t>
  </si>
  <si>
    <t>GyI-E.02.01</t>
  </si>
  <si>
    <t>Szántói Gábor</t>
  </si>
  <si>
    <t>FS</t>
  </si>
  <si>
    <t>GyI-E.03</t>
  </si>
  <si>
    <t>GyI-E.04</t>
  </si>
  <si>
    <t>GyI-E.05</t>
  </si>
  <si>
    <t>GyI-E.06</t>
  </si>
  <si>
    <t>GyI-E.07</t>
  </si>
  <si>
    <t>GyI-E.08</t>
  </si>
  <si>
    <t>GyI-E.08.01</t>
  </si>
  <si>
    <t>GyI-E.09</t>
  </si>
  <si>
    <t>GyV-L.00</t>
  </si>
  <si>
    <t>Gyártásvezetés</t>
  </si>
  <si>
    <t>Martin Zoltán</t>
  </si>
  <si>
    <t>GyV-L.01</t>
  </si>
  <si>
    <t>Asztalos</t>
  </si>
  <si>
    <t>Geröcs István</t>
  </si>
  <si>
    <t>Berei János</t>
  </si>
  <si>
    <t>GyV-L.02</t>
  </si>
  <si>
    <t>GyV-L.03</t>
  </si>
  <si>
    <t>GyV-L.04</t>
  </si>
  <si>
    <t>GyV-L.05</t>
  </si>
  <si>
    <t>GyV-L.06</t>
  </si>
  <si>
    <t>GyV-L.07</t>
  </si>
  <si>
    <t>CNC</t>
  </si>
  <si>
    <t>Dancsik János</t>
  </si>
  <si>
    <t>GyV-L.08</t>
  </si>
  <si>
    <t>GyV-L.09</t>
  </si>
  <si>
    <t>Összeszerelő</t>
  </si>
  <si>
    <t>GyV-L.10</t>
  </si>
  <si>
    <t>GyV-L.11</t>
  </si>
  <si>
    <t>Fóliázó</t>
  </si>
  <si>
    <t>Germán Milán</t>
  </si>
  <si>
    <t>GyV-L.12</t>
  </si>
  <si>
    <t>GyV-L.13</t>
  </si>
  <si>
    <t>GyV-L.14</t>
  </si>
  <si>
    <t>ToDu</t>
  </si>
  <si>
    <t>GyV-L.15</t>
  </si>
  <si>
    <t>GyV-L.13.01</t>
  </si>
  <si>
    <t>4</t>
  </si>
  <si>
    <t>GyV-L.16</t>
  </si>
  <si>
    <t>GyV-L.17</t>
  </si>
  <si>
    <t xml:space="preserve"> </t>
  </si>
  <si>
    <t>GyV-T.00</t>
  </si>
  <si>
    <t>GyV-T.01</t>
  </si>
  <si>
    <t>GyV-T.02</t>
  </si>
  <si>
    <t>GyV-T.03</t>
  </si>
  <si>
    <t>GyV-T.04</t>
  </si>
  <si>
    <t>GyV-T.05</t>
  </si>
  <si>
    <t>GyV-T.06</t>
  </si>
  <si>
    <t>GyV-T.07</t>
  </si>
  <si>
    <t>GyV-T.08</t>
  </si>
  <si>
    <t>GyV-T.09</t>
  </si>
  <si>
    <t>GyV-T.10</t>
  </si>
  <si>
    <t>GyV-T.11</t>
  </si>
  <si>
    <t>GyV-TUT.00</t>
  </si>
  <si>
    <t>GyV-TUT.01</t>
  </si>
  <si>
    <t>GyV-TUT.02</t>
  </si>
  <si>
    <t>GyV-TUT.03</t>
  </si>
  <si>
    <t>GyV-TUT.04</t>
  </si>
  <si>
    <t>GyV-TUT.05</t>
  </si>
  <si>
    <t>GyV-TUT.06</t>
  </si>
  <si>
    <t>GyV-TUT.07</t>
  </si>
  <si>
    <t>GyV-TUT.08</t>
  </si>
  <si>
    <t>GyV-TUT.09</t>
  </si>
  <si>
    <t>GyV-TUT.10</t>
  </si>
  <si>
    <t>GyV-TUT.11</t>
  </si>
  <si>
    <t>GyV-B.00</t>
  </si>
  <si>
    <t>GyV-B.01</t>
  </si>
  <si>
    <t>GyV-B.02</t>
  </si>
  <si>
    <t>GyV-B.03</t>
  </si>
  <si>
    <t>GyV-B.04</t>
  </si>
  <si>
    <t>GyV-B.05</t>
  </si>
  <si>
    <t>GyV-B.06</t>
  </si>
  <si>
    <t>GyV-B.07</t>
  </si>
  <si>
    <t>GyV-B.08</t>
  </si>
  <si>
    <t>GyV-B.09</t>
  </si>
  <si>
    <t>GyV-B.10</t>
  </si>
  <si>
    <t>GyV-B.11</t>
  </si>
  <si>
    <t>GyV-B.12</t>
  </si>
  <si>
    <t>GyV-B.13</t>
  </si>
  <si>
    <t>GyV-BF.00</t>
  </si>
  <si>
    <t>GyV-BF.01</t>
  </si>
  <si>
    <t>GyV-BF.02</t>
  </si>
  <si>
    <t>GyV-BF.03</t>
  </si>
  <si>
    <t>GyV-BF.04</t>
  </si>
  <si>
    <t>GyV-BF.05</t>
  </si>
  <si>
    <t>GyV-BF.06</t>
  </si>
  <si>
    <t>GyV-BF.07</t>
  </si>
  <si>
    <t>GyV-BF.08</t>
  </si>
  <si>
    <t>GyV-BF.09</t>
  </si>
  <si>
    <t>GyV-BF.10</t>
  </si>
  <si>
    <t>GyV-BL.00</t>
  </si>
  <si>
    <t>GyV-BL.01</t>
  </si>
  <si>
    <t>GyV-BL.02</t>
  </si>
  <si>
    <t>GyV-BL.03</t>
  </si>
  <si>
    <t>GyV-BL.04</t>
  </si>
  <si>
    <t>GyV-BL.05</t>
  </si>
  <si>
    <t>GyV-BL.06</t>
  </si>
  <si>
    <t>GyV-BL.07</t>
  </si>
  <si>
    <t>GyV-BL.08</t>
  </si>
  <si>
    <t>GyV-BL.09</t>
  </si>
  <si>
    <t>GyV-BL.10</t>
  </si>
  <si>
    <t>GyV-BL.11</t>
  </si>
  <si>
    <t>GyV-BL.12</t>
  </si>
  <si>
    <t>GyV-F.00</t>
  </si>
  <si>
    <t>GyV-F.01</t>
  </si>
  <si>
    <t>GyV-F.02</t>
  </si>
  <si>
    <t>GyV-F.03</t>
  </si>
  <si>
    <t>GyV-F.04</t>
  </si>
  <si>
    <t>GyV-F.05</t>
  </si>
  <si>
    <t>GyV-F.06</t>
  </si>
  <si>
    <t>GyV-F.07</t>
  </si>
  <si>
    <t>GyV-F.08</t>
  </si>
  <si>
    <t>GyV-F.09</t>
  </si>
  <si>
    <t>GyV-F.10</t>
  </si>
  <si>
    <t>GyV-F.11</t>
  </si>
  <si>
    <t>GyV-F.12</t>
  </si>
  <si>
    <t>GyV-F.13</t>
  </si>
  <si>
    <t>ProjektSzám-GyI-E.00</t>
  </si>
  <si>
    <t>Előkészítés</t>
  </si>
  <si>
    <t>ProjektSzám-GyI-E.01</t>
  </si>
  <si>
    <t>Megrendelés átadó megbeszélés</t>
  </si>
  <si>
    <t>ProjektSzám-GyI-E.02</t>
  </si>
  <si>
    <t>Információk beszerzése</t>
  </si>
  <si>
    <t>ProjektSzám-GyI-E.02.01</t>
  </si>
  <si>
    <t>ProjektSzám-GyI-E.03</t>
  </si>
  <si>
    <t>Megerndelőlap elenőrzése</t>
  </si>
  <si>
    <t>ProjektSzám-GyI-E.04</t>
  </si>
  <si>
    <t>Információk elenőrzése</t>
  </si>
  <si>
    <t>ProjektSzám-GyI-E.05</t>
  </si>
  <si>
    <t>Meghajtón a mappa előkészítése</t>
  </si>
  <si>
    <t>ProjektSzám-GyI-E.06</t>
  </si>
  <si>
    <t>Kiíróba átvezetés</t>
  </si>
  <si>
    <t>ProjektSzám-GyI-E.07</t>
  </si>
  <si>
    <t>Kiíró elenőrzése</t>
  </si>
  <si>
    <t>ProjektSzám-GyI-E.08</t>
  </si>
  <si>
    <t>Gyártás inditó megbeszéléssel</t>
  </si>
  <si>
    <t>ProjektSzám-GyI-E.08.01</t>
  </si>
  <si>
    <t>ProjektSzám-GyI-E.09</t>
  </si>
  <si>
    <t>Anyagszükséglet</t>
  </si>
  <si>
    <t>Start date:</t>
  </si>
  <si>
    <t>Deadline:</t>
  </si>
  <si>
    <t>Hetek</t>
  </si>
  <si>
    <t>Nap</t>
  </si>
  <si>
    <t>Projekt azonosító</t>
  </si>
  <si>
    <t>Készültség</t>
  </si>
  <si>
    <t>Fix kexdés</t>
  </si>
  <si>
    <t>Részleges Kezdés</t>
  </si>
  <si>
    <t>Függökezdés Kalkulált</t>
  </si>
  <si>
    <t>Függökezdés késleltetett</t>
  </si>
  <si>
    <t>Függökezdés késleltetett plusz</t>
  </si>
  <si>
    <t>Függökezdés</t>
  </si>
  <si>
    <t>Kalkulált kezdés</t>
  </si>
  <si>
    <t>Kezdés</t>
  </si>
  <si>
    <t>Tényleges Kezdés</t>
  </si>
  <si>
    <t>Tervezettidő</t>
  </si>
  <si>
    <t>Tervezett Munkaidő</t>
  </si>
  <si>
    <t>Napok száma</t>
  </si>
  <si>
    <t>Nem munkanap</t>
  </si>
  <si>
    <t>Fixbefejezés</t>
  </si>
  <si>
    <t>Függöbefejezés</t>
  </si>
  <si>
    <t>Kalkulált befejezés</t>
  </si>
  <si>
    <t>Kalkulált befejezés2</t>
  </si>
  <si>
    <t>Befejezés</t>
  </si>
  <si>
    <t>Tényleges befejezés</t>
  </si>
  <si>
    <t>Munkaidő:</t>
  </si>
  <si>
    <t>Munkaidő</t>
  </si>
  <si>
    <t>Részleg megnevezése</t>
  </si>
  <si>
    <t>Összes idő</t>
  </si>
  <si>
    <t>Beszerelés</t>
  </si>
  <si>
    <t>Festő</t>
  </si>
  <si>
    <t>Designe Tervezés</t>
  </si>
  <si>
    <t>Feladat darabszám</t>
  </si>
  <si>
    <t>Humánerő 2 fő</t>
  </si>
  <si>
    <t>Humánerő 2 fő és Tervezettidő</t>
  </si>
  <si>
    <t>Munkafolyamat</t>
  </si>
  <si>
    <t>hó/nap</t>
  </si>
  <si>
    <t>Idő-től</t>
  </si>
  <si>
    <t>Idő-ig</t>
  </si>
  <si>
    <t>Monogram/fő</t>
  </si>
  <si>
    <t>cp</t>
  </si>
  <si>
    <t>Linkes Csaba</t>
  </si>
  <si>
    <t>Értékesítés</t>
  </si>
  <si>
    <t>FF</t>
  </si>
  <si>
    <t>SF</t>
  </si>
  <si>
    <t>Guba Gergő</t>
  </si>
  <si>
    <t>Tamás Dániel</t>
  </si>
  <si>
    <t>Popovics Bence</t>
  </si>
  <si>
    <t>Részlates leírás</t>
  </si>
  <si>
    <t>Keresási Adat Tábla Neve</t>
  </si>
  <si>
    <t>Oszlop1</t>
  </si>
  <si>
    <t>Keresási Oszlop 01</t>
  </si>
  <si>
    <t>Keresási Feltétel 01</t>
  </si>
  <si>
    <t>Keresási Oszlop 02</t>
  </si>
  <si>
    <t>Keresási Feltétel 02</t>
  </si>
  <si>
    <t>Keresási Oszlop 03</t>
  </si>
  <si>
    <t>Keresási Feltétel 03</t>
  </si>
  <si>
    <t>5</t>
  </si>
  <si>
    <t>GyI-E.10</t>
  </si>
  <si>
    <t>Lapanyagok kiírása</t>
  </si>
  <si>
    <t>GyI-E.11</t>
  </si>
  <si>
    <t>Gyártásba adás</t>
  </si>
  <si>
    <t>GyI-EF.00</t>
  </si>
  <si>
    <t>Falpanel előkészítés</t>
  </si>
  <si>
    <t>GyI-EF.01</t>
  </si>
  <si>
    <t>Tervezés inditó megbeszélés</t>
  </si>
  <si>
    <t>GyI-EF.02</t>
  </si>
  <si>
    <t>GyI-EF.03</t>
  </si>
  <si>
    <t>Rajz elkészítése</t>
  </si>
  <si>
    <t>GyI-EF.04</t>
  </si>
  <si>
    <t>Rajz elenőrzés</t>
  </si>
  <si>
    <t>GyI-EF.05</t>
  </si>
  <si>
    <t>Tervezést lezáró megbeszélés</t>
  </si>
  <si>
    <t>GyI-EF.06</t>
  </si>
  <si>
    <t>CNC dokumentumok kimentése</t>
  </si>
  <si>
    <t>GyI-EF.07</t>
  </si>
  <si>
    <t>Szabász táblázat</t>
  </si>
  <si>
    <t>GyI-EF.08</t>
  </si>
  <si>
    <t>Munkaidők meghatározása</t>
  </si>
  <si>
    <t>GyI-EF.09</t>
  </si>
  <si>
    <t>Felvezetés a munkafolyamatoközé</t>
  </si>
  <si>
    <t>GyI-T.00</t>
  </si>
  <si>
    <t>Tervezés</t>
  </si>
  <si>
    <t>GyI-T.01</t>
  </si>
  <si>
    <t>Empatizálás – Ügyféligények mély megértése</t>
  </si>
  <si>
    <t>GyI-T.02</t>
  </si>
  <si>
    <t>Tervezést inditó megbeszélés</t>
  </si>
  <si>
    <t>GyI-T.03</t>
  </si>
  <si>
    <t>MEMO elkészítése és kiküldése</t>
  </si>
  <si>
    <t>GyI-T.04</t>
  </si>
  <si>
    <t>Probléma definiálása – Megoldandó kihívás pontos megfogalmazása</t>
  </si>
  <si>
    <t>GyI-T.05</t>
  </si>
  <si>
    <t>Információ beszerzése</t>
  </si>
  <si>
    <t>GyI-T.06</t>
  </si>
  <si>
    <t>Ötletelés – Lehetséges megoldások keresése</t>
  </si>
  <si>
    <t>GyI-T.07</t>
  </si>
  <si>
    <t>Vázlatrajzók készítése</t>
  </si>
  <si>
    <t>GyI-T.08</t>
  </si>
  <si>
    <t>Prototípus készítés – Megvalósítás előkészítése</t>
  </si>
  <si>
    <t>GyI-T.09</t>
  </si>
  <si>
    <t>Vázlatkok bemutatása</t>
  </si>
  <si>
    <t>GyI-T.10</t>
  </si>
  <si>
    <t>Tesztelés – Ügyfél-visszajelzés gyűjtése és finomhangolás</t>
  </si>
  <si>
    <t>GyI-T.11</t>
  </si>
  <si>
    <t>Tervezés lezáró megbeszélés</t>
  </si>
  <si>
    <t>GyI-T.12</t>
  </si>
  <si>
    <t>GyI-T.13</t>
  </si>
  <si>
    <t>Gyártás előkészítés inditó megbeszélés</t>
  </si>
  <si>
    <t>Boritás</t>
  </si>
  <si>
    <t>6</t>
  </si>
  <si>
    <t>Kiválogatás, megírás</t>
  </si>
  <si>
    <t>Gér össz. fúrás</t>
  </si>
  <si>
    <t>Csiszolás</t>
  </si>
  <si>
    <t>Fújás</t>
  </si>
  <si>
    <t>Ragasztó csiszolás</t>
  </si>
  <si>
    <t>Fóliázás</t>
  </si>
  <si>
    <t>Kivágás</t>
  </si>
  <si>
    <t>Festőnél</t>
  </si>
  <si>
    <t>Festőtöl viszahozzva</t>
  </si>
  <si>
    <t>Paknizás</t>
  </si>
  <si>
    <t>CNC-marás</t>
  </si>
  <si>
    <t>Tok összerakás(Gumizás)</t>
  </si>
  <si>
    <t>Csomagolás</t>
  </si>
  <si>
    <t>18-as szabás</t>
  </si>
  <si>
    <t>CNC kontúr+ minta</t>
  </si>
  <si>
    <t>Ragasztó Csiszolás</t>
  </si>
  <si>
    <t>Visszafordítás</t>
  </si>
  <si>
    <t>GyV-BF.11</t>
  </si>
  <si>
    <t>Pántolás</t>
  </si>
  <si>
    <t>GyV-BF.12</t>
  </si>
  <si>
    <t>Blende</t>
  </si>
  <si>
    <t>CNC kontúr+minta</t>
  </si>
  <si>
    <t>Csap ragasztás</t>
  </si>
  <si>
    <t>Raszter</t>
  </si>
  <si>
    <t>GyV-BL.13</t>
  </si>
  <si>
    <t>Lamelló + gér összehúzó</t>
  </si>
  <si>
    <t>GyV-BL.14</t>
  </si>
  <si>
    <t>GyV-F.14</t>
  </si>
  <si>
    <t>GyV-F.15</t>
  </si>
  <si>
    <t>Ajtólap</t>
  </si>
  <si>
    <t>7</t>
  </si>
  <si>
    <t>5-ös HDF</t>
  </si>
  <si>
    <t>Szabászat</t>
  </si>
  <si>
    <t>[Darab]</t>
  </si>
  <si>
    <t>[Alkatrész Megnevezése]</t>
  </si>
  <si>
    <t>"Borítólap"</t>
  </si>
  <si>
    <t>Keret</t>
  </si>
  <si>
    <t>"Keret"</t>
  </si>
  <si>
    <t>Betét</t>
  </si>
  <si>
    <t>"Betétlap"</t>
  </si>
  <si>
    <t>Au. Küsz./lapfesz.</t>
  </si>
  <si>
    <t>Vasalatok</t>
  </si>
  <si>
    <t>[Autómataküszöb Darab Vasalat]</t>
  </si>
  <si>
    <t>Összerakás</t>
  </si>
  <si>
    <t>[Ajtólap száma]</t>
  </si>
  <si>
    <t>Préselés</t>
  </si>
  <si>
    <t>CNC kontúr</t>
  </si>
  <si>
    <t xml:space="preserve">CNC minta/betét </t>
  </si>
  <si>
    <t>[Minta Száma]</t>
  </si>
  <si>
    <t>[Felület Tipus]</t>
  </si>
  <si>
    <t>"Fóliás"</t>
  </si>
  <si>
    <t>Él-lécezés</t>
  </si>
  <si>
    <t>"Festett"</t>
  </si>
  <si>
    <t>CNC  Pánt-zár</t>
  </si>
  <si>
    <t>Tok</t>
  </si>
  <si>
    <t>22-es Szabás</t>
  </si>
  <si>
    <t>"Tokmag"</t>
  </si>
  <si>
    <t>Marás</t>
  </si>
  <si>
    <t>Gérvágás</t>
  </si>
  <si>
    <t>Tok kapocs</t>
  </si>
  <si>
    <t>TokmagTU</t>
  </si>
  <si>
    <t>Fenyő-MDF szabás</t>
  </si>
  <si>
    <t>"TU"</t>
  </si>
  <si>
    <t>CNC Marás</t>
  </si>
  <si>
    <t>Vissza vágás</t>
  </si>
  <si>
    <t>Általános Megjegyzés</t>
  </si>
  <si>
    <t>Felület Tipus Fix Oldalon</t>
  </si>
  <si>
    <t>Szín Fix Oldalon</t>
  </si>
  <si>
    <t>Szín Kód Fix Oldalon</t>
  </si>
  <si>
    <t>Minta Fix Oldalon</t>
  </si>
  <si>
    <t>Minta Tipus Fix Oldalon</t>
  </si>
  <si>
    <t>Minta Profil Fix Oldalon</t>
  </si>
  <si>
    <t>Borítás Felület Tipus Fix Oldalon</t>
  </si>
  <si>
    <t>Borítás szín Fix Oldalon</t>
  </si>
  <si>
    <t>Borítás Minta Fix Oldalon</t>
  </si>
  <si>
    <t>Blende Beírt Fix Oldalon</t>
  </si>
  <si>
    <t>Blende Fix Oldalon</t>
  </si>
  <si>
    <t>Fix Blende Fix Oldalon</t>
  </si>
  <si>
    <t>Falpanel Fix Oldalon</t>
  </si>
  <si>
    <t>Szín Fix Oldalon Megjegyzés</t>
  </si>
  <si>
    <t>Minta Fix Oldalon Megjegyzés</t>
  </si>
  <si>
    <t>Blende Fix Oldalon Megjegyzés</t>
  </si>
  <si>
    <t>Falpanel Fix Oldalon Megjegyzés</t>
  </si>
  <si>
    <t>Felület Tipus Mozgó Oldalon</t>
  </si>
  <si>
    <t>Szín Mozgó Oldalon</t>
  </si>
  <si>
    <t>Szín Kód Mozgó Oldalon</t>
  </si>
  <si>
    <t>Minta Mozgó Oldalon</t>
  </si>
  <si>
    <t>Minta Tipus Mozgó Oldalon</t>
  </si>
  <si>
    <t>Minta Profil Mozgó Oldalon</t>
  </si>
  <si>
    <t>Borítás Felület Tipus Mozgó Oldalon</t>
  </si>
  <si>
    <t>Borítás szín Mozgó Oldalon</t>
  </si>
  <si>
    <t>Borítás Minta Mozgó Oldalon</t>
  </si>
  <si>
    <t>Blende Beírt Mozgó Oldalon</t>
  </si>
  <si>
    <t>Blende Mozgó Oldalon</t>
  </si>
  <si>
    <t>Fix Blende Mozgó Oldalon</t>
  </si>
  <si>
    <t>Falpanel Mozgó Oldalon</t>
  </si>
  <si>
    <t>Szín Mozgó Oldalon Megjegyzés</t>
  </si>
  <si>
    <t>Minta Mozgó Oldalon Megjegyzés</t>
  </si>
  <si>
    <t>Blende Mozgó Oldalon Megjegyzés</t>
  </si>
  <si>
    <t>Falpanel Mozgó Oldalon Megjegyzés</t>
  </si>
  <si>
    <t>Üveg Kivitel</t>
  </si>
  <si>
    <t>Üveg Színe</t>
  </si>
  <si>
    <t>Üveg Tipus</t>
  </si>
  <si>
    <t>Üveg Mintája</t>
  </si>
  <si>
    <t>Üveg Kivitel Megjegyzés</t>
  </si>
  <si>
    <t>Üveg Színe Megjegyzés</t>
  </si>
  <si>
    <t>Üveg Tipus Megjegyzés</t>
  </si>
  <si>
    <t>Üveg Mintája Megjegyzés</t>
  </si>
  <si>
    <t>Zár Tipus Vasalat</t>
  </si>
  <si>
    <t>Zár Méret Vasalat</t>
  </si>
  <si>
    <t>Zár Ellen Vasalat</t>
  </si>
  <si>
    <t>Kilincs Vasalat</t>
  </si>
  <si>
    <t>Kilincs Szín Vasalat</t>
  </si>
  <si>
    <t>Kilincs Kiszerelés Vasalat</t>
  </si>
  <si>
    <t>Kulcs lyuk furat Vasalat</t>
  </si>
  <si>
    <t>Autómataküszöb Vasalat</t>
  </si>
  <si>
    <t>Lapfeszítő Vasalat</t>
  </si>
  <si>
    <t>Pánt Tipus Vasalat</t>
  </si>
  <si>
    <t>Pánt Darab Vasalat</t>
  </si>
  <si>
    <t>Pánt Elosztás Vasalat</t>
  </si>
  <si>
    <t>Pánt Szín Vasalat</t>
  </si>
  <si>
    <t>Élzáróléc Vasalat</t>
  </si>
  <si>
    <t>Élzáróléc Szín Vasalat</t>
  </si>
  <si>
    <t>Gumicsík Vasalat</t>
  </si>
  <si>
    <t>Gumicsík Szín Vasalat</t>
  </si>
  <si>
    <t>Pánt Vasalat Megjegyzés</t>
  </si>
  <si>
    <t>Zár Vasalat Megjegyzés</t>
  </si>
  <si>
    <t>Kilincs Vasalat Megjegyzés</t>
  </si>
  <si>
    <t>Lapfeszítő Vasalat Megjegyzés</t>
  </si>
  <si>
    <t>Automataküszöb Vasalat Megjegyzés</t>
  </si>
  <si>
    <t>CNC Megmunkálás</t>
  </si>
  <si>
    <t>Lap  Megmunkálás</t>
  </si>
  <si>
    <t>Tok  Megmunkálás</t>
  </si>
  <si>
    <t>CNC Megjegyzés</t>
  </si>
  <si>
    <t>Ajtólap Megjegyzés</t>
  </si>
  <si>
    <t>Tok Megjegyzés</t>
  </si>
  <si>
    <t>Keret Anyag</t>
  </si>
  <si>
    <t>Betét Anyag</t>
  </si>
  <si>
    <t>Borító Anyag</t>
  </si>
  <si>
    <t>Tok Anyag</t>
  </si>
  <si>
    <t>Blende Anyag</t>
  </si>
  <si>
    <t>Borítás Anyag</t>
  </si>
  <si>
    <t>Keret Alkatrész Megjegyzés</t>
  </si>
  <si>
    <t>Betétlap Alkatrész Megjegyzés</t>
  </si>
  <si>
    <t>Borítólap Alkatrész Megjegyzés</t>
  </si>
  <si>
    <t>Tokmag Alkatrész Megjegyzés</t>
  </si>
  <si>
    <t>Blende Alkatrész Megjegyzés</t>
  </si>
  <si>
    <t>Borítás Alkatrész Megjegyzés</t>
  </si>
  <si>
    <t>Név Projekt</t>
  </si>
  <si>
    <t>Cím Projekt</t>
  </si>
  <si>
    <t>Telefon Projekt</t>
  </si>
  <si>
    <t>E-mail Projekt</t>
  </si>
  <si>
    <t>Szállítási Cím Projekt</t>
  </si>
  <si>
    <t>Várható szállítás Projekt</t>
  </si>
  <si>
    <t>Megjegyzés Projekt</t>
  </si>
  <si>
    <t>Ajtólap száma</t>
  </si>
  <si>
    <t>Ajtólap Megnevezése</t>
  </si>
  <si>
    <t>Szélesség Manuális</t>
  </si>
  <si>
    <t>Szélesség Fix</t>
  </si>
  <si>
    <t>Hosszúság Manuális</t>
  </si>
  <si>
    <t>Hosszúság Fix</t>
  </si>
  <si>
    <t>Szélesség Kalkulált</t>
  </si>
  <si>
    <t>Hosszúság Kalkulált</t>
  </si>
  <si>
    <t>Főszárny</t>
  </si>
  <si>
    <t>Váltószárny</t>
  </si>
  <si>
    <t>Egyedi Bútorfront</t>
  </si>
  <si>
    <t>EOL Mély MDF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</si>
  <si>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</si>
  <si>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</si>
  <si>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</si>
  <si>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</si>
  <si>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</si>
  <si>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</si>
  <si>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</si>
  <si>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</si>
  <si>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</si>
  <si>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</si>
  <si>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</si>
  <si>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ProjektNév</t>
  </si>
  <si>
    <t>ProjektSzám-GyV-BF.00</t>
  </si>
  <si>
    <t>ProjektSzám-GyV-BF.01</t>
  </si>
  <si>
    <t>ProjektSzám-GyV-BF.02</t>
  </si>
  <si>
    <t>ProjektSzám-GyV-BF.03</t>
  </si>
  <si>
    <t>ProjektSzám-GyV-BF.04</t>
  </si>
  <si>
    <t>ProjektSzám-GyV-BF.05</t>
  </si>
  <si>
    <t>ProjektSzám-GyV-BF.06</t>
  </si>
  <si>
    <t>ProjektSzám-GyV-BF.07</t>
  </si>
  <si>
    <t>ProjektSzám-GyV-BF.08</t>
  </si>
  <si>
    <t>ProjektSzám-GyV-BF.09</t>
  </si>
  <si>
    <t>ProjektSzám-GyV-BF.10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</si>
</sst>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&quot;Ft&quot;* #,##0.00_);_(&quot;Ft&quot;* \(#,##0.00\);_(&quot;Ft&quot;* &quot;-&quot;??_);_(@_)"/>
    <numFmt numFmtId="165" formatCode="0.0"/>
    <numFmt numFmtId="166" formatCode="[h]:mm:ss;@"/>
    <numFmt numFmtId="167" formatCode="[$-F400]h:mm:ss\ AM/PM"/>
    <numFmt numFmtId="168" formatCode="#,##0_ ;\-#,##0\ "/>
    <numFmt numFmtId="169" formatCode="#,##0.00_ ;\-#,##0.00\ "/>
    <numFmt numFmtId="170" formatCode="d"/>
    <numFmt numFmtId="171" formatCode="m\.\ d\.;@"/>
  </numFmts>
  <fonts count="3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u/>
      <sz val="10"/>
      <color indexed="12"/>
      <name val="Arial CE"/>
      <charset val="238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2"/>
      <color rgb="FF00000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10"/>
      <color rgb="FF000000"/>
      <name val="Calibri"/>
      <family val="2"/>
      <scheme val="minor"/>
    </font>
    <font>
      <sz val="16"/>
      <color rgb="FF000000"/>
      <name val="Calibri"/>
      <family val="2"/>
      <charset val="238"/>
      <scheme val="minor"/>
    </font>
    <font>
      <b/>
      <sz val="10"/>
      <color rgb="FF000000"/>
      <name val="Calibri"/>
      <family val="2"/>
      <charset val="238"/>
      <scheme val="minor"/>
    </font>
    <font>
      <b/>
      <u/>
      <sz val="10"/>
      <color rgb="FF00000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u/>
      <sz val="11"/>
      <color indexed="12"/>
      <name val="Arial"/>
      <family val="2"/>
    </font>
    <font>
      <b/>
      <sz val="22"/>
      <color theme="1" tint="0.34998626667073579"/>
      <name val="Calibri Light"/>
      <family val="2"/>
      <scheme val="major"/>
    </font>
    <font>
      <b/>
      <sz val="22"/>
      <name val="Calibri Light"/>
      <family val="2"/>
      <scheme val="major"/>
    </font>
    <font>
      <b/>
      <sz val="20"/>
      <name val="Calibri Light"/>
      <family val="2"/>
      <scheme val="maj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ck">
        <color theme="3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ck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theme="2" tint="-0.34998626667073579"/>
      </left>
      <right style="thin">
        <color theme="2" tint="-0.34998626667073579"/>
      </right>
      <top style="thin">
        <color theme="2" tint="-0.34998626667073579"/>
      </top>
      <bottom style="thin">
        <color theme="2" tint="-0.34998626667073579"/>
      </bottom>
      <diagonal/>
    </border>
    <border>
      <left style="thin">
        <color theme="2" tint="-0.34998626667073579"/>
      </left>
      <right style="thin">
        <color theme="2" tint="-0.34998626667073579"/>
      </right>
      <top style="thin">
        <color theme="2" tint="-0.34998626667073579"/>
      </top>
      <bottom style="thick">
        <color theme="3" tint="0.499984740745262"/>
      </bottom>
      <diagonal/>
    </border>
    <border>
      <left style="thin">
        <color theme="2" tint="-0.34998626667073579"/>
      </left>
      <right style="thin">
        <color theme="2" tint="-0.34998626667073579"/>
      </right>
      <top/>
      <bottom style="thin">
        <color theme="2" tint="-0.34998626667073579"/>
      </bottom>
      <diagonal/>
    </border>
    <border>
      <left style="thin">
        <color theme="2" tint="-0.34998626667073579"/>
      </left>
      <right style="thin">
        <color theme="2" tint="-0.34998626667073579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</borders>
  <cellStyleXfs count="23">
    <xf numFmtId="0" fontId="0" fillId="0" borderId="0"/>
    <xf numFmtId="0" fontId="3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164" fontId="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14" fontId="6" fillId="0" borderId="0" applyFont="0" applyFill="0" applyBorder="0">
      <alignment horizontal="center" vertical="center"/>
    </xf>
    <xf numFmtId="9" fontId="2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9" fillId="0" borderId="0" applyNumberFormat="0" applyFill="0" applyProtection="0">
      <alignment vertical="top"/>
    </xf>
    <xf numFmtId="0" fontId="6" fillId="0" borderId="0" applyNumberFormat="0" applyFill="0" applyProtection="0">
      <alignment horizontal="right" vertical="center" indent="1"/>
    </xf>
    <xf numFmtId="9" fontId="6" fillId="0" borderId="0" applyFont="0" applyFill="0" applyBorder="0" applyProtection="0">
      <alignment horizontal="center" vertical="center"/>
    </xf>
    <xf numFmtId="168" fontId="6" fillId="0" borderId="0" applyFont="0" applyFill="0" applyBorder="0" applyProtection="0">
      <alignment horizontal="center" vertical="center"/>
    </xf>
    <xf numFmtId="0" fontId="25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15" fillId="0" borderId="14" xfId="8" applyBorder="1"/>
    <xf numFmtId="0" fontId="15" fillId="0" borderId="0" xfId="8"/>
    <xf numFmtId="0" fontId="15" fillId="0" borderId="15" xfId="8" applyBorder="1"/>
    <xf numFmtId="0" fontId="15" fillId="0" borderId="16" xfId="8" applyBorder="1"/>
    <xf numFmtId="0" fontId="15" fillId="0" borderId="14" xfId="9" applyBorder="1"/>
    <xf numFmtId="0" fontId="15" fillId="0" borderId="0" xfId="9"/>
    <xf numFmtId="0" fontId="17" fillId="0" borderId="14" xfId="9" applyFont="1" applyBorder="1" applyAlignment="1">
      <alignment horizontal="center"/>
    </xf>
    <xf numFmtId="0" fontId="18" fillId="0" borderId="14" xfId="9" applyFont="1" applyBorder="1" applyAlignment="1">
      <alignment horizontal="center"/>
    </xf>
    <xf numFmtId="0" fontId="9" fillId="2" borderId="14" xfId="9" applyFont="1" applyFill="1" applyBorder="1" applyAlignment="1">
      <alignment horizontal="left" vertical="center"/>
    </xf>
    <xf numFmtId="0" fontId="15" fillId="0" borderId="15" xfId="9" applyBorder="1"/>
    <xf numFmtId="0" fontId="15" fillId="0" borderId="16" xfId="9" applyBorder="1"/>
    <xf numFmtId="0" fontId="14" fillId="0" borderId="14" xfId="10" applyFont="1" applyBorder="1"/>
    <xf numFmtId="0" fontId="15" fillId="0" borderId="14" xfId="10" applyBorder="1"/>
    <xf numFmtId="14" fontId="15" fillId="0" borderId="14" xfId="10" applyNumberFormat="1" applyBorder="1"/>
    <xf numFmtId="0" fontId="15" fillId="0" borderId="0" xfId="10"/>
    <xf numFmtId="0" fontId="18" fillId="0" borderId="14" xfId="10" applyFont="1" applyBorder="1" applyAlignment="1">
      <alignment horizontal="center"/>
    </xf>
    <xf numFmtId="0" fontId="9" fillId="2" borderId="14" xfId="10" applyFont="1" applyFill="1" applyBorder="1" applyAlignment="1">
      <alignment horizontal="left" vertical="center"/>
    </xf>
    <xf numFmtId="0" fontId="15" fillId="0" borderId="15" xfId="10" applyBorder="1"/>
    <xf numFmtId="0" fontId="15" fillId="0" borderId="16" xfId="10" applyBorder="1"/>
    <xf numFmtId="0" fontId="15" fillId="0" borderId="17" xfId="11" applyBorder="1"/>
    <xf numFmtId="0" fontId="15" fillId="0" borderId="0" xfId="11"/>
    <xf numFmtId="0" fontId="15" fillId="0" borderId="18" xfId="11" applyBorder="1"/>
    <xf numFmtId="0" fontId="15" fillId="0" borderId="19" xfId="11" applyBorder="1"/>
    <xf numFmtId="0" fontId="14" fillId="2" borderId="19" xfId="11" applyFont="1" applyFill="1" applyBorder="1"/>
    <xf numFmtId="0" fontId="14" fillId="0" borderId="0" xfId="8" applyFont="1"/>
    <xf numFmtId="0" fontId="15" fillId="0" borderId="14" xfId="10" applyBorder="1" applyAlignment="1">
      <alignment horizontal="center"/>
    </xf>
    <xf numFmtId="0" fontId="14" fillId="0" borderId="0" xfId="9" applyFont="1"/>
    <xf numFmtId="0" fontId="15" fillId="0" borderId="14" xfId="9" applyBorder="1" applyAlignment="1">
      <alignment horizontal="center"/>
    </xf>
    <xf numFmtId="0" fontId="13" fillId="0" borderId="14" xfId="9" applyFont="1" applyBorder="1" applyAlignment="1">
      <alignment horizontal="center"/>
    </xf>
    <xf numFmtId="0" fontId="16" fillId="0" borderId="14" xfId="10" applyFont="1" applyBorder="1" applyAlignment="1">
      <alignment horizontal="center"/>
    </xf>
    <xf numFmtId="0" fontId="14" fillId="0" borderId="0" xfId="11" applyFont="1"/>
    <xf numFmtId="0" fontId="15" fillId="0" borderId="22" xfId="12" applyBorder="1" applyAlignment="1">
      <alignment horizontal="center" vertical="center"/>
    </xf>
    <xf numFmtId="0" fontId="15" fillId="0" borderId="20" xfId="12" applyBorder="1" applyAlignment="1">
      <alignment horizontal="center" vertical="center"/>
    </xf>
    <xf numFmtId="0" fontId="15" fillId="0" borderId="21" xfId="12" applyBorder="1" applyAlignment="1">
      <alignment horizontal="center" vertical="center"/>
    </xf>
    <xf numFmtId="0" fontId="15" fillId="0" borderId="23" xfId="12" applyBorder="1" applyAlignment="1">
      <alignment horizontal="center" vertical="center"/>
    </xf>
    <xf numFmtId="0" fontId="15" fillId="0" borderId="0" xfId="12" applyAlignment="1">
      <alignment horizontal="center" vertical="center"/>
    </xf>
    <xf numFmtId="0" fontId="15" fillId="2" borderId="22" xfId="12" applyFill="1" applyBorder="1" applyAlignment="1">
      <alignment horizontal="center" vertical="center"/>
    </xf>
    <xf numFmtId="14" fontId="15" fillId="0" borderId="0" xfId="12" applyNumberFormat="1" applyAlignment="1">
      <alignment horizontal="center" vertical="center"/>
    </xf>
    <xf numFmtId="49" fontId="15" fillId="0" borderId="17" xfId="11" applyNumberFormat="1" applyBorder="1"/>
    <xf numFmtId="49" fontId="15" fillId="0" borderId="18" xfId="11" applyNumberFormat="1" applyBorder="1"/>
    <xf numFmtId="49" fontId="15" fillId="0" borderId="19" xfId="11" applyNumberFormat="1" applyBorder="1"/>
    <xf numFmtId="49" fontId="15" fillId="0" borderId="0" xfId="11" applyNumberFormat="1"/>
    <xf numFmtId="0" fontId="14" fillId="0" borderId="0" xfId="12" applyFont="1" applyAlignment="1">
      <alignment horizontal="center" vertical="center"/>
    </xf>
    <xf numFmtId="0" fontId="16" fillId="0" borderId="0" xfId="12" applyFont="1" applyAlignment="1">
      <alignment horizontal="center" vertical="center"/>
    </xf>
    <xf numFmtId="0" fontId="18" fillId="0" borderId="1" xfId="12" applyFont="1" applyBorder="1" applyAlignment="1">
      <alignment horizontal="center" vertical="center"/>
    </xf>
    <xf numFmtId="0" fontId="18" fillId="0" borderId="1" xfId="11" applyFont="1" applyBorder="1" applyAlignment="1">
      <alignment horizontal="center"/>
    </xf>
    <xf numFmtId="49" fontId="18" fillId="0" borderId="1" xfId="11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2" fontId="15" fillId="0" borderId="22" xfId="12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5" fillId="0" borderId="14" xfId="10" applyBorder="1" applyAlignment="1">
      <alignment wrapText="1"/>
    </xf>
    <xf numFmtId="0" fontId="15" fillId="0" borderId="15" xfId="10" applyBorder="1" applyAlignment="1">
      <alignment horizontal="center"/>
    </xf>
    <xf numFmtId="0" fontId="15" fillId="0" borderId="0" xfId="10" applyAlignment="1">
      <alignment horizontal="center"/>
    </xf>
    <xf numFmtId="2" fontId="15" fillId="0" borderId="19" xfId="11" applyNumberFormat="1" applyBorder="1" applyAlignment="1">
      <alignment horizontal="center"/>
    </xf>
    <xf numFmtId="2" fontId="15" fillId="0" borderId="17" xfId="11" applyNumberFormat="1" applyBorder="1" applyAlignment="1">
      <alignment horizontal="center"/>
    </xf>
    <xf numFmtId="0" fontId="15" fillId="0" borderId="18" xfId="11" applyBorder="1" applyAlignment="1">
      <alignment horizontal="center"/>
    </xf>
    <xf numFmtId="0" fontId="15" fillId="0" borderId="0" xfId="11" applyAlignment="1">
      <alignment horizontal="center"/>
    </xf>
    <xf numFmtId="0" fontId="15" fillId="0" borderId="0" xfId="8" applyAlignment="1">
      <alignment horizontal="center"/>
    </xf>
    <xf numFmtId="0" fontId="15" fillId="0" borderId="15" xfId="9" applyBorder="1" applyAlignment="1">
      <alignment horizontal="center"/>
    </xf>
    <xf numFmtId="0" fontId="15" fillId="0" borderId="0" xfId="9" applyAlignment="1">
      <alignment horizontal="center"/>
    </xf>
    <xf numFmtId="165" fontId="15" fillId="0" borderId="14" xfId="9" applyNumberFormat="1" applyBorder="1" applyAlignment="1">
      <alignment horizontal="center"/>
    </xf>
    <xf numFmtId="167" fontId="0" fillId="0" borderId="0" xfId="0" applyNumberFormat="1"/>
    <xf numFmtId="0" fontId="15" fillId="0" borderId="0" xfId="12" applyAlignment="1">
      <alignment horizontal="left" vertical="center"/>
    </xf>
    <xf numFmtId="49" fontId="7" fillId="0" borderId="0" xfId="15" applyNumberFormat="1" applyFont="1" applyFill="1" applyBorder="1" applyAlignment="1">
      <alignment horizontal="left" vertical="center"/>
    </xf>
    <xf numFmtId="49" fontId="3" fillId="0" borderId="0" xfId="16" applyNumberFormat="1" applyFont="1" applyFill="1" applyBorder="1" applyAlignment="1" applyProtection="1">
      <alignment horizontal="left" vertical="center"/>
    </xf>
    <xf numFmtId="166" fontId="8" fillId="0" borderId="0" xfId="6" applyNumberFormat="1" applyFont="1" applyAlignment="1">
      <alignment horizontal="center" vertical="center"/>
    </xf>
    <xf numFmtId="0" fontId="8" fillId="0" borderId="0" xfId="6" applyFont="1" applyAlignment="1">
      <alignment horizontal="center" vertical="center"/>
    </xf>
    <xf numFmtId="2" fontId="8" fillId="0" borderId="0" xfId="6" applyNumberFormat="1" applyFont="1" applyAlignment="1">
      <alignment horizontal="center" vertical="center"/>
    </xf>
    <xf numFmtId="0" fontId="6" fillId="0" borderId="0" xfId="6"/>
    <xf numFmtId="14" fontId="6" fillId="0" borderId="0" xfId="6" applyNumberFormat="1"/>
    <xf numFmtId="0" fontId="32" fillId="0" borderId="12" xfId="6" applyFont="1" applyBorder="1"/>
    <xf numFmtId="0" fontId="8" fillId="0" borderId="0" xfId="6" applyFont="1" applyAlignment="1">
      <alignment vertical="center"/>
    </xf>
    <xf numFmtId="170" fontId="8" fillId="0" borderId="0" xfId="6" applyNumberFormat="1" applyFont="1" applyAlignment="1">
      <alignment horizontal="center" vertical="center"/>
    </xf>
    <xf numFmtId="0" fontId="10" fillId="0" borderId="0" xfId="6" applyFont="1"/>
    <xf numFmtId="14" fontId="10" fillId="0" borderId="0" xfId="6" applyNumberFormat="1" applyFont="1"/>
    <xf numFmtId="0" fontId="8" fillId="0" borderId="0" xfId="6" applyFont="1" applyAlignment="1">
      <alignment horizontal="center" vertical="center" shrinkToFit="1"/>
    </xf>
    <xf numFmtId="1" fontId="6" fillId="0" borderId="0" xfId="6" applyNumberFormat="1"/>
    <xf numFmtId="49" fontId="6" fillId="0" borderId="0" xfId="6" applyNumberFormat="1"/>
    <xf numFmtId="166" fontId="6" fillId="0" borderId="0" xfId="6" applyNumberFormat="1"/>
    <xf numFmtId="166" fontId="10" fillId="0" borderId="0" xfId="6" applyNumberFormat="1" applyFont="1"/>
    <xf numFmtId="165" fontId="6" fillId="0" borderId="0" xfId="6" applyNumberFormat="1"/>
    <xf numFmtId="0" fontId="1" fillId="0" borderId="1" xfId="6" applyFont="1" applyBorder="1"/>
    <xf numFmtId="0" fontId="15" fillId="0" borderId="22" xfId="12" applyBorder="1" applyAlignment="1">
      <alignment horizontal="center" vertical="center" wrapText="1"/>
    </xf>
    <xf numFmtId="0" fontId="18" fillId="0" borderId="16" xfId="9" applyFont="1" applyBorder="1" applyAlignment="1">
      <alignment horizontal="center"/>
    </xf>
    <xf numFmtId="0" fontId="18" fillId="0" borderId="16" xfId="10" applyFont="1" applyBorder="1" applyAlignment="1">
      <alignment horizontal="center"/>
    </xf>
    <xf numFmtId="0" fontId="18" fillId="0" borderId="16" xfId="8" applyFont="1" applyBorder="1" applyAlignment="1">
      <alignment horizontal="center"/>
    </xf>
    <xf numFmtId="0" fontId="15" fillId="0" borderId="1" xfId="8" applyBorder="1"/>
    <xf numFmtId="0" fontId="14" fillId="0" borderId="1" xfId="8" applyFont="1" applyBorder="1"/>
    <xf numFmtId="0" fontId="16" fillId="0" borderId="1" xfId="8" applyFont="1" applyBorder="1" applyAlignment="1">
      <alignment horizontal="center"/>
    </xf>
    <xf numFmtId="0" fontId="15" fillId="0" borderId="1" xfId="8" applyBorder="1" applyAlignment="1">
      <alignment horizontal="center"/>
    </xf>
    <xf numFmtId="14" fontId="15" fillId="0" borderId="1" xfId="8" applyNumberFormat="1" applyBorder="1"/>
    <xf numFmtId="0" fontId="14" fillId="0" borderId="16" xfId="9" applyFont="1" applyBorder="1"/>
    <xf numFmtId="0" fontId="16" fillId="0" borderId="16" xfId="9" applyFont="1" applyBorder="1" applyAlignment="1">
      <alignment horizontal="center"/>
    </xf>
    <xf numFmtId="0" fontId="15" fillId="0" borderId="16" xfId="9" applyBorder="1" applyAlignment="1">
      <alignment horizontal="center"/>
    </xf>
    <xf numFmtId="14" fontId="15" fillId="0" borderId="16" xfId="9" applyNumberFormat="1" applyBorder="1"/>
    <xf numFmtId="0" fontId="17" fillId="0" borderId="16" xfId="9" applyFont="1" applyBorder="1" applyAlignment="1">
      <alignment horizontal="center"/>
    </xf>
    <xf numFmtId="0" fontId="13" fillId="0" borderId="16" xfId="9" applyFont="1" applyBorder="1" applyAlignment="1">
      <alignment horizontal="center"/>
    </xf>
    <xf numFmtId="2" fontId="6" fillId="0" borderId="0" xfId="6" applyNumberFormat="1"/>
    <xf numFmtId="171" fontId="6" fillId="0" borderId="0" xfId="6" applyNumberFormat="1"/>
    <xf numFmtId="0" fontId="0" fillId="0" borderId="0" xfId="0" quotePrefix="1" applyProtection="1">
      <protection locked="0"/>
    </xf>
    <xf numFmtId="170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32" fillId="0" borderId="29" xfId="6" applyFont="1" applyBorder="1"/>
    <xf numFmtId="0" fontId="8" fillId="0" borderId="5" xfId="6" applyFont="1" applyBorder="1" applyAlignment="1">
      <alignment horizontal="center" vertical="center"/>
    </xf>
    <xf numFmtId="0" fontId="8" fillId="0" borderId="9" xfId="6" applyFont="1" applyBorder="1" applyAlignment="1">
      <alignment horizontal="center" vertical="center"/>
    </xf>
    <xf numFmtId="170" fontId="8" fillId="0" borderId="10" xfId="6" applyNumberFormat="1" applyFont="1" applyBorder="1" applyAlignment="1">
      <alignment horizontal="center" vertical="center"/>
    </xf>
    <xf numFmtId="0" fontId="1" fillId="0" borderId="4" xfId="6" applyFont="1" applyBorder="1"/>
    <xf numFmtId="0" fontId="8" fillId="0" borderId="10" xfId="6" applyFont="1" applyBorder="1" applyAlignment="1">
      <alignment horizontal="center" vertical="center" shrinkToFit="1"/>
    </xf>
    <xf numFmtId="0" fontId="6" fillId="0" borderId="6" xfId="6" applyBorder="1"/>
    <xf numFmtId="166" fontId="6" fillId="0" borderId="10" xfId="6" applyNumberFormat="1" applyBorder="1"/>
    <xf numFmtId="0" fontId="6" fillId="0" borderId="11" xfId="6" applyBorder="1"/>
    <xf numFmtId="0" fontId="6" fillId="0" borderId="8" xfId="6" applyBorder="1"/>
    <xf numFmtId="166" fontId="6" fillId="0" borderId="8" xfId="6" applyNumberFormat="1" applyBorder="1"/>
    <xf numFmtId="166" fontId="6" fillId="0" borderId="7" xfId="6" applyNumberFormat="1" applyBorder="1"/>
    <xf numFmtId="0" fontId="8" fillId="0" borderId="5" xfId="6" applyFont="1" applyBorder="1" applyAlignment="1">
      <alignment vertical="center"/>
    </xf>
    <xf numFmtId="1" fontId="6" fillId="0" borderId="10" xfId="6" applyNumberFormat="1" applyBorder="1"/>
    <xf numFmtId="1" fontId="6" fillId="0" borderId="8" xfId="6" applyNumberFormat="1" applyBorder="1"/>
    <xf numFmtId="1" fontId="6" fillId="0" borderId="7" xfId="6" applyNumberFormat="1" applyBorder="1"/>
    <xf numFmtId="0" fontId="27" fillId="0" borderId="0" xfId="17" applyFont="1" applyFill="1" applyBorder="1" applyAlignment="1" applyProtection="1">
      <alignment horizontal="center" vertical="center"/>
      <protection locked="0"/>
    </xf>
    <xf numFmtId="0" fontId="28" fillId="0" borderId="0" xfId="6" applyFont="1" applyAlignment="1" applyProtection="1">
      <alignment horizontal="center" vertical="center"/>
      <protection locked="0"/>
    </xf>
    <xf numFmtId="14" fontId="28" fillId="0" borderId="0" xfId="6" applyNumberFormat="1" applyFont="1" applyAlignment="1" applyProtection="1">
      <alignment horizontal="center" vertical="center"/>
      <protection locked="0"/>
    </xf>
    <xf numFmtId="166" fontId="8" fillId="0" borderId="0" xfId="6" applyNumberFormat="1" applyFont="1" applyAlignment="1" applyProtection="1">
      <alignment horizontal="center" vertical="center"/>
      <protection locked="0"/>
    </xf>
    <xf numFmtId="166" fontId="28" fillId="0" borderId="0" xfId="6" applyNumberFormat="1" applyFont="1" applyAlignment="1" applyProtection="1">
      <alignment horizontal="center" vertical="center"/>
      <protection locked="0"/>
    </xf>
    <xf numFmtId="0" fontId="8" fillId="0" borderId="0" xfId="6" applyFont="1" applyAlignment="1" applyProtection="1">
      <alignment horizontal="left" vertical="center"/>
      <protection locked="0"/>
    </xf>
    <xf numFmtId="0" fontId="8" fillId="0" borderId="0" xfId="6" applyFont="1" applyAlignment="1" applyProtection="1">
      <alignment horizontal="center" vertical="center"/>
      <protection locked="0"/>
    </xf>
    <xf numFmtId="0" fontId="9" fillId="0" borderId="0" xfId="6" applyFont="1" applyAlignment="1" applyProtection="1">
      <alignment horizontal="left" vertical="center"/>
      <protection locked="0"/>
    </xf>
    <xf numFmtId="1" fontId="8" fillId="0" borderId="0" xfId="6" applyNumberFormat="1" applyFont="1" applyAlignment="1" applyProtection="1">
      <alignment horizontal="center" vertical="center"/>
      <protection locked="0"/>
    </xf>
    <xf numFmtId="0" fontId="30" fillId="0" borderId="0" xfId="18" applyFont="1" applyFill="1" applyAlignment="1" applyProtection="1">
      <alignment horizontal="center" vertical="center"/>
      <protection locked="0"/>
    </xf>
    <xf numFmtId="0" fontId="8" fillId="0" borderId="0" xfId="19" applyFont="1" applyFill="1" applyAlignment="1" applyProtection="1">
      <alignment horizontal="center" vertical="center"/>
      <protection locked="0"/>
    </xf>
    <xf numFmtId="166" fontId="8" fillId="0" borderId="0" xfId="19" applyNumberFormat="1" applyFont="1" applyFill="1" applyAlignment="1" applyProtection="1">
      <alignment horizontal="center" vertical="center"/>
      <protection locked="0"/>
    </xf>
    <xf numFmtId="0" fontId="8" fillId="0" borderId="0" xfId="19" applyFont="1" applyFill="1" applyAlignment="1" applyProtection="1">
      <alignment horizontal="left" vertical="center"/>
      <protection locked="0"/>
    </xf>
    <xf numFmtId="0" fontId="20" fillId="0" borderId="0" xfId="6" applyFont="1" applyAlignment="1" applyProtection="1">
      <alignment horizontal="center" vertical="center" wrapText="1"/>
      <protection locked="0"/>
    </xf>
    <xf numFmtId="14" fontId="8" fillId="0" borderId="0" xfId="6" applyNumberFormat="1" applyFont="1" applyAlignment="1" applyProtection="1">
      <alignment horizontal="center" vertical="center"/>
      <protection locked="0"/>
    </xf>
    <xf numFmtId="9" fontId="7" fillId="0" borderId="0" xfId="6" applyNumberFormat="1" applyFont="1" applyAlignment="1" applyProtection="1">
      <alignment horizontal="center" vertical="center"/>
      <protection locked="0"/>
    </xf>
    <xf numFmtId="14" fontId="7" fillId="0" borderId="0" xfId="6" applyNumberFormat="1" applyFont="1" applyAlignment="1" applyProtection="1">
      <alignment horizontal="center" vertical="center"/>
      <protection locked="0"/>
    </xf>
    <xf numFmtId="14" fontId="7" fillId="0" borderId="0" xfId="21" applyNumberFormat="1" applyFont="1" applyFill="1" applyProtection="1">
      <alignment horizontal="center" vertical="center"/>
      <protection locked="0"/>
    </xf>
    <xf numFmtId="2" fontId="8" fillId="0" borderId="0" xfId="6" applyNumberFormat="1" applyFont="1" applyAlignment="1" applyProtection="1">
      <alignment horizontal="center" vertical="center"/>
      <protection locked="0"/>
    </xf>
    <xf numFmtId="9" fontId="7" fillId="0" borderId="0" xfId="20" applyFont="1" applyProtection="1">
      <alignment horizontal="center" vertical="center"/>
      <protection locked="0"/>
    </xf>
    <xf numFmtId="14" fontId="7" fillId="0" borderId="0" xfId="20" applyNumberFormat="1" applyFont="1" applyProtection="1">
      <alignment horizontal="center" vertical="center"/>
      <protection locked="0"/>
    </xf>
    <xf numFmtId="9" fontId="7" fillId="0" borderId="0" xfId="20" applyFont="1" applyFill="1" applyBorder="1" applyProtection="1">
      <alignment horizontal="center" vertical="center"/>
      <protection locked="0"/>
    </xf>
    <xf numFmtId="14" fontId="7" fillId="0" borderId="0" xfId="20" applyNumberFormat="1" applyFont="1" applyFill="1" applyBorder="1" applyProtection="1">
      <alignment horizontal="center" vertical="center"/>
      <protection locked="0"/>
    </xf>
    <xf numFmtId="9" fontId="3" fillId="0" borderId="0" xfId="22" applyNumberFormat="1" applyFont="1" applyFill="1" applyBorder="1" applyAlignment="1" applyProtection="1">
      <alignment horizontal="center" vertical="center"/>
      <protection locked="0"/>
    </xf>
    <xf numFmtId="9" fontId="7" fillId="0" borderId="0" xfId="20" applyFont="1" applyFill="1" applyProtection="1">
      <alignment horizontal="center" vertical="center"/>
      <protection locked="0"/>
    </xf>
    <xf numFmtId="9" fontId="7" fillId="0" borderId="0" xfId="6" applyNumberFormat="1" applyFont="1" applyAlignment="1" applyProtection="1">
      <alignment horizontal="center" vertical="center" wrapText="1"/>
      <protection locked="0"/>
    </xf>
    <xf numFmtId="14" fontId="7" fillId="0" borderId="0" xfId="6" applyNumberFormat="1" applyFont="1" applyAlignment="1" applyProtection="1">
      <alignment horizontal="center" vertical="center" wrapText="1"/>
      <protection locked="0"/>
    </xf>
    <xf numFmtId="14" fontId="20" fillId="0" borderId="0" xfId="6" applyNumberFormat="1" applyFont="1" applyAlignment="1" applyProtection="1">
      <alignment horizontal="center" vertical="center" wrapText="1"/>
      <protection locked="0"/>
    </xf>
    <xf numFmtId="9" fontId="3" fillId="0" borderId="0" xfId="22" applyNumberFormat="1" applyFont="1" applyFill="1" applyAlignment="1" applyProtection="1">
      <alignment horizontal="center" vertical="center"/>
      <protection locked="0"/>
    </xf>
    <xf numFmtId="1" fontId="7" fillId="0" borderId="0" xfId="13" applyNumberFormat="1" applyFont="1" applyAlignment="1">
      <alignment horizontal="center" vertical="center"/>
    </xf>
    <xf numFmtId="1" fontId="7" fillId="0" borderId="0" xfId="13" applyNumberFormat="1" applyFont="1" applyAlignment="1">
      <alignment horizontal="left" vertical="center"/>
    </xf>
    <xf numFmtId="0" fontId="7" fillId="0" borderId="0" xfId="6" applyFont="1" applyAlignment="1">
      <alignment horizontal="left" vertical="center" wrapText="1"/>
    </xf>
    <xf numFmtId="0" fontId="7" fillId="0" borderId="0" xfId="6" applyFont="1" applyAlignment="1">
      <alignment horizontal="center" vertical="center"/>
    </xf>
    <xf numFmtId="165" fontId="7" fillId="0" borderId="0" xfId="20" applyNumberFormat="1" applyFont="1" applyProtection="1">
      <alignment horizontal="center" vertical="center"/>
    </xf>
    <xf numFmtId="166" fontId="6" fillId="0" borderId="0" xfId="6" applyNumberFormat="1" applyAlignment="1">
      <alignment horizontal="left" vertical="center"/>
    </xf>
    <xf numFmtId="0" fontId="6" fillId="0" borderId="0" xfId="6" applyAlignment="1">
      <alignment horizontal="center" vertical="center"/>
    </xf>
    <xf numFmtId="0" fontId="6" fillId="0" borderId="0" xfId="6" applyAlignment="1">
      <alignment horizontal="left" vertical="center"/>
    </xf>
    <xf numFmtId="49" fontId="7" fillId="0" borderId="0" xfId="6" applyNumberFormat="1" applyFont="1" applyAlignment="1">
      <alignment horizontal="left" vertical="center"/>
    </xf>
    <xf numFmtId="169" fontId="7" fillId="0" borderId="0" xfId="21" applyNumberFormat="1" applyFont="1" applyFill="1" applyBorder="1" applyProtection="1">
      <alignment horizontal="center" vertical="center"/>
    </xf>
    <xf numFmtId="14" fontId="7" fillId="0" borderId="0" xfId="6" applyNumberFormat="1" applyFont="1" applyAlignment="1">
      <alignment horizontal="center" vertical="center"/>
    </xf>
    <xf numFmtId="14" fontId="7" fillId="0" borderId="0" xfId="14" applyFont="1" applyFill="1">
      <alignment horizontal="center" vertical="center"/>
    </xf>
    <xf numFmtId="2" fontId="7" fillId="0" borderId="0" xfId="14" applyNumberFormat="1" applyFont="1" applyFill="1">
      <alignment horizontal="center" vertical="center"/>
    </xf>
    <xf numFmtId="166" fontId="7" fillId="0" borderId="0" xfId="14" applyNumberFormat="1" applyFont="1" applyFill="1">
      <alignment horizontal="center" vertical="center"/>
    </xf>
    <xf numFmtId="14" fontId="7" fillId="0" borderId="0" xfId="21" applyNumberFormat="1" applyFont="1" applyFill="1" applyProtection="1">
      <alignment horizontal="center" vertical="center"/>
    </xf>
    <xf numFmtId="1" fontId="7" fillId="0" borderId="0" xfId="14" applyNumberFormat="1" applyFont="1" applyFill="1" applyBorder="1" applyAlignment="1">
      <alignment horizontal="left" vertical="center"/>
    </xf>
    <xf numFmtId="14" fontId="7" fillId="0" borderId="0" xfId="14" applyFont="1">
      <alignment horizontal="center" vertical="center"/>
    </xf>
    <xf numFmtId="166" fontId="7" fillId="0" borderId="0" xfId="14" applyNumberFormat="1" applyFont="1">
      <alignment horizontal="center" vertical="center"/>
    </xf>
    <xf numFmtId="14" fontId="7" fillId="0" borderId="0" xfId="14" applyFont="1" applyFill="1" applyBorder="1">
      <alignment horizontal="center" vertical="center"/>
    </xf>
    <xf numFmtId="166" fontId="7" fillId="0" borderId="0" xfId="14" applyNumberFormat="1" applyFont="1" applyFill="1" applyBorder="1">
      <alignment horizontal="center" vertical="center"/>
    </xf>
    <xf numFmtId="14" fontId="3" fillId="0" borderId="0" xfId="14" applyFont="1" applyFill="1">
      <alignment horizontal="center" vertical="center"/>
    </xf>
    <xf numFmtId="166" fontId="3" fillId="0" borderId="0" xfId="14" applyNumberFormat="1" applyFont="1" applyFill="1">
      <alignment horizontal="center" vertical="center"/>
    </xf>
    <xf numFmtId="166" fontId="7" fillId="0" borderId="0" xfId="14" applyNumberFormat="1" applyFont="1" applyFill="1" applyBorder="1" applyAlignment="1">
      <alignment horizontal="left" vertical="center"/>
    </xf>
    <xf numFmtId="1" fontId="7" fillId="0" borderId="0" xfId="14" applyNumberFormat="1" applyFont="1" applyFill="1" applyAlignment="1">
      <alignment horizontal="left" vertical="center"/>
    </xf>
    <xf numFmtId="0" fontId="20" fillId="0" borderId="0" xfId="6" applyFont="1" applyAlignment="1">
      <alignment horizontal="center" vertical="center" wrapText="1"/>
    </xf>
    <xf numFmtId="166" fontId="20" fillId="0" borderId="0" xfId="6" applyNumberFormat="1" applyFont="1" applyAlignment="1">
      <alignment horizontal="center" vertical="center" wrapText="1"/>
    </xf>
    <xf numFmtId="0" fontId="23" fillId="0" borderId="0" xfId="6" applyFont="1" applyAlignment="1">
      <alignment horizontal="left" vertical="center"/>
    </xf>
    <xf numFmtId="0" fontId="8" fillId="0" borderId="0" xfId="6" applyFont="1" applyAlignment="1">
      <alignment horizontal="left" vertical="center"/>
    </xf>
    <xf numFmtId="0" fontId="21" fillId="0" borderId="0" xfId="6" applyFont="1" applyAlignment="1">
      <alignment horizontal="center" vertical="center" wrapText="1"/>
    </xf>
    <xf numFmtId="0" fontId="7" fillId="3" borderId="31" xfId="9" applyFont="1" applyFill="1" applyBorder="1" applyAlignment="1">
      <alignment horizontal="left" vertical="center" wrapText="1"/>
    </xf>
    <xf numFmtId="0" fontId="7" fillId="3" borderId="0" xfId="9" applyFont="1" applyFill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quotePrefix="1"/>
    <xf numFmtId="0" fontId="12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4" fillId="0" borderId="0" xfId="0" applyFont="1"/>
    <xf numFmtId="0" fontId="24" fillId="0" borderId="0" xfId="16"/>
    <xf numFmtId="0" fontId="35" fillId="0" borderId="0" xfId="0" applyFont="1" applyAlignment="1">
      <alignment horizontal="right"/>
    </xf>
    <xf numFmtId="0" fontId="35" fillId="0" borderId="0" xfId="0" applyFont="1"/>
    <xf numFmtId="0" fontId="10" fillId="0" borderId="0" xfId="0" applyFont="1"/>
    <xf numFmtId="0" fontId="11" fillId="0" borderId="0" xfId="0" applyFont="1"/>
    <xf numFmtId="0" fontId="9" fillId="0" borderId="0" xfId="12" applyFont="1" applyAlignment="1">
      <alignment horizontal="center" vertical="center"/>
    </xf>
    <xf numFmtId="0" fontId="9" fillId="0" borderId="0" xfId="9" applyFont="1"/>
    <xf numFmtId="0" fontId="8" fillId="0" borderId="0" xfId="0" applyFont="1"/>
    <xf numFmtId="0" fontId="7" fillId="0" borderId="0" xfId="0" applyFont="1"/>
    <xf numFmtId="0" fontId="9" fillId="0" borderId="0" xfId="9" applyFont="1" applyAlignment="1">
      <alignment horizontal="center"/>
    </xf>
    <xf numFmtId="49" fontId="9" fillId="0" borderId="0" xfId="9" applyNumberFormat="1" applyFont="1"/>
    <xf numFmtId="49" fontId="36" fillId="0" borderId="0" xfId="9" applyNumberFormat="1" applyFont="1"/>
    <xf numFmtId="2" fontId="9" fillId="0" borderId="0" xfId="9" applyNumberFormat="1" applyFont="1"/>
    <xf numFmtId="166" fontId="9" fillId="0" borderId="0" xfId="9" applyNumberFormat="1" applyFont="1"/>
    <xf numFmtId="9" fontId="9" fillId="0" borderId="0" xfId="9" applyNumberFormat="1" applyFont="1" applyAlignment="1">
      <alignment horizontal="center"/>
    </xf>
    <xf numFmtId="49" fontId="9" fillId="0" borderId="0" xfId="12" applyNumberFormat="1" applyFont="1" applyAlignment="1">
      <alignment horizontal="center" vertical="center"/>
    </xf>
    <xf numFmtId="0" fontId="9" fillId="0" borderId="0" xfId="12" applyFont="1" applyAlignment="1">
      <alignment horizontal="left" vertical="center"/>
    </xf>
    <xf numFmtId="2" fontId="9" fillId="0" borderId="0" xfId="12" applyNumberFormat="1" applyFont="1" applyAlignment="1">
      <alignment horizontal="center" vertical="center"/>
    </xf>
    <xf numFmtId="166" fontId="9" fillId="0" borderId="0" xfId="12" applyNumberFormat="1" applyFont="1" applyAlignment="1">
      <alignment horizontal="center" vertical="center"/>
    </xf>
    <xf numFmtId="9" fontId="9" fillId="0" borderId="0" xfId="12" applyNumberFormat="1" applyFont="1" applyAlignment="1">
      <alignment horizontal="center" vertical="center"/>
    </xf>
    <xf numFmtId="0" fontId="9" fillId="0" borderId="0" xfId="11" applyFont="1"/>
    <xf numFmtId="0" fontId="9" fillId="0" borderId="0" xfId="11" applyFont="1" applyAlignment="1">
      <alignment horizontal="center"/>
    </xf>
    <xf numFmtId="49" fontId="9" fillId="0" borderId="0" xfId="11" applyNumberFormat="1" applyFont="1"/>
    <xf numFmtId="2" fontId="9" fillId="0" borderId="0" xfId="11" applyNumberFormat="1" applyFont="1"/>
    <xf numFmtId="166" fontId="9" fillId="0" borderId="0" xfId="11" applyNumberFormat="1" applyFont="1"/>
    <xf numFmtId="9" fontId="9" fillId="0" borderId="0" xfId="11" applyNumberFormat="1" applyFont="1" applyAlignment="1">
      <alignment horizontal="center"/>
    </xf>
    <xf numFmtId="49" fontId="9" fillId="0" borderId="0" xfId="10" applyNumberFormat="1" applyFont="1"/>
    <xf numFmtId="49" fontId="7" fillId="0" borderId="0" xfId="0" applyNumberFormat="1" applyFont="1"/>
    <xf numFmtId="0" fontId="9" fillId="0" borderId="24" xfId="11" applyFont="1" applyBorder="1"/>
    <xf numFmtId="0" fontId="9" fillId="0" borderId="0" xfId="10" applyFont="1"/>
    <xf numFmtId="0" fontId="9" fillId="0" borderId="0" xfId="10" applyFont="1" applyAlignment="1">
      <alignment horizontal="center"/>
    </xf>
    <xf numFmtId="2" fontId="9" fillId="0" borderId="0" xfId="10" applyNumberFormat="1" applyFont="1"/>
    <xf numFmtId="166" fontId="9" fillId="0" borderId="0" xfId="10" applyNumberFormat="1" applyFont="1"/>
    <xf numFmtId="9" fontId="9" fillId="0" borderId="0" xfId="10" applyNumberFormat="1" applyFont="1"/>
    <xf numFmtId="0" fontId="9" fillId="0" borderId="0" xfId="8" applyFont="1"/>
    <xf numFmtId="0" fontId="9" fillId="0" borderId="0" xfId="8" applyFont="1" applyAlignment="1">
      <alignment horizontal="center"/>
    </xf>
    <xf numFmtId="49" fontId="9" fillId="0" borderId="0" xfId="8" applyNumberFormat="1" applyFont="1"/>
    <xf numFmtId="2" fontId="9" fillId="0" borderId="0" xfId="8" applyNumberFormat="1" applyFont="1"/>
    <xf numFmtId="166" fontId="9" fillId="0" borderId="0" xfId="8" applyNumberFormat="1" applyFont="1"/>
    <xf numFmtId="9" fontId="9" fillId="0" borderId="0" xfId="8" applyNumberFormat="1" applyFont="1"/>
    <xf numFmtId="9" fontId="9" fillId="0" borderId="0" xfId="9" applyNumberFormat="1" applyFont="1"/>
    <xf numFmtId="49" fontId="7" fillId="0" borderId="0" xfId="0" quotePrefix="1" applyNumberFormat="1" applyFont="1" applyAlignment="1">
      <alignment horizontal="left" vertical="center" wrapText="1"/>
    </xf>
    <xf numFmtId="14" fontId="31" fillId="0" borderId="25" xfId="14" applyFont="1" applyBorder="1">
      <alignment horizontal="center" vertical="center"/>
    </xf>
    <xf numFmtId="14" fontId="31" fillId="0" borderId="12" xfId="14" applyFont="1" applyBorder="1">
      <alignment horizontal="center" vertical="center"/>
    </xf>
    <xf numFmtId="14" fontId="32" fillId="0" borderId="12" xfId="6" applyNumberFormat="1" applyFont="1" applyBorder="1" applyAlignment="1">
      <alignment horizontal="center"/>
    </xf>
    <xf numFmtId="0" fontId="32" fillId="0" borderId="12" xfId="6" applyFont="1" applyBorder="1" applyAlignment="1">
      <alignment horizontal="center"/>
    </xf>
    <xf numFmtId="0" fontId="32" fillId="0" borderId="13" xfId="6" applyFont="1" applyBorder="1" applyAlignment="1">
      <alignment horizontal="center"/>
    </xf>
    <xf numFmtId="0" fontId="8" fillId="0" borderId="0" xfId="6" applyFont="1" applyAlignment="1">
      <alignment horizontal="center" vertical="center"/>
    </xf>
    <xf numFmtId="0" fontId="34" fillId="0" borderId="0" xfId="6" applyFont="1" applyAlignment="1">
      <alignment horizontal="right"/>
    </xf>
    <xf numFmtId="49" fontId="34" fillId="0" borderId="0" xfId="6" applyNumberFormat="1" applyFont="1" applyAlignment="1">
      <alignment horizontal="left"/>
    </xf>
    <xf numFmtId="14" fontId="34" fillId="0" borderId="0" xfId="6" applyNumberFormat="1" applyFont="1" applyAlignment="1">
      <alignment horizontal="left"/>
    </xf>
    <xf numFmtId="14" fontId="31" fillId="0" borderId="28" xfId="14" applyFont="1" applyBorder="1">
      <alignment horizontal="center" vertical="center"/>
    </xf>
    <xf numFmtId="14" fontId="31" fillId="0" borderId="29" xfId="14" applyFont="1" applyBorder="1">
      <alignment horizontal="center" vertical="center"/>
    </xf>
    <xf numFmtId="14" fontId="32" fillId="0" borderId="29" xfId="6" applyNumberFormat="1" applyFont="1" applyBorder="1" applyAlignment="1">
      <alignment horizontal="center"/>
    </xf>
    <xf numFmtId="0" fontId="32" fillId="0" borderId="29" xfId="6" applyFont="1" applyBorder="1" applyAlignment="1">
      <alignment horizontal="center"/>
    </xf>
    <xf numFmtId="0" fontId="32" fillId="0" borderId="30" xfId="6" applyFont="1" applyBorder="1" applyAlignment="1">
      <alignment horizont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33" fillId="0" borderId="26" xfId="9" applyFont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7" xfId="0" applyFont="1" applyBorder="1" applyAlignment="1">
      <alignment horizontal="center" wrapText="1"/>
    </xf>
    <xf numFmtId="0" fontId="33" fillId="0" borderId="1" xfId="10" applyFont="1" applyBorder="1" applyAlignment="1">
      <alignment horizontal="center"/>
    </xf>
    <xf numFmtId="0" fontId="33" fillId="0" borderId="1" xfId="11" applyFont="1" applyBorder="1" applyAlignment="1">
      <alignment horizontal="center"/>
    </xf>
    <xf numFmtId="0" fontId="33" fillId="0" borderId="1" xfId="8" applyFont="1" applyBorder="1" applyAlignment="1">
      <alignment horizontal="center"/>
    </xf>
    <xf numFmtId="0" fontId="33" fillId="0" borderId="1" xfId="9" applyFont="1" applyBorder="1" applyAlignment="1">
      <alignment horizontal="center"/>
    </xf>
  </cellXfs>
  <cellStyles count="23">
    <cellStyle name="Cím 2" xfId="17" xr:uid="{DEBD0ECF-D667-4C5D-BD78-ECB04E7D60C2}"/>
    <cellStyle name="Címsor 2 2" xfId="18" xr:uid="{22EA8540-9D89-439A-98B4-379CC1D0BEC9}"/>
    <cellStyle name="Címsor 3 2" xfId="19" xr:uid="{4D651AAA-F1B3-4BFA-91B2-32836B6EFEA9}"/>
    <cellStyle name="Dátum" xfId="14" xr:uid="{BCFCD6B5-33A3-4543-9AF0-6552C2F908ED}"/>
    <cellStyle name="Ezres [0] 2" xfId="21" xr:uid="{2FFC0B52-9391-4079-9C85-472BDAD29249}"/>
    <cellStyle name="Hivatkozás" xfId="16" builtinId="8"/>
    <cellStyle name="Hivatkozás 2" xfId="5" xr:uid="{00000000-0005-0000-0000-000000000000}"/>
    <cellStyle name="Hivatkozás 3" xfId="22" xr:uid="{5D575723-AD2A-47F8-A739-605B3432A9A0}"/>
    <cellStyle name="Normál" xfId="0" builtinId="0"/>
    <cellStyle name="Normál 2" xfId="2" xr:uid="{00000000-0005-0000-0000-000002000000}"/>
    <cellStyle name="Normál 3" xfId="6" xr:uid="{00000000-0005-0000-0000-000003000000}"/>
    <cellStyle name="Normál 4" xfId="1" xr:uid="{00000000-0005-0000-0000-000004000000}"/>
    <cellStyle name="Normál 5" xfId="8" xr:uid="{8EEB0777-DD75-482D-B75D-0A72C11B8525}"/>
    <cellStyle name="Normál 6" xfId="9" xr:uid="{858B216E-0BBE-4928-9FF6-0C9A8F274246}"/>
    <cellStyle name="Normál 7" xfId="10" xr:uid="{FE0BD720-5243-46F1-9866-72D591277C7A}"/>
    <cellStyle name="Normál 8" xfId="11" xr:uid="{493122D3-9DD7-4A0B-A17F-20F3506171DC}"/>
    <cellStyle name="Normál 9" xfId="12" xr:uid="{F559F6B2-5431-4FEB-AE1D-0E50378D1F7E}"/>
    <cellStyle name="Pénznem 2" xfId="3" xr:uid="{00000000-0005-0000-0000-000005000000}"/>
    <cellStyle name="Pénznem 2 2" xfId="7" xr:uid="{00000000-0005-0000-0000-000006000000}"/>
    <cellStyle name="Százalék" xfId="15" builtinId="5"/>
    <cellStyle name="Százalék 2" xfId="4" xr:uid="{00000000-0005-0000-0000-000007000000}"/>
    <cellStyle name="Százalék 3" xfId="20" xr:uid="{858A6375-B7FC-488A-ADB2-C2B457AA5E6D}"/>
    <cellStyle name="zRejtettSzöveg" xfId="13" xr:uid="{473085D8-1056-4C0C-B37B-AF57A5F580C8}"/>
  </cellStyles>
  <dxfs count="394">
    <dxf>
      <numFmt numFmtId="0" formatCode="General"/>
    </dxf>
    <dxf>
      <numFmt numFmtId="167" formatCode="[$-F400]h:mm:ss\ AM/PM"/>
    </dxf>
    <dxf>
      <numFmt numFmtId="0" formatCode="General"/>
    </dxf>
    <dxf>
      <numFmt numFmtId="0" formatCode="General"/>
    </dxf>
    <dxf>
      <numFmt numFmtId="172" formatCode=";;"/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numFmt numFmtId="172" formatCode=";;"/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numFmt numFmtId="172" formatCode=";;"/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numFmt numFmtId="172" formatCode=";;"/>
    </dxf>
    <dxf>
      <numFmt numFmtId="172" formatCode=";;"/>
    </dxf>
    <dxf>
      <numFmt numFmtId="172" formatCode=";;"/>
    </dxf>
    <dxf>
      <numFmt numFmtId="172" formatCode=";;"/>
    </dxf>
    <dxf>
      <numFmt numFmtId="172" formatCode=";;"/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92D050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92D050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92D050"/>
        </patternFill>
      </fill>
      <border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92D050"/>
        </patternFill>
      </fill>
      <border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92D050"/>
        </patternFill>
      </fill>
      <border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7" tint="-0.24994659260841701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0"/>
        </top>
        <bottom style="thin">
          <color theme="0"/>
        </bottom>
      </border>
    </dxf>
    <dxf>
      <fill>
        <patternFill>
          <bgColor theme="9" tint="-0.24994659260841701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0"/>
        </top>
        <bottom style="thin">
          <color theme="0"/>
        </bottom>
      </border>
    </dxf>
    <dxf>
      <fill>
        <patternFill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92D050"/>
        </patternFill>
      </fill>
      <border>
        <left/>
        <right/>
        <top/>
        <bottom/>
        <vertical/>
        <horizontal/>
      </border>
    </dxf>
    <dxf>
      <font>
        <b/>
        <i val="0"/>
        <color auto="1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b/>
        <i val="0"/>
        <color auto="1"/>
      </font>
      <border>
        <left style="thin">
          <color rgb="FF7030A0"/>
        </left>
        <right style="thin">
          <color rgb="FF7030A0"/>
        </right>
        <top/>
        <bottom/>
        <vertical/>
        <horizontal/>
      </border>
    </dxf>
    <dxf>
      <font>
        <b/>
        <i val="0"/>
        <color auto="1"/>
      </font>
      <border>
        <left style="thin">
          <color rgb="FF00B050"/>
        </left>
        <right style="thin">
          <color rgb="FF00B050"/>
        </right>
        <top/>
        <bottom/>
        <vertical/>
        <horizontal/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9" formatCode="yyyy/mm/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9" formatCode="yyyy/mm/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numFmt numFmtId="168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9" formatCode="yyyy/mm/dd"/>
      <alignment horizontal="center" vertical="center" textRotation="0" wrapText="0" indent="0" justifyLastLine="0" shrinkToFit="0" readingOrder="0"/>
      <protection locked="1" hidden="0"/>
    </dxf>
    <dxf>
      <numFmt numFmtId="168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168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9" formatCode="yyyy/mm/dd"/>
      <alignment horizontal="center" vertical="center" textRotation="0" wrapText="0" indent="0" justifyLastLine="0" shrinkToFit="0" readingOrder="0"/>
      <protection locked="1" hidden="0"/>
    </dxf>
    <dxf>
      <numFmt numFmtId="168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  <protection locked="0" hidden="0"/>
    </dxf>
    <dxf>
      <numFmt numFmtId="168" formatCode="#,##0_ ;\-#,##0\ "/>
    </dxf>
    <dxf>
      <font>
        <b val="0"/>
        <strike val="0"/>
        <outline val="0"/>
        <shadow val="0"/>
        <u val="none"/>
        <vertAlign val="baseline"/>
        <color auto="1"/>
        <family val="2"/>
        <charset val="238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readingOrder="0"/>
      <protection locked="1" hidden="0"/>
    </dxf>
    <dxf>
      <numFmt numFmtId="168" formatCode="#,##0_ ;\-#,##0\ "/>
    </dxf>
    <dxf>
      <font>
        <b val="0"/>
        <strike val="0"/>
        <outline val="0"/>
        <shadow val="0"/>
        <u val="none"/>
        <vertAlign val="baseline"/>
        <color auto="1"/>
        <family val="2"/>
        <charset val="238"/>
      </font>
      <numFmt numFmtId="169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2" formatCode="0.00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66" formatCode="[h]:mm:ss;@"/>
      <fill>
        <patternFill patternType="none">
          <fgColor indexed="64"/>
          <bgColor auto="1"/>
        </patternFill>
      </fill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66" formatCode="[h]:mm:ss;@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numFmt numFmtId="19" formatCode="yyyy/mm/dd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9" formatCode="yyyy/mm/dd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9" formatCode="yyyy/mm/dd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2" formatCode="0.00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9" formatCode="yyyy/mm/dd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9" formatCode="yyyy/mm/dd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color auto="1"/>
        <charset val="238"/>
      </font>
      <numFmt numFmtId="19" formatCode="yyyy/mm/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3" formatCode="0%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69" formatCode="#,##0.00_ ;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3" formatCode="0%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66" formatCode="[h]:mm:ss;@"/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65" formatCode="0.0"/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color auto="1"/>
        <charset val="238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readingOrder="0"/>
      <protection locked="0" hidden="0"/>
    </dxf>
    <dxf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charset val="238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charset val="238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charset val="238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charset val="238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left" vertical="center" textRotation="0" wrapText="1" indent="1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charset val="238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" formatCode="0"/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family val="2"/>
        <charset val="238"/>
      </font>
      <fill>
        <patternFill patternType="none">
          <fgColor indexed="64"/>
          <bgColor auto="1"/>
        </patternFill>
      </fill>
      <alignment horizontal="center" vertical="center" textRotation="0" indent="0" justifyLastLine="0" readingOrder="0"/>
      <protection locked="0" hidden="0"/>
    </dxf>
    <dxf>
      <font>
        <b val="0"/>
        <strike val="0"/>
        <outline val="0"/>
        <shadow val="0"/>
        <u val="none"/>
        <vertAlign val="baseline"/>
        <color auto="1"/>
        <family val="2"/>
        <charset val="238"/>
      </font>
      <fill>
        <patternFill patternType="none">
          <fgColor indexed="64"/>
          <bgColor auto="1"/>
        </patternFill>
      </fill>
      <alignment horizontal="center" vertical="center" textRotation="0" indent="0" justifyLastLine="0" readingOrder="0"/>
      <protection locked="0" hidden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protection locked="0" hidden="0"/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166" formatCode="[h]:mm:ss;@"/>
    </dxf>
    <dxf>
      <font>
        <strike val="0"/>
        <outline val="0"/>
        <shadow val="0"/>
        <u val="none"/>
        <vertAlign val="baseline"/>
        <color auto="1"/>
      </font>
      <numFmt numFmtId="2" formatCode="0.00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166" formatCode="[h]:mm:ss;@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13" formatCode="0%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166" formatCode="[h]:mm:ss;@"/>
    </dxf>
    <dxf>
      <font>
        <strike val="0"/>
        <outline val="0"/>
        <shadow val="0"/>
        <u val="none"/>
        <vertAlign val="baseline"/>
        <color auto="1"/>
      </font>
      <numFmt numFmtId="2" formatCode="0.00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13" formatCode="0%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166" formatCode="[h]:mm:ss;@"/>
    </dxf>
    <dxf>
      <font>
        <strike val="0"/>
        <outline val="0"/>
        <shadow val="0"/>
        <u val="none"/>
        <vertAlign val="baseline"/>
        <color auto="1"/>
      </font>
      <numFmt numFmtId="2" formatCode="0.00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13" formatCode="0%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166" formatCode="[h]:mm:ss;@"/>
    </dxf>
    <dxf>
      <font>
        <strike val="0"/>
        <outline val="0"/>
        <shadow val="0"/>
        <u val="none"/>
        <vertAlign val="baseline"/>
        <color auto="1"/>
      </font>
      <numFmt numFmtId="2" formatCode="0.00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166" formatCode="[h]:mm:ss;@"/>
    </dxf>
    <dxf>
      <font>
        <strike val="0"/>
        <outline val="0"/>
        <shadow val="0"/>
        <u val="none"/>
        <vertAlign val="baseline"/>
        <color auto="1"/>
      </font>
      <numFmt numFmtId="2" formatCode="0.00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166" formatCode="[h]:mm:ss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family val="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166" formatCode="[h]:mm:ss;@"/>
    </dxf>
    <dxf>
      <font>
        <strike val="0"/>
        <outline val="0"/>
        <shadow val="0"/>
        <u val="none"/>
        <vertAlign val="baseline"/>
        <color auto="1"/>
      </font>
      <numFmt numFmtId="2" formatCode="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b val="0"/>
        <strike val="0"/>
        <outline val="0"/>
        <shadow val="0"/>
        <u val="none"/>
        <vertAlign val="baseline"/>
        <color auto="1"/>
        <charset val="238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charset val="238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charset val="238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0" formatCode="General"/>
    </dxf>
    <dxf>
      <font>
        <strike val="0"/>
        <outline val="0"/>
        <shadow val="0"/>
        <u val="none"/>
        <vertAlign val="baseline"/>
        <color auto="1"/>
      </font>
      <numFmt numFmtId="30" formatCode="@"/>
    </dxf>
    <dxf>
      <font>
        <strike val="0"/>
        <outline val="0"/>
        <shadow val="0"/>
        <u val="none"/>
        <vertAlign val="baseline"/>
        <color auto="1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charset val="238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border>
        <bottom style="thin">
          <color rgb="FFFF0000"/>
        </bottom>
        <vertical/>
        <horizontal/>
      </border>
    </dxf>
    <dxf>
      <numFmt numFmtId="19" formatCode="yyyy/mm/dd"/>
      <alignment horizontal="left" vertical="center" textRotation="0" wrapText="1" indent="0" justifyLastLine="0" shrinkToFit="0" readingOrder="0"/>
    </dxf>
    <dxf>
      <numFmt numFmtId="19" formatCode="yyyy/mm/dd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border>
        <top style="thin">
          <color theme="6" tint="0.39994506668294322"/>
        </top>
        <bottom style="thin">
          <color theme="6" tint="0.39994506668294322"/>
        </bottom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3" tint="-0.24994659260841701"/>
      </font>
      <border diagonalUp="0" diagonalDown="0">
        <left/>
        <right style="thin">
          <color theme="6" tint="0.39994506668294322"/>
        </right>
        <top/>
        <bottom/>
        <vertical/>
        <horizontal/>
      </border>
    </dxf>
  </dxfs>
  <tableStyles count="1" defaultTableStyle="TableStyleMedium2" defaultPivotStyle="PivotStyleLight16">
    <tableStyle name="Gantt táblázatstílus" pivot="0" count="3" xr9:uid="{26638028-F45D-442A-8F11-751D3746E097}">
      <tableStyleElement type="wholeTable" dxfId="393"/>
      <tableStyleElement type="headerRow" dxfId="392"/>
      <tableStyleElement type="firstRowStripe" dxfId="391"/>
    </tableStyle>
  </tableStyles>
  <colors>
    <mruColors>
      <color rgb="FF00A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eetMetadata" Target="metadata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43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orstarkft.sharepoint.com/sites/Gyartas-Dokumentumok/Megosztott%20dokumentumok/00%20-%20Gy&#225;rt&#243;i%20lapok/02%20-%20El&#337;k&#233;sz&#237;t&#233;s%20alatt/DSMR%2025135%20Darts%20Matek%20Kft.%20GY&#193;RT&#193;SMEGRENDEL&#201;S/T&#225;bl&#225;zatok/25135%20-%20Darts%20Matek%20Kft.%20-%20Ki&#237;r&#243;.xlsm" TargetMode="External"/><Relationship Id="rId1" Type="http://schemas.openxmlformats.org/officeDocument/2006/relationships/externalLinkPath" Target="25135%20-%20Darts%20Matek%20Kft.%20-%20Ki&#237;r&#24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kt adatok"/>
      <sheetName val="Beállítások"/>
      <sheetName val="AlapAdatok"/>
      <sheetName val="Borítólap"/>
      <sheetName val="Átadás-átvételi"/>
      <sheetName val="Munkamenet"/>
      <sheetName val="Munkamenet (2)"/>
      <sheetName val="Gyártás Lap"/>
      <sheetName val="Szabászati Tételek"/>
      <sheetName val="Ragasztos"/>
      <sheetName val="Szab_Konstansok"/>
      <sheetName val="Folyamat_Sor_TokmagTU"/>
      <sheetName val="Folyamat_Sor_Tokmag"/>
      <sheetName val="Folyamat_Sor_Gyártáselőkészítés"/>
      <sheetName val="Folyamat_Sor_Falpanel"/>
      <sheetName val="Folyamat_Sor_Bútorfront"/>
      <sheetName val="Folyamat_Sor_Borítás"/>
      <sheetName val="Folyamat_Sor_Blende"/>
      <sheetName val="Folyamat_Sor_Ajtólap"/>
      <sheetName val="Folyamat"/>
      <sheetName val="Szabászat"/>
      <sheetName val="Etiket"/>
      <sheetName val="Szükséglet Vasalat"/>
      <sheetName val="Szükséglet Anyag"/>
      <sheetName val="Vasalatok"/>
      <sheetName val="Alapanyag"/>
      <sheetName val="Megmunkálás"/>
      <sheetName val="Megjegyzések"/>
      <sheetName val="Üveg"/>
      <sheetName val="Mozgó Oldal"/>
      <sheetName val="Fix Oldal"/>
      <sheetName val="Szabászat_Falpanel"/>
      <sheetName val="Szabászat_Bútorfront"/>
      <sheetName val="Szabászat_Blende_Mozgo"/>
      <sheetName val="Szabászat_Blende_Fix"/>
      <sheetName val="Szabászat_Kuszob_Also"/>
      <sheetName val="Szabászat_Tokmag_Fuggoleges"/>
      <sheetName val="Szabászat_Tokmag_Vizszintes"/>
      <sheetName val="Szabászat_Boritolap"/>
      <sheetName val="Szabászat_Betetlap"/>
      <sheetName val="Szabászat_Keret_Függöleges"/>
      <sheetName val="Szabászat_Keret_Vizszintes"/>
      <sheetName val="BoritásKülméret"/>
      <sheetName val="Borítás_belméret_Mozgo"/>
      <sheetName val="Borítás_belméret_fix"/>
      <sheetName val="Blende_Mozgo"/>
      <sheetName val="Blende_Fix"/>
      <sheetName val="Alutokmag"/>
      <sheetName val="Tokmag_Teljes_Külméret"/>
      <sheetName val="Ajtól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5" xr16:uid="{B0581ADC-BAF7-461C-85DB-0BEB7F42A28D}" autoFormatId="16" applyNumberFormats="0" applyBorderFormats="0" applyFontFormats="0" applyPatternFormats="0" applyAlignmentFormats="0" applyWidthHeightFormats="0">
  <queryTableRefresh nextId="15">
    <queryTableFields count="14">
      <queryTableField id="1" name="DSMR" tableColumnId="1"/>
      <queryTableField id="2" name="Sorszám" tableColumnId="2"/>
      <queryTableField id="3" name="Ajtó Menyisége" tableColumnId="3"/>
      <queryTableField id="4" name="Ajtó megnevezése" tableColumnId="4"/>
      <queryTableField id="5" name="Ajtó Falnyilás Szélessége" tableColumnId="5"/>
      <queryTableField id="6" name="Ajtó Szélesség" tableColumnId="6"/>
      <queryTableField id="7" name="Ajtó Falnyilás Magassága" tableColumnId="7"/>
      <queryTableField id="8" name="Ajtó Hosszúság" tableColumnId="8"/>
      <queryTableField id="9" name="Ajtó Falnyilás Vastagság" tableColumnId="9"/>
      <queryTableField id="10" name="Ajtó Vastagság" tableColumnId="10"/>
      <queryTableField id="11" name="Ajtó Tipus" tableColumnId="11"/>
      <queryTableField id="12" name="Ajtó Nyitás" tableColumnId="12"/>
      <queryTableField id="13" name="Pánt 3 db Ajtólap Szélesség Feltétel" tableColumnId="13"/>
      <queryTableField id="14" name="Pánt 3 db Ajtólap Magasság Feltétel" tableColumnId="14"/>
    </queryTableFields>
  </queryTableRefresh>
  <extLst>
    <ext xmlns:x15="http://schemas.microsoft.com/office/spreadsheetml/2010/11/main" uri="{883FBD77-0823-4a55-B5E3-86C4891E6966}">
      <x15:queryTable sourceDataName="Lekérdezés - AlapAdatok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FA5E7DA2-F972-4B70-AEEB-6871E2F29239}" autoFormatId="16" applyNumberFormats="0" applyBorderFormats="0" applyFontFormats="0" applyPatternFormats="0" applyAlignmentFormats="0" applyWidthHeightFormats="0">
  <queryTableRefresh nextId="36">
    <queryTableFields count="15">
      <queryTableField id="10" name="DSMR" tableColumnId="10"/>
      <queryTableField id="1" name="Sorszám" tableColumnId="1"/>
      <queryTableField id="5" name="Hosszúság" tableColumnId="5"/>
      <queryTableField id="4" name="Szélesség" tableColumnId="4"/>
      <queryTableField id="6" name="Darab" tableColumnId="6"/>
      <queryTableField id="23" name="Név" tableColumnId="15"/>
      <queryTableField id="8" name="Megjegyzés" tableColumnId="8"/>
      <queryTableField id="22" name="Tipus" tableColumnId="14"/>
      <queryTableField id="9" name="Alkatrész Megnevezése" tableColumnId="9"/>
      <queryTableField id="2" name="Anyag" tableColumnId="2"/>
      <queryTableField id="3" name="Vastagság" tableColumnId="3"/>
      <queryTableField id="7" name="Felület tipus" tableColumnId="7"/>
      <queryTableField id="14" name="Szín" tableColumnId="12"/>
      <queryTableField id="15" name="Minta" tableColumnId="13"/>
      <queryTableField id="35" name="Column1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981F67A-378A-4B37-BA72-10785ED5EE89}" autoFormatId="16" applyNumberFormats="0" applyBorderFormats="0" applyFontFormats="0" applyPatternFormats="0" applyAlignmentFormats="0" applyWidthHeightFormats="0">
  <queryTableRefresh nextId="29">
    <queryTableFields count="23">
      <queryTableField id="11" name="DSMR" tableColumnId="11"/>
      <queryTableField id="1" name="Feladat Rövidnév" tableColumnId="1"/>
      <queryTableField id="13" name="Feladat ID" tableColumnId="12"/>
      <queryTableField id="2" name="Feladat leírás" tableColumnId="2"/>
      <queryTableField id="23" name="Megnevezés" tableColumnId="21"/>
      <queryTableField id="24" name="Főfeladat Megnevezése" tableColumnId="22"/>
      <queryTableField id="27" name="Sorszám" tableColumnId="23"/>
      <queryTableField id="3" name="Feladat Tipus" tableColumnId="3"/>
      <queryTableField id="4" name="Kockázat" tableColumnId="4"/>
      <queryTableField id="5" name="Részleg 02" tableColumnId="5"/>
      <queryTableField id="6" name="Részleg 01" tableColumnId="6"/>
      <queryTableField id="7" name="Felelős" tableColumnId="7"/>
      <queryTableField id="8" name="Támogató" tableColumnId="8"/>
      <queryTableField id="9" name="Volumen" tableColumnId="9"/>
      <queryTableField id="10" name="Egység idő" tableColumnId="10"/>
      <queryTableField id="14" name="Humánerő" tableColumnId="13"/>
      <queryTableField id="15" name="Ősszefoglaló feladat ID" tableColumnId="14"/>
      <queryTableField id="16" name="Szülő feladat Rővidnév" tableColumnId="15"/>
      <queryTableField id="17" name="Szülő feladat ID" tableColumnId="16"/>
      <queryTableField id="18" name="Feladat Függöség Tipusa" tableColumnId="17"/>
      <queryTableField id="19" name="Feladat Késleltetés" tableColumnId="18"/>
      <queryTableField id="20" name="Feladat Elinditása Részleges készültség esetén" tableColumnId="19"/>
      <queryTableField id="21" name="Extra nap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620F6B8-1DF1-4623-BF91-3B93A96F65DD}" autoFormatId="16" applyNumberFormats="0" applyBorderFormats="0" applyFontFormats="0" applyPatternFormats="0" applyAlignmentFormats="0" applyWidthHeightFormats="0">
  <queryTableRefresh nextId="26">
    <queryTableFields count="24">
      <queryTableField id="1" name="Feladat Rövidnév" tableColumnId="1"/>
      <queryTableField id="2" name="Feladat leírás" tableColumnId="2"/>
      <queryTableField id="6" name="Főfeladat Megnevezése" tableColumnId="6"/>
      <queryTableField id="3" name="Egység idő" tableColumnId="3"/>
      <queryTableField id="4" name="Humánerő" tableColumnId="4"/>
      <queryTableField id="5" name="Részlates leírás" tableColumnId="5"/>
      <queryTableField id="8" name="Feladat Tipus" tableColumnId="7"/>
      <queryTableField id="9" name="Részleg 02" tableColumnId="8"/>
      <queryTableField id="10" name="Részleg 01" tableColumnId="9"/>
      <queryTableField id="11" name="Felelős" tableColumnId="10"/>
      <queryTableField id="12" name="Támogató" tableColumnId="11"/>
      <queryTableField id="13" name="Szülő feladat Rővidnév" tableColumnId="12"/>
      <queryTableField id="14" name="Feladat Függöség Tipusa" tableColumnId="13"/>
      <queryTableField id="15" name="Feladat Késleltetés" tableColumnId="14"/>
      <queryTableField id="16" name="Feladat Elinditása Részleges készültség esetén" tableColumnId="15"/>
      <queryTableField id="17" name="Extra nap" tableColumnId="16"/>
      <queryTableField id="18" name="Keresási Adat Tábla Neve" tableColumnId="17"/>
      <queryTableField id="19" name="Oszlop1" tableColumnId="18"/>
      <queryTableField id="20" name="Keresási Oszlop 01" tableColumnId="19"/>
      <queryTableField id="21" name="Keresási Feltétel 01" tableColumnId="20"/>
      <queryTableField id="22" name="Keresási Oszlop 02" tableColumnId="21"/>
      <queryTableField id="23" name="Keresási Feltétel 02" tableColumnId="22"/>
      <queryTableField id="24" name="Keresási Oszlop 03" tableColumnId="23"/>
      <queryTableField id="25" name="Keresási Feltétel 03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7E3B87EF-4A8D-4B3B-AB78-4FE45127E87B}" autoFormatId="16" applyNumberFormats="0" applyBorderFormats="0" applyFontFormats="0" applyPatternFormats="0" applyAlignmentFormats="0" applyWidthHeightFormats="0">
  <queryTableRefresh nextId="118">
    <queryTableFields count="104">
      <queryTableField id="1" name="DSMR" tableColumnId="1"/>
      <queryTableField id="2" name="Sorszám" tableColumnId="2"/>
      <queryTableField id="3" name="Ajtó megnevezése" tableColumnId="3"/>
      <queryTableField id="4" name="Ajtó Menyisége" tableColumnId="4"/>
      <queryTableField id="5" name="Ajtó Falnyilás Szélessége" tableColumnId="5"/>
      <queryTableField id="6" name="Ajtó Szélesség" tableColumnId="6"/>
      <queryTableField id="7" name="Ajtó Falnyilás Magassága" tableColumnId="7"/>
      <queryTableField id="8" name="Ajtó Hosszúság" tableColumnId="8"/>
      <queryTableField id="9" name="Ajtó Falnyilás Vastagság" tableColumnId="9"/>
      <queryTableField id="10" name="Ajtó Vastagság" tableColumnId="10"/>
      <queryTableField id="11" name="Ajtó Tipus" tableColumnId="11"/>
      <queryTableField id="12" name="Ajtó Nyitás" tableColumnId="12"/>
      <queryTableField id="13" name="Általános Megjegyzés" tableColumnId="13"/>
      <queryTableField id="14" name="Felület Tipus Fix Oldalon" tableColumnId="14"/>
      <queryTableField id="15" name="Szín Fix Oldalon" tableColumnId="15"/>
      <queryTableField id="16" name="Szín Kód Fix Oldalon" tableColumnId="16"/>
      <queryTableField id="17" name="Minta Fix Oldalon" tableColumnId="17"/>
      <queryTableField id="18" name="Minta Tipus Fix Oldalon" tableColumnId="18"/>
      <queryTableField id="19" name="Minta Profil Fix Oldalon" tableColumnId="19"/>
      <queryTableField id="20" name="Borítás Felület Tipus Fix Oldalon" tableColumnId="20"/>
      <queryTableField id="21" name="Borítás szín Fix Oldalon" tableColumnId="21"/>
      <queryTableField id="22" name="Borítás Minta Fix Oldalon" tableColumnId="22"/>
      <queryTableField id="23" name="Blende Beírt Fix Oldalon" tableColumnId="23"/>
      <queryTableField id="24" name="Blende Fix Oldalon" tableColumnId="24"/>
      <queryTableField id="25" name="Fix Blende Fix Oldalon" tableColumnId="25"/>
      <queryTableField id="26" name="Falpanel Fix Oldalon" tableColumnId="26"/>
      <queryTableField id="27" name="Szín Fix Oldalon Megjegyzés" tableColumnId="27"/>
      <queryTableField id="28" name="Minta Fix Oldalon Megjegyzés" tableColumnId="28"/>
      <queryTableField id="29" name="Blende Fix Oldalon Megjegyzés" tableColumnId="29"/>
      <queryTableField id="30" name="Falpanel Fix Oldalon Megjegyzés" tableColumnId="30"/>
      <queryTableField id="31" name="Felület Tipus Mozgó Oldalon" tableColumnId="31"/>
      <queryTableField id="32" name="Szín Mozgó Oldalon" tableColumnId="32"/>
      <queryTableField id="33" name="Szín Kód Mozgó Oldalon" tableColumnId="33"/>
      <queryTableField id="34" name="Minta Mozgó Oldalon" tableColumnId="34"/>
      <queryTableField id="35" name="Minta Tipus Mozgó Oldalon" tableColumnId="35"/>
      <queryTableField id="36" name="Minta Profil Mozgó Oldalon" tableColumnId="36"/>
      <queryTableField id="37" name="Borítás Felület tipus Mozgó Oldalon" tableColumnId="37"/>
      <queryTableField id="38" name="Borítás szín Mozgó Oldalon" tableColumnId="38"/>
      <queryTableField id="39" name="Borítás Minta Mozgó Oldalon" tableColumnId="39"/>
      <queryTableField id="40" name="Blende Beírt Mozgó Oldalon" tableColumnId="40"/>
      <queryTableField id="41" name="Blende Mozgó Oldalon" tableColumnId="41"/>
      <queryTableField id="42" name="Fix Blende Mozgó Oldalon" tableColumnId="42"/>
      <queryTableField id="43" name="Falpanel Mozgó Oldalon" tableColumnId="43"/>
      <queryTableField id="44" name="Szín Mozgó Oldalon Megjegyzés" tableColumnId="44"/>
      <queryTableField id="45" name="Minta Mozgó Oldalon Megjegyzés" tableColumnId="45"/>
      <queryTableField id="46" name="Blende Mozgó Oldalon Megjegyzés" tableColumnId="46"/>
      <queryTableField id="47" name="Falpanel Mozgó Oldalon Megjegyzés" tableColumnId="47"/>
      <queryTableField id="48" name="Üveg Kivitel" tableColumnId="48"/>
      <queryTableField id="49" name="Üveg Színe" tableColumnId="49"/>
      <queryTableField id="50" name="Üveg Tipus" tableColumnId="50"/>
      <queryTableField id="51" name="Üveg Mintája" tableColumnId="51"/>
      <queryTableField id="52" name="Üveg Kivitel Megjegyzés" tableColumnId="52"/>
      <queryTableField id="53" name="Üveg Színe Megjegyzés" tableColumnId="53"/>
      <queryTableField id="54" name="Üveg Tipus Megjegyzés" tableColumnId="54"/>
      <queryTableField id="55" name="Üveg Mintája Megjegyzés" tableColumnId="55"/>
      <queryTableField id="56" name="Zár Tipus Vasalat" tableColumnId="56"/>
      <queryTableField id="57" name="Zár Méret Vasalat" tableColumnId="57"/>
      <queryTableField id="58" name="Zár Ellen Vasalat" tableColumnId="58"/>
      <queryTableField id="59" name="Kilincs Vasalat" tableColumnId="59"/>
      <queryTableField id="60" name="Kilincs Szín Vasalat" tableColumnId="60"/>
      <queryTableField id="61" name="Kilincs Kiszerelés Vasalat" tableColumnId="61"/>
      <queryTableField id="62" name="Kulcs lyuk furat Vasalat" tableColumnId="62"/>
      <queryTableField id="63" name="Autómataküszöb Vasalat" tableColumnId="63"/>
      <queryTableField id="64" name="Lapfeszítő Vasalat" tableColumnId="64"/>
      <queryTableField id="65" name="Pánt Tipus Vasalat" tableColumnId="65"/>
      <queryTableField id="66" name="Pánt 3 db Ajtólap Szélesség Feltétel" tableColumnId="66"/>
      <queryTableField id="67" name="Pánt 3 db Ajtólap Magasság Feltétel" tableColumnId="67"/>
      <queryTableField id="68" name="Pánt Darab Vasalat" tableColumnId="68"/>
      <queryTableField id="69" name="Pánt Elosztás Vasalat" tableColumnId="69"/>
      <queryTableField id="70" name="Pánt Szín Vasalat" tableColumnId="70"/>
      <queryTableField id="71" name="Élzáróléc Vasalat" tableColumnId="71"/>
      <queryTableField id="72" name="Élzáróléc Szín Vasalat" tableColumnId="72"/>
      <queryTableField id="73" name="Gumicsík Vasalat" tableColumnId="73"/>
      <queryTableField id="74" name="Gumicsík Szín Vasalat" tableColumnId="74"/>
      <queryTableField id="106" name="Pánt Vasalat Megjegyzés" tableColumnId="102"/>
      <queryTableField id="110" name="Zár Vasalat Megjegyzés" tableColumnId="75"/>
      <queryTableField id="111" name="Kilincs Vasalat Megjegyzés" tableColumnId="76"/>
      <queryTableField id="112" name="Lapfeszítő Vasalat Megjegyzés" tableColumnId="77"/>
      <queryTableField id="113" name="Automataküszöb Vasalat Megjegyzés" tableColumnId="104"/>
      <queryTableField id="78" name="CNC Megmunkálás" tableColumnId="78"/>
      <queryTableField id="79" name="Lap  Megmunkálás" tableColumnId="79"/>
      <queryTableField id="80" name="Tok  Megmunkálás" tableColumnId="80"/>
      <queryTableField id="81" name="CNC Megjegyzés" tableColumnId="81"/>
      <queryTableField id="82" name="Ajtólap Megjegyzés" tableColumnId="82"/>
      <queryTableField id="83" name="Tok Megjegyzés" tableColumnId="83"/>
      <queryTableField id="84" name="Keret Anyag" tableColumnId="84"/>
      <queryTableField id="85" name="Betét Anyag" tableColumnId="85"/>
      <queryTableField id="86" name="Borító Anyag" tableColumnId="86"/>
      <queryTableField id="87" name="Tok Anyag" tableColumnId="87"/>
      <queryTableField id="92" name="Blende Anyag" tableColumnId="88"/>
      <queryTableField id="93" name="Borítás Anyag" tableColumnId="89"/>
      <queryTableField id="94" name="Keret Alkatrész Megjegyzés" tableColumnId="90"/>
      <queryTableField id="95" name="Betétlap Alkatrész Megjegyzés" tableColumnId="91"/>
      <queryTableField id="96" name="Borítólap Alkatrész Megjegyzés" tableColumnId="92"/>
      <queryTableField id="97" name="Tokmag Alkatrész Megjegyzés" tableColumnId="93"/>
      <queryTableField id="98" name="Blende Alkatrész Megjegyzés" tableColumnId="94"/>
      <queryTableField id="99" name="Borítás Alkatrész Megjegyzés" tableColumnId="95"/>
      <queryTableField id="107" name="Név Projekt" tableColumnId="103"/>
      <queryTableField id="100" name="Cím Projekt" tableColumnId="96"/>
      <queryTableField id="101" name="Telefon Projekt" tableColumnId="97"/>
      <queryTableField id="102" name="E-mail Projekt" tableColumnId="98"/>
      <queryTableField id="103" name="Szállítási Cím Projekt" tableColumnId="99"/>
      <queryTableField id="104" name="Várható szállítás Projekt" tableColumnId="100"/>
      <queryTableField id="105" name="Megjegyzés Projekt" tableColumnId="10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" xr16:uid="{8501FEA4-A4EE-4103-9A54-3960097B09BD}" autoFormatId="16" applyNumberFormats="0" applyBorderFormats="0" applyFontFormats="0" applyPatternFormats="0" applyAlignmentFormats="0" applyWidthHeightFormats="0">
  <queryTableRefresh nextId="10">
    <queryTableFields count="9">
      <queryTableField id="1" name="DSMR" tableColumnId="1"/>
      <queryTableField id="2" name="Sorszám" tableColumnId="2"/>
      <queryTableField id="3" name="Ajtó Menyisége" tableColumnId="3"/>
      <queryTableField id="4" name="Keret Anyag" tableColumnId="4"/>
      <queryTableField id="5" name="Betét Anyag" tableColumnId="5"/>
      <queryTableField id="6" name="Borító Anyag" tableColumnId="6"/>
      <queryTableField id="7" name="Tok Anyag" tableColumnId="7"/>
      <queryTableField id="8" name="Blende Anyag" tableColumnId="8"/>
      <queryTableField id="9" name="Borítás Anyag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5736CBB3-2FE1-4BC4-8AF0-D2C9408B46C7}" autoFormatId="16" applyNumberFormats="0" applyBorderFormats="0" applyFontFormats="0" applyPatternFormats="0" applyAlignmentFormats="0" applyWidthHeightFormats="0">
  <queryTableRefresh nextId="7">
    <queryTableFields count="6">
      <queryTableField id="1" name="DSMR" tableColumnId="1"/>
      <queryTableField id="2" name="Sorszám" tableColumnId="2"/>
      <queryTableField id="3" name="Ajtó Menyisége" tableColumnId="3"/>
      <queryTableField id="4" name="CNC Megmunkálás" tableColumnId="4"/>
      <queryTableField id="5" name="Lap  Megmunkálás" tableColumnId="5"/>
      <queryTableField id="6" name="Tok  Megmunkálá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7A99AE7F-F5BF-4963-8829-FA2A8E60B799}" autoFormatId="16" applyNumberFormats="0" applyBorderFormats="0" applyFontFormats="0" applyPatternFormats="0" applyAlignmentFormats="0" applyWidthHeightFormats="0">
  <queryTableRefresh nextId="44">
    <queryTableFields count="31">
      <queryTableField id="1" name="DSMR" tableColumnId="1"/>
      <queryTableField id="2" name="Sorszám" tableColumnId="2"/>
      <queryTableField id="3" name="Ajtó Menyisége" tableColumnId="3"/>
      <queryTableField id="4" name="Általános Megjegyzés" tableColumnId="4"/>
      <queryTableField id="5" name="Szín Fix Oldalon Megjegyzés" tableColumnId="5"/>
      <queryTableField id="6" name="Minta Fix Oldalon Megjegyzés" tableColumnId="6"/>
      <queryTableField id="7" name="Blende Fix Oldalon Megjegyzés" tableColumnId="7"/>
      <queryTableField id="8" name="Falpanel Fix Oldalon Megjegyzés" tableColumnId="8"/>
      <queryTableField id="9" name="Szín Mozgó Oldalon Megjegyzés" tableColumnId="9"/>
      <queryTableField id="10" name="Minta Mozgó Oldalon Megjegyzés" tableColumnId="10"/>
      <queryTableField id="11" name="Blende Mozgó Oldalon Megjegyzés" tableColumnId="11"/>
      <queryTableField id="12" name="Falpanel Mozgó Oldalon Megjegyzés" tableColumnId="12"/>
      <queryTableField id="13" name="Üveg Kivitel Megjegyzés" tableColumnId="13"/>
      <queryTableField id="14" name="Üveg Színe Megjegyzés" tableColumnId="14"/>
      <queryTableField id="15" name="Üveg Tipus Megjegyzés" tableColumnId="15"/>
      <queryTableField id="16" name="Üveg Mintája Megjegyzés" tableColumnId="16"/>
      <queryTableField id="34" name="Pánt Vasalat Megjegyzés" tableColumnId="30"/>
      <queryTableField id="36" name="Zár Vasalat Megjegyzés" tableColumnId="17"/>
      <queryTableField id="37" name="Kilincs Vasalat Megjegyzés" tableColumnId="18"/>
      <queryTableField id="38" name="Lapfeszítő Vasalat Megjegyzés" tableColumnId="19"/>
      <queryTableField id="39" name="Automataküszöb Vasalat Megjegyzés" tableColumnId="31"/>
      <queryTableField id="20" name="CNC Megjegyzés" tableColumnId="20"/>
      <queryTableField id="21" name="Ajtólap Megjegyzés" tableColumnId="21"/>
      <queryTableField id="22" name="Tok Megjegyzés" tableColumnId="22"/>
      <queryTableField id="27" name="Keret Alkatrész Megjegyzés" tableColumnId="23"/>
      <queryTableField id="28" name="Betétlap Alkatrész Megjegyzés" tableColumnId="24"/>
      <queryTableField id="29" name="Borítólap Alkatrész Megjegyzés" tableColumnId="25"/>
      <queryTableField id="30" name="Tokmag Alkatrész Megjegyzés" tableColumnId="26"/>
      <queryTableField id="31" name="Blende Alkatrész Megjegyzés" tableColumnId="27"/>
      <queryTableField id="32" name="Borítás Alkatrész Megjegyzés" tableColumnId="28"/>
      <queryTableField id="33" name="Megjegyzés Projekt" tableColumnId="2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3" xr16:uid="{A608E9B4-E6EF-4A98-9B71-E06A3D7FEE17}" autoFormatId="16" applyNumberFormats="0" applyBorderFormats="0" applyFontFormats="0" applyPatternFormats="0" applyAlignmentFormats="0" applyWidthHeightFormats="0">
  <queryTableRefresh nextId="12">
    <queryTableFields count="11">
      <queryTableField id="1" name="DSMR" tableColumnId="1"/>
      <queryTableField id="2" name="Sorszám" tableColumnId="2"/>
      <queryTableField id="3" name="Ajtó Menyisége" tableColumnId="3"/>
      <queryTableField id="4" name="Üveg Kivitel" tableColumnId="4"/>
      <queryTableField id="5" name="Üveg Színe" tableColumnId="5"/>
      <queryTableField id="6" name="Üveg Tipus" tableColumnId="6"/>
      <queryTableField id="7" name="Üveg Mintája" tableColumnId="7"/>
      <queryTableField id="8" name="Üveg Kivitel Megjegyzés" tableColumnId="8"/>
      <queryTableField id="9" name="Üveg Színe Megjegyzés" tableColumnId="9"/>
      <queryTableField id="10" name="Üveg Tipus Megjegyzés" tableColumnId="10"/>
      <queryTableField id="11" name="Üveg Mintája Megjegyzés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BFAE733D-66CB-4CD6-8E1D-28B4ECC71DFF}" autoFormatId="16" applyNumberFormats="0" applyBorderFormats="0" applyFontFormats="0" applyPatternFormats="0" applyAlignmentFormats="0" applyWidthHeightFormats="0">
  <queryTableRefresh nextId="21">
    <queryTableFields count="20">
      <queryTableField id="1" name="DSMR" tableColumnId="1"/>
      <queryTableField id="2" name="Sorszám" tableColumnId="2"/>
      <queryTableField id="3" name="Ajtó Menyisége" tableColumnId="3"/>
      <queryTableField id="4" name="Felület Tipus Mozgó Oldalon" tableColumnId="4"/>
      <queryTableField id="5" name="Szín Mozgó Oldalon" tableColumnId="5"/>
      <queryTableField id="6" name="Szín Kód Mozgó Oldalon" tableColumnId="6"/>
      <queryTableField id="7" name="Minta Mozgó Oldalon" tableColumnId="7"/>
      <queryTableField id="8" name="Minta Tipus Mozgó Oldalon" tableColumnId="8"/>
      <queryTableField id="9" name="Minta Profil Mozgó Oldalon" tableColumnId="9"/>
      <queryTableField id="10" name="Borítás Felület tipus Mozgó Oldalon" tableColumnId="10"/>
      <queryTableField id="11" name="Borítás szín Mozgó Oldalon" tableColumnId="11"/>
      <queryTableField id="12" name="Borítás Minta Mozgó Oldalon" tableColumnId="12"/>
      <queryTableField id="13" name="Blende Beírt Mozgó Oldalon" tableColumnId="13"/>
      <queryTableField id="14" name="Blende Mozgó Oldalon" tableColumnId="14"/>
      <queryTableField id="15" name="Fix Blende Mozgó Oldalon" tableColumnId="15"/>
      <queryTableField id="16" name="Falpanel Mozgó Oldalon" tableColumnId="16"/>
      <queryTableField id="17" name="Szín Mozgó Oldalon Megjegyzés" tableColumnId="17"/>
      <queryTableField id="18" name="Minta Mozgó Oldalon Megjegyzés" tableColumnId="18"/>
      <queryTableField id="19" name="Blende Mozgó Oldalon Megjegyzés" tableColumnId="19"/>
      <queryTableField id="20" name="Falpanel Mozgó Oldalon Megjegyzés" tableColumnId="20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E6F1E500-1CDA-4957-A5D1-E96F049AEF4B}" autoFormatId="16" applyNumberFormats="0" applyBorderFormats="0" applyFontFormats="0" applyPatternFormats="0" applyAlignmentFormats="0" applyWidthHeightFormats="0">
  <queryTableRefresh nextId="21">
    <queryTableFields count="20">
      <queryTableField id="1" name="DSMR" tableColumnId="1"/>
      <queryTableField id="2" name="Sorszám" tableColumnId="2"/>
      <queryTableField id="3" name="Ajtó Menyisége" tableColumnId="3"/>
      <queryTableField id="4" name="Felület Tipus Fix Oldalon" tableColumnId="4"/>
      <queryTableField id="5" name="Szín Fix Oldalon" tableColumnId="5"/>
      <queryTableField id="6" name="Szín Kód Fix Oldalon" tableColumnId="6"/>
      <queryTableField id="7" name="Minta Fix Oldalon" tableColumnId="7"/>
      <queryTableField id="8" name="Minta Tipus Fix Oldalon" tableColumnId="8"/>
      <queryTableField id="9" name="Minta Profil Fix Oldalon" tableColumnId="9"/>
      <queryTableField id="10" name="Borítás Felület Tipus Fix Oldalon" tableColumnId="10"/>
      <queryTableField id="11" name="Borítás szín Fix Oldalon" tableColumnId="11"/>
      <queryTableField id="12" name="Borítás Minta Fix Oldalon" tableColumnId="12"/>
      <queryTableField id="13" name="Blende Beírt Fix Oldalon" tableColumnId="13"/>
      <queryTableField id="14" name="Blende Fix Oldalon" tableColumnId="14"/>
      <queryTableField id="15" name="Fix Blende Fix Oldalon" tableColumnId="15"/>
      <queryTableField id="16" name="Falpanel Fix Oldalon" tableColumnId="16"/>
      <queryTableField id="17" name="Szín Fix Oldalon Megjegyzés" tableColumnId="17"/>
      <queryTableField id="18" name="Minta Fix Oldalon Megjegyzés" tableColumnId="18"/>
      <queryTableField id="19" name="Blende Fix Oldalon Megjegyzés" tableColumnId="19"/>
      <queryTableField id="20" name="Falpanel Fix Oldalon Megjegyzés" tableColumnId="2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403741E-078A-455B-8284-F82EEC79B9A4}" autoFormatId="16" applyNumberFormats="0" applyBorderFormats="0" applyFontFormats="0" applyPatternFormats="0" applyAlignmentFormats="0" applyWidthHeightFormats="0">
  <queryTableRefresh nextId="17">
    <queryTableFields count="12">
      <queryTableField id="1" name="Sorszám" tableColumnId="1"/>
      <queryTableField id="9" name="Tipus" tableColumnId="9"/>
      <queryTableField id="2" name="Ajtólap száma" tableColumnId="2"/>
      <queryTableField id="11" name="Ajtólap Megnevezése" tableColumnId="10"/>
      <queryTableField id="12" name="Szélesség Manuális" tableColumnId="11"/>
      <queryTableField id="3" name="Szélesség Fix" tableColumnId="3"/>
      <queryTableField id="13" name="Hosszúság Manuális" tableColumnId="12"/>
      <queryTableField id="4" name="Hosszúság Fix" tableColumnId="4"/>
      <queryTableField id="5" name="Szélesség Kalkulált" tableColumnId="5"/>
      <queryTableField id="6" name="Hosszúság Kalkulált" tableColumnId="6"/>
      <queryTableField id="7" name="Szélesség" tableColumnId="7"/>
      <queryTableField id="8" name="Hosszúság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B629086-D2F4-4198-B3B3-B4317C30AD5E}" autoFormatId="16" applyNumberFormats="0" applyBorderFormats="0" applyFontFormats="0" applyPatternFormats="0" applyAlignmentFormats="0" applyWidthHeightFormats="0">
  <queryTableRefresh nextId="26">
    <queryTableFields count="25">
      <queryTableField id="1" name="DSMR" tableColumnId="1"/>
      <queryTableField id="2" name="Sorszám" tableColumnId="2"/>
      <queryTableField id="3" name="Ajtó Menyisége" tableColumnId="3"/>
      <queryTableField id="4" name="Zár Tipus Vasalat" tableColumnId="4"/>
      <queryTableField id="5" name="Zár Méret Vasalat" tableColumnId="5"/>
      <queryTableField id="6" name="Zár Ellen Vasalat" tableColumnId="6"/>
      <queryTableField id="7" name="Kilincs Vasalat" tableColumnId="7"/>
      <queryTableField id="8" name="Kilincs Szín Vasalat" tableColumnId="8"/>
      <queryTableField id="9" name="Kilincs Kiszerelés Vasalat" tableColumnId="9"/>
      <queryTableField id="10" name="Kulcs lyuk furat Vasalat" tableColumnId="10"/>
      <queryTableField id="11" name="Autómataküszöb Vasalat" tableColumnId="11"/>
      <queryTableField id="12" name="Lapfeszítő Vasalat" tableColumnId="12"/>
      <queryTableField id="13" name="Pánt Tipus Vasalat" tableColumnId="13"/>
      <queryTableField id="14" name="Pánt Darab Vasalat" tableColumnId="14"/>
      <queryTableField id="15" name="Pánt Elosztás Vasalat" tableColumnId="15"/>
      <queryTableField id="16" name="Pánt Szín Vasalat" tableColumnId="16"/>
      <queryTableField id="17" name="Élzáróléc Vasalat" tableColumnId="17"/>
      <queryTableField id="18" name="Élzáróléc Szín Vasalat" tableColumnId="18"/>
      <queryTableField id="19" name="Gumicsík Vasalat" tableColumnId="19"/>
      <queryTableField id="20" name="Gumicsík Szín Vasalat" tableColumnId="20"/>
      <queryTableField id="21" name="Pánt Vasalat Megjegyzés" tableColumnId="21"/>
      <queryTableField id="22" name="Zár Vasalat Megjegyzés" tableColumnId="22"/>
      <queryTableField id="23" name="Kilincs Vasalat Megjegyzés" tableColumnId="23"/>
      <queryTableField id="24" name="Lapfeszítő Vasalat Megjegyzés" tableColumnId="24"/>
      <queryTableField id="25" name="Automataküszöb Vasalat Megjegyzés" tableColumnId="2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E264631A-0BD2-4F72-9E65-13468C0ABAC1}" name="Projekt_Data" displayName="Projekt_Data" ref="A1:I2" totalsRowShown="0" dataDxfId="368">
  <autoFilter ref="A1:I2" xr:uid="{E264631A-0BD2-4F72-9E65-13468C0ABAC1}"/>
  <tableColumns count="9">
    <tableColumn id="8" xr3:uid="{D9B32F01-6958-40D1-9B9C-0F45A452DC5A}" name="Sorszám" dataDxfId="367"/>
    <tableColumn id="7" xr3:uid="{1770D98E-CEAD-4A39-8E0D-CE91476E8621}" name="Prioritás" dataDxfId="366"/>
    <tableColumn id="6" xr3:uid="{25F6E932-748B-4A3C-B169-04B3250686E2}" name="Cím" dataDxfId="365"/>
    <tableColumn id="5" xr3:uid="{821F2402-8CCC-439D-A0AE-BDE0B33812D7}" name="Telefonszám" dataDxfId="364"/>
    <tableColumn id="1" xr3:uid="{D7F69978-4EF4-4EF1-B6D9-418E37F2C026}" name="Szám" dataDxfId="363">
      <calculatedColumnFormula>IF(Projekt_Szám = 0,"",Projekt_Szám)</calculatedColumnFormula>
    </tableColumn>
    <tableColumn id="2" xr3:uid="{7F63AD78-1474-4C5C-B9CA-BE53492360AE}" name="Név" dataDxfId="362">
      <calculatedColumnFormula>IF(Projekt_Név = 0,"",Projekt_Név)</calculatedColumnFormula>
    </tableColumn>
    <tableColumn id="11" xr3:uid="{5E305FDE-F6ED-4BD4-863B-62921DB161DC}" name="Megjegyzés" dataDxfId="361"/>
    <tableColumn id="3" xr3:uid="{4B0C0139-8555-41A3-92EC-3EEDE1C57E22}" name="Start Date" dataDxfId="360"/>
    <tableColumn id="4" xr3:uid="{1066F9DD-AD62-4859-B83B-C9CDD4F76D0A}" name="Dedline" dataDxfId="35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5D902E-1EA2-4AE2-BDA9-C27E6E0CA36F}" name="AlapAdatok" displayName="AlapAdatok" ref="A1:N41" tableType="queryTable" totalsRowShown="0">
  <autoFilter ref="A1:N41" xr:uid="{3F5D902E-1EA2-4AE2-BDA9-C27E6E0CA36F}"/>
  <tableColumns count="14">
    <tableColumn id="1" xr3:uid="{3DFACF29-0415-486B-8261-C4BC0816C2A2}" uniqueName="1" name="DSMR" queryTableFieldId="1"/>
    <tableColumn id="2" xr3:uid="{0B6150F4-7364-4EC1-A46E-F66565A5F7BF}" uniqueName="2" name="Sorszám" queryTableFieldId="2"/>
    <tableColumn id="3" xr3:uid="{6B5B0AA6-6841-4FF0-BEF0-8E071833B2C3}" uniqueName="3" name="Ajtó Menyisége" queryTableFieldId="3"/>
    <tableColumn id="4" xr3:uid="{C4A6447E-6D12-4AA6-8D28-3C6574073DEA}" uniqueName="4" name="Ajtó megnevezése" queryTableFieldId="4"/>
    <tableColumn id="5" xr3:uid="{FF19DC59-450E-4FDB-A8E9-0A3D30BB7A47}" uniqueName="5" name="Ajtó Falnyilás Szélessége" queryTableFieldId="5"/>
    <tableColumn id="6" xr3:uid="{3541C6B8-538E-4283-8409-FC094BEBD5B6}" uniqueName="6" name="Ajtó Szélesség" queryTableFieldId="6"/>
    <tableColumn id="7" xr3:uid="{6170DB90-F52F-4212-9362-7F7CAA924494}" uniqueName="7" name="Ajtó Falnyilás Magassága" queryTableFieldId="7"/>
    <tableColumn id="8" xr3:uid="{A9D72E07-21B9-40C3-9A5B-B28C445A7DBE}" uniqueName="8" name="Ajtó Hosszúság" queryTableFieldId="8"/>
    <tableColumn id="9" xr3:uid="{6CE8C136-77F8-4445-BC32-1EADAB2484C3}" uniqueName="9" name="Ajtó Falnyilás Vastagság" queryTableFieldId="9"/>
    <tableColumn id="10" xr3:uid="{70B3B737-1FC7-4BBB-9F08-FDC00C67E921}" uniqueName="10" name="Ajtó Vastagság" queryTableFieldId="10"/>
    <tableColumn id="11" xr3:uid="{9E67FC0E-DA81-4D32-9C47-2F46E3F87FF4}" uniqueName="11" name="Ajtó Tipus" queryTableFieldId="11"/>
    <tableColumn id="12" xr3:uid="{F0FE7910-F6A3-478B-A0C6-D0A537CE2290}" uniqueName="12" name="Ajtó Nyitás" queryTableFieldId="12"/>
    <tableColumn id="13" xr3:uid="{55995AAB-E9C8-4861-A27D-9FCCFD23B501}" uniqueName="13" name="Pánt 3 db Ajtólap Szélesség Feltétel" queryTableFieldId="13"/>
    <tableColumn id="14" xr3:uid="{9CF2C82B-8136-4619-B429-CB247462F82A}" uniqueName="14" name="Pánt 3 db Ajtólap Magasság Feltétel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00839-3816-4DB8-94D9-517591D9457B}" name="Szabászat" displayName="Szabászat" ref="A1:O51" tableType="queryTable" totalsRowShown="0" headerRowDxfId="357" dataDxfId="356">
  <autoFilter ref="A1:O51" xr:uid="{43B66164-CADC-4BA2-A933-09767EDF975D}"/>
  <tableColumns count="15">
    <tableColumn id="10" xr3:uid="{753A139F-847D-47E8-BDB7-D9D0DDCBEB10}" uniqueName="10" name="DSMR" queryTableFieldId="10"/>
    <tableColumn id="1" xr3:uid="{04970892-B701-427A-9F00-F609A0B98934}" uniqueName="1" name="Sorszám" queryTableFieldId="1" dataDxfId="355"/>
    <tableColumn id="5" xr3:uid="{710E59D8-7639-4C38-A911-86965DDFA44F}" uniqueName="5" name="Hosszúság" queryTableFieldId="5" dataDxfId="354"/>
    <tableColumn id="4" xr3:uid="{08CA2B7B-6955-4824-9EBB-47D00D52C270}" uniqueName="4" name="Szélesség" queryTableFieldId="4" dataDxfId="353"/>
    <tableColumn id="6" xr3:uid="{2B01B9CB-15C1-4BE1-BA3D-60CB225A1564}" uniqueName="6" name="Darab" queryTableFieldId="6" dataDxfId="352"/>
    <tableColumn id="15" xr3:uid="{27034A2C-F835-4854-9343-7AFC56F9EEFC}" uniqueName="15" name="Név" queryTableFieldId="23"/>
    <tableColumn id="8" xr3:uid="{6D7A69E0-2107-46AC-8782-BF6606E30FA4}" uniqueName="8" name="Megjegyzés" queryTableFieldId="8" dataDxfId="351"/>
    <tableColumn id="14" xr3:uid="{C455B5FD-1840-4A53-9117-D3849D582586}" uniqueName="14" name="Tipus" queryTableFieldId="22"/>
    <tableColumn id="9" xr3:uid="{984E06CE-0CF5-4D9A-9E2F-E93F3D39B981}" uniqueName="9" name="Alkatrész Megnevezése" queryTableFieldId="9"/>
    <tableColumn id="2" xr3:uid="{A07C7EDD-2BEA-4BD1-84BF-4F735600E181}" uniqueName="2" name="Anyag" queryTableFieldId="2" dataDxfId="350"/>
    <tableColumn id="3" xr3:uid="{B329C748-C36F-49F3-8644-647FCD0E3B8D}" uniqueName="3" name="Vastagság" queryTableFieldId="3" dataDxfId="349"/>
    <tableColumn id="7" xr3:uid="{8E90B2EF-97D2-44A7-B84A-6F48CC2BAAF4}" uniqueName="7" name="Felület tipus" queryTableFieldId="7"/>
    <tableColumn id="12" xr3:uid="{80BE33DC-767E-49D9-92AB-E367E1C7577B}" uniqueName="12" name="Szín" queryTableFieldId="14" dataDxfId="348"/>
    <tableColumn id="13" xr3:uid="{E4164E03-6AD3-4D73-AC5E-41040D4F8017}" uniqueName="13" name="Minta" queryTableFieldId="15" dataDxfId="347"/>
    <tableColumn id="16" xr3:uid="{85DEF300-A601-48B8-9DD6-A77952DB5F51}" uniqueName="16" name="Column1" queryTableFieldId="35"/>
  </tableColumns>
  <tableStyleInfo name="Gantt táblázatstílu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6804634-D63A-4AFB-B0FE-06925FF25D54}" name="Folyamat_Sor_Gyártáselőkészítés" displayName="Folyamat_Sor_Gyártáselőkészítés" ref="A36:W48" totalsRowShown="0" headerRowDxfId="346" dataDxfId="345" headerRowCellStyle="Normál 6" dataCellStyle="Normál 6">
  <autoFilter ref="A36:W48" xr:uid="{BB7EFAB4-27D3-4FB3-91AA-8ABA75F5C52E}"/>
  <tableColumns count="23">
    <tableColumn id="11" xr3:uid="{86E22660-C4F1-4592-B329-90766EE7C705}" name="DSMR" dataDxfId="344" dataCellStyle="Normál 6">
      <calculatedColumnFormula>#REF!</calculatedColumnFormula>
    </tableColumn>
    <tableColumn id="1" xr3:uid="{C9454ADB-4DA6-4DBA-A52F-C45CEED08D01}" name="Feladat Rövidnév" dataDxfId="343" dataCellStyle="Normál 6"/>
    <tableColumn id="13" xr3:uid="{08F69866-B0C3-411E-8FCD-6F9E471F6C25}" name="Feladat ID" dataDxfId="342" dataCellStyle="Normál 6">
      <calculatedColumnFormula>Folyamat_Sor_Gyártáselőkészítés[[#This Row],[DSMR]] &amp; "-" &amp; Folyamat_Sor_Gyártáselőkészítés[[#This Row],[Feladat Rövidnév]]</calculatedColumnFormula>
    </tableColumn>
    <tableColumn id="2" xr3:uid="{5F014567-BBB7-4721-A84B-C22971BDC748}" name="Feladat leírás" dataDxfId="341" dataCellStyle="Normál 6">
      <calculatedColumnFormula>_xlfn.XLOOKUP(Folyamat_Sor_Gyártáselőkészítés[[#This Row],[Feladat Rövidnév]],Feladat_Egység_idő1[Feladat Rövidnév],Feladat_Egység_idő1[Feladat leírás],0,0,1)</calculatedColumnFormula>
    </tableColumn>
    <tableColumn id="23" xr3:uid="{66CAC1BC-3ADB-4BA8-A154-869252A4F04F}" name="Megnevezés" dataDxfId="340">
      <calculatedColumnFormula>_xlfn.XLOOKUP(Folyamat_Sor_Gyártáselőkészítés[[#This Row],[Feladat Rövidnév]],Feladat_Egység_idő1[Feladat Rövidnév],Feladat_Egység_idő1[Feladat leírás],0,0,1)</calculatedColumnFormula>
    </tableColumn>
    <tableColumn id="22" xr3:uid="{25BA03E7-7CB8-4AB4-AA24-0135E0E8A2BB}" name="Főfeladat Megnevezése" dataDxfId="339">
      <calculatedColumnFormula>_xlfn.LET(
_xlpm.megnevezés,"Előkészítés",
IF(_xlpm.megnevezés=Folyamat_Sor_Gyártáselőkészítés[[#This Row],[Megnevezés]],"",_xlpm.megnevezés)
)</calculatedColumnFormula>
    </tableColumn>
    <tableColumn id="25" xr3:uid="{3E9947D5-4768-4594-995F-7DAEF99096E2}" name="Sorszám" dataDxfId="338"/>
    <tableColumn id="3" xr3:uid="{693FD9CC-616A-4755-932C-9012BCDFCD2B}" name="Feladat Tipus" dataDxfId="337" dataCellStyle="Normál 6"/>
    <tableColumn id="4" xr3:uid="{CE1E960E-CE0A-4074-BE64-C5A13900FC7B}" name="Kockázat" dataDxfId="336" dataCellStyle="Normál 6"/>
    <tableColumn id="5" xr3:uid="{1079C9AC-795E-428E-8114-47D7A8C1CE4B}" name="Részleg 02" dataDxfId="335" dataCellStyle="Normál 6"/>
    <tableColumn id="6" xr3:uid="{28BFAEB5-040E-4BAA-BAA5-ACDC9CA53ED2}" name="Részleg 01" dataDxfId="334" dataCellStyle="Normál 6"/>
    <tableColumn id="7" xr3:uid="{003058C7-FB50-4B71-8B3F-A2D292F57B5C}" name="Felelős" dataDxfId="333" dataCellStyle="Normál 6"/>
    <tableColumn id="8" xr3:uid="{335DB758-6B9B-41E2-9F85-72F3B58E5426}" name="Támogató" dataDxfId="332" dataCellStyle="Normál 6"/>
    <tableColumn id="9" xr3:uid="{266A966D-0A8D-453A-AD8A-34D916E5386F}" name="Volumen" dataDxfId="331" dataCellStyle="Normál 6"/>
    <tableColumn id="10" xr3:uid="{F780336A-1BD5-4046-8987-F8D88AD23631}" name="Egység idő" dataDxfId="330" dataCellStyle="Normál 6"/>
    <tableColumn id="12" xr3:uid="{B3D9CE20-9561-49C4-8A3D-25EA185B681C}" name="Humánerő" dataDxfId="329" dataCellStyle="Normál 6"/>
    <tableColumn id="14" xr3:uid="{345F2EEE-CE91-4D76-BA16-A5FD4C291BC6}" name="Ősszefoglaló feladat ID" dataDxfId="328" dataCellStyle="Normál 6"/>
    <tableColumn id="15" xr3:uid="{439AAF80-39D7-449D-AE65-98BB1870B135}" name="Szülő feladat Rővidnév" dataDxfId="327" dataCellStyle="Normál 6"/>
    <tableColumn id="16" xr3:uid="{53D7B8C7-F880-40A6-B9B4-2078A079E1C3}" name="Szülő feladat ID" dataDxfId="326" dataCellStyle="Normál 6"/>
    <tableColumn id="17" xr3:uid="{3B911154-692D-4D15-A029-2CE3F9DCAB5F}" name="Feladat Függöség Tipusa" dataDxfId="325" dataCellStyle="Normál 6"/>
    <tableColumn id="18" xr3:uid="{9EA04888-7875-48FE-9361-15A8DA6E3639}" name="Feladat Késleltetés" dataDxfId="324" dataCellStyle="Normál 6"/>
    <tableColumn id="19" xr3:uid="{AF510565-01C9-4BF4-8DE5-656221000B07}" name="Feladat Elinditása Részleges készültség esetén" dataDxfId="323" dataCellStyle="Normál 6"/>
    <tableColumn id="20" xr3:uid="{D7620F38-A1B6-4EDF-9F66-B8DE32ABD4DA}" name="Extra nap" dataDxfId="322" dataCellStyle="Normál 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21D2C21-788C-4334-B434-10E0B7800CEA}" name="Folyamat_Sor_Ajtólap" displayName="Folyamat_Sor_Ajtólap" ref="A60:W78" totalsRowShown="0" headerRowDxfId="321" dataDxfId="320" headerRowCellStyle="Normál 9" dataCellStyle="Normál 9">
  <autoFilter ref="A60:W78" xr:uid="{621D2C21-788C-4334-B434-10E0B7800CEA}"/>
  <tableColumns count="23">
    <tableColumn id="13" xr3:uid="{C42F3FB8-CDCC-4A46-B5F8-8A1F8C5B016B}" name="DSMR" dataDxfId="319" dataCellStyle="Normál 9">
      <calculatedColumnFormula>#REF!</calculatedColumnFormula>
    </tableColumn>
    <tableColumn id="1" xr3:uid="{323F5DA2-DE71-4F54-B348-B8DD92DAC2AE}" name="Feladat Rövidnév" dataDxfId="318" dataCellStyle="Normál 9"/>
    <tableColumn id="20" xr3:uid="{D02222EB-0359-489C-B85B-582B9F9ADABB}" name="Feladat ID" dataDxfId="317" dataCellStyle="Normál 9">
      <calculatedColumnFormula>Folyamat_Sor_Ajtólap[[#This Row],[DSMR]] &amp; "-" &amp; Folyamat_Sor_Ajtólap[[#This Row],[Feladat Rövidnév]]</calculatedColumnFormula>
    </tableColumn>
    <tableColumn id="2" xr3:uid="{EC4349C3-FB95-45DE-8DFF-16B9A9462D38}" name="Feladat leírás" dataDxfId="316" dataCellStyle="Normál 9">
      <calculatedColumnFormula>_xlfn.XLOOKUP(Folyamat_Sor_Ajtólap[[#This Row],[Feladat Rövidnév]],Feladat_Egység_idő1[Feladat Rövidnév],Feladat_Egység_idő1[Feladat leírás],0,0,1)</calculatedColumnFormula>
    </tableColumn>
    <tableColumn id="21" xr3:uid="{B700572A-283B-463F-AFB8-7EEF0AD018A7}" name="Megnevezés" dataDxfId="315" dataCellStyle="Normál 9">
      <calculatedColumnFormula>_xlfn.XLOOKUP(Folyamat_Sor_Ajtólap[[#This Row],[Feladat Rövidnév]],Feladat_Egység_idő1[Feladat Rövidnév],Feladat_Egység_idő1[Feladat leírás],0,0,1)</calculatedColumnFormula>
    </tableColumn>
    <tableColumn id="22" xr3:uid="{BA00DC0C-C27B-4754-9AA7-5EA01969927B}" name="Főfeladat Megnevezése" dataDxfId="314" dataCellStyle="Normál 9">
      <calculatedColumnFormula>_xlfn.LET(
_xlpm.megnevezés,"Ajtólap",
IF(_xlpm.megnevezés=Folyamat_Sor_Ajtólap[[#This Row],[Megnevezés]],"",_xlpm.megnevezés)
)</calculatedColumnFormula>
    </tableColumn>
    <tableColumn id="23" xr3:uid="{F6D0FB14-DC7D-4AD2-BAD3-7FFFFB5E0C17}" name="Sorszám" dataDxfId="313" dataCellStyle="Normál 9"/>
    <tableColumn id="3" xr3:uid="{516ADE39-CB43-48C6-8DFA-67A847A7931E}" name="Feladat Tipus" dataDxfId="312" dataCellStyle="Normál 9"/>
    <tableColumn id="4" xr3:uid="{D79EACF2-2B22-43C3-8FCA-F923404D5735}" name="Kockázat" dataDxfId="311" dataCellStyle="Normál 9"/>
    <tableColumn id="5" xr3:uid="{E62B83FB-C4A1-44E8-A5E8-15241C8C2696}" name="Részleg 02" dataDxfId="310" dataCellStyle="Normál 9"/>
    <tableColumn id="6" xr3:uid="{5D00BD63-1C8D-446E-8CC7-6AD827EEA2D1}" name="Részleg 01" dataDxfId="309" dataCellStyle="Normál 9"/>
    <tableColumn id="7" xr3:uid="{81AEECBF-97B5-4144-9B69-C1CEA349E9A8}" name="Felelős" dataDxfId="308" dataCellStyle="Normál 9"/>
    <tableColumn id="8" xr3:uid="{A617DC6E-FBD3-4713-BF64-BE1A2365A437}" name="Támogató" dataDxfId="307" dataCellStyle="Normál 9"/>
    <tableColumn id="11" xr3:uid="{953AC804-A4B1-4D31-A604-926BC30F429F}" name="Volumen" dataDxfId="306" dataCellStyle="Normál 9"/>
    <tableColumn id="12" xr3:uid="{57E76738-7537-429D-BB12-444B7136B706}" name="Egység idő" dataDxfId="305" dataCellStyle="Normál 9">
      <calculatedColumnFormula>_xlfn.XLOOKUP(Folyamat_Sor_Ajtólap[[#This Row],[Feladat Rövidnév]],Feladat_Egység_idő1[Feladat Rövidnév],Feladat_Egység_idő1[Egység idő],0,0,1)</calculatedColumnFormula>
    </tableColumn>
    <tableColumn id="9" xr3:uid="{E1FD68CB-4E96-443B-A1CB-10ED3F7DD307}" name="Humánerő" dataDxfId="304" dataCellStyle="Normál 9">
      <calculatedColumnFormula>_xlfn.XLOOKUP(Folyamat_Sor_Ajtólap[[#This Row],[Feladat Rövidnév]],Feladat_Egység_idő1[Feladat Rövidnév],Feladat_Egység_idő1[Humánerő],0,0,1)</calculatedColumnFormula>
    </tableColumn>
    <tableColumn id="10" xr3:uid="{0CAE4631-8B94-4202-8D4F-847858FF7759}" name="Ősszefoglaló feladat ID" dataDxfId="303" dataCellStyle="Normál 9"/>
    <tableColumn id="19" xr3:uid="{7E917BFB-F04A-4B54-9201-BF22B1114481}" name="Szülő feladat Rővidnév" dataDxfId="302" dataCellStyle="Normál 9"/>
    <tableColumn id="14" xr3:uid="{4D925E05-BC7F-4A09-B089-38FE8BD3E023}" name="Szülő feladat ID" dataDxfId="301" dataCellStyle="Normál 9">
      <calculatedColumnFormula>Folyamat_Sor_Ajtólap[[#This Row],[DSMR]] &amp; "-" &amp; Folyamat_Sor_Ajtólap[[#This Row],[Szülő feladat Rővidnév]]</calculatedColumnFormula>
    </tableColumn>
    <tableColumn id="15" xr3:uid="{041C6C34-8BA5-4236-916F-5E2F2FF16130}" name="Feladat Függöség Tipusa" dataDxfId="300" dataCellStyle="Normál 9"/>
    <tableColumn id="16" xr3:uid="{52650810-7752-4494-99BB-DB6090C713D0}" name="Feladat Késleltetés" dataDxfId="299" dataCellStyle="Normál 9"/>
    <tableColumn id="17" xr3:uid="{01F3D144-8807-4269-8124-5E7ADBB1547F}" name="Feladat Elinditása Részleges készültség esetén" dataDxfId="298" dataCellStyle="Normál 9"/>
    <tableColumn id="18" xr3:uid="{E00E1E74-AF70-4656-B54B-0705A9C557B8}" name="Extra nap" dataDxfId="297" dataCellStyle="Normál 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04CCAEC-7A62-4C1F-958C-9F63DD66DAFF}" name="Folyamat_Sor_Tokmag" displayName="Folyamat_Sor_Tokmag" ref="A91:W103" totalsRowShown="0" headerRowDxfId="296" dataDxfId="295" headerRowCellStyle="Normál 8" dataCellStyle="Normál 8">
  <autoFilter ref="A91:W103" xr:uid="{C04CCAEC-7A62-4C1F-958C-9F63DD66DAFF}"/>
  <tableColumns count="23">
    <tableColumn id="14" xr3:uid="{159626EA-33DC-461E-AE92-DEF7C8FF1FEF}" name="DSMR" dataDxfId="294" dataCellStyle="Normál 8">
      <calculatedColumnFormula>#REF!</calculatedColumnFormula>
    </tableColumn>
    <tableColumn id="1" xr3:uid="{F75807CE-622C-4A15-B6E5-32C7F4548958}" name="Feladat Rövidnév" dataDxfId="293" dataCellStyle="Normál 8"/>
    <tableColumn id="10" xr3:uid="{4A10B27D-CC78-4F02-8296-094B387CA390}" name="Feladat ID" dataDxfId="292" dataCellStyle="Normál 8">
      <calculatedColumnFormula>Folyamat_Sor_Tokmag[[#This Row],[DSMR]] &amp; "-" &amp; Folyamat_Sor_Tokmag[[#This Row],[Feladat Rövidnév]]</calculatedColumnFormula>
    </tableColumn>
    <tableColumn id="3" xr3:uid="{3895E0C8-996C-402A-A8AA-4EC659DCFB12}" name="Feladat leírás" dataDxfId="291" dataCellStyle="Normál 8">
      <calculatedColumnFormula>_xlfn.XLOOKUP(Folyamat_Sor_Tokmag[[#This Row],[Feladat Rövidnév]],Feladat_Egység_idő1[Feladat Rövidnév],Feladat_Egység_idő1[Feladat leírás],0,0,1)</calculatedColumnFormula>
    </tableColumn>
    <tableColumn id="21" xr3:uid="{32F29D18-0BC5-4326-A28D-405E6C87FA3A}" name="Megnevezés" dataDxfId="290" dataCellStyle="Normál 8">
      <calculatedColumnFormula>_xlfn.XLOOKUP(Folyamat_Sor_Tokmag[[#This Row],[Feladat Rövidnév]],Feladat_Egység_idő1[Feladat Rövidnév],Feladat_Egység_idő1[Feladat leírás],0,0,1)</calculatedColumnFormula>
    </tableColumn>
    <tableColumn id="22" xr3:uid="{9A3BF6E3-EF7C-47B1-B7EF-20D8A51AE72F}" name="Főfeladat Megnevezése" dataDxfId="289" dataCellStyle="Normál 8">
      <calculatedColumnFormula>_xlfn.LET(
_xlpm.megnevezés,"Tok",
IF(_xlpm.megnevezés=Folyamat_Sor_Tokmag[[#This Row],[Megnevezés]],"",_xlpm.megnevezés)
)</calculatedColumnFormula>
    </tableColumn>
    <tableColumn id="23" xr3:uid="{C9C4C40E-6C72-4BF5-B1B7-E96537ACBB7A}" name="Sorszám" dataDxfId="288" dataCellStyle="Normál 8"/>
    <tableColumn id="4" xr3:uid="{E020F2A0-DC47-4CB3-8CB3-D72132B9E097}" name="Feladat Tipus" dataDxfId="287" dataCellStyle="Normál 8"/>
    <tableColumn id="5" xr3:uid="{B5ABAA63-B70E-4D57-BFEF-056EE6845E00}" name="Kockázat" dataDxfId="286" dataCellStyle="Normál 8"/>
    <tableColumn id="6" xr3:uid="{E219F962-3522-4BC7-9F93-D8AA73092870}" name="Részleg 02" dataDxfId="285" dataCellStyle="Normál 8"/>
    <tableColumn id="7" xr3:uid="{A5AA9691-E068-4460-84B2-C40046FB91CB}" name="Részleg 01" dataDxfId="284" dataCellStyle="Normál 8"/>
    <tableColumn id="8" xr3:uid="{535D15A0-4F88-44DA-B48F-F79ACCAEC2EE}" name="Felelős" dataDxfId="283" dataCellStyle="Normál 8"/>
    <tableColumn id="9" xr3:uid="{12CBA94B-B950-4AD2-BE82-C625DC85C467}" name="Támogató" dataDxfId="282" dataCellStyle="Normál 8"/>
    <tableColumn id="12" xr3:uid="{A6FD772D-B5AD-479C-BCC8-8C27B9859676}" name="Volumen" dataDxfId="281" dataCellStyle="Normál 8"/>
    <tableColumn id="13" xr3:uid="{28E37790-13A4-45E0-86B4-FE035E5F5013}" name="Egység idő" dataDxfId="280" dataCellStyle="Normál 8">
      <calculatedColumnFormula>_xlfn.XLOOKUP(Folyamat_Sor_Tokmag[[#This Row],[Feladat Rövidnév]],Feladat_Egység_idő1[Feladat Rövidnév],Feladat_Egység_idő1[Egység idő],0,0,1)</calculatedColumnFormula>
    </tableColumn>
    <tableColumn id="2" xr3:uid="{22F17AD7-A035-4A76-84E0-5E40747C2097}" name="Humánerő" dataDxfId="279" dataCellStyle="Normál 8">
      <calculatedColumnFormula>_xlfn.XLOOKUP(Folyamat_Sor_Tokmag[[#This Row],[Feladat Rövidnév]],Feladat_Egység_idő1[Feladat Rövidnév],Feladat_Egység_idő1[Humánerő],0,0,1)</calculatedColumnFormula>
    </tableColumn>
    <tableColumn id="11" xr3:uid="{359A15D6-F82F-4C3B-AEFB-1B61D752C0CF}" name="Ősszefoglaló feladat ID" dataDxfId="278" dataCellStyle="Normál 8">
      <calculatedColumnFormula>Folyamat_Sor_Tokmag[[#This Row],[DSMR]] &amp; "-GyV-T.00"</calculatedColumnFormula>
    </tableColumn>
    <tableColumn id="15" xr3:uid="{B290D45F-F3A7-43D3-9A34-B3C2EDA3FE57}" name="Szülő feladat Rővidnév" dataDxfId="277" dataCellStyle="Hivatkozás"/>
    <tableColumn id="16" xr3:uid="{4F7E0314-D4EE-4E5E-9B5D-5D91664BE094}" name="Szülő feladat ID" dataDxfId="276" dataCellStyle="Normál 8">
      <calculatedColumnFormula>Folyamat_Sor_Tokmag[[#This Row],[DSMR]] &amp; "-" &amp; Folyamat_Sor_Tokmag[[#This Row],[Szülő feladat Rővidnév]]</calculatedColumnFormula>
    </tableColumn>
    <tableColumn id="17" xr3:uid="{50500FA5-9B45-4E8E-8935-ABCAA646E110}" name="Feladat Függöség Tipusa" dataDxfId="275" dataCellStyle="Normál 8"/>
    <tableColumn id="18" xr3:uid="{69BA4869-97DE-4C0F-9194-9ED3DC617236}" name="Feladat Késleltetés" dataDxfId="274" dataCellStyle="Normál 8"/>
    <tableColumn id="19" xr3:uid="{08707B61-17C2-47A0-AFDD-8E596F0DA82F}" name="Feladat Elinditása Részleges készültség esetén" dataDxfId="273" dataCellStyle="Normál 8"/>
    <tableColumn id="20" xr3:uid="{BD392341-E863-4E5A-853E-2D515370AE9F}" name="Extra nap" dataDxfId="272" dataCellStyle="Normál 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25D77D-8ED4-455B-80AC-D050F768ECA8}" name="Folyamat_Sor_Borítás" displayName="Folyamat_Sor_Borítás" ref="A133:W147" totalsRowShown="0" headerRowDxfId="271" dataDxfId="270" headerRowCellStyle="Normál 7" dataCellStyle="Normál 7">
  <autoFilter ref="A133:W147" xr:uid="{8225D77D-8ED4-455B-80AC-D050F768ECA8}"/>
  <tableColumns count="23">
    <tableColumn id="11" xr3:uid="{7558A114-F278-49B2-8C87-73B0DD634995}" name="DSMR" dataDxfId="269" dataCellStyle="Normál 7">
      <calculatedColumnFormula>Projekt_Szám</calculatedColumnFormula>
    </tableColumn>
    <tableColumn id="1" xr3:uid="{2D099EFD-31CC-4BD8-B305-8AC02F794A44}" name="Feladat Rövidnév" dataDxfId="268" dataCellStyle="Normál 7"/>
    <tableColumn id="13" xr3:uid="{8469A7A1-6CD2-4BE3-9955-2A40E92C98CA}" name="Feladat ID" dataDxfId="267" dataCellStyle="Normál 7">
      <calculatedColumnFormula>Folyamat_Sor_Borítás[[#This Row],[DSMR]] &amp; "-" &amp; Folyamat_Sor_Borítás[[#This Row],[Feladat Rövidnév]]</calculatedColumnFormula>
    </tableColumn>
    <tableColumn id="2" xr3:uid="{DB41BC7C-5BB7-4DD3-B05E-9C3E10EEDA1C}" name="Feladat leírás" dataDxfId="266" dataCellStyle="Normál 7">
      <calculatedColumnFormula>_xlfn.XLOOKUP(Folyamat_Sor_Borítás[[#This Row],[Feladat Rövidnév]],Feladat_Egység_idő1[Feladat Rövidnév],Feladat_Egység_idő1[Feladat leírás],0,0,1)</calculatedColumnFormula>
    </tableColumn>
    <tableColumn id="21" xr3:uid="{26E890C0-9B22-4DA3-B529-1BA36522D7F7}" name="Megnevezés" dataDxfId="265" dataCellStyle="Normál 7">
      <calculatedColumnFormula>_xlfn.XLOOKUP(Folyamat_Sor_Borítás[[#This Row],[Feladat Rövidnév]],Feladat_Egység_idő1[Feladat Rövidnév],Feladat_Egység_idő1[Feladat leírás],0,0,1)</calculatedColumnFormula>
    </tableColumn>
    <tableColumn id="22" xr3:uid="{D464A640-9BDD-4505-87E8-3A393DD5E3D8}" name="Főfeladat Megnevezése" dataDxfId="264" dataCellStyle="Normál 7">
      <calculatedColumnFormula>_xlfn.LET(
_xlpm.megnevezés,"Boritás",
IF(_xlpm.megnevezés=Folyamat_Sor_Borítás[[#This Row],[Megnevezés]],"",_xlpm.megnevezés)
)</calculatedColumnFormula>
    </tableColumn>
    <tableColumn id="23" xr3:uid="{22011043-97C9-44B1-8B23-481C6B05EFD8}" name="Sorszám" dataDxfId="263" dataCellStyle="Normál 7"/>
    <tableColumn id="3" xr3:uid="{69716A78-E9E8-4835-8312-ED2D4EA16BD5}" name="Feladat Tipus" dataDxfId="262" dataCellStyle="Normál 7"/>
    <tableColumn id="4" xr3:uid="{1B5EE814-ADE2-46A2-8BE4-B90DF67FBB19}" name="Kockázat" dataDxfId="261" dataCellStyle="Normál 7"/>
    <tableColumn id="5" xr3:uid="{297B9424-6D76-4A93-A9B3-9C9621B26703}" name="Részleg 02" dataDxfId="260" dataCellStyle="Normál 7"/>
    <tableColumn id="6" xr3:uid="{D59802FB-24F2-4F1F-966D-95B0B323398D}" name="Részleg 01" dataDxfId="259" dataCellStyle="Normál 7"/>
    <tableColumn id="7" xr3:uid="{3589FBC8-AA64-4969-B675-D3184AFE755A}" name="Felelős" dataDxfId="258" dataCellStyle="Normál 7"/>
    <tableColumn id="8" xr3:uid="{3F070E30-32D5-4F4C-89DE-4EB85F42542B}" name="Támogató" dataDxfId="257" dataCellStyle="Normál 7"/>
    <tableColumn id="9" xr3:uid="{C2C2F2B2-372F-4294-AEE7-8C3F98417361}" name="Volumen" dataDxfId="256" dataCellStyle="Normál 7"/>
    <tableColumn id="10" xr3:uid="{A1214F39-A88B-4BE6-9CBC-E1D38C1903F1}" name="Egység idő" dataDxfId="255" dataCellStyle="Normál 7">
      <calculatedColumnFormula>_xlfn.XLOOKUP(Folyamat_Sor_Borítás[[#This Row],[Feladat Rövidnév]],Feladat_Egység_idő1[Feladat Rövidnév],Feladat_Egység_idő1[Egység idő],0,0,1)</calculatedColumnFormula>
    </tableColumn>
    <tableColumn id="12" xr3:uid="{29AA46EF-2F82-4789-9FB0-1C2490F19738}" name="Humánerő" dataDxfId="254" dataCellStyle="Normál 7">
      <calculatedColumnFormula>_xlfn.XLOOKUP(Folyamat_Sor_Borítás[[#This Row],[Feladat Rövidnév]],Feladat_Egység_idő1[Feladat Rövidnév],Feladat_Egység_idő1[Humánerő],0,0,1)</calculatedColumnFormula>
    </tableColumn>
    <tableColumn id="14" xr3:uid="{45AEF751-2D6E-4D10-9DC3-F588775D55BA}" name="Ősszefoglaló feladat ID" dataDxfId="253" dataCellStyle="Normál 7">
      <calculatedColumnFormula>Folyamat_Sor_Borítás[[#This Row],[DSMR]] &amp; "-GyV-B.00"</calculatedColumnFormula>
    </tableColumn>
    <tableColumn id="15" xr3:uid="{08BB6C1F-7450-4BCC-AE21-28F28E297872}" name="Szülő feladat Rővidnév" dataDxfId="252" dataCellStyle="Normál 7"/>
    <tableColumn id="16" xr3:uid="{9038F5DA-4240-4034-ABC7-B4DC55AD3931}" name="Szülő feladat ID" dataDxfId="251" dataCellStyle="Normál 7">
      <calculatedColumnFormula>Folyamat_Sor_Borítás[[#This Row],[DSMR]] &amp; "-" &amp; Folyamat_Sor_Borítás[[#This Row],[Szülő feladat Rővidnév]]</calculatedColumnFormula>
    </tableColumn>
    <tableColumn id="17" xr3:uid="{E771C2AF-5CFC-44BF-A858-4C3CEEEE50D2}" name="Feladat Függöség Tipusa" dataDxfId="250" dataCellStyle="Normál 7"/>
    <tableColumn id="18" xr3:uid="{EAC61F96-FCE4-4528-BE6F-29A896B7E201}" name="Feladat Késleltetés" dataDxfId="249" dataCellStyle="Normál 7"/>
    <tableColumn id="19" xr3:uid="{4DD7E8F6-E5EA-43F9-B3FC-AB7A5B0F8262}" name="Feladat Elinditása Részleges készültség esetén" dataDxfId="248" dataCellStyle="Normál 7"/>
    <tableColumn id="20" xr3:uid="{FBDBD754-6529-47E3-9713-7B18C754F4CC}" name="Extra nap" dataDxfId="247" dataCellStyle="Normál 7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0002213-04AE-4141-B590-DB8AD02154C6}" name="Folyamat_Sor_Bútorfront" displayName="Folyamat_Sor_Bútorfront" ref="A157:W168" totalsRowShown="0" headerRowDxfId="246" dataDxfId="245" headerRowCellStyle="Normál 5" dataCellStyle="Normál 5">
  <autoFilter ref="A157:W168" xr:uid="{10002213-04AE-4141-B590-DB8AD02154C6}"/>
  <tableColumns count="23">
    <tableColumn id="11" xr3:uid="{174DFC57-B3F9-4A36-8E1F-60076A81CF36}" name="DSMR" dataDxfId="244" dataCellStyle="Normál 5">
      <calculatedColumnFormula>#REF!</calculatedColumnFormula>
    </tableColumn>
    <tableColumn id="1" xr3:uid="{26326ADD-6631-4371-8489-CD1997C53B15}" name="Feladat Rövidnév" dataDxfId="243" dataCellStyle="Normál 5"/>
    <tableColumn id="13" xr3:uid="{6B9B3717-1E9E-465F-BB2F-95EDB7C94EF5}" name="Feladat ID" dataDxfId="242" dataCellStyle="Normál 5">
      <calculatedColumnFormula>Folyamat_Sor_Bútorfront[[#This Row],[DSMR]] &amp; "-" &amp; Folyamat_Sor_Bútorfront[[#This Row],[Feladat Rövidnév]]</calculatedColumnFormula>
    </tableColumn>
    <tableColumn id="2" xr3:uid="{1BE200E9-63FD-4625-B718-7FEB0498B85C}" name="Feladat leírás" dataDxfId="241" dataCellStyle="Normál 5">
      <calculatedColumnFormula>_xlfn.XLOOKUP(Folyamat_Sor_Bútorfront[[#This Row],[Feladat Rövidnév]],Feladat_Egység_idő1[Feladat Rövidnév],Feladat_Egység_idő1[Feladat leírás],0,0,1)</calculatedColumnFormula>
    </tableColumn>
    <tableColumn id="21" xr3:uid="{FD660DAF-A510-4077-9E9B-1F2598B1FD44}" name="Megnevezés" dataDxfId="240" dataCellStyle="Normál 5">
      <calculatedColumnFormula>_xlfn.XLOOKUP(Folyamat_Sor_Bútorfront[[#This Row],[Feladat Rövidnév]],Feladat_Egység_idő1[Feladat Rövidnév],Feladat_Egység_idő1[Feladat leírás],0,0,1)</calculatedColumnFormula>
    </tableColumn>
    <tableColumn id="22" xr3:uid="{B31D6D77-A385-4CA7-B76E-0FC19BD5E940}" name="Főfeladat Megnevezése" dataDxfId="239" dataCellStyle="Normál 5">
      <calculatedColumnFormula>_xlfn.LET(
_xlpm.megnevezés,"Bútorfront",
IF(_xlpm.megnevezés=Folyamat_Sor_Bútorfront[[#This Row],[Megnevezés]],"",_xlpm.megnevezés)
)</calculatedColumnFormula>
    </tableColumn>
    <tableColumn id="23" xr3:uid="{ED472D85-D097-432B-89AE-B7A2010BF318}" name="Sorszám" dataDxfId="238" dataCellStyle="Normál 5"/>
    <tableColumn id="3" xr3:uid="{9CE3B6F5-9F16-4A98-B3CC-B6A7C6A053AF}" name="Feladat Tipus" dataDxfId="237" dataCellStyle="Normál 5"/>
    <tableColumn id="4" xr3:uid="{D4F39778-B94D-48FD-A112-2AE86185E743}" name="Kockázat" dataDxfId="236" dataCellStyle="Normál 5"/>
    <tableColumn id="5" xr3:uid="{01F66C96-966D-42BB-80C6-453BBDDEC856}" name="Részleg 02" dataDxfId="235" dataCellStyle="Normál 5"/>
    <tableColumn id="6" xr3:uid="{E07F3AA9-0878-41E9-ACFB-EF3702F77150}" name="Részleg 01" dataDxfId="234" dataCellStyle="Normál 5"/>
    <tableColumn id="7" xr3:uid="{EC8148F6-A1C3-404F-B8E8-E172BE684677}" name="Felelős" dataDxfId="233" dataCellStyle="Normál 5"/>
    <tableColumn id="8" xr3:uid="{C6F14015-2C14-4571-ABF6-90B58A4F5E60}" name="Támogató" dataDxfId="232" dataCellStyle="Normál 5"/>
    <tableColumn id="9" xr3:uid="{69C0A61B-0C4E-412F-A26C-FD3AD6298341}" name="Volumen" dataDxfId="231" dataCellStyle="Normál 5"/>
    <tableColumn id="10" xr3:uid="{FB7E9541-937F-47A3-8168-DDCF4A220F1D}" name="Egység idő" dataDxfId="230" dataCellStyle="Normál 5">
      <calculatedColumnFormula>_xlfn.XLOOKUP(Folyamat_Sor_Bútorfront[[#This Row],[Feladat Rövidnév]],Feladat_Egység_idő1[Feladat Rövidnév],Feladat_Egység_idő1[Egység idő],0,0,1)</calculatedColumnFormula>
    </tableColumn>
    <tableColumn id="12" xr3:uid="{A981C45C-57FB-4D77-8EBD-3044795CD25B}" name="Humánerő" dataDxfId="229" dataCellStyle="Normál 5">
      <calculatedColumnFormula>_xlfn.XLOOKUP(Folyamat_Sor_Bútorfront[[#This Row],[Feladat Rövidnév]],Feladat_Egység_idő1[Feladat Rövidnév],Feladat_Egység_idő1[Humánerő],0,0,1)</calculatedColumnFormula>
    </tableColumn>
    <tableColumn id="14" xr3:uid="{33019E85-E885-4FEA-92DA-4AE54D07F926}" name="Ősszefoglaló feladat ID" dataDxfId="228" dataCellStyle="Normál 5">
      <calculatedColumnFormula>Folyamat_Sor_Bútorfront[[#This Row],[DSMR]] &amp; "-GyV-BF.00"</calculatedColumnFormula>
    </tableColumn>
    <tableColumn id="15" xr3:uid="{4C95FCA4-08EC-4179-A4A2-C19173DC0E59}" name="Szülő feladat Rővidnév" dataDxfId="227" dataCellStyle="Normál 5"/>
    <tableColumn id="16" xr3:uid="{CDB7F3AB-184F-4810-ACE9-F2D7D4E17280}" name="Szülő feladat ID" dataDxfId="226" dataCellStyle="Normál 5">
      <calculatedColumnFormula>Folyamat_Sor_Bútorfront[[#This Row],[DSMR]] &amp; "-" &amp; Folyamat_Sor_Bútorfront[[#This Row],[Szülő feladat Rővidnév]]</calculatedColumnFormula>
    </tableColumn>
    <tableColumn id="17" xr3:uid="{DC648C1D-6673-43FF-85E5-BD79713C4357}" name="Feladat Függöség Tipusa" dataDxfId="225" dataCellStyle="Normál 5"/>
    <tableColumn id="18" xr3:uid="{12FFF4FF-87B3-466C-8E04-365F1BADA483}" name="Feladat Késleltetés" dataDxfId="224" dataCellStyle="Normál 5"/>
    <tableColumn id="19" xr3:uid="{15A657DA-316C-4CED-B21B-9B91C0781383}" name="Feladat Elinditása Részleges készültség esetén" dataDxfId="223" dataCellStyle="Normál 5"/>
    <tableColumn id="20" xr3:uid="{C83FC46B-0015-450B-AC35-3CE243E8BFB9}" name="Extra nap" dataDxfId="222" dataCellStyle="Normál 5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4BF754-9AA4-4B15-BF6A-9D8B1A2D934A}" name="Folyamat_Sor_Blende" displayName="Folyamat_Sor_Blende" ref="A179:W192" totalsRowShown="0" headerRowDxfId="221" dataDxfId="220" headerRowCellStyle="Normál 6" dataCellStyle="Normál 6">
  <autoFilter ref="A179:W192" xr:uid="{B24BF754-9AA4-4B15-BF6A-9D8B1A2D934A}"/>
  <tableColumns count="23">
    <tableColumn id="11" xr3:uid="{C02F7709-0C66-4F21-B0C3-AB523BD2AC36}" name="DSMR" dataDxfId="219" dataCellStyle="Normál 6">
      <calculatedColumnFormula>#REF!</calculatedColumnFormula>
    </tableColumn>
    <tableColumn id="1" xr3:uid="{8B7E4EED-B629-462E-9753-9E333326A1B4}" name="Feladat Rövidnév" dataDxfId="218" dataCellStyle="Normál 6"/>
    <tableColumn id="13" xr3:uid="{67EA5F2B-D3E5-4A83-8AD6-8D3CAA236E3E}" name="Feladat ID" dataDxfId="217" dataCellStyle="Normál 6">
      <calculatedColumnFormula>Folyamat_Sor_Blende[[#This Row],[DSMR]] &amp; "-" &amp; Folyamat_Sor_Blende[[#This Row],[Feladat Rövidnév]]</calculatedColumnFormula>
    </tableColumn>
    <tableColumn id="2" xr3:uid="{24B262C1-0310-4E57-8A40-33FE3946AF8D}" name="Feladat leírás" dataDxfId="216" dataCellStyle="Normál 6">
      <calculatedColumnFormula>_xlfn.XLOOKUP(Folyamat_Sor_Blende[[#This Row],[Feladat Rövidnév]],Feladat_Egység_idő1[Feladat Rövidnév],Feladat_Egység_idő1[Feladat leírás],0,0,1)</calculatedColumnFormula>
    </tableColumn>
    <tableColumn id="21" xr3:uid="{71E19070-58BE-4FB1-AD1C-4DD04C304DEE}" name="Megnevezés" dataDxfId="215" dataCellStyle="Normál 6">
      <calculatedColumnFormula>_xlfn.XLOOKUP(Folyamat_Sor_Blende[[#This Row],[Feladat Rövidnév]],Feladat_Egység_idő1[Feladat Rövidnév],Feladat_Egység_idő1[Feladat leírás],0,0,1)</calculatedColumnFormula>
    </tableColumn>
    <tableColumn id="22" xr3:uid="{9AC97D80-4DEA-415A-9DFC-0CF6391E92AB}" name="Főfeladat Megnevezése" dataDxfId="214" dataCellStyle="Normál 6">
      <calculatedColumnFormula>_xlfn.LET(
_xlpm.megnevezés,"Blende",
IF(_xlpm.megnevezés=Folyamat_Sor_Blende[[#This Row],[Megnevezés]],"",_xlpm.megnevezés)
)</calculatedColumnFormula>
    </tableColumn>
    <tableColumn id="23" xr3:uid="{5EE081FD-8DFD-47F1-B181-B316DB20A2A7}" name="Sorszám" dataDxfId="213" dataCellStyle="Normál 6"/>
    <tableColumn id="3" xr3:uid="{58E5C126-0DAB-4180-8D2B-3B6CF4AD3343}" name="Feladat Tipus" dataDxfId="212" dataCellStyle="Normál 6"/>
    <tableColumn id="4" xr3:uid="{E89D7DC5-D0CD-4504-8D8C-628763C5BEF2}" name="Kockázat" dataDxfId="211" dataCellStyle="Normál 6"/>
    <tableColumn id="5" xr3:uid="{882CA4F3-70B0-4A9B-83FF-B2B424ED18DB}" name="Részleg 02" dataDxfId="210" dataCellStyle="Normál 6"/>
    <tableColumn id="6" xr3:uid="{F449A893-C6EB-4DC6-859D-33E8687457F6}" name="Részleg 01" dataDxfId="209" dataCellStyle="Normál 6"/>
    <tableColumn id="7" xr3:uid="{E194F193-8A15-41BE-A4F3-1636582EEC9C}" name="Felelős" dataDxfId="208" dataCellStyle="Normál 6"/>
    <tableColumn id="8" xr3:uid="{7D839223-A8D6-46C1-829D-48A8C8FBE484}" name="Támogató" dataDxfId="207" dataCellStyle="Normál 6"/>
    <tableColumn id="9" xr3:uid="{1FCF4101-6884-43C2-A6A8-59F6A68F2107}" name="Volumen" dataDxfId="206" dataCellStyle="Normál 6"/>
    <tableColumn id="10" xr3:uid="{207027B5-F6BF-477B-908A-19F04B4EAD34}" name="Egység idő" dataDxfId="205" dataCellStyle="Normál 6">
      <calculatedColumnFormula>_xlfn.XLOOKUP(Folyamat_Sor_Blende[[#This Row],[Feladat Rövidnév]],Feladat_Egység_idő1[Feladat Rövidnév],Feladat_Egység_idő1[Egység idő],0,0,1)</calculatedColumnFormula>
    </tableColumn>
    <tableColumn id="12" xr3:uid="{C8A7C318-71E4-406D-BCC6-5DA8E197CED9}" name="Humánerő" dataDxfId="204" dataCellStyle="Normál 6">
      <calculatedColumnFormula>_xlfn.XLOOKUP(Folyamat_Sor_Blende[[#This Row],[Feladat Rövidnév]],Feladat_Egység_idő1[Feladat Rövidnév],Feladat_Egység_idő1[Humánerő],0,0,1)</calculatedColumnFormula>
    </tableColumn>
    <tableColumn id="14" xr3:uid="{CC4A7D40-4C8C-49EB-AFAF-DDDD1F10DE3A}" name="Ősszefoglaló feladat ID" dataDxfId="203" dataCellStyle="Normál 6">
      <calculatedColumnFormula>Folyamat_Sor_Blende[[#This Row],[DSMR]] &amp; "-GyV-BL.00"</calculatedColumnFormula>
    </tableColumn>
    <tableColumn id="15" xr3:uid="{09694340-325B-4052-A693-E736828D479C}" name="Szülő feladat Rővidnév" dataDxfId="202" dataCellStyle="Normál 6"/>
    <tableColumn id="16" xr3:uid="{337A5B89-B818-449E-9C57-730177DC7CF2}" name="Szülő feladat ID" dataDxfId="201" dataCellStyle="Normál 6">
      <calculatedColumnFormula>Folyamat_Sor_Blende[[#This Row],[DSMR]] &amp; "-" &amp; Folyamat_Sor_Blende[[#This Row],[Szülő feladat Rővidnév]]</calculatedColumnFormula>
    </tableColumn>
    <tableColumn id="17" xr3:uid="{E4A789C8-AF07-4E63-8EDE-E6E3C3C488A8}" name="Feladat Függöség Tipusa" dataDxfId="200" dataCellStyle="Normál 6"/>
    <tableColumn id="18" xr3:uid="{DACC1D0D-3573-4F55-A6A3-2D0350D422A5}" name="Feladat Késleltetés" dataDxfId="199" dataCellStyle="Normál 6"/>
    <tableColumn id="19" xr3:uid="{425C17EE-B55F-4829-A380-9FE8A50A960E}" name="Feladat Elinditása Részleges készültség esetén" dataDxfId="198" dataCellStyle="Normál 6"/>
    <tableColumn id="20" xr3:uid="{BBDD10B6-7E7A-49C9-83C7-8A76C0568E4E}" name="Extra nap" dataDxfId="197" dataCellStyle="Normál 6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B7EFAB4-27D3-4FB3-91AA-8ABA75F5C52E}" name="Folyamat_Sor_Falpanel" displayName="Folyamat_Sor_Falpanel" ref="A202:W216" totalsRowShown="0" headerRowDxfId="196" dataDxfId="195" headerRowCellStyle="Normál 6" dataCellStyle="Normál 6">
  <autoFilter ref="A202:W216" xr:uid="{BB7EFAB4-27D3-4FB3-91AA-8ABA75F5C52E}"/>
  <tableColumns count="23">
    <tableColumn id="11" xr3:uid="{AF1E1426-A280-4ED5-8C65-1067FF6A56C1}" name="DSMR" dataDxfId="194" dataCellStyle="Normál 6">
      <calculatedColumnFormula>#REF!</calculatedColumnFormula>
    </tableColumn>
    <tableColumn id="1" xr3:uid="{AB686808-DD1B-4501-BAD1-A30DD3425F2E}" name="Feladat Rövidnév" dataDxfId="193" dataCellStyle="Normál 6"/>
    <tableColumn id="13" xr3:uid="{AA5D0133-5156-4B95-8086-4559FB1C7B4E}" name="Feladat ID" dataDxfId="192" dataCellStyle="Normál 6">
      <calculatedColumnFormula>Folyamat_Sor_Falpanel[[#This Row],[DSMR]] &amp; "-" &amp; Folyamat_Sor_Falpanel[[#This Row],[Feladat Rövidnév]]</calculatedColumnFormula>
    </tableColumn>
    <tableColumn id="2" xr3:uid="{33B5BF14-D6B5-41E0-B610-49690C618267}" name="Feladat leírás" dataDxfId="191" dataCellStyle="Normál 6">
      <calculatedColumnFormula>_xlfn.XLOOKUP(Folyamat_Sor_Falpanel[[#This Row],[Feladat Rövidnév]],Feladat_Egység_idő1[Feladat Rövidnév],Feladat_Egység_idő1[Feladat leírás],0,0,1)</calculatedColumnFormula>
    </tableColumn>
    <tableColumn id="21" xr3:uid="{225E7A4E-44D4-4BC1-9AC5-DB151F3E0ADD}" name="Megnevezés" dataDxfId="190" dataCellStyle="Normál 6">
      <calculatedColumnFormula>_xlfn.XLOOKUP(Folyamat_Sor_Falpanel[[#This Row],[Feladat Rövidnév]],Feladat_Egység_idő1[Feladat Rövidnév],Feladat_Egység_idő1[Feladat leírás],0,0,1)</calculatedColumnFormula>
    </tableColumn>
    <tableColumn id="22" xr3:uid="{6E99878C-C50E-4621-9CCC-84C60143EE35}" name="Főfeladat Megnevezése" dataDxfId="189" dataCellStyle="Normál 6">
      <calculatedColumnFormula>_xlfn.LET(
_xlpm.megnevezés,"Falpanel",
IF(_xlpm.megnevezés=Folyamat_Sor_Falpanel[[#This Row],[Megnevezés]],"",_xlpm.megnevezés)
)</calculatedColumnFormula>
    </tableColumn>
    <tableColumn id="23" xr3:uid="{43905420-E892-45B6-A48F-31D0ED59293A}" name="Sorszám" dataDxfId="188" dataCellStyle="Normál 6"/>
    <tableColumn id="3" xr3:uid="{AF9B1DB1-F238-4CFB-85DA-27B5D008FFD2}" name="Feladat Tipus" dataDxfId="187" dataCellStyle="Normál 6"/>
    <tableColumn id="4" xr3:uid="{A6B1932C-2CBE-4AB3-BEA5-5A990AF1E797}" name="Kockázat" dataDxfId="186" dataCellStyle="Normál 6"/>
    <tableColumn id="5" xr3:uid="{82E8EE73-DB2A-4D76-8364-975C53EED1EB}" name="Részleg 02" dataDxfId="185" dataCellStyle="Normál 6"/>
    <tableColumn id="6" xr3:uid="{F5269AB8-102E-4D04-AFA8-B93AE03E01ED}" name="Részleg 01" dataDxfId="184" dataCellStyle="Normál 6"/>
    <tableColumn id="7" xr3:uid="{E22CF571-AAC0-4BCA-96BC-EE726332ECB6}" name="Felelős" dataDxfId="183" dataCellStyle="Normál 6"/>
    <tableColumn id="8" xr3:uid="{0F588589-DF3A-4361-9D27-CA2318681AEE}" name="Támogató" dataDxfId="182" dataCellStyle="Normál 6"/>
    <tableColumn id="9" xr3:uid="{096AA426-5A68-45A5-83D9-DD54090A6E79}" name="Volumen" dataDxfId="181" dataCellStyle="Normál 6"/>
    <tableColumn id="10" xr3:uid="{39855701-3B68-43D3-B840-9255817CC52A}" name="Egység idő" dataDxfId="180" dataCellStyle="Normál 6">
      <calculatedColumnFormula>_xlfn.XLOOKUP(Folyamat_Sor_Falpanel[[#This Row],[Feladat Rövidnév]],Feladat_Egység_idő1[Feladat Rövidnév],Feladat_Egység_idő1[Egység idő],0,0,1)</calculatedColumnFormula>
    </tableColumn>
    <tableColumn id="12" xr3:uid="{77ED80AF-8462-40F9-AB35-CA5222ED14C6}" name="Humánerő" dataDxfId="179" dataCellStyle="Normál 6">
      <calculatedColumnFormula>_xlfn.XLOOKUP(Folyamat_Sor_Falpanel[[#This Row],[Feladat Rövidnév]],Feladat_Egység_idő1[Feladat Rövidnév],Feladat_Egység_idő1[Humánerő],0,0,1)</calculatedColumnFormula>
    </tableColumn>
    <tableColumn id="14" xr3:uid="{4B88715E-5BD7-43F9-9825-C6BBB28E1FA2}" name="Ősszefoglaló feladat ID" dataDxfId="178" dataCellStyle="Normál 6">
      <calculatedColumnFormula>Folyamat_Sor_Falpanel[[#This Row],[DSMR]] &amp; "-GyV-F.00"</calculatedColumnFormula>
    </tableColumn>
    <tableColumn id="15" xr3:uid="{83803BE6-1640-4366-BA2C-983E2BCCB2B2}" name="Szülő feladat Rővidnév" dataDxfId="177" dataCellStyle="Normál 6"/>
    <tableColumn id="16" xr3:uid="{697E1832-7B23-46C9-B7D8-82347C391BC7}" name="Szülő feladat ID" dataDxfId="176" dataCellStyle="Normál 6">
      <calculatedColumnFormula>Folyamat_Sor_Falpanel[[#This Row],[DSMR]] &amp; "-" &amp; Folyamat_Sor_Falpanel[[#This Row],[Szülő feladat Rővidnév]]</calculatedColumnFormula>
    </tableColumn>
    <tableColumn id="17" xr3:uid="{4BE7805B-242A-4816-8AB7-8472D57D7777}" name="Feladat Függöség Tipusa" dataDxfId="175" dataCellStyle="Normál 6"/>
    <tableColumn id="18" xr3:uid="{42CE160A-5ACE-4D9B-903F-4D7BC657C9C7}" name="Feladat Késleltetés" dataDxfId="174" dataCellStyle="Normál 6"/>
    <tableColumn id="19" xr3:uid="{DAEE1DC6-F1D1-4429-B364-1C805ABEB4D4}" name="Feladat Elinditása Részleges készültség esetén" dataDxfId="173" dataCellStyle="Normál 6"/>
    <tableColumn id="20" xr3:uid="{32140DE0-AC4D-477D-8B5E-5A2C470B9F03}" name="Extra nap" dataDxfId="172" dataCellStyle="Normál 6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72CDF41-5707-4346-89CE-11FC88DF5BC1}" name="Folyamat_Sor_TokmagTU" displayName="Folyamat_Sor_TokmagTU" ref="A111:W123" totalsRowShown="0" headerRowDxfId="171" dataDxfId="170" headerRowCellStyle="Normál 8" dataCellStyle="Normál 8">
  <autoFilter ref="A111:W123" xr:uid="{872CDF41-5707-4346-89CE-11FC88DF5BC1}"/>
  <tableColumns count="23">
    <tableColumn id="14" xr3:uid="{4EAED320-82A7-4515-B7B7-FCD0FDE1D9EE}" name="DSMR" dataDxfId="169" dataCellStyle="Normál 8">
      <calculatedColumnFormula>#REF!</calculatedColumnFormula>
    </tableColumn>
    <tableColumn id="1" xr3:uid="{BB108B71-D74C-46B6-868F-E60CC1887969}" name="Feladat Rövidnév" dataDxfId="168" dataCellStyle="Normál 8"/>
    <tableColumn id="10" xr3:uid="{B6D0B9C7-3870-4BF7-95F4-0A48327DAD40}" name="Feladat ID" dataDxfId="167" dataCellStyle="Normál 8">
      <calculatedColumnFormula>Folyamat_Sor_TokmagTU[[#This Row],[DSMR]] &amp; "-" &amp; Folyamat_Sor_TokmagTU[[#This Row],[Feladat Rövidnév]]</calculatedColumnFormula>
    </tableColumn>
    <tableColumn id="3" xr3:uid="{22AFDE7C-930A-49D2-A2DD-EFE3069D17FE}" name="Feladat leírás" dataDxfId="166" dataCellStyle="Normál 8">
      <calculatedColumnFormula>_xlfn.XLOOKUP(Folyamat_Sor_TokmagTU[[#This Row],[Feladat Rövidnév]],Feladat_Egység_idő1[Feladat Rövidnév],Feladat_Egység_idő1[Feladat leírás],0,0,1)</calculatedColumnFormula>
    </tableColumn>
    <tableColumn id="21" xr3:uid="{F8623D5A-712B-41C1-B90B-468A9E4C017D}" name="Megnevezés" dataDxfId="165" dataCellStyle="Normál 8">
      <calculatedColumnFormula>_xlfn.XLOOKUP(Folyamat_Sor_TokmagTU[[#This Row],[Feladat Rövidnév]],Feladat_Egység_idő1[Feladat Rövidnév],Feladat_Egység_idő1[Feladat leírás],0,0,1)</calculatedColumnFormula>
    </tableColumn>
    <tableColumn id="22" xr3:uid="{7ED2C4FA-EB13-4867-86E3-3B0AD72D972D}" name="Főfeladat Megnevezése" dataDxfId="164" dataCellStyle="Normál 8">
      <calculatedColumnFormula>_xlfn.LET(
_xlpm.megnevezés,"TokmagTU",
IF(_xlpm.megnevezés=Folyamat_Sor_TokmagTU[[#This Row],[Megnevezés]],"",_xlpm.megnevezés)
)</calculatedColumnFormula>
    </tableColumn>
    <tableColumn id="23" xr3:uid="{A232D2B9-49E4-4E68-B1D8-51E28E886DF0}" name="Sorszám" dataDxfId="163" dataCellStyle="Normál 8"/>
    <tableColumn id="4" xr3:uid="{625DDA25-C92E-424F-99D9-864B9F4E5D0E}" name="Feladat Tipus" dataDxfId="162" dataCellStyle="Normál 8"/>
    <tableColumn id="5" xr3:uid="{6DFA80E8-2CFF-4D1C-9624-2C8A45C80F8F}" name="Kockázat" dataDxfId="161" dataCellStyle="Normál 8"/>
    <tableColumn id="6" xr3:uid="{826F5411-4B57-472A-BF25-0938309CB2C9}" name="Részleg 02" dataDxfId="160" dataCellStyle="Normál 8"/>
    <tableColumn id="7" xr3:uid="{AC472178-E82B-40E9-8F68-CAA88E066C85}" name="Részleg 01" dataDxfId="159" dataCellStyle="Normál 8"/>
    <tableColumn id="8" xr3:uid="{FE8FB50F-C1EC-4F2D-9D9C-869D7F4EF398}" name="Felelős" dataDxfId="158" dataCellStyle="Normál 8"/>
    <tableColumn id="9" xr3:uid="{A02AD189-93B4-4B65-8BC5-451F244227AC}" name="Támogató" dataDxfId="157" dataCellStyle="Normál 8"/>
    <tableColumn id="12" xr3:uid="{164F4F23-7ACC-45C2-9AB8-C59F857ED2D4}" name="Volumen" dataDxfId="156" dataCellStyle="Normál 8"/>
    <tableColumn id="13" xr3:uid="{1045CF97-C850-4A17-B612-A6A90E5F913B}" name="Egység idő" dataDxfId="155" dataCellStyle="Normál 8">
      <calculatedColumnFormula>_xlfn.XLOOKUP(Folyamat_Sor_TokmagTU[[#This Row],[Feladat Rövidnév]],Feladat_Egység_idő1[Feladat Rövidnév],Feladat_Egység_idő1[Egység idő],0,0,1)</calculatedColumnFormula>
    </tableColumn>
    <tableColumn id="2" xr3:uid="{48DF6F26-0ABB-4426-BCAB-40B76EB5823A}" name="Humánerő" dataDxfId="154" dataCellStyle="Normál 8">
      <calculatedColumnFormula>_xlfn.XLOOKUP(Folyamat_Sor_TokmagTU[[#This Row],[Feladat Rövidnév]],Feladat_Egység_idő1[Feladat Rövidnév],Feladat_Egység_idő1[Humánerő],0,0,1)</calculatedColumnFormula>
    </tableColumn>
    <tableColumn id="11" xr3:uid="{D5949784-98DD-466D-A647-BEB41440F8AE}" name="Ősszefoglaló feladat ID" dataDxfId="153" dataCellStyle="Normál 8">
      <calculatedColumnFormula>Folyamat_Sor_TokmagTU[[#This Row],[DSMR]] &amp; "-GyV-T.00"</calculatedColumnFormula>
    </tableColumn>
    <tableColumn id="15" xr3:uid="{0F59D391-AF8E-427F-AF1C-4F43BD7C4F96}" name="Szülő feladat Rővidnév" dataDxfId="152" dataCellStyle="Hivatkozás"/>
    <tableColumn id="16" xr3:uid="{C07ACAE1-751E-48E9-BA32-AF907EC67691}" name="Szülő feladat ID" dataDxfId="151" dataCellStyle="Normál 8">
      <calculatedColumnFormula>Folyamat_Sor_TokmagTU[[#This Row],[DSMR]] &amp; "-" &amp; Folyamat_Sor_TokmagTU[[#This Row],[Szülő feladat Rővidnév]]</calculatedColumnFormula>
    </tableColumn>
    <tableColumn id="17" xr3:uid="{2C8980FF-AF94-4311-81FC-B748DD8C68EA}" name="Feladat Függöség Tipusa" dataDxfId="150" dataCellStyle="Normál 8"/>
    <tableColumn id="18" xr3:uid="{553D514E-5AE6-451E-B405-392550736C47}" name="Feladat Késleltetés" dataDxfId="149" dataCellStyle="Normál 8"/>
    <tableColumn id="19" xr3:uid="{82B3E9AA-D03C-493B-9E0F-A90869896738}" name="Feladat Elinditása Részleges készültség esetén" dataDxfId="148" dataCellStyle="Normál 8"/>
    <tableColumn id="20" xr3:uid="{D61E750F-9073-40A8-BF4B-00278488486C}" name="Extra nap" dataDxfId="147" dataCellStyle="Normál 8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9A681D68-EC4A-4634-A796-C3FC4EC8DC19}" name="Folyamat_TokmagTU_Termékek" displayName="Folyamat_TokmagTU_Termékek" ref="B105:B108" totalsRowShown="0" headerRowDxfId="146" dataDxfId="145">
  <autoFilter ref="B105:B108" xr:uid="{9A681D68-EC4A-4634-A796-C3FC4EC8DC19}"/>
  <tableColumns count="1">
    <tableColumn id="1" xr3:uid="{904A051B-844C-4365-9795-678453A06FDB}" name="Termékek Tipus" dataDxfId="14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18589A7-1216-4149-A887-BFABEC7F0CE4}" name="Folyamat_Tokmag_Termékek" displayName="Folyamat_Tokmag_Termékek" ref="B81:B88" totalsRowShown="0" headerRowDxfId="143" dataDxfId="142">
  <autoFilter ref="B81:B88" xr:uid="{C18589A7-1216-4149-A887-BFABEC7F0CE4}"/>
  <tableColumns count="1">
    <tableColumn id="1" xr3:uid="{D15F19D6-6152-418C-B32B-E41488E8A67D}" name="Termékek Tipus" dataDxfId="14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10E27CF-C9F7-45D6-8338-210CF4DF6310}" name="Folyamat_TokmagTU_Termékek59" displayName="Folyamat_TokmagTU_Termékek59" ref="B50:B56" totalsRowShown="0" headerRowDxfId="140" dataDxfId="139">
  <autoFilter ref="B50:B56" xr:uid="{710E27CF-C9F7-45D6-8338-210CF4DF6310}"/>
  <tableColumns count="1">
    <tableColumn id="1" xr3:uid="{16138AC5-B09D-4F1B-AF9A-31D4A3D052E1}" name="Termékek Tipus" dataDxfId="13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C15FBC1B-E592-4ABC-B745-E5DA74CF8C72}" name="Folyamat_TokmagTU_Termékek5960" displayName="Folyamat_TokmagTU_Termékek5960" ref="B4:B32" totalsRowShown="0" headerRowDxfId="137" dataDxfId="136">
  <autoFilter ref="B4:B32" xr:uid="{C15FBC1B-E592-4ABC-B745-E5DA74CF8C72}"/>
  <tableColumns count="1">
    <tableColumn id="1" xr3:uid="{D470AEEA-4821-4216-820C-CB1EBDA8DB93}" name="Termékek Tipus" dataDxfId="13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E731655-2484-4EB6-AC71-87F5EA5EF826}" name="Folyamat_Boritás_Termékek" displayName="Folyamat_Boritás_Termékek" ref="B125:B131" totalsRowShown="0" headerRowDxfId="134" dataDxfId="133">
  <autoFilter ref="B125:B131" xr:uid="{2E731655-2484-4EB6-AC71-87F5EA5EF826}"/>
  <tableColumns count="1">
    <tableColumn id="1" xr3:uid="{796C64F8-5A39-4325-83DA-400B1A5C0056}" name="Termékek Tipus" dataDxfId="13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8C07DC4E-7A97-47E0-8179-90EFEA4FC72D}" name="Folyamat_Butorfront_Termékek" displayName="Folyamat_Butorfront_Termékek" ref="B150:B153" totalsRowShown="0" headerRowDxfId="131" dataDxfId="130">
  <autoFilter ref="B150:B153" xr:uid="{8C07DC4E-7A97-47E0-8179-90EFEA4FC72D}"/>
  <tableColumns count="1">
    <tableColumn id="1" xr3:uid="{37357C9D-20A8-455C-95F7-3F566A0DBDA3}" name="Termékek Tipus" dataDxfId="12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7FC361E-F8EE-49A9-8E06-C3524B492D75}" name="Folyamat_Blende_Termékek" displayName="Folyamat_Blende_Termékek" ref="B171:B174" totalsRowShown="0" headerRowDxfId="128" dataDxfId="127">
  <autoFilter ref="B171:B174" xr:uid="{57FC361E-F8EE-49A9-8E06-C3524B492D75}"/>
  <tableColumns count="1">
    <tableColumn id="1" xr3:uid="{4C635D00-CC62-4FA3-A265-4DBA09E8144F}" name="Termékek Tipus" dataDxfId="12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DB476314-5EF4-4B38-A17E-FAF360416611}" name="Folyamat_Falpanel_Termékek" displayName="Folyamat_Falpanel_Termékek" ref="B196:B199" totalsRowShown="0" headerRowDxfId="125" dataDxfId="124">
  <autoFilter ref="B196:B199" xr:uid="{DB476314-5EF4-4B38-A17E-FAF360416611}"/>
  <tableColumns count="1">
    <tableColumn id="1" xr3:uid="{5D611DC6-6A6B-42A3-8B0C-2C153223A3D3}" name="Termékek Tipus" dataDxfId="12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D7E4FCC-E844-4DFE-BA17-9C117CD89CEF}" name="FolyamatVált_Táblázatok" displayName="FolyamatVált_Táblázatok" ref="E4:G12" totalsRowShown="0" headerRowDxfId="122" dataDxfId="121">
  <autoFilter ref="E4:G12" xr:uid="{5D7E4FCC-E844-4DFE-BA17-9C117CD89CEF}"/>
  <tableColumns count="3">
    <tableColumn id="1" xr3:uid="{5BE5ECB0-F737-4D58-9479-168BC6949DA1}" name="Tábla neve" dataDxfId="120"/>
    <tableColumn id="2" xr3:uid="{0D63B778-2901-4617-BE52-A626CCD4A729}" name="Tipus" dataDxfId="119">
      <calculatedColumnFormula array="1">INDEX(_xlfn.TEXTSPLIT(FolyamatVált_Táblázatok[[#This Row],[Tábla neve]],"_"),,1)</calculatedColumnFormula>
    </tableColumn>
    <tableColumn id="3" xr3:uid="{28C63A02-2440-4182-B533-DF4E7078B5A3}" name="jel" dataDxfId="118">
      <calculatedColumnFormula array="1">INDEX(_xlfn.TEXTSPLIT(FolyamatVált_Táblázatok[[#This Row],[Tábla neve]],"_"),,2)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68378E3-8EB2-40BB-A2FE-797DD069A763}" name="Folyamat" displayName="Folyamat" ref="A4:W27" tableType="queryTable" totalsRowShown="0" headerRowDxfId="390" dataDxfId="389">
  <autoFilter ref="A4:W27" xr:uid="{068378E3-8EB2-40BB-A2FE-797DD069A763}"/>
  <tableColumns count="23">
    <tableColumn id="11" xr3:uid="{8F4C51DA-7BE8-46C3-A6CB-E3223F22146D}" uniqueName="11" name="DSMR" queryTableFieldId="11" dataDxfId="388"/>
    <tableColumn id="1" xr3:uid="{338AC5E1-1418-42A5-B68E-35989D5DC968}" uniqueName="1" name="Feladat Rövidnév" queryTableFieldId="1" dataDxfId="387"/>
    <tableColumn id="12" xr3:uid="{14A9F2F1-721D-43DB-9F28-320BEA424218}" uniqueName="12" name="Feladat ID" queryTableFieldId="13" dataDxfId="386"/>
    <tableColumn id="2" xr3:uid="{7B0EFA8B-AF4B-4E8D-90FC-A3F4B64D74E5}" uniqueName="2" name="Feladat leírás" queryTableFieldId="2" dataDxfId="385"/>
    <tableColumn id="21" xr3:uid="{1220679C-D182-4D2C-B720-CBC51C46E9F5}" uniqueName="21" name="Megnevezés" queryTableFieldId="23"/>
    <tableColumn id="22" xr3:uid="{365B1B19-9566-4A53-9F0D-5B11628EAAFF}" uniqueName="22" name="Főfeladat Megnevezése" queryTableFieldId="24"/>
    <tableColumn id="23" xr3:uid="{1B2A9BFE-2997-4DBF-BF3D-A20C75F633BD}" uniqueName="23" name="Sorszám" queryTableFieldId="27"/>
    <tableColumn id="3" xr3:uid="{0D09C0D5-AEF2-42F1-B4ED-E9E28B88DB1A}" uniqueName="3" name="Feladat Tipus" queryTableFieldId="3" dataDxfId="384"/>
    <tableColumn id="4" xr3:uid="{447A001A-B540-46E1-935D-F456175F8222}" uniqueName="4" name="Kockázat" queryTableFieldId="4" dataDxfId="383"/>
    <tableColumn id="5" xr3:uid="{09382746-D9BA-4C39-9A61-A742328CBB15}" uniqueName="5" name="Részleg 02" queryTableFieldId="5" dataDxfId="382"/>
    <tableColumn id="6" xr3:uid="{5E752391-2479-4776-A327-0315B94986C2}" uniqueName="6" name="Részleg 01" queryTableFieldId="6" dataDxfId="381"/>
    <tableColumn id="7" xr3:uid="{12AE1C73-4C1F-440C-8294-98FE326A7BD2}" uniqueName="7" name="Felelős" queryTableFieldId="7" dataDxfId="380"/>
    <tableColumn id="8" xr3:uid="{273439E2-EF8C-4076-BCDF-9F697A3C551E}" uniqueName="8" name="Támogató" queryTableFieldId="8" dataDxfId="379"/>
    <tableColumn id="9" xr3:uid="{DEA66195-A5B4-4272-8FA4-923379351333}" uniqueName="9" name="Volumen" queryTableFieldId="9" dataDxfId="378"/>
    <tableColumn id="10" xr3:uid="{29371A27-2B7C-4352-8CBB-701C2E9F5B50}" uniqueName="10" name="Egység idő" queryTableFieldId="10" dataDxfId="377"/>
    <tableColumn id="13" xr3:uid="{90487582-75C5-4CAE-8C3D-167D48ED63B8}" uniqueName="13" name="Humánerő" queryTableFieldId="14" dataDxfId="376"/>
    <tableColumn id="14" xr3:uid="{2C283271-427D-4A10-94D6-A44A333F3428}" uniqueName="14" name="Ősszefoglaló feladat ID" queryTableFieldId="15" dataDxfId="375"/>
    <tableColumn id="15" xr3:uid="{339C6E5E-37CD-4C02-81AA-499B864D48EE}" uniqueName="15" name="Szülő feladat Rővidnév" queryTableFieldId="16" dataDxfId="374"/>
    <tableColumn id="16" xr3:uid="{82581BE4-3044-494E-8FA4-A267DFE392F9}" uniqueName="16" name="Szülő feladat ID" queryTableFieldId="17" dataDxfId="373"/>
    <tableColumn id="17" xr3:uid="{8F9C2E96-4AA3-425F-B04F-51454EE1B9F3}" uniqueName="17" name="Feladat Függöség Tipusa" queryTableFieldId="18" dataDxfId="372"/>
    <tableColumn id="18" xr3:uid="{A54022C9-6DD9-46B6-A623-CB8EBB5B2B3D}" uniqueName="18" name="Feladat Késleltetés" queryTableFieldId="19" dataDxfId="371"/>
    <tableColumn id="19" xr3:uid="{B5579AEB-9947-4C56-BEDA-ADEAF84CA2B1}" uniqueName="19" name="Feladat Elinditása Részleges készültség esetén" queryTableFieldId="20" dataDxfId="370"/>
    <tableColumn id="20" xr3:uid="{7EDCF907-331B-4B00-B29C-1297BC21FC71}" uniqueName="20" name="Extra nap" queryTableFieldId="21" dataDxfId="369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789D5EB-7E66-44E6-9E7C-40F4E958D2E9}" name="Mérföldkövek" displayName="Mérföldkövek" ref="A4:AN200" headerRowDxfId="114" dataDxfId="113" totalsRowDxfId="112">
  <autoFilter ref="A4:AN200" xr:uid="{00000000-0009-0000-0100-000001000000}"/>
  <sortState xmlns:xlrd2="http://schemas.microsoft.com/office/spreadsheetml/2017/richdata2" ref="A5:AN92">
    <sortCondition ref="C4:C92"/>
  </sortState>
  <tableColumns count="40">
    <tableColumn id="9" xr3:uid="{6E86CF48-EC1A-421C-A90D-73C288D62EBD}" name="Projekt azonosító" dataDxfId="111" totalsRowDxfId="110" dataCellStyle="zRejtettSzöveg">
      <calculatedColumnFormula>IFERROR(Folyamat[[#This Row],[DSMR]],"")</calculatedColumnFormula>
    </tableColumn>
    <tableColumn id="36" xr3:uid="{3E2C8431-31E2-4F01-B057-F0E7874BC798}" name="Feladat Rövidnév" dataDxfId="109" totalsRowDxfId="108" dataCellStyle="zRejtettSzöveg">
      <calculatedColumnFormula>IFERROR(Folyamat[[#This Row],[Feladat Rövidnév]],"")</calculatedColumnFormula>
    </tableColumn>
    <tableColumn id="23" xr3:uid="{90DC4A88-87D1-44F4-AC03-BFD9930654DC}" name="Feladat ID" dataDxfId="107" dataCellStyle="zRejtettSzöveg">
      <calculatedColumnFormula>IFERROR(Mérföldkövek[[#This Row],[Projekt azonosító]] &amp; "-" &amp; Mérföldkövek[[#This Row],[Feladat Rövidnév]],"")</calculatedColumnFormula>
    </tableColumn>
    <tableColumn id="1" xr3:uid="{DF7B3FFB-4755-4B2C-BFC4-BA3DC2EA9B10}" name="Feladat leírás" totalsRowLabel="Összeg" dataDxfId="106" totalsRowDxfId="105">
      <calculatedColumnFormula>IFERROR(Folyamat[[#This Row],[Feladat leírás]],"")</calculatedColumnFormula>
    </tableColumn>
    <tableColumn id="35" xr3:uid="{ACB2AB04-9790-4E54-8E53-81A04BC6BF53}" name="Feladat Tipus" dataDxfId="104" totalsRowDxfId="103">
      <calculatedColumnFormula>IFERROR(Folyamat[[#This Row],[Feladat Tipus]],"")</calculatedColumnFormula>
    </tableColumn>
    <tableColumn id="2" xr3:uid="{5D266484-69A8-4599-95E3-BF030037622D}" name="Kockázat" dataDxfId="102" totalsRowDxfId="101">
      <calculatedColumnFormula>IFERROR(Folyamat[[#This Row],[Kockázat]],"")</calculatedColumnFormula>
    </tableColumn>
    <tableColumn id="10" xr3:uid="{C715C9C1-92D2-404D-BEDC-9158C7A6DEB6}" name="Részleg 02" dataDxfId="100" totalsRowDxfId="99">
      <calculatedColumnFormula>IFERROR(Folyamat[[#This Row],[Részleg 02]],"")</calculatedColumnFormula>
    </tableColumn>
    <tableColumn id="11" xr3:uid="{F119FAB7-C204-4762-BCD5-5AE16D42E0F0}" name="Részleg 01" dataDxfId="98" totalsRowDxfId="97">
      <calculatedColumnFormula>IFERROR(Folyamat[[#This Row],[Részleg 01]],"")</calculatedColumnFormula>
    </tableColumn>
    <tableColumn id="3" xr3:uid="{0142A0BC-BA35-4343-9BCA-70556433ABC9}" name="Felelős" dataDxfId="96" totalsRowDxfId="95">
      <calculatedColumnFormula>IFERROR(Folyamat[[#This Row],[Felelős]],"")</calculatedColumnFormula>
    </tableColumn>
    <tableColumn id="7" xr3:uid="{2A335325-B591-4AF3-83BC-26C6D8DD2E06}" name="Támogató" dataDxfId="94" totalsRowDxfId="93">
      <calculatedColumnFormula>IFERROR(Folyamat[[#This Row],[Támogató]],"")</calculatedColumnFormula>
    </tableColumn>
    <tableColumn id="4" xr3:uid="{04D13B00-C94D-4CD3-A4A2-FFEB70A162CA}" name="Készültség" dataDxfId="92"/>
    <tableColumn id="25" xr3:uid="{7B339875-99D6-4BFB-BDB8-B31028C95024}" name="Prioritás" dataDxfId="91" dataCellStyle="Hivatkozás"/>
    <tableColumn id="17" xr3:uid="{EA95E3E8-144B-4B1D-9A35-DB9735B01F4C}" name="Volumen" dataDxfId="90" dataCellStyle="Százalék">
      <calculatedColumnFormula>IFERROR(Folyamat[[#This Row],[Volumen]],"")</calculatedColumnFormula>
    </tableColumn>
    <tableColumn id="18" xr3:uid="{7877A7B3-66F8-40C4-A92B-3BB3B30CA9A6}" name="Egység idő" dataDxfId="89">
      <calculatedColumnFormula>IFERROR(Folyamat[[#This Row],[Egység idő]],"")</calculatedColumnFormula>
    </tableColumn>
    <tableColumn id="20" xr3:uid="{ECC08AE9-BB59-4C54-BA81-874C1C605CEC}" name="Humánerő" dataDxfId="88" dataCellStyle="Dátum">
      <calculatedColumnFormula>IFERROR(Folyamat[[#This Row],[Humánerő]],"")</calculatedColumnFormula>
    </tableColumn>
    <tableColumn id="26" xr3:uid="{20AB2D4D-D517-4450-9EAD-EBBB38F0575C}" name="Ősszefoglaló feladat ID" dataDxfId="87" dataCellStyle="Dátum">
      <calculatedColumnFormula>IFERROR(IF(Folyamat[[#This Row],[Ősszefoglaló feladat ID]]=0,"",Folyamat[[#This Row],[Ősszefoglaló feladat ID]]),"")</calculatedColumnFormula>
    </tableColumn>
    <tableColumn id="12" xr3:uid="{E8458CF9-FD32-4D19-8919-7CEACE77ABEF}" name="Szülő feladat ID" dataDxfId="86">
      <calculatedColumnFormula>IFERROR(IF(Folyamat[[#This Row],[Szülő feladat ID]]=0,"",Folyamat[[#This Row],[Szülő feladat ID]]),"")</calculatedColumnFormula>
    </tableColumn>
    <tableColumn id="13" xr3:uid="{527E4092-9DCD-4C7A-A7CF-76AD5DE0AF93}" name="Feladat Függöség Tipusa" dataDxfId="85">
      <calculatedColumnFormula>IFERROR(IF(Folyamat[[#This Row],[Feladat Függöség Tipusa]]=0,"",Folyamat[[#This Row],[Feladat Függöség Tipusa]]),"")</calculatedColumnFormula>
    </tableColumn>
    <tableColumn id="14" xr3:uid="{0E930077-D484-4C8C-9019-4109C8B5061D}" name="Feladat Késleltetés" dataDxfId="84">
      <calculatedColumnFormula>IFERROR(Folyamat[[#This Row],[Feladat Késleltetés]],"")</calculatedColumnFormula>
    </tableColumn>
    <tableColumn id="28" xr3:uid="{1F1C98CA-5CBB-408D-B3F3-74B6A3C6EEA5}" name="Fix kexdés" dataDxfId="83" dataCellStyle="Hivatkozás"/>
    <tableColumn id="16" xr3:uid="{F745CBC8-96A2-4A0B-B069-873AA823C40D}" name="Feladat Elinditása Részleges készültség esetén" dataDxfId="82">
      <calculatedColumnFormula>IFERROR(Folyamat[[#This Row],[Feladat Elinditása Részleges készültség esetén]],"")</calculatedColumnFormula>
    </tableColumn>
    <tableColumn id="5" xr3:uid="{21BC449A-1A6F-48F1-982F-D583723E21BA}" name="Részleges Kezdés" dataDxfId="81" totalsRowDxfId="80" dataCellStyle="Dátum">
      <calculatedColumnFormula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calculatedColumnFormula>
    </tableColumn>
    <tableColumn id="38" xr3:uid="{29E0CC3B-6EB5-4289-AB3C-22D0E210BB69}" name="Függökezdés Kalkulált" dataDxfId="79" totalsRowDxfId="78" dataCellStyle="Dátum">
      <calculatedColumnFormula array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calculatedColumnFormula>
    </tableColumn>
    <tableColumn id="39" xr3:uid="{A2B89D69-23F7-4BFA-812A-5A3DDB71D44F}" name="Függökezdés késleltetett" dataDxfId="77" totalsRowDxfId="76" dataCellStyle="Dátum">
      <calculatedColumnFormula>Mérföldkövek[[#This Row],[Függökezdés Kalkulált]]+Mérföldkövek[[#This Row],[Feladat Késleltetés]]</calculatedColumnFormula>
    </tableColumn>
    <tableColumn id="40" xr3:uid="{254E814C-4BB9-4617-8F0E-BE61BCCEAC63}" name="Függökezdés késleltetett plusz" dataDxfId="75" totalsRowDxfId="74" dataCellStyle="Dátum">
      <calculatedColumnFormula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calculatedColumnFormula>
    </tableColumn>
    <tableColumn id="29" xr3:uid="{E1A1489C-9698-42C8-9C74-03B23B8DE502}" name="Függökezdés" dataDxfId="73" totalsRowDxfId="72" dataCellStyle="Dátum">
      <calculatedColumnFormula>IF(OR(WEEKDAY(Mérföldkövek[[#This Row],[Függökezdés Kalkulált]],2)&gt;5), WORKDAY(Mérföldkövek[[#This Row],[Függökezdés Kalkulált]],1), Mérföldkövek[[#This Row],[Függökezdés Kalkulált]]) + Mérföldkövek[[#This Row],[Függökezdés késleltetett plusz]]</calculatedColumnFormula>
    </tableColumn>
    <tableColumn id="24" xr3:uid="{BDBD03DD-A7F0-49BD-95ED-C3FCCEBA5776}" name="Kalkulált kezdés" dataDxfId="71" totalsRowDxfId="70" dataCellStyle="Dátum">
      <calculatedColumnFormula array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calculatedColumnFormula>
    </tableColumn>
    <tableColumn id="21" xr3:uid="{EB7384BD-F889-4D30-AD39-1469B837A8B5}" name="Kezdés" dataDxfId="69" dataCellStyle="Dátum">
      <calculatedColumnFormula>IF(Mérföldkövek[[#This Row],[Volumen]]&lt;=0,0,IF(OR(WEEKDAY(Mérföldkövek[[#This Row],[Kalkulált kezdés]],2)&gt;5), WORKDAY(Mérföldkövek[[#This Row],[Kalkulált kezdés]],1), Mérföldkövek[[#This Row],[Kalkulált kezdés]]))</calculatedColumnFormula>
    </tableColumn>
    <tableColumn id="22" xr3:uid="{4FCFBF52-48AA-4CB5-9D5D-8283A1326018}" name="Tényleges Kezdés" dataDxfId="68" totalsRowDxfId="67" dataCellStyle="Dátum"/>
    <tableColumn id="37" xr3:uid="{3DD024F2-1BD3-448B-AED5-F8DDE1506D3C}" name="Tervezettidő" dataDxfId="66" totalsRowDxfId="65" dataCellStyle="Dátum">
      <calculatedColumnFormula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calculatedColumnFormula>
    </tableColumn>
    <tableColumn id="8" xr3:uid="{41ECE1FF-981B-496C-A782-096A8A98C00B}" name="Tervezett Munkaidő" dataDxfId="64" totalsRowDxfId="63" dataCellStyle="Dátum">
      <calculatedColumnFormula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calculatedColumnFormula>
    </tableColumn>
    <tableColumn id="27" xr3:uid="{194297B8-FF99-4F15-83FB-C76D0CF47F4F}" name="Extra nap" dataDxfId="62" totalsRowDxfId="61" dataCellStyle="Dátum">
      <calculatedColumnFormula>IFERROR(Folyamat[[#This Row],[Extra nap]],"")</calculatedColumnFormula>
    </tableColumn>
    <tableColumn id="6" xr3:uid="{1BFC641B-A457-48FD-AF0D-E9C08E839C01}" name="Napok száma" totalsRowFunction="sum" dataDxfId="60" totalsRowDxfId="59">
      <calculatedColumnFormula>ROUNDUP((Mérföldkövek[[#This Row],[Tervezettidő]]*24)/8,0)+Mérföldkövek[[#This Row],[Extra nap]]</calculatedColumnFormula>
    </tableColumn>
    <tableColumn id="19" xr3:uid="{45FD2F82-B364-4AFA-A39F-343820C44139}" name="Nem munkanap" dataDxfId="58" totalsRowDxfId="57">
      <calculatedColumnFormula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calculatedColumnFormula>
    </tableColumn>
    <tableColumn id="31" xr3:uid="{F3623AE6-FF05-4BEF-93A6-AEC7C320F7A5}" name="Fixbefejezés" dataDxfId="56" totalsRowDxfId="55"/>
    <tableColumn id="30" xr3:uid="{8F0F258F-CBA1-4780-B6EC-14566F03A6A8}" name="Függöbefejezés" dataDxfId="54" totalsRowDxfId="53">
      <calculatedColumnFormula array="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calculatedColumnFormula>
    </tableColumn>
    <tableColumn id="32" xr3:uid="{6A4B91CD-C457-4AD8-8678-A01A11D24D8C}" name="Kalkulált befejezés" dataDxfId="52" totalsRowDxfId="51">
      <calculatedColumnFormula>IF(OR(Mérföldkövek[[#This Row],[Kezdés]]=0,Mérföldkövek[[#This Row],[Napok száma]]=0),0,Mérföldkövek[[#This Row],[Kezdés]]+Mérföldkövek[[#This Row],[Napok száma]]-1+Mérföldkövek[[#This Row],[Nem munkanap]])</calculatedColumnFormula>
    </tableColumn>
    <tableColumn id="34" xr3:uid="{3DAA9717-A3AA-4F2B-BC41-E3C283859A8A}" name="Kalkulált befejezés2" dataDxfId="50" totalsRowDxfId="49">
      <calculatedColumnFormula array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calculatedColumnFormula>
    </tableColumn>
    <tableColumn id="15" xr3:uid="{0BBE5490-5957-4F98-95EE-8C9437B84875}" name="Befejezés" dataDxfId="48">
      <calculatedColumnFormula>IF(OR(WEEKDAY(Mérföldkövek[[#This Row],[Kalkulált befejezés2]],2)&gt;5), WORKDAY(Mérföldkövek[[#This Row],[Kalkulált befejezés2]],1), Mérföldkövek[[#This Row],[Kalkulált befejezés2]])</calculatedColumnFormula>
    </tableColumn>
    <tableColumn id="33" xr3:uid="{4AB1BBDB-0989-4B1C-BD64-B2856D1622FF}" name="Tényleges befejezés" dataDxfId="47" totalsRowDxfId="46"/>
  </tableColumns>
  <tableStyleInfo name="Gantt táblázatstílus" showFirstColumn="1" showLastColumn="0" showRowStripes="1" showColumnStripes="0"/>
  <extLst>
    <ext xmlns:x14="http://schemas.microsoft.com/office/spreadsheetml/2009/9/main" uri="{504A1905-F514-4f6f-8877-14C23A59335A}">
      <x14:table altTextSummary="Adja meg a projektadatokat ebben a táblázatban. Adja meg a szakasz, feladat, tevékenység stb. oszlop leírását a Leírás alatti mezőben. Válasszon egy kategóriát a Kategória oszlopban. Rendelje hozzá az elemet a Hozzárendelt oszlophoz. Frissítse az állapotot, és figyelje az adatsávok automatikus frissítését az Állapot oszlopban. Írja be a kezdési dátumot a Kezdés oszlopba és a napok számát a Napok száma oszlopba. A Ghantt adatai a J9 és BM 34 cellák között automatikusan frissülnek. További tevékenységek hozzáadásához vegyen fel új sorokat a táblázatba.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7000A9F-DE01-420D-88FB-A9F57EA65B6B}" name="Feladat_Egység_idő1" displayName="Feladat_Egység_idő1" ref="A1:X137" tableType="queryTable" totalsRowShown="0">
  <autoFilter ref="A1:X137" xr:uid="{67000A9F-DE01-420D-88FB-A9F57EA65B6B}"/>
  <tableColumns count="24">
    <tableColumn id="1" xr3:uid="{5A958588-742D-4FB5-979B-F3502D508483}" uniqueName="1" name="Feladat Rövidnév" queryTableFieldId="1" dataDxfId="3"/>
    <tableColumn id="2" xr3:uid="{8628A650-1436-4CD8-98A6-4887B971F4FC}" uniqueName="2" name="Feladat leírás" queryTableFieldId="2" dataDxfId="2"/>
    <tableColumn id="6" xr3:uid="{009ADE18-40DF-4CC8-B852-1884006582E2}" uniqueName="6" name="Főfeladat Megnevezése" queryTableFieldId="6"/>
    <tableColumn id="3" xr3:uid="{D6EC4605-9861-439A-9FDB-06899D9FEA85}" uniqueName="3" name="Egység idő" queryTableFieldId="3" dataDxfId="1"/>
    <tableColumn id="4" xr3:uid="{6EB23441-7C00-47D3-989C-7C44680C434F}" uniqueName="4" name="Humánerő" queryTableFieldId="4" dataDxfId="0"/>
    <tableColumn id="5" xr3:uid="{BC27462A-5444-4AF4-A42F-FC18495D5F97}" uniqueName="5" name="Részlates leírás" queryTableFieldId="5"/>
    <tableColumn id="7" xr3:uid="{0C2C361B-06E4-4A9E-82F1-AC3DE5DEA251}" uniqueName="7" name="Feladat Tipus" queryTableFieldId="8"/>
    <tableColumn id="8" xr3:uid="{041517C3-CFFD-4444-AFB2-B2C444D06837}" uniqueName="8" name="Részleg 02" queryTableFieldId="9"/>
    <tableColumn id="9" xr3:uid="{D7106285-EBF3-41C1-9BD1-F1B81410E73B}" uniqueName="9" name="Részleg 01" queryTableFieldId="10"/>
    <tableColumn id="10" xr3:uid="{D84F5864-CA5C-4919-90A7-F4221FBB966C}" uniqueName="10" name="Felelős" queryTableFieldId="11"/>
    <tableColumn id="11" xr3:uid="{7F9EE2B2-0ABC-4954-8B59-93EA01FC6A8F}" uniqueName="11" name="Támogató" queryTableFieldId="12"/>
    <tableColumn id="12" xr3:uid="{D6AB8FF7-C5A8-42F2-B8BA-9802C45E7237}" uniqueName="12" name="Szülő feladat Rővidnév" queryTableFieldId="13"/>
    <tableColumn id="13" xr3:uid="{3E48E899-F5C1-443F-AE60-FB87B4D810A7}" uniqueName="13" name="Feladat Függöség Tipusa" queryTableFieldId="14"/>
    <tableColumn id="14" xr3:uid="{971E0293-7B2C-4EA0-9EE3-6CA4AFC28357}" uniqueName="14" name="Feladat Késleltetés" queryTableFieldId="15"/>
    <tableColumn id="15" xr3:uid="{92E3959B-0842-4AD8-813D-FBD374EC47EA}" uniqueName="15" name="Feladat Elinditása Részleges készültség esetén" queryTableFieldId="16"/>
    <tableColumn id="16" xr3:uid="{619AF4A3-5EF3-4381-B62F-17BD744E112B}" uniqueName="16" name="Extra nap" queryTableFieldId="17"/>
    <tableColumn id="17" xr3:uid="{D5E5DBAE-6CEA-41AB-8A06-AB81324A9348}" uniqueName="17" name="Keresási Adat Tábla Neve" queryTableFieldId="18"/>
    <tableColumn id="18" xr3:uid="{1743649F-F12D-4E9B-90D1-7E560501686A}" uniqueName="18" name="Oszlop1" queryTableFieldId="19"/>
    <tableColumn id="19" xr3:uid="{6569D13C-9947-4B84-BFE5-06392606E9C9}" uniqueName="19" name="Keresási Oszlop 01" queryTableFieldId="20"/>
    <tableColumn id="20" xr3:uid="{B61E5B8E-72C2-4BA8-806C-58BB0EDC4E06}" uniqueName="20" name="Keresási Feltétel 01" queryTableFieldId="21"/>
    <tableColumn id="21" xr3:uid="{B060B434-97D4-43BC-A4A9-058B4AFBB1F3}" uniqueName="21" name="Keresási Oszlop 02" queryTableFieldId="22"/>
    <tableColumn id="22" xr3:uid="{0ECD6E2D-94B9-4D17-863B-DF7CA9181672}" uniqueName="22" name="Keresási Feltétel 02" queryTableFieldId="23"/>
    <tableColumn id="23" xr3:uid="{6B3C995F-DB02-474F-9540-6FBC059B4BF6}" uniqueName="23" name="Keresási Oszlop 03" queryTableFieldId="24"/>
    <tableColumn id="24" xr3:uid="{ECAD789F-437C-4CA9-8EFD-A8B613657DD3}" uniqueName="24" name="Keresási Feltétel 03" queryTableFieldId="25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09FB8F-869A-42CF-BAD6-772D4BA4C4E9}" name="Összes" displayName="Összes" ref="A1:CZ41" tableType="queryTable" totalsRowShown="0">
  <autoFilter ref="A1:CZ41" xr:uid="{A809FB8F-869A-42CF-BAD6-772D4BA4C4E9}"/>
  <tableColumns count="104">
    <tableColumn id="1" xr3:uid="{9FFD322B-8B5A-4F73-B31D-C66454984D8C}" uniqueName="1" name="DSMR" queryTableFieldId="1"/>
    <tableColumn id="2" xr3:uid="{E80C6BCE-29D9-43E0-958E-000FEB249472}" uniqueName="2" name="Sorszám" queryTableFieldId="2"/>
    <tableColumn id="3" xr3:uid="{67CFD309-5B7A-496B-B6AF-64AFB0BC08A7}" uniqueName="3" name="Ajtó megnevezése" queryTableFieldId="3"/>
    <tableColumn id="4" xr3:uid="{391F3FFC-BC7C-466E-B234-E931064B96A3}" uniqueName="4" name="Ajtó Menyisége" queryTableFieldId="4"/>
    <tableColumn id="5" xr3:uid="{491292C1-C1B7-425B-852B-34185B3BE384}" uniqueName="5" name="Ajtó Falnyilás Szélessége" queryTableFieldId="5"/>
    <tableColumn id="6" xr3:uid="{443BC7E9-EDF3-4282-BD7C-151452AAB4AA}" uniqueName="6" name="Ajtó Szélesség" queryTableFieldId="6"/>
    <tableColumn id="7" xr3:uid="{1BB8B08D-D0FF-4CDE-B777-23D937803649}" uniqueName="7" name="Ajtó Falnyilás Magassága" queryTableFieldId="7"/>
    <tableColumn id="8" xr3:uid="{0901E200-A12B-4487-A047-F7892384CD95}" uniqueName="8" name="Ajtó Hosszúság" queryTableFieldId="8"/>
    <tableColumn id="9" xr3:uid="{02E0089F-35AF-4B1F-B173-9D7DBFCB48FA}" uniqueName="9" name="Ajtó Falnyilás Vastagság" queryTableFieldId="9"/>
    <tableColumn id="10" xr3:uid="{A4D7E39A-BC5D-4039-B013-FBC1C78D5630}" uniqueName="10" name="Ajtó Vastagság" queryTableFieldId="10"/>
    <tableColumn id="11" xr3:uid="{01275463-FC92-4B87-9982-FBD8349FA514}" uniqueName="11" name="Ajtó Tipus" queryTableFieldId="11"/>
    <tableColumn id="12" xr3:uid="{27581CD2-DE12-4877-A7DE-9DE10FCBD821}" uniqueName="12" name="Ajtó Nyitás" queryTableFieldId="12"/>
    <tableColumn id="13" xr3:uid="{B55B5C59-913C-4C98-AA30-20E12CCFE299}" uniqueName="13" name="Általános Megjegyzés" queryTableFieldId="13"/>
    <tableColumn id="14" xr3:uid="{48168337-BA0D-4AE2-B155-014AE6E3E42C}" uniqueName="14" name="Felület Tipus Fix Oldalon" queryTableFieldId="14"/>
    <tableColumn id="15" xr3:uid="{B58598CD-59F8-4797-8AF9-9AFCF0A32DE8}" uniqueName="15" name="Szín Fix Oldalon" queryTableFieldId="15"/>
    <tableColumn id="16" xr3:uid="{93E1C410-7B3F-4D41-8F22-1D6F26CAFE65}" uniqueName="16" name="Szín Kód Fix Oldalon" queryTableFieldId="16"/>
    <tableColumn id="17" xr3:uid="{A123FC55-837B-4234-82F3-FFDC7139D804}" uniqueName="17" name="Minta Fix Oldalon" queryTableFieldId="17"/>
    <tableColumn id="18" xr3:uid="{982619D4-327A-4A4F-92E7-1446842F391F}" uniqueName="18" name="Minta Tipus Fix Oldalon" queryTableFieldId="18"/>
    <tableColumn id="19" xr3:uid="{8AA15855-F5A7-4E35-BF25-3A639690177C}" uniqueName="19" name="Minta Profil Fix Oldalon" queryTableFieldId="19"/>
    <tableColumn id="20" xr3:uid="{33AF5B9B-AD55-4EC2-9281-F17C17C14894}" uniqueName="20" name="Borítás Felület Tipus Fix Oldalon" queryTableFieldId="20"/>
    <tableColumn id="21" xr3:uid="{17B139F7-103B-489E-BBE1-29FE4CCEBC7B}" uniqueName="21" name="Borítás szín Fix Oldalon" queryTableFieldId="21"/>
    <tableColumn id="22" xr3:uid="{7B989436-186A-479E-8FA1-6C064383533B}" uniqueName="22" name="Borítás Minta Fix Oldalon" queryTableFieldId="22"/>
    <tableColumn id="23" xr3:uid="{9375E18F-D591-436A-870E-8436EDFB0FEE}" uniqueName="23" name="Blende Beírt Fix Oldalon" queryTableFieldId="23"/>
    <tableColumn id="24" xr3:uid="{7A6937D7-8CA4-4676-A9E8-B7E14161AA27}" uniqueName="24" name="Blende Fix Oldalon" queryTableFieldId="24"/>
    <tableColumn id="25" xr3:uid="{8B6E8583-641E-4D5A-8E7C-70784B5E9A73}" uniqueName="25" name="Fix Blende Fix Oldalon" queryTableFieldId="25"/>
    <tableColumn id="26" xr3:uid="{23D11324-7CCE-4418-8B41-B624557FCEC4}" uniqueName="26" name="Falpanel Fix Oldalon" queryTableFieldId="26"/>
    <tableColumn id="27" xr3:uid="{C4787F43-E341-4680-A756-A1CAAB904927}" uniqueName="27" name="Szín Fix Oldalon Megjegyzés" queryTableFieldId="27"/>
    <tableColumn id="28" xr3:uid="{BB2C1324-A32C-4809-8B30-1C338FF62AE2}" uniqueName="28" name="Minta Fix Oldalon Megjegyzés" queryTableFieldId="28"/>
    <tableColumn id="29" xr3:uid="{7003FCFC-1BA9-4CF4-8FD2-FC371E23D2CF}" uniqueName="29" name="Blende Fix Oldalon Megjegyzés" queryTableFieldId="29"/>
    <tableColumn id="30" xr3:uid="{E2A9F69D-63F2-45A4-A3F3-68EC27F697D2}" uniqueName="30" name="Falpanel Fix Oldalon Megjegyzés" queryTableFieldId="30"/>
    <tableColumn id="31" xr3:uid="{8B10C049-40AE-4D06-9118-D3F8F96C1C11}" uniqueName="31" name="Felület Tipus Mozgó Oldalon" queryTableFieldId="31"/>
    <tableColumn id="32" xr3:uid="{4B3FAC37-9ACF-4D7F-809B-9202CE587CB2}" uniqueName="32" name="Szín Mozgó Oldalon" queryTableFieldId="32"/>
    <tableColumn id="33" xr3:uid="{0D670C96-6898-4184-962F-35AEA22A601F}" uniqueName="33" name="Szín Kód Mozgó Oldalon" queryTableFieldId="33"/>
    <tableColumn id="34" xr3:uid="{BFD65E90-13A9-4CB8-BCBF-A9BE7FFF6B70}" uniqueName="34" name="Minta Mozgó Oldalon" queryTableFieldId="34"/>
    <tableColumn id="35" xr3:uid="{518A90F6-B497-4C65-9A65-A68B65E8F0D2}" uniqueName="35" name="Minta Tipus Mozgó Oldalon" queryTableFieldId="35"/>
    <tableColumn id="36" xr3:uid="{F29ED75B-1383-4F1C-9B7E-8EFC7CF9D9EE}" uniqueName="36" name="Minta Profil Mozgó Oldalon" queryTableFieldId="36"/>
    <tableColumn id="37" xr3:uid="{E1E5F70F-9EC0-4D1B-9868-7CD514289C44}" uniqueName="37" name="Borítás Felület Tipus Mozgó Oldalon" queryTableFieldId="37"/>
    <tableColumn id="38" xr3:uid="{AA86973C-FEE4-41A1-81E8-532A19301675}" uniqueName="38" name="Borítás szín Mozgó Oldalon" queryTableFieldId="38"/>
    <tableColumn id="39" xr3:uid="{CF983DFA-43E6-4271-861B-D68E9FDEE746}" uniqueName="39" name="Borítás Minta Mozgó Oldalon" queryTableFieldId="39"/>
    <tableColumn id="40" xr3:uid="{B831FC47-96BC-4365-AAD2-83B9747AD370}" uniqueName="40" name="Blende Beírt Mozgó Oldalon" queryTableFieldId="40"/>
    <tableColumn id="41" xr3:uid="{DE72A30C-135E-46BC-914D-71EA3DCB5B60}" uniqueName="41" name="Blende Mozgó Oldalon" queryTableFieldId="41"/>
    <tableColumn id="42" xr3:uid="{69C356D5-89AE-435D-92B6-3E202F2F3D42}" uniqueName="42" name="Fix Blende Mozgó Oldalon" queryTableFieldId="42"/>
    <tableColumn id="43" xr3:uid="{3B3C7231-DD11-4F43-9C5D-97E0A3F91387}" uniqueName="43" name="Falpanel Mozgó Oldalon" queryTableFieldId="43"/>
    <tableColumn id="44" xr3:uid="{B1B60DB6-6568-442D-8589-E5C530E36A13}" uniqueName="44" name="Szín Mozgó Oldalon Megjegyzés" queryTableFieldId="44"/>
    <tableColumn id="45" xr3:uid="{EA129EB6-5EC1-48EF-A1A7-6F2542C6ECDD}" uniqueName="45" name="Minta Mozgó Oldalon Megjegyzés" queryTableFieldId="45"/>
    <tableColumn id="46" xr3:uid="{EB6F83BC-13F8-4EC1-B9EE-49908CE3A8C0}" uniqueName="46" name="Blende Mozgó Oldalon Megjegyzés" queryTableFieldId="46"/>
    <tableColumn id="47" xr3:uid="{D4C0AEA1-41F2-4D30-8B84-D797569521D2}" uniqueName="47" name="Falpanel Mozgó Oldalon Megjegyzés" queryTableFieldId="47"/>
    <tableColumn id="48" xr3:uid="{5EEA00A3-92FB-46C5-82F9-4DAFA89FD3CB}" uniqueName="48" name="Üveg Kivitel" queryTableFieldId="48"/>
    <tableColumn id="49" xr3:uid="{ACF3E591-3777-46EA-A8B0-F330FCE7D063}" uniqueName="49" name="Üveg Színe" queryTableFieldId="49"/>
    <tableColumn id="50" xr3:uid="{CA0ECB56-537F-4231-A582-6D7C54C5FB72}" uniqueName="50" name="Üveg Tipus" queryTableFieldId="50"/>
    <tableColumn id="51" xr3:uid="{E5BA77E7-5A4F-473F-96CE-267F4E372337}" uniqueName="51" name="Üveg Mintája" queryTableFieldId="51"/>
    <tableColumn id="52" xr3:uid="{269435B5-7F54-4B21-B2C8-0F2B331B7A8A}" uniqueName="52" name="Üveg Kivitel Megjegyzés" queryTableFieldId="52"/>
    <tableColumn id="53" xr3:uid="{7A8BCA1E-5E39-4720-929C-1DC37D9B9CD8}" uniqueName="53" name="Üveg Színe Megjegyzés" queryTableFieldId="53"/>
    <tableColumn id="54" xr3:uid="{D8F6C94D-6B05-41E5-AF65-E1BC11082275}" uniqueName="54" name="Üveg Tipus Megjegyzés" queryTableFieldId="54"/>
    <tableColumn id="55" xr3:uid="{94637947-BC0E-4BCC-99A0-B5193E90AAF7}" uniqueName="55" name="Üveg Mintája Megjegyzés" queryTableFieldId="55"/>
    <tableColumn id="56" xr3:uid="{5504C9CF-AE5A-44D7-B784-8EA61D3765C6}" uniqueName="56" name="Zár Tipus Vasalat" queryTableFieldId="56"/>
    <tableColumn id="57" xr3:uid="{5D60BDC0-C481-470F-9D31-408B3BF7EEFD}" uniqueName="57" name="Zár Méret Vasalat" queryTableFieldId="57"/>
    <tableColumn id="58" xr3:uid="{4890212B-190A-435A-82E4-1A2F678FD09A}" uniqueName="58" name="Zár Ellen Vasalat" queryTableFieldId="58"/>
    <tableColumn id="59" xr3:uid="{312163AC-53AF-48EA-B744-C2072DCA192D}" uniqueName="59" name="Kilincs Vasalat" queryTableFieldId="59"/>
    <tableColumn id="60" xr3:uid="{9114DB47-7CDE-4BA5-A3EF-C723033C278E}" uniqueName="60" name="Kilincs Szín Vasalat" queryTableFieldId="60"/>
    <tableColumn id="61" xr3:uid="{DF14C1C9-4437-41BE-A5E3-2388037A52C9}" uniqueName="61" name="Kilincs Kiszerelés Vasalat" queryTableFieldId="61"/>
    <tableColumn id="62" xr3:uid="{30FBBCEA-6697-4CBF-B87E-8B4E09979FC5}" uniqueName="62" name="Kulcs lyuk furat Vasalat" queryTableFieldId="62"/>
    <tableColumn id="63" xr3:uid="{DD39691E-17D6-40CE-936F-5ABE58A73465}" uniqueName="63" name="Autómataküszöb Vasalat" queryTableFieldId="63"/>
    <tableColumn id="64" xr3:uid="{0246577B-73D4-40BD-8F58-3A5C42062F50}" uniqueName="64" name="Lapfeszítő Vasalat" queryTableFieldId="64"/>
    <tableColumn id="65" xr3:uid="{952B9B4F-AA5A-406C-9C40-749717DFB405}" uniqueName="65" name="Pánt Tipus Vasalat" queryTableFieldId="65"/>
    <tableColumn id="66" xr3:uid="{87930D2E-4960-4FFA-B296-8154467913BD}" uniqueName="66" name="Pánt 3 db Ajtólap Szélesség Feltétel" queryTableFieldId="66"/>
    <tableColumn id="67" xr3:uid="{79A20ADE-0359-4747-AD3D-9D5282786C9E}" uniqueName="67" name="Pánt 3 db Ajtólap Magasság Feltétel" queryTableFieldId="67"/>
    <tableColumn id="68" xr3:uid="{599E4CD3-8A46-4C05-91EF-795725B7C32D}" uniqueName="68" name="Pánt Darab Vasalat" queryTableFieldId="68"/>
    <tableColumn id="69" xr3:uid="{6DD05F74-529E-411D-AAF2-CFEE03102447}" uniqueName="69" name="Pánt Elosztás Vasalat" queryTableFieldId="69"/>
    <tableColumn id="70" xr3:uid="{D068A34A-AA98-421A-8C93-F99EDCC0C399}" uniqueName="70" name="Pánt Szín Vasalat" queryTableFieldId="70"/>
    <tableColumn id="71" xr3:uid="{C3A8A54B-08A2-452B-ABE3-B299F9709F1C}" uniqueName="71" name="Élzáróléc Vasalat" queryTableFieldId="71"/>
    <tableColumn id="72" xr3:uid="{F157029A-1D91-4B8D-A63E-3941C82D157A}" uniqueName="72" name="Élzáróléc Szín Vasalat" queryTableFieldId="72"/>
    <tableColumn id="73" xr3:uid="{629E69B1-36ED-42D3-8CCF-51D3D06913FB}" uniqueName="73" name="Gumicsík Vasalat" queryTableFieldId="73"/>
    <tableColumn id="74" xr3:uid="{1C0E6A7D-8822-4D00-AC84-34EA73CDF73F}" uniqueName="74" name="Gumicsík Szín Vasalat" queryTableFieldId="74"/>
    <tableColumn id="102" xr3:uid="{DB9C3A37-4897-4848-98B4-C5C85A2ADA27}" uniqueName="102" name="Pánt Vasalat Megjegyzés" queryTableFieldId="106"/>
    <tableColumn id="75" xr3:uid="{FDDDFF72-9C4E-4C56-8340-BD7348438390}" uniqueName="75" name="Zár Vasalat Megjegyzés" queryTableFieldId="110"/>
    <tableColumn id="76" xr3:uid="{0551323D-E07A-4852-B054-23BEAA7012F1}" uniqueName="76" name="Kilincs Vasalat Megjegyzés" queryTableFieldId="111"/>
    <tableColumn id="77" xr3:uid="{03B0FC1D-71D4-4F98-8CFE-F86EE51B596D}" uniqueName="77" name="Lapfeszítő Vasalat Megjegyzés" queryTableFieldId="112"/>
    <tableColumn id="104" xr3:uid="{CFE9D139-EE59-416D-9296-0F50BD787EF6}" uniqueName="104" name="Automataküszöb Vasalat Megjegyzés" queryTableFieldId="113"/>
    <tableColumn id="78" xr3:uid="{0B637C38-9861-4858-A3B9-465FF78B3D6E}" uniqueName="78" name="CNC Megmunkálás" queryTableFieldId="78"/>
    <tableColumn id="79" xr3:uid="{0BC813D4-E72E-440C-A56D-AD165A62C2D5}" uniqueName="79" name="Lap  Megmunkálás" queryTableFieldId="79"/>
    <tableColumn id="80" xr3:uid="{E610FE08-0A6E-4641-8FC0-4F52B04E46EB}" uniqueName="80" name="Tok  Megmunkálás" queryTableFieldId="80"/>
    <tableColumn id="81" xr3:uid="{4C11634E-F003-4E21-853B-CD8C883DBFAD}" uniqueName="81" name="CNC Megjegyzés" queryTableFieldId="81"/>
    <tableColumn id="82" xr3:uid="{0701A3BB-13A7-490D-9367-EA2F2571682C}" uniqueName="82" name="Ajtólap Megjegyzés" queryTableFieldId="82"/>
    <tableColumn id="83" xr3:uid="{D9807D21-676A-46AC-B8A3-84C30E49B657}" uniqueName="83" name="Tok Megjegyzés" queryTableFieldId="83"/>
    <tableColumn id="84" xr3:uid="{DC5A49F7-8403-4C42-AFC4-970C4A61F26D}" uniqueName="84" name="Keret Anyag" queryTableFieldId="84"/>
    <tableColumn id="85" xr3:uid="{4FBD19AF-9F6D-4525-B092-BBA48913F849}" uniqueName="85" name="Betét Anyag" queryTableFieldId="85"/>
    <tableColumn id="86" xr3:uid="{BAA391AD-C406-4E08-9A97-6375D2038168}" uniqueName="86" name="Borító Anyag" queryTableFieldId="86"/>
    <tableColumn id="87" xr3:uid="{DE902479-ED0C-46C6-A194-38554E577CE6}" uniqueName="87" name="Tok Anyag" queryTableFieldId="87"/>
    <tableColumn id="88" xr3:uid="{15CC425E-A93F-44B4-9E61-9250EA935089}" uniqueName="88" name="Blende Anyag" queryTableFieldId="92"/>
    <tableColumn id="89" xr3:uid="{1D424DFD-7973-4A42-AA81-D2EFC14BF9EA}" uniqueName="89" name="Borítás Anyag" queryTableFieldId="93"/>
    <tableColumn id="90" xr3:uid="{C27150AC-067E-4D5B-971B-72B388CA45B3}" uniqueName="90" name="Keret Alkatrész Megjegyzés" queryTableFieldId="94"/>
    <tableColumn id="91" xr3:uid="{42AAC755-9DF4-482C-8638-8E4114CBD08C}" uniqueName="91" name="Betétlap Alkatrész Megjegyzés" queryTableFieldId="95"/>
    <tableColumn id="92" xr3:uid="{FA9668E5-E3AF-460D-80E1-B5169B6F027F}" uniqueName="92" name="Borítólap Alkatrész Megjegyzés" queryTableFieldId="96"/>
    <tableColumn id="93" xr3:uid="{DD950B9C-F075-4424-8450-3B7155106311}" uniqueName="93" name="Tokmag Alkatrész Megjegyzés" queryTableFieldId="97"/>
    <tableColumn id="94" xr3:uid="{33856219-B2D7-42E9-8FE3-2FDFBE021AEA}" uniqueName="94" name="Blende Alkatrész Megjegyzés" queryTableFieldId="98"/>
    <tableColumn id="95" xr3:uid="{7116FEED-5B27-41EE-83F1-C1147E9C8EAF}" uniqueName="95" name="Borítás Alkatrész Megjegyzés" queryTableFieldId="99"/>
    <tableColumn id="103" xr3:uid="{469CF9D6-4EBE-4D0B-99B5-591E19252401}" uniqueName="103" name="Név Projekt" queryTableFieldId="107"/>
    <tableColumn id="96" xr3:uid="{DE33B787-06B9-4E8B-8D2B-5AC1D2486BC3}" uniqueName="96" name="Cím Projekt" queryTableFieldId="100"/>
    <tableColumn id="97" xr3:uid="{C5622E04-F573-4245-82EF-D3A5060D1507}" uniqueName="97" name="Telefon Projekt" queryTableFieldId="101"/>
    <tableColumn id="98" xr3:uid="{193DFEA8-1515-451B-9560-8E1B460805C5}" uniqueName="98" name="E-mail Projekt" queryTableFieldId="102"/>
    <tableColumn id="99" xr3:uid="{929BD3F9-765E-41FC-9A5F-F08332251776}" uniqueName="99" name="Szállítási Cím Projekt" queryTableFieldId="103"/>
    <tableColumn id="100" xr3:uid="{B0EA6B52-60FB-4530-8B9C-C3F93A61041E}" uniqueName="100" name="Várható szállítás Projekt" queryTableFieldId="104"/>
    <tableColumn id="101" xr3:uid="{16B36175-B790-4971-A78B-36085DD909CA}" uniqueName="101" name="Megjegyzés Projekt" queryTableFieldId="105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72C1190-CDED-4E4F-8294-D9FB84905262}" name="Alapanyag" displayName="Alapanyag" ref="A1:I41" tableType="queryTable" totalsRowShown="0">
  <autoFilter ref="A1:I41" xr:uid="{E72C1190-CDED-4E4F-8294-D9FB84905262}"/>
  <tableColumns count="9">
    <tableColumn id="1" xr3:uid="{920F6417-53CE-4D28-92A2-E613CAD558DA}" uniqueName="1" name="DSMR" queryTableFieldId="1"/>
    <tableColumn id="2" xr3:uid="{8F4B710D-515E-4755-9079-EB894BB6564F}" uniqueName="2" name="Sorszám" queryTableFieldId="2"/>
    <tableColumn id="3" xr3:uid="{9D2F19B5-B7EB-4321-8723-408735F83AC5}" uniqueName="3" name="Ajtó Menyisége" queryTableFieldId="3"/>
    <tableColumn id="4" xr3:uid="{680FD786-8A55-4C37-940C-F31239925302}" uniqueName="4" name="Keret Anyag" queryTableFieldId="4"/>
    <tableColumn id="5" xr3:uid="{6B91FCA3-BF1F-4CB7-90E3-6F7D3CB97239}" uniqueName="5" name="Betét Anyag" queryTableFieldId="5"/>
    <tableColumn id="6" xr3:uid="{5F34E160-FED3-4504-B05B-64D974F1B181}" uniqueName="6" name="Borító Anyag" queryTableFieldId="6"/>
    <tableColumn id="7" xr3:uid="{17EB6F26-09EA-4D15-BA51-133A5D481FC6}" uniqueName="7" name="Tok Anyag" queryTableFieldId="7"/>
    <tableColumn id="8" xr3:uid="{D33598BC-7A67-49FD-AD46-5A3B8A1F40EA}" uniqueName="8" name="Blende Anyag" queryTableFieldId="8"/>
    <tableColumn id="9" xr3:uid="{7B6A8A26-1484-4E39-BBA6-98BF7E70E41B}" uniqueName="9" name="Borítás Anyag" queryTableFieldId="9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C6B1681-274D-4F03-83D2-9AA73A413A34}" name="Megmunkálás" displayName="Megmunkálás" ref="A1:F41" tableType="queryTable" totalsRowShown="0">
  <autoFilter ref="A1:F41" xr:uid="{7C6B1681-274D-4F03-83D2-9AA73A413A34}"/>
  <tableColumns count="6">
    <tableColumn id="1" xr3:uid="{F66E7F78-4F35-4B5D-80AE-A41BF84889C1}" uniqueName="1" name="DSMR" queryTableFieldId="1"/>
    <tableColumn id="2" xr3:uid="{3578A1D2-306A-4E32-9882-E8663F9BA75A}" uniqueName="2" name="Sorszám" queryTableFieldId="2"/>
    <tableColumn id="3" xr3:uid="{C75F78BE-5354-4712-8510-7F71384B5C2B}" uniqueName="3" name="Ajtó Menyisége" queryTableFieldId="3"/>
    <tableColumn id="4" xr3:uid="{31028A23-3802-4255-BB21-974CF81CC51F}" uniqueName="4" name="CNC Megmunkálás" queryTableFieldId="4"/>
    <tableColumn id="5" xr3:uid="{BB797970-ABFF-4BCD-AD7A-45DC5CE2A7F4}" uniqueName="5" name="Lap  Megmunkálás" queryTableFieldId="5"/>
    <tableColumn id="6" xr3:uid="{67E3E992-BF95-496E-AD01-0E40E51B5434}" uniqueName="6" name="Tok  Megmunkálás" queryTableFieldId="6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089F5A-A482-4256-AA85-6AEA2299BABF}" name="Megjegyzések" displayName="Megjegyzések" ref="A1:AE41" tableType="queryTable" totalsRowShown="0">
  <autoFilter ref="A1:AE41" xr:uid="{47089F5A-A482-4256-AA85-6AEA2299BABF}"/>
  <tableColumns count="31">
    <tableColumn id="1" xr3:uid="{1E091E95-4B5B-4D1D-B18B-7D25F1EB9049}" uniqueName="1" name="DSMR" queryTableFieldId="1"/>
    <tableColumn id="2" xr3:uid="{31060BAD-6AAA-4572-ACE4-5A7BD0C2502D}" uniqueName="2" name="Sorszám" queryTableFieldId="2"/>
    <tableColumn id="3" xr3:uid="{CAD2911D-B953-4CEF-BB20-275838DC58A7}" uniqueName="3" name="Ajtó Menyisége" queryTableFieldId="3"/>
    <tableColumn id="4" xr3:uid="{EEF83D16-1DDD-4EB3-89FD-3D13E30A811B}" uniqueName="4" name="Általános Megjegyzés" queryTableFieldId="4"/>
    <tableColumn id="5" xr3:uid="{FC7CF920-928E-434A-B5D5-68239ABA4BC8}" uniqueName="5" name="Szín Fix Oldalon Megjegyzés" queryTableFieldId="5"/>
    <tableColumn id="6" xr3:uid="{10F47D1C-53F3-4BF3-BAC4-868567E44F1F}" uniqueName="6" name="Minta Fix Oldalon Megjegyzés" queryTableFieldId="6"/>
    <tableColumn id="7" xr3:uid="{DBDA99EB-CE0B-4B75-881E-D2F28AF0DEE3}" uniqueName="7" name="Blende Fix Oldalon Megjegyzés" queryTableFieldId="7"/>
    <tableColumn id="8" xr3:uid="{B363B37D-C59D-455B-9FA1-15F1C77CFD95}" uniqueName="8" name="Falpanel Fix Oldalon Megjegyzés" queryTableFieldId="8"/>
    <tableColumn id="9" xr3:uid="{A927D11F-307B-4BFF-B298-C0CA3E9DD311}" uniqueName="9" name="Szín Mozgó Oldalon Megjegyzés" queryTableFieldId="9"/>
    <tableColumn id="10" xr3:uid="{54D98507-BF76-4A9E-868F-4F603FF40D65}" uniqueName="10" name="Minta Mozgó Oldalon Megjegyzés" queryTableFieldId="10"/>
    <tableColumn id="11" xr3:uid="{61F83A9A-A8CD-4230-954A-D53961129B74}" uniqueName="11" name="Blende Mozgó Oldalon Megjegyzés" queryTableFieldId="11"/>
    <tableColumn id="12" xr3:uid="{EBF52443-F475-48B9-BF12-30A2C1121B37}" uniqueName="12" name="Falpanel Mozgó Oldalon Megjegyzés" queryTableFieldId="12"/>
    <tableColumn id="13" xr3:uid="{F21EF0BA-E61C-45CC-86C1-94306A7033C8}" uniqueName="13" name="Üveg Kivitel Megjegyzés" queryTableFieldId="13"/>
    <tableColumn id="14" xr3:uid="{DCE44B32-FEB5-48C8-9F30-78E2AE3CA964}" uniqueName="14" name="Üveg Színe Megjegyzés" queryTableFieldId="14"/>
    <tableColumn id="15" xr3:uid="{8E7B5682-4D7B-4568-AF1C-1271973D3C93}" uniqueName="15" name="Üveg Tipus Megjegyzés" queryTableFieldId="15"/>
    <tableColumn id="16" xr3:uid="{5C9094CF-2374-443C-A818-287422A5A334}" uniqueName="16" name="Üveg Mintája Megjegyzés" queryTableFieldId="16"/>
    <tableColumn id="30" xr3:uid="{2A756A5A-815F-4771-82B0-95661245B213}" uniqueName="30" name="Pánt Vasalat Megjegyzés" queryTableFieldId="34"/>
    <tableColumn id="17" xr3:uid="{8A204CBF-4757-461B-B4BC-D3A7F2A3AE12}" uniqueName="17" name="Zár Vasalat Megjegyzés" queryTableFieldId="36"/>
    <tableColumn id="18" xr3:uid="{495B4EEF-D21F-4C85-92EA-B556F649CCCA}" uniqueName="18" name="Kilincs Vasalat Megjegyzés" queryTableFieldId="37"/>
    <tableColumn id="19" xr3:uid="{20FF2501-FAAD-4564-ADF2-A1A626409003}" uniqueName="19" name="Lapfeszítő Vasalat Megjegyzés" queryTableFieldId="38"/>
    <tableColumn id="31" xr3:uid="{A3ABBAB9-26DE-4925-B568-53BA3A03EF72}" uniqueName="31" name="Automataküszöb Vasalat Megjegyzés" queryTableFieldId="39"/>
    <tableColumn id="20" xr3:uid="{09B3CC6E-5DFA-4259-9E6F-55B4FFD930EE}" uniqueName="20" name="CNC Megjegyzés" queryTableFieldId="20"/>
    <tableColumn id="21" xr3:uid="{CBB483AE-5EB5-4861-8F28-77EE177D6C08}" uniqueName="21" name="Ajtólap Megjegyzés" queryTableFieldId="21"/>
    <tableColumn id="22" xr3:uid="{D3659012-B06C-460D-A0AE-0FA2C30A5814}" uniqueName="22" name="Tok Megjegyzés" queryTableFieldId="22"/>
    <tableColumn id="23" xr3:uid="{3E137662-CA11-42BA-A8F3-A80754A0BCB4}" uniqueName="23" name="Keret Alkatrész Megjegyzés" queryTableFieldId="27"/>
    <tableColumn id="24" xr3:uid="{5BA094FA-4006-4BA9-8462-934A27650CB5}" uniqueName="24" name="Betétlap Alkatrész Megjegyzés" queryTableFieldId="28"/>
    <tableColumn id="25" xr3:uid="{764808A5-DF1B-4520-AABA-455A87BEE9CC}" uniqueName="25" name="Borítólap Alkatrész Megjegyzés" queryTableFieldId="29"/>
    <tableColumn id="26" xr3:uid="{421712C8-E049-4B09-B667-956787B5075A}" uniqueName="26" name="Tokmag Alkatrész Megjegyzés" queryTableFieldId="30"/>
    <tableColumn id="27" xr3:uid="{8001FCC7-C235-4CB1-B364-00B7C637A256}" uniqueName="27" name="Blende Alkatrész Megjegyzés" queryTableFieldId="31"/>
    <tableColumn id="28" xr3:uid="{80A98324-715A-47D5-83D5-407DD42F36F7}" uniqueName="28" name="Borítás Alkatrész Megjegyzés" queryTableFieldId="32"/>
    <tableColumn id="29" xr3:uid="{4FC125AB-688E-43B1-8182-A5DD926C77F4}" uniqueName="29" name="Megjegyzés Projekt" queryTableFieldId="33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81B68D-2784-4CD8-B984-6C46BA6B07BD}" name="Üveg" displayName="Üveg" ref="A1:K41" tableType="queryTable" totalsRowShown="0">
  <autoFilter ref="A1:K41" xr:uid="{E581B68D-2784-4CD8-B984-6C46BA6B07BD}"/>
  <tableColumns count="11">
    <tableColumn id="1" xr3:uid="{DC295B0B-2BF1-4996-95FC-614F69DDFE95}" uniqueName="1" name="DSMR" queryTableFieldId="1"/>
    <tableColumn id="2" xr3:uid="{9126CB4A-2ABA-45C8-8935-8197A2939500}" uniqueName="2" name="Sorszám" queryTableFieldId="2"/>
    <tableColumn id="3" xr3:uid="{5B0BB5E8-C85B-4DCF-8123-A846D4A8A9CF}" uniqueName="3" name="Ajtó Menyisége" queryTableFieldId="3"/>
    <tableColumn id="4" xr3:uid="{1EF86F3E-413F-48AC-8A7D-A23479005858}" uniqueName="4" name="Üveg Kivitel" queryTableFieldId="4"/>
    <tableColumn id="5" xr3:uid="{C2A4C6B6-8F48-4988-B907-48184D96DCF9}" uniqueName="5" name="Üveg Színe" queryTableFieldId="5"/>
    <tableColumn id="6" xr3:uid="{E28F0F89-8A4B-4A59-A34E-AE58A24297F1}" uniqueName="6" name="Üveg Tipus" queryTableFieldId="6"/>
    <tableColumn id="7" xr3:uid="{9F577A32-7B0E-4874-B448-BBFE92C569AD}" uniqueName="7" name="Üveg Mintája" queryTableFieldId="7"/>
    <tableColumn id="8" xr3:uid="{7CFCC4D5-23BE-4476-AD5D-CA7ED8E28E78}" uniqueName="8" name="Üveg Kivitel Megjegyzés" queryTableFieldId="8"/>
    <tableColumn id="9" xr3:uid="{B0ECC760-0AA4-42D7-86FA-8EAA806D8D07}" uniqueName="9" name="Üveg Színe Megjegyzés" queryTableFieldId="9"/>
    <tableColumn id="10" xr3:uid="{F21C1995-B47C-4078-9638-BBB7C02A5769}" uniqueName="10" name="Üveg Tipus Megjegyzés" queryTableFieldId="10"/>
    <tableColumn id="11" xr3:uid="{4260DF33-7376-4E3D-8CED-99F52D5A0A90}" uniqueName="11" name="Üveg Mintája Megjegyzés" queryTableFieldId="11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4C061C-1090-4B1B-8804-C6E782E976AE}" name="Mozgó_Oldal" displayName="Mozgó_Oldal" ref="A1:T41" tableType="queryTable" totalsRowShown="0">
  <autoFilter ref="A1:T41" xr:uid="{7E4C061C-1090-4B1B-8804-C6E782E976AE}"/>
  <tableColumns count="20">
    <tableColumn id="1" xr3:uid="{9DDE8D3E-FC43-40F4-9915-2990BBF15382}" uniqueName="1" name="DSMR" queryTableFieldId="1"/>
    <tableColumn id="2" xr3:uid="{1B2D2D23-539E-4F02-A299-42CD96841996}" uniqueName="2" name="Sorszám" queryTableFieldId="2"/>
    <tableColumn id="3" xr3:uid="{095663C6-9892-4327-BF38-5A2A50F30BF1}" uniqueName="3" name="Ajtó Menyisége" queryTableFieldId="3"/>
    <tableColumn id="4" xr3:uid="{D3E7D209-8300-4375-BCAF-86AEFE59F0E8}" uniqueName="4" name="Felület Tipus Mozgó Oldalon" queryTableFieldId="4"/>
    <tableColumn id="5" xr3:uid="{122A1625-B9AA-4501-86FC-A4DBD7910CC4}" uniqueName="5" name="Szín Mozgó Oldalon" queryTableFieldId="5"/>
    <tableColumn id="6" xr3:uid="{D16646A9-651A-4774-BACD-DF057F577F35}" uniqueName="6" name="Szín Kód Mozgó Oldalon" queryTableFieldId="6"/>
    <tableColumn id="7" xr3:uid="{D4A6DB9B-A4B5-4CB3-9BD1-42E5484BC7EA}" uniqueName="7" name="Minta Mozgó Oldalon" queryTableFieldId="7"/>
    <tableColumn id="8" xr3:uid="{6ECB3D96-8B86-4E6D-9F7F-5CF50B943CD2}" uniqueName="8" name="Minta Tipus Mozgó Oldalon" queryTableFieldId="8"/>
    <tableColumn id="9" xr3:uid="{D4DAA30C-322C-41D0-B60D-B01EB0A96CBF}" uniqueName="9" name="Minta Profil Mozgó Oldalon" queryTableFieldId="9"/>
    <tableColumn id="10" xr3:uid="{7E772E1B-E77D-4A20-AE0D-AEEEE553B3B6}" uniqueName="10" name="Borítás Felület Tipus Mozgó Oldalon" queryTableFieldId="10"/>
    <tableColumn id="11" xr3:uid="{143B4189-719E-46BE-9D75-D7FAC22B79B7}" uniqueName="11" name="Borítás szín Mozgó Oldalon" queryTableFieldId="11"/>
    <tableColumn id="12" xr3:uid="{59DDF52F-7F2C-4DD2-871F-29CC509DF91E}" uniqueName="12" name="Borítás Minta Mozgó Oldalon" queryTableFieldId="12"/>
    <tableColumn id="13" xr3:uid="{32C2E203-1C7B-4D9B-80CD-EEF101367E67}" uniqueName="13" name="Blende Beírt Mozgó Oldalon" queryTableFieldId="13"/>
    <tableColumn id="14" xr3:uid="{9708C641-0EF0-458F-9870-6D728BB843E2}" uniqueName="14" name="Blende Mozgó Oldalon" queryTableFieldId="14"/>
    <tableColumn id="15" xr3:uid="{73A91706-31CA-4C90-96EE-44325C0A08B5}" uniqueName="15" name="Fix Blende Mozgó Oldalon" queryTableFieldId="15"/>
    <tableColumn id="16" xr3:uid="{DA0B9236-B188-4708-A825-D4233AA27A9E}" uniqueName="16" name="Falpanel Mozgó Oldalon" queryTableFieldId="16"/>
    <tableColumn id="17" xr3:uid="{C6B66135-F43E-4155-83EB-BE0DFF4BD340}" uniqueName="17" name="Szín Mozgó Oldalon Megjegyzés" queryTableFieldId="17"/>
    <tableColumn id="18" xr3:uid="{AD21FB43-BA45-4DC7-9D49-DB829DA910DD}" uniqueName="18" name="Minta Mozgó Oldalon Megjegyzés" queryTableFieldId="18"/>
    <tableColumn id="19" xr3:uid="{5B8B9458-836E-4A04-889C-9119DBA30816}" uniqueName="19" name="Blende Mozgó Oldalon Megjegyzés" queryTableFieldId="19"/>
    <tableColumn id="20" xr3:uid="{63233939-9131-4796-8F50-7F2C809296F4}" uniqueName="20" name="Falpanel Mozgó Oldalon Megjegyzés" queryTableFieldId="20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DBBF14-7AF8-4FC9-B2DB-7B15CA3F4EED}" name="Fix_Oldal" displayName="Fix_Oldal" ref="A1:T41" tableType="queryTable" totalsRowShown="0">
  <autoFilter ref="A1:T41" xr:uid="{D3DBBF14-7AF8-4FC9-B2DB-7B15CA3F4EED}"/>
  <tableColumns count="20">
    <tableColumn id="1" xr3:uid="{DEA875C0-F3BF-4195-8094-37051C13498D}" uniqueName="1" name="DSMR" queryTableFieldId="1"/>
    <tableColumn id="2" xr3:uid="{7BB99B75-EF7E-4BEC-B6AD-23FB4AA72C99}" uniqueName="2" name="Sorszám" queryTableFieldId="2"/>
    <tableColumn id="3" xr3:uid="{1986173C-F23A-42CA-BEEF-76F00223F102}" uniqueName="3" name="Ajtó Menyisége" queryTableFieldId="3"/>
    <tableColumn id="4" xr3:uid="{D1544AC9-3A0C-4C70-BF55-3B7D68D5C3F9}" uniqueName="4" name="Felület Tipus Fix Oldalon" queryTableFieldId="4"/>
    <tableColumn id="5" xr3:uid="{30888C6C-E93A-4C06-8322-A0686A11E4C5}" uniqueName="5" name="Szín Fix Oldalon" queryTableFieldId="5"/>
    <tableColumn id="6" xr3:uid="{5B3FA25D-3464-4080-987F-A623CB47A44D}" uniqueName="6" name="Szín Kód Fix Oldalon" queryTableFieldId="6"/>
    <tableColumn id="7" xr3:uid="{8A6BEE11-A646-4861-8EC5-84655C246B3C}" uniqueName="7" name="Minta Fix Oldalon" queryTableFieldId="7"/>
    <tableColumn id="8" xr3:uid="{AD8C73E2-BF45-4D4C-8BDC-13647EC56447}" uniqueName="8" name="Minta Tipus Fix Oldalon" queryTableFieldId="8"/>
    <tableColumn id="9" xr3:uid="{4127D295-11E5-42B1-8860-3A7041BA6FA9}" uniqueName="9" name="Minta Profil Fix Oldalon" queryTableFieldId="9"/>
    <tableColumn id="10" xr3:uid="{FC177149-08A9-40D1-9FC7-449673E4DE08}" uniqueName="10" name="Borítás Felület Tipus Fix Oldalon" queryTableFieldId="10"/>
    <tableColumn id="11" xr3:uid="{14A79474-1EA4-4366-9E8D-FF7514DF9290}" uniqueName="11" name="Borítás szín Fix Oldalon" queryTableFieldId="11"/>
    <tableColumn id="12" xr3:uid="{28D79F7A-19E2-419C-9363-C98F221AF44D}" uniqueName="12" name="Borítás Minta Fix Oldalon" queryTableFieldId="12"/>
    <tableColumn id="13" xr3:uid="{24A6D090-172A-4332-A213-5A9AF3EC9F1B}" uniqueName="13" name="Blende Beírt Fix Oldalon" queryTableFieldId="13"/>
    <tableColumn id="14" xr3:uid="{27A436E9-0E8C-4CA4-8537-91E9F262D9F5}" uniqueName="14" name="Blende Fix Oldalon" queryTableFieldId="14"/>
    <tableColumn id="15" xr3:uid="{B946D31E-8C22-4633-BE84-7495936DD2A3}" uniqueName="15" name="Fix Blende Fix Oldalon" queryTableFieldId="15"/>
    <tableColumn id="16" xr3:uid="{9537BB48-D32B-40A4-8D9C-30B1C6A9E96F}" uniqueName="16" name="Falpanel Fix Oldalon" queryTableFieldId="16"/>
    <tableColumn id="17" xr3:uid="{9EAF46C4-B176-4949-9759-CA12B84872CD}" uniqueName="17" name="Szín Fix Oldalon Megjegyzés" queryTableFieldId="17"/>
    <tableColumn id="18" xr3:uid="{83632EB3-9C24-4768-A088-A344BC2716E9}" uniqueName="18" name="Minta Fix Oldalon Megjegyzés" queryTableFieldId="18"/>
    <tableColumn id="19" xr3:uid="{4CA08884-3408-44FD-A061-CB453254DDAB}" uniqueName="19" name="Blende Fix Oldalon Megjegyzés" queryTableFieldId="19"/>
    <tableColumn id="20" xr3:uid="{B074B842-D55B-4CFE-8E2F-08A63D69BC75}" uniqueName="20" name="Falpanel Fix Oldalon Megjegyzés" queryTableFieldId="20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371B4E9-4007-45C4-90AC-50DF67932729}" name="Ajtólap" displayName="Ajtólap" ref="A1:L41" tableType="queryTable" totalsRowShown="0">
  <autoFilter ref="A1:L41" xr:uid="{B371B4E9-4007-45C4-90AC-50DF67932729}"/>
  <tableColumns count="12">
    <tableColumn id="1" xr3:uid="{86A5DF45-0869-4B9D-863C-AD241BE64E78}" uniqueName="1" name="Sorszám" queryTableFieldId="1"/>
    <tableColumn id="9" xr3:uid="{C46E55C2-DA25-4F48-BBFF-51E9AA20F523}" uniqueName="9" name="Tipus" queryTableFieldId="9"/>
    <tableColumn id="2" xr3:uid="{8031755D-4D7A-4A0C-8472-43C2ECFDA35A}" uniqueName="2" name="Ajtólap száma" queryTableFieldId="2"/>
    <tableColumn id="10" xr3:uid="{DC7CD5D3-207D-4F27-AB0A-B01930E74E9B}" uniqueName="10" name="Ajtólap Megnevezése" queryTableFieldId="11"/>
    <tableColumn id="11" xr3:uid="{FBFADA75-318E-4BBF-B6CC-9EF6E95D3891}" uniqueName="11" name="Szélesség Manuális" queryTableFieldId="12"/>
    <tableColumn id="3" xr3:uid="{BFE3D30E-2060-4CCD-9196-D18282D34558}" uniqueName="3" name="Szélesség Fix" queryTableFieldId="3"/>
    <tableColumn id="12" xr3:uid="{C112E014-EDE9-4FF1-8FD8-F8ED368DA5C9}" uniqueName="12" name="Hosszúság Manuális" queryTableFieldId="13"/>
    <tableColumn id="4" xr3:uid="{7537C0A4-7ABD-4E30-986A-FED23333DD1D}" uniqueName="4" name="Hosszúság Fix" queryTableFieldId="4"/>
    <tableColumn id="5" xr3:uid="{6D3A2B75-5C09-42FC-BA83-85750655EDD7}" uniqueName="5" name="Szélesség Kalkulált" queryTableFieldId="5"/>
    <tableColumn id="6" xr3:uid="{A218D636-C768-45F2-A378-955EC2A1BDC6}" uniqueName="6" name="Hosszúság Kalkulált" queryTableFieldId="6"/>
    <tableColumn id="7" xr3:uid="{0284290B-FA5B-4C4A-AAC4-5142309085C0}" uniqueName="7" name="Szélesség" queryTableFieldId="7"/>
    <tableColumn id="8" xr3:uid="{7A778A30-8937-4C57-B4D2-530E3DF9873F}" uniqueName="8" name="Hosszúság" queryTableFieldId="8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38E532-EE02-403A-8096-1BFBED3CA611}" name="Vasalatok" displayName="Vasalatok" ref="A1:Y41" tableType="queryTable" totalsRowShown="0">
  <autoFilter ref="A1:Y41" xr:uid="{AF38E532-EE02-403A-8096-1BFBED3CA611}"/>
  <tableColumns count="25">
    <tableColumn id="1" xr3:uid="{49FE335D-E0DE-4F3E-9EB7-34E7973B6FF5}" uniqueName="1" name="DSMR" queryTableFieldId="1"/>
    <tableColumn id="2" xr3:uid="{F539EAEF-C2CE-49F3-9D76-110F8778A6BA}" uniqueName="2" name="Sorszám" queryTableFieldId="2"/>
    <tableColumn id="3" xr3:uid="{A22B73E0-8B55-4607-B933-440BD9C40818}" uniqueName="3" name="Ajtó Menyisége" queryTableFieldId="3"/>
    <tableColumn id="4" xr3:uid="{481FD11E-CAC7-487D-93B7-A152FA4CCC57}" uniqueName="4" name="Zár Tipus Vasalat" queryTableFieldId="4"/>
    <tableColumn id="5" xr3:uid="{B36427B2-116A-42BA-91A0-950EFD1EF9BC}" uniqueName="5" name="Zár Méret Vasalat" queryTableFieldId="5"/>
    <tableColumn id="6" xr3:uid="{083E2F6C-9F3F-40E3-9DB4-295D3C370628}" uniqueName="6" name="Zár Ellen Vasalat" queryTableFieldId="6"/>
    <tableColumn id="7" xr3:uid="{54F141AB-FD0B-46F2-9BE3-F05C769C9CA7}" uniqueName="7" name="Kilincs Vasalat" queryTableFieldId="7"/>
    <tableColumn id="8" xr3:uid="{5A757A61-33EC-4604-AE1D-CA5D37C63C6C}" uniqueName="8" name="Kilincs Szín Vasalat" queryTableFieldId="8"/>
    <tableColumn id="9" xr3:uid="{0CF18E48-90AB-43E4-8D25-BE7EED1606D1}" uniqueName="9" name="Kilincs Kiszerelés Vasalat" queryTableFieldId="9"/>
    <tableColumn id="10" xr3:uid="{6578B8C5-16E7-46BC-BB56-B17CDF242338}" uniqueName="10" name="Kulcs lyuk furat Vasalat" queryTableFieldId="10"/>
    <tableColumn id="11" xr3:uid="{2B998A7F-E6C7-4686-988A-F4C6270D3075}" uniqueName="11" name="Autómataküszöb Vasalat" queryTableFieldId="11"/>
    <tableColumn id="12" xr3:uid="{9028D417-281D-4DCB-9EEF-8D74D8FFDAE0}" uniqueName="12" name="Lapfeszítő Vasalat" queryTableFieldId="12"/>
    <tableColumn id="13" xr3:uid="{3CF06A21-05FC-4E92-A4FE-87C69FC2CC4F}" uniqueName="13" name="Pánt Tipus Vasalat" queryTableFieldId="13"/>
    <tableColumn id="14" xr3:uid="{9048C17B-2360-4FCD-A2D9-46E9C2A2B224}" uniqueName="14" name="Pánt Darab Vasalat" queryTableFieldId="14"/>
    <tableColumn id="15" xr3:uid="{AB469559-F069-493E-85A1-713783FE14F0}" uniqueName="15" name="Pánt Elosztás Vasalat" queryTableFieldId="15"/>
    <tableColumn id="16" xr3:uid="{A4A93F78-E0D6-4053-891B-07D1F0615AA7}" uniqueName="16" name="Pánt Szín Vasalat" queryTableFieldId="16"/>
    <tableColumn id="17" xr3:uid="{89F3D8EE-47EA-4BB9-9673-200424FE54A8}" uniqueName="17" name="Élzáróléc Vasalat" queryTableFieldId="17"/>
    <tableColumn id="18" xr3:uid="{A51A7235-9F93-4C4F-92BE-B5C28A005B69}" uniqueName="18" name="Élzáróléc Szín Vasalat" queryTableFieldId="18"/>
    <tableColumn id="19" xr3:uid="{7079B16B-29AF-4E6F-AD7A-914DACF72786}" uniqueName="19" name="Gumicsík Vasalat" queryTableFieldId="19"/>
    <tableColumn id="20" xr3:uid="{CC7F83F7-D8EB-49AD-B191-234CF1F1EFE8}" uniqueName="20" name="Gumicsík Szín Vasalat" queryTableFieldId="20"/>
    <tableColumn id="21" xr3:uid="{1EE60FE0-2D44-4E99-93E9-9DC2BED0ED87}" uniqueName="21" name="Pánt Vasalat Megjegyzés" queryTableFieldId="21"/>
    <tableColumn id="22" xr3:uid="{B60D89D9-91E5-4847-9BB3-1C5849249534}" uniqueName="22" name="Zár Vasalat Megjegyzés" queryTableFieldId="22"/>
    <tableColumn id="23" xr3:uid="{9CC3028E-57FD-4A6E-B920-DB081FA783BF}" uniqueName="23" name="Kilincs Vasalat Megjegyzés" queryTableFieldId="23"/>
    <tableColumn id="24" xr3:uid="{604CD568-4023-405C-BE47-042FFD1FF482}" uniqueName="24" name="Lapfeszítő Vasalat Megjegyzés" queryTableFieldId="24"/>
    <tableColumn id="25" xr3:uid="{6CC7EBAE-99F7-4D86-ADC8-090DCE1A118F}" uniqueName="25" name="Automataküszöb Vasalat Megjegyzés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../../../../../../../../../:x:/s/Gyartas-Dokumentumok/ES6Umw5c9t1NoG4Z6tdBpcsBLOq_P53gbCqNGgBndNhmjQ?e=iK11O1" TargetMode="External"/><Relationship Id="rId1" Type="http://schemas.openxmlformats.org/officeDocument/2006/relationships/hyperlink" Target="../../../../../../..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13" Type="http://schemas.openxmlformats.org/officeDocument/2006/relationships/table" Target="../tables/table16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17" Type="http://schemas.openxmlformats.org/officeDocument/2006/relationships/table" Target="../tables/table20.xml"/><Relationship Id="rId2" Type="http://schemas.openxmlformats.org/officeDocument/2006/relationships/table" Target="../tables/table5.xml"/><Relationship Id="rId16" Type="http://schemas.openxmlformats.org/officeDocument/2006/relationships/table" Target="../tables/table19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5" Type="http://schemas.openxmlformats.org/officeDocument/2006/relationships/table" Target="../tables/table1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4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3630-8750-4F3D-AA77-F5183485AF63}">
  <sheetPr codeName="Munka12">
    <tabColor rgb="FF00B050"/>
  </sheetPr>
  <dimension ref="A1:B35"/>
  <sheetViews>
    <sheetView topLeftCell="A9" workbookViewId="0">
      <selection activeCell="B37" sqref="B37"/>
    </sheetView>
  </sheetViews>
  <sheetFormatPr defaultRowHeight="14.4" x14ac:dyDescent="0.3"/>
  <cols>
    <col min="1" max="1" width="36.33203125" style="105" bestFit="1" customWidth="1"/>
    <col min="2" max="2" width="203.5546875" bestFit="1" customWidth="1"/>
  </cols>
  <sheetData>
    <row r="1" spans="1:2" x14ac:dyDescent="0.3">
      <c r="A1" s="105" t="s">
        <v>0</v>
      </c>
      <c r="B1" t="str" cm="1">
        <f t="array" aca="1" ref="B1" ca="1">INDEX(_xlfn.TEXTSPLIT(Projekt_File_Név," - "),,1)</f>
        <v>ProjektSzám</v>
      </c>
    </row>
    <row r="2" spans="1:2" x14ac:dyDescent="0.3">
      <c r="A2" s="105" t="s">
        <v>1</v>
      </c>
      <c r="B2" t="str" cm="1">
        <f t="array" aca="1" ref="B2" ca="1">INDEX(_xlfn.TEXTSPLIT(Projekt_File_Név," - "),,2)</f>
        <v>ProjektNév</v>
      </c>
    </row>
    <row r="3" spans="1:2" x14ac:dyDescent="0.3">
      <c r="A3" s="105" t="s">
        <v>2</v>
      </c>
      <c r="B3" t="str" cm="1">
        <f t="array" aca="1" ref="B3" ca="1">MID(CELL("filename", A1), SEARCH("[", CELL("filename", A1)) + 1, SEARCH("]",CELL("filename", A1))-SEARCH("[", CELL("filename", A1))-1)</f>
        <v>ProjektSzám - ProjektNév - 02 - Folyamatok.xlsm</v>
      </c>
    </row>
    <row r="4" spans="1:2" x14ac:dyDescent="0.3">
      <c r="A4" s="190" t="s">
        <v>3</v>
      </c>
      <c r="B4" s="191" t="s">
        <v>4</v>
      </c>
    </row>
    <row r="6" spans="1:2" ht="18" x14ac:dyDescent="0.35">
      <c r="A6" s="185" t="s">
        <v>5</v>
      </c>
    </row>
    <row r="7" spans="1:2" x14ac:dyDescent="0.3">
      <c r="A7" s="105" t="s">
        <v>6</v>
      </c>
      <c r="B7" s="189" t="s">
        <v>7</v>
      </c>
    </row>
    <row r="9" spans="1:2" ht="18" x14ac:dyDescent="0.35">
      <c r="A9" s="185" t="s">
        <v>8</v>
      </c>
    </row>
    <row r="10" spans="1:2" x14ac:dyDescent="0.3">
      <c r="A10" s="105" t="s">
        <v>9</v>
      </c>
      <c r="B10" t="str" cm="1">
        <f t="array" aca="1" ref="B10" ca="1">CELL("filename", A10)</f>
        <v>https://doorstarkft.sharepoint.com/sites/Gyartas-Dokumentumok/Megosztott dokumentumok/Sablon Mappa/ProjektSzám - ProjektNév másolata/Dokumentumok/Táblázatok/[ProjektSzám - ProjektNév - 02 - Folyamatok.xlsm]Beállítások</v>
      </c>
    </row>
    <row r="11" spans="1:2" x14ac:dyDescent="0.3">
      <c r="A11" s="105" t="s">
        <v>10</v>
      </c>
      <c r="B11" t="str" cm="1">
        <f t="array" aca="1" ref="B11" ca="1">MID(CELL("filename", A1), SEARCH(MappaNevGyoker, CELL("filename", A1)) + LEN(MappaNevGyoker), SEARCH("[",CELL("filename", A1))-(SEARCH(MappaNevGyoker, CELL("filename", A1)) + LEN(MappaNevGyoker))-1)</f>
        <v>Sablon Mappa/ProjektSzám - ProjektNév másolata/Dokumentumok/Táblázatok</v>
      </c>
    </row>
    <row r="12" spans="1:2" x14ac:dyDescent="0.3">
      <c r="A12" s="105" t="s">
        <v>11</v>
      </c>
      <c r="B12" t="s">
        <v>12</v>
      </c>
    </row>
    <row r="13" spans="1:2" x14ac:dyDescent="0.3">
      <c r="A13" s="105" t="s">
        <v>13</v>
      </c>
      <c r="B13" s="184" t="s">
        <v>14</v>
      </c>
    </row>
    <row r="14" spans="1:2" x14ac:dyDescent="0.3">
      <c r="A14" s="105" t="s">
        <v>15</v>
      </c>
      <c r="B14" t="str" cm="1">
        <f t="array" aca="1" ref="B14" ca="1">MID(CELL("filename", $A$1), SEARCH("[", CELL("filename", $A$1)) + 1, SEARCH("]",CELL("filename", $A$1))-SEARCH("[", CELL("filename", $A$1))-1)</f>
        <v>ProjektSzám - ProjektNév - 02 - Folyamatok.xlsm</v>
      </c>
    </row>
    <row r="16" spans="1:2" ht="18" x14ac:dyDescent="0.35">
      <c r="A16" s="185" t="s">
        <v>16</v>
      </c>
    </row>
    <row r="17" spans="1:2" x14ac:dyDescent="0.3">
      <c r="A17" s="105" t="s">
        <v>17</v>
      </c>
      <c r="B17" t="str">
        <f ca="1">_xlfn.TEXTJOIN(" - ",TRUE,Projekt_Szám,Projekt_Név)</f>
        <v>ProjektSzám - ProjektNév</v>
      </c>
    </row>
    <row r="18" spans="1:2" x14ac:dyDescent="0.3">
      <c r="A18" s="105" t="s">
        <v>18</v>
      </c>
      <c r="B18" s="101" t="s">
        <v>19</v>
      </c>
    </row>
    <row r="19" spans="1:2" x14ac:dyDescent="0.3">
      <c r="A19" s="105" t="s">
        <v>10</v>
      </c>
      <c r="B19" s="184" t="str">
        <f ca="1">_xlfn.TEXTBEFORE(B11,B12)</f>
        <v>Sablon Mappa/ProjektSzám - ProjektNév másolata</v>
      </c>
    </row>
    <row r="20" spans="1:2" x14ac:dyDescent="0.3">
      <c r="A20" s="105" t="s">
        <v>20</v>
      </c>
      <c r="B20" t="str">
        <f ca="1">B17 &amp; B18</f>
        <v>ProjektSzám - ProjektNév - Gyartasmegrendelő.xlsm</v>
      </c>
    </row>
    <row r="21" spans="1:2" x14ac:dyDescent="0.3">
      <c r="A21" s="105" t="s">
        <v>21</v>
      </c>
      <c r="B21" t="str">
        <f ca="1">MappaNevGyoker &amp; B19 &amp; "/" &amp; B20</f>
        <v>https://doorstarkft.sharepoint.com/sites/Gyartas-Dokumentumok/Megosztott dokumentumok/Sablon Mappa/ProjektSzám - ProjektNév másolata/ProjektSzám - ProjektNév - Gyartasmegrendelő.xlsm</v>
      </c>
    </row>
    <row r="23" spans="1:2" ht="18" x14ac:dyDescent="0.35">
      <c r="A23" s="185" t="s">
        <v>22</v>
      </c>
    </row>
    <row r="24" spans="1:2" x14ac:dyDescent="0.3">
      <c r="A24" s="105" t="s">
        <v>17</v>
      </c>
      <c r="B24" t="str">
        <f ca="1">_xlfn.TEXTJOIN(" - ",TRUE,Projekt_Szám,Projekt_Név)</f>
        <v>ProjektSzám - ProjektNév</v>
      </c>
    </row>
    <row r="25" spans="1:2" x14ac:dyDescent="0.3">
      <c r="A25" s="105" t="s">
        <v>18</v>
      </c>
      <c r="B25" s="101" t="s">
        <v>23</v>
      </c>
    </row>
    <row r="26" spans="1:2" x14ac:dyDescent="0.3">
      <c r="A26" s="105" t="s">
        <v>10</v>
      </c>
      <c r="B26" s="184" t="str">
        <f ca="1">MappaNevAlmappa</f>
        <v>Sablon Mappa/ProjektSzám - ProjektNév másolata/Dokumentumok/Táblázatok</v>
      </c>
    </row>
    <row r="27" spans="1:2" x14ac:dyDescent="0.3">
      <c r="A27" s="105" t="s">
        <v>20</v>
      </c>
      <c r="B27" t="str">
        <f ca="1">B24 &amp; B25</f>
        <v>ProjektSzám - ProjektNév - 01 - Kalkulátor.xlsm</v>
      </c>
    </row>
    <row r="28" spans="1:2" x14ac:dyDescent="0.3">
      <c r="A28" s="105" t="s">
        <v>21</v>
      </c>
      <c r="B28" t="str">
        <f ca="1">MappaNevGyoker &amp; B26 &amp; "/" &amp; B27</f>
        <v>https://doorstarkft.sharepoint.com/sites/Gyartas-Dokumentumok/Megosztott dokumentumok/Sablon Mappa/ProjektSzám - ProjektNév másolata/Dokumentumok/Táblázatok/ProjektSzám - ProjektNév - 01 - Kalkulátor.xlsm</v>
      </c>
    </row>
    <row r="29" spans="1:2" x14ac:dyDescent="0.3">
      <c r="B29" s="189"/>
    </row>
    <row r="30" spans="1:2" ht="18" x14ac:dyDescent="0.35">
      <c r="A30" s="185" t="s">
        <v>24</v>
      </c>
    </row>
    <row r="31" spans="1:2" x14ac:dyDescent="0.3">
      <c r="A31" s="105" t="s">
        <v>17</v>
      </c>
      <c r="B31" t="s">
        <v>25</v>
      </c>
    </row>
    <row r="32" spans="1:2" x14ac:dyDescent="0.3">
      <c r="A32" s="105" t="s">
        <v>18</v>
      </c>
      <c r="B32" t="s">
        <v>26</v>
      </c>
    </row>
    <row r="33" spans="1:2" x14ac:dyDescent="0.3">
      <c r="A33" s="105" t="s">
        <v>10</v>
      </c>
      <c r="B33" t="s">
        <v>27</v>
      </c>
    </row>
    <row r="34" spans="1:2" x14ac:dyDescent="0.3">
      <c r="A34" s="105" t="s">
        <v>20</v>
      </c>
      <c r="B34" t="str">
        <f>_xlfn.TEXTJOIN("",TRUE,B31,B32)</f>
        <v>Egység_idő.xlsx</v>
      </c>
    </row>
    <row r="35" spans="1:2" x14ac:dyDescent="0.3">
      <c r="A35" s="105" t="s">
        <v>21</v>
      </c>
      <c r="B35" s="189" t="str">
        <f>MappaNevGyoker &amp; B33 &amp; "/" &amp; B34</f>
        <v>https://doorstarkft.sharepoint.com/sites/Gyartas-Dokumentumok/Megosztott dokumentumok/10 - Adatok/Egység_idő.xlsx</v>
      </c>
    </row>
  </sheetData>
  <hyperlinks>
    <hyperlink ref="B7" r:id="rId1" xr:uid="{F9B3F256-2620-4BA1-8576-32E09051C351}"/>
    <hyperlink ref="B35" r:id="rId2" display="https://doorstarkft.sharepoint.com/:x:/s/Gyartas-Dokumentumok/ES6Umw5c9t1NoG4Z6tdBpcsBLOq_P53gbCqNGgBndNhmjQ?e=iK11O1" xr:uid="{CF6C4BB6-8B27-4113-872F-CA276A6323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904D-CD96-4E16-B599-6463BE3256BC}">
  <sheetPr codeName="Munka13">
    <tabColor rgb="FF00B050"/>
  </sheetPr>
  <dimension ref="A1:I2"/>
  <sheetViews>
    <sheetView workbookViewId="0">
      <selection activeCell="D28" sqref="D28"/>
    </sheetView>
  </sheetViews>
  <sheetFormatPr defaultColWidth="138.6640625" defaultRowHeight="14.4" x14ac:dyDescent="0.3"/>
  <cols>
    <col min="1" max="1" width="10.109375" bestFit="1" customWidth="1"/>
    <col min="2" max="2" width="10.33203125" bestFit="1" customWidth="1"/>
    <col min="3" max="3" width="6.33203125" bestFit="1" customWidth="1"/>
    <col min="4" max="4" width="24.33203125" bestFit="1" customWidth="1"/>
    <col min="5" max="5" width="7.44140625" bestFit="1" customWidth="1"/>
    <col min="6" max="6" width="14.33203125" bestFit="1" customWidth="1"/>
    <col min="7" max="7" width="12.6640625" bestFit="1" customWidth="1"/>
    <col min="8" max="8" width="11.6640625" bestFit="1" customWidth="1"/>
    <col min="9" max="9" width="9.88671875" bestFit="1" customWidth="1"/>
  </cols>
  <sheetData>
    <row r="1" spans="1:9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ht="28.8" x14ac:dyDescent="0.3">
      <c r="A2" s="50">
        <v>1</v>
      </c>
      <c r="B2" s="50">
        <v>1</v>
      </c>
      <c r="C2" s="50"/>
      <c r="D2" s="50" t="s">
        <v>37</v>
      </c>
      <c r="E2" s="50" t="str">
        <f ca="1">IF(Projekt_Szám = 0,"",Projekt_Szám)</f>
        <v>ProjektSzám</v>
      </c>
      <c r="F2" s="50" t="str">
        <f ca="1">IF(Projekt_Név = 0,"",Projekt_Név)</f>
        <v>ProjektNév</v>
      </c>
      <c r="G2" s="50"/>
      <c r="H2" s="182">
        <v>45823</v>
      </c>
      <c r="I2" s="182">
        <v>45840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632D-5E71-4CEF-A0B6-8610BAC179B3}">
  <sheetPr>
    <tabColor theme="4" tint="0.79998168889431442"/>
  </sheetPr>
  <dimension ref="A1:N41"/>
  <sheetViews>
    <sheetView workbookViewId="0">
      <selection activeCell="G30" sqref="G30"/>
    </sheetView>
  </sheetViews>
  <sheetFormatPr defaultRowHeight="14.4" x14ac:dyDescent="0.3"/>
  <cols>
    <col min="1" max="1" width="11" bestFit="1" customWidth="1"/>
    <col min="2" max="2" width="10.21875" bestFit="1" customWidth="1"/>
    <col min="3" max="3" width="16.44140625" bestFit="1" customWidth="1"/>
    <col min="4" max="4" width="18.6640625" bestFit="1" customWidth="1"/>
    <col min="5" max="5" width="23.88671875" bestFit="1" customWidth="1"/>
    <col min="6" max="6" width="15" bestFit="1" customWidth="1"/>
    <col min="7" max="7" width="24.44140625" bestFit="1" customWidth="1"/>
    <col min="8" max="8" width="15.88671875" bestFit="1" customWidth="1"/>
    <col min="9" max="9" width="23.5546875" bestFit="1" customWidth="1"/>
    <col min="10" max="10" width="15.77734375" bestFit="1" customWidth="1"/>
    <col min="11" max="11" width="11.6640625" bestFit="1" customWidth="1"/>
    <col min="12" max="12" width="12.44140625" bestFit="1" customWidth="1"/>
    <col min="13" max="13" width="33.109375" bestFit="1" customWidth="1"/>
    <col min="14" max="14" width="33.6640625" bestFit="1" customWidth="1"/>
  </cols>
  <sheetData>
    <row r="1" spans="1:14" x14ac:dyDescent="0.3">
      <c r="A1" t="s">
        <v>38</v>
      </c>
      <c r="B1" t="s">
        <v>28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</row>
    <row r="2" spans="1:14" x14ac:dyDescent="0.3">
      <c r="A2" t="s">
        <v>51</v>
      </c>
      <c r="B2" t="s">
        <v>52</v>
      </c>
      <c r="C2" t="s">
        <v>53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</row>
    <row r="3" spans="1:14" x14ac:dyDescent="0.3">
      <c r="A3" t="s">
        <v>51</v>
      </c>
      <c r="B3" t="s">
        <v>54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</row>
    <row r="4" spans="1:14" x14ac:dyDescent="0.3">
      <c r="A4" t="s">
        <v>51</v>
      </c>
      <c r="B4" t="s">
        <v>55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</row>
    <row r="5" spans="1:14" x14ac:dyDescent="0.3">
      <c r="A5" t="s">
        <v>51</v>
      </c>
      <c r="B5" t="s">
        <v>56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</row>
    <row r="6" spans="1:14" x14ac:dyDescent="0.3">
      <c r="A6" t="s">
        <v>51</v>
      </c>
      <c r="B6" t="s">
        <v>57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</row>
    <row r="7" spans="1:14" x14ac:dyDescent="0.3">
      <c r="A7" t="s">
        <v>51</v>
      </c>
      <c r="B7" t="s">
        <v>58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</row>
    <row r="8" spans="1:14" x14ac:dyDescent="0.3">
      <c r="A8" t="s">
        <v>51</v>
      </c>
      <c r="B8" t="s">
        <v>59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</row>
    <row r="9" spans="1:14" x14ac:dyDescent="0.3">
      <c r="A9" t="s">
        <v>51</v>
      </c>
      <c r="B9" t="s">
        <v>60</v>
      </c>
      <c r="C9" t="s">
        <v>53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</row>
    <row r="10" spans="1:14" x14ac:dyDescent="0.3">
      <c r="A10" t="s">
        <v>51</v>
      </c>
      <c r="B10" t="s">
        <v>61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</row>
    <row r="11" spans="1:14" x14ac:dyDescent="0.3">
      <c r="A11" t="s">
        <v>51</v>
      </c>
      <c r="B11" t="s">
        <v>62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</row>
    <row r="12" spans="1:14" x14ac:dyDescent="0.3">
      <c r="A12" t="s">
        <v>51</v>
      </c>
      <c r="B12" t="s">
        <v>63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</row>
    <row r="13" spans="1:14" x14ac:dyDescent="0.3">
      <c r="A13" t="s">
        <v>51</v>
      </c>
      <c r="B13" t="s">
        <v>64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</row>
    <row r="14" spans="1:14" x14ac:dyDescent="0.3">
      <c r="A14" t="s">
        <v>51</v>
      </c>
      <c r="B14" t="s">
        <v>65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</row>
    <row r="15" spans="1:14" x14ac:dyDescent="0.3">
      <c r="A15" t="s">
        <v>51</v>
      </c>
      <c r="B15" t="s">
        <v>66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</row>
    <row r="16" spans="1:14" x14ac:dyDescent="0.3">
      <c r="A16" t="s">
        <v>51</v>
      </c>
      <c r="B16" t="s">
        <v>67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</row>
    <row r="17" spans="1:14" x14ac:dyDescent="0.3">
      <c r="A17" t="s">
        <v>51</v>
      </c>
      <c r="B17" t="s">
        <v>68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</row>
    <row r="18" spans="1:14" x14ac:dyDescent="0.3">
      <c r="A18" t="s">
        <v>51</v>
      </c>
      <c r="B18" t="s">
        <v>69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</row>
    <row r="19" spans="1:14" x14ac:dyDescent="0.3">
      <c r="A19" t="s">
        <v>51</v>
      </c>
      <c r="B19" t="s">
        <v>70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</row>
    <row r="20" spans="1:14" x14ac:dyDescent="0.3">
      <c r="A20" t="s">
        <v>51</v>
      </c>
      <c r="B20" t="s">
        <v>71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</row>
    <row r="21" spans="1:14" x14ac:dyDescent="0.3">
      <c r="A21" t="s">
        <v>51</v>
      </c>
      <c r="B21" t="s">
        <v>72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</row>
    <row r="22" spans="1:14" x14ac:dyDescent="0.3">
      <c r="A22" t="s">
        <v>51</v>
      </c>
      <c r="B22" t="s">
        <v>73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</row>
    <row r="23" spans="1:14" x14ac:dyDescent="0.3">
      <c r="A23" t="s">
        <v>51</v>
      </c>
      <c r="B23" t="s">
        <v>74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</row>
    <row r="24" spans="1:14" x14ac:dyDescent="0.3">
      <c r="A24" t="s">
        <v>51</v>
      </c>
      <c r="B24" t="s">
        <v>75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</row>
    <row r="25" spans="1:14" x14ac:dyDescent="0.3">
      <c r="A25" t="s">
        <v>51</v>
      </c>
      <c r="B25" t="s">
        <v>76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</row>
    <row r="26" spans="1:14" x14ac:dyDescent="0.3">
      <c r="A26" t="s">
        <v>51</v>
      </c>
      <c r="B26" t="s">
        <v>77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</row>
    <row r="27" spans="1:14" x14ac:dyDescent="0.3">
      <c r="A27" t="s">
        <v>51</v>
      </c>
      <c r="B27" t="s">
        <v>78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</row>
    <row r="28" spans="1:14" x14ac:dyDescent="0.3">
      <c r="A28" t="s">
        <v>51</v>
      </c>
      <c r="B28" t="s">
        <v>79</v>
      </c>
      <c r="C28" t="s">
        <v>53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</row>
    <row r="29" spans="1:14" x14ac:dyDescent="0.3">
      <c r="A29" t="s">
        <v>51</v>
      </c>
      <c r="B29" t="s">
        <v>80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</row>
    <row r="30" spans="1:14" x14ac:dyDescent="0.3">
      <c r="A30" t="s">
        <v>51</v>
      </c>
      <c r="B30" t="s">
        <v>81</v>
      </c>
      <c r="C30" t="s">
        <v>53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</row>
    <row r="31" spans="1:14" x14ac:dyDescent="0.3">
      <c r="A31" t="s">
        <v>51</v>
      </c>
      <c r="B31" t="s">
        <v>82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</row>
    <row r="32" spans="1:14" x14ac:dyDescent="0.3">
      <c r="A32" t="s">
        <v>51</v>
      </c>
      <c r="B32" t="s">
        <v>83</v>
      </c>
      <c r="C32" t="s">
        <v>53</v>
      </c>
      <c r="D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</row>
    <row r="33" spans="1:14" x14ac:dyDescent="0.3">
      <c r="A33" t="s">
        <v>51</v>
      </c>
      <c r="B33" t="s">
        <v>84</v>
      </c>
      <c r="C33" t="s">
        <v>53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</row>
    <row r="34" spans="1:14" x14ac:dyDescent="0.3">
      <c r="A34" t="s">
        <v>51</v>
      </c>
      <c r="B34" t="s">
        <v>85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</row>
    <row r="35" spans="1:14" x14ac:dyDescent="0.3">
      <c r="A35" t="s">
        <v>51</v>
      </c>
      <c r="B35" t="s">
        <v>86</v>
      </c>
      <c r="C35" t="s">
        <v>53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</row>
    <row r="36" spans="1:14" x14ac:dyDescent="0.3">
      <c r="A36" t="s">
        <v>51</v>
      </c>
      <c r="B36" t="s">
        <v>87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</row>
    <row r="37" spans="1:14" x14ac:dyDescent="0.3">
      <c r="A37" t="s">
        <v>51</v>
      </c>
      <c r="B37" t="s">
        <v>88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</row>
    <row r="38" spans="1:14" x14ac:dyDescent="0.3">
      <c r="A38" t="s">
        <v>51</v>
      </c>
      <c r="B38" t="s">
        <v>89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</row>
    <row r="39" spans="1:14" x14ac:dyDescent="0.3">
      <c r="A39" t="s">
        <v>51</v>
      </c>
      <c r="B39" t="s">
        <v>90</v>
      </c>
      <c r="C39" t="s">
        <v>53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</row>
    <row r="40" spans="1:14" x14ac:dyDescent="0.3">
      <c r="A40" t="s">
        <v>51</v>
      </c>
      <c r="B40" t="s">
        <v>91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</row>
    <row r="41" spans="1:14" x14ac:dyDescent="0.3">
      <c r="A41" t="s">
        <v>51</v>
      </c>
      <c r="B41" t="s">
        <v>92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C45A-552B-4ED7-A0A6-D70FF9BA7F5C}">
  <sheetPr codeName="Munka28">
    <tabColor theme="4" tint="0.59999389629810485"/>
    <pageSetUpPr fitToPage="1"/>
  </sheetPr>
  <dimension ref="A1:P51"/>
  <sheetViews>
    <sheetView view="pageBreakPreview" zoomScale="70" zoomScaleNormal="100" zoomScaleSheetLayoutView="70" workbookViewId="0">
      <selection sqref="A1:O67"/>
    </sheetView>
  </sheetViews>
  <sheetFormatPr defaultRowHeight="14.4" x14ac:dyDescent="0.3"/>
  <cols>
    <col min="1" max="1" width="11.6640625" bestFit="1" customWidth="1"/>
    <col min="2" max="2" width="11.5546875" bestFit="1" customWidth="1"/>
    <col min="3" max="3" width="13.44140625" bestFit="1" customWidth="1"/>
    <col min="4" max="4" width="12.33203125" bestFit="1" customWidth="1"/>
    <col min="5" max="5" width="9.6640625" style="105" bestFit="1" customWidth="1"/>
    <col min="6" max="6" width="7.44140625" style="187" bestFit="1" customWidth="1"/>
    <col min="7" max="7" width="14.109375" style="186" bestFit="1" customWidth="1"/>
    <col min="8" max="8" width="16.33203125" bestFit="1" customWidth="1"/>
    <col min="9" max="9" width="24.21875" bestFit="1" customWidth="1"/>
    <col min="10" max="10" width="13.44140625" bestFit="1" customWidth="1"/>
    <col min="11" max="11" width="13.109375" bestFit="1" customWidth="1"/>
    <col min="12" max="12" width="15" bestFit="1" customWidth="1"/>
    <col min="13" max="13" width="7.5546875" style="186" bestFit="1" customWidth="1"/>
    <col min="14" max="14" width="9.44140625" style="186" bestFit="1" customWidth="1"/>
    <col min="15" max="16" width="12" style="186" bestFit="1" customWidth="1"/>
    <col min="17" max="17" width="8" bestFit="1" customWidth="1"/>
  </cols>
  <sheetData>
    <row r="1" spans="1:16" x14ac:dyDescent="0.3">
      <c r="A1" t="s">
        <v>38</v>
      </c>
      <c r="B1" t="s">
        <v>28</v>
      </c>
      <c r="C1" t="s">
        <v>93</v>
      </c>
      <c r="D1" t="s">
        <v>94</v>
      </c>
      <c r="E1" t="s">
        <v>95</v>
      </c>
      <c r="F1" t="s">
        <v>33</v>
      </c>
      <c r="G1" s="186" t="s">
        <v>34</v>
      </c>
      <c r="H1" t="s">
        <v>96</v>
      </c>
      <c r="I1" t="s">
        <v>97</v>
      </c>
      <c r="J1" s="105" t="s">
        <v>98</v>
      </c>
      <c r="K1" s="187" t="s">
        <v>99</v>
      </c>
      <c r="L1" t="s">
        <v>100</v>
      </c>
      <c r="M1" s="186" t="s">
        <v>101</v>
      </c>
      <c r="N1" s="186" t="s">
        <v>102</v>
      </c>
      <c r="O1" t="s">
        <v>103</v>
      </c>
      <c r="P1"/>
    </row>
    <row r="2" spans="1:16" ht="23.4" x14ac:dyDescent="0.45">
      <c r="A2" t="s">
        <v>51</v>
      </c>
      <c r="B2" s="192" t="s">
        <v>52</v>
      </c>
      <c r="C2" s="188">
        <v>0.2</v>
      </c>
      <c r="D2" s="188">
        <v>0.2</v>
      </c>
      <c r="E2" s="193">
        <v>1</v>
      </c>
      <c r="F2" t="s">
        <v>53</v>
      </c>
      <c r="G2" s="186" t="s">
        <v>53</v>
      </c>
      <c r="H2" t="s">
        <v>593</v>
      </c>
      <c r="I2" t="s">
        <v>109</v>
      </c>
      <c r="J2" s="105" t="s">
        <v>594</v>
      </c>
      <c r="K2" s="187">
        <v>1.8</v>
      </c>
      <c r="L2" t="s">
        <v>53</v>
      </c>
      <c r="M2" s="186" t="s">
        <v>53</v>
      </c>
      <c r="N2" s="186" t="s">
        <v>53</v>
      </c>
      <c r="O2"/>
      <c r="P2"/>
    </row>
    <row r="3" spans="1:16" ht="23.4" x14ac:dyDescent="0.45">
      <c r="A3" t="s">
        <v>51</v>
      </c>
      <c r="B3" s="192" t="s">
        <v>54</v>
      </c>
      <c r="C3" s="188">
        <v>0.2</v>
      </c>
      <c r="D3" s="188">
        <v>0.2</v>
      </c>
      <c r="E3" s="193">
        <v>1</v>
      </c>
      <c r="F3" t="s">
        <v>53</v>
      </c>
      <c r="G3" s="186" t="s">
        <v>53</v>
      </c>
      <c r="H3" t="s">
        <v>593</v>
      </c>
      <c r="I3" t="s">
        <v>109</v>
      </c>
      <c r="J3" s="105" t="s">
        <v>594</v>
      </c>
      <c r="K3" s="187">
        <v>1.8</v>
      </c>
      <c r="L3" t="s">
        <v>53</v>
      </c>
      <c r="M3" s="186" t="s">
        <v>53</v>
      </c>
      <c r="N3" s="186" t="s">
        <v>53</v>
      </c>
      <c r="O3"/>
      <c r="P3"/>
    </row>
    <row r="4" spans="1:16" ht="23.4" x14ac:dyDescent="0.45">
      <c r="A4" t="s">
        <v>51</v>
      </c>
      <c r="B4" s="192" t="s">
        <v>55</v>
      </c>
      <c r="C4" s="188">
        <v>0.2</v>
      </c>
      <c r="D4" s="188">
        <v>0.2</v>
      </c>
      <c r="E4" s="193">
        <v>1</v>
      </c>
      <c r="F4" t="s">
        <v>53</v>
      </c>
      <c r="G4" s="186" t="s">
        <v>53</v>
      </c>
      <c r="H4" t="s">
        <v>593</v>
      </c>
      <c r="I4" t="s">
        <v>109</v>
      </c>
      <c r="J4" s="105" t="s">
        <v>594</v>
      </c>
      <c r="K4" s="187">
        <v>1.8</v>
      </c>
      <c r="L4" t="s">
        <v>53</v>
      </c>
      <c r="M4" s="186" t="s">
        <v>53</v>
      </c>
      <c r="N4" s="186" t="s">
        <v>53</v>
      </c>
      <c r="O4"/>
      <c r="P4"/>
    </row>
    <row r="5" spans="1:16" ht="23.4" x14ac:dyDescent="0.45">
      <c r="A5" t="s">
        <v>51</v>
      </c>
      <c r="B5" s="192" t="s">
        <v>56</v>
      </c>
      <c r="C5" s="188">
        <v>0.2</v>
      </c>
      <c r="D5" s="188">
        <v>0.2</v>
      </c>
      <c r="E5" s="193">
        <v>1</v>
      </c>
      <c r="F5" t="s">
        <v>53</v>
      </c>
      <c r="G5" s="186" t="s">
        <v>53</v>
      </c>
      <c r="H5" t="s">
        <v>593</v>
      </c>
      <c r="I5" t="s">
        <v>109</v>
      </c>
      <c r="J5" s="105" t="s">
        <v>594</v>
      </c>
      <c r="K5" s="187">
        <v>1.8</v>
      </c>
      <c r="L5" t="s">
        <v>53</v>
      </c>
      <c r="M5" s="186" t="s">
        <v>53</v>
      </c>
      <c r="N5" s="186" t="s">
        <v>53</v>
      </c>
      <c r="O5"/>
      <c r="P5"/>
    </row>
    <row r="6" spans="1:16" ht="23.4" x14ac:dyDescent="0.45">
      <c r="A6" t="s">
        <v>51</v>
      </c>
      <c r="B6" s="192" t="s">
        <v>57</v>
      </c>
      <c r="C6" s="188">
        <v>0.2</v>
      </c>
      <c r="D6" s="188">
        <v>0.2</v>
      </c>
      <c r="E6" s="193">
        <v>1</v>
      </c>
      <c r="F6" t="s">
        <v>53</v>
      </c>
      <c r="G6" s="186" t="s">
        <v>53</v>
      </c>
      <c r="H6" t="s">
        <v>593</v>
      </c>
      <c r="I6" t="s">
        <v>109</v>
      </c>
      <c r="J6" s="105" t="s">
        <v>594</v>
      </c>
      <c r="K6" s="187">
        <v>1.8</v>
      </c>
      <c r="L6" t="s">
        <v>53</v>
      </c>
      <c r="M6" s="186" t="s">
        <v>53</v>
      </c>
      <c r="N6" s="186" t="s">
        <v>53</v>
      </c>
      <c r="O6"/>
      <c r="P6"/>
    </row>
    <row r="7" spans="1:16" ht="23.4" x14ac:dyDescent="0.45">
      <c r="A7" t="s">
        <v>51</v>
      </c>
      <c r="B7" s="192" t="s">
        <v>58</v>
      </c>
      <c r="C7" s="188">
        <v>0.2</v>
      </c>
      <c r="D7" s="188">
        <v>0.2</v>
      </c>
      <c r="E7" s="193">
        <v>1</v>
      </c>
      <c r="F7" t="s">
        <v>53</v>
      </c>
      <c r="G7" s="186" t="s">
        <v>53</v>
      </c>
      <c r="H7" t="s">
        <v>593</v>
      </c>
      <c r="I7" t="s">
        <v>109</v>
      </c>
      <c r="J7" s="105" t="s">
        <v>594</v>
      </c>
      <c r="K7" s="187">
        <v>1.8</v>
      </c>
      <c r="L7" t="s">
        <v>53</v>
      </c>
      <c r="M7" s="186" t="s">
        <v>53</v>
      </c>
      <c r="N7" s="186" t="s">
        <v>53</v>
      </c>
      <c r="O7"/>
      <c r="P7"/>
    </row>
    <row r="8" spans="1:16" ht="23.4" x14ac:dyDescent="0.45">
      <c r="A8" t="s">
        <v>51</v>
      </c>
      <c r="B8" s="192" t="s">
        <v>59</v>
      </c>
      <c r="C8" s="188">
        <v>0.2</v>
      </c>
      <c r="D8" s="188">
        <v>0.2</v>
      </c>
      <c r="E8" s="193">
        <v>1</v>
      </c>
      <c r="F8" t="s">
        <v>53</v>
      </c>
      <c r="G8" s="186" t="s">
        <v>53</v>
      </c>
      <c r="H8" t="s">
        <v>593</v>
      </c>
      <c r="I8" t="s">
        <v>109</v>
      </c>
      <c r="J8" s="105" t="s">
        <v>594</v>
      </c>
      <c r="K8" s="187">
        <v>1.8</v>
      </c>
      <c r="L8" t="s">
        <v>53</v>
      </c>
      <c r="M8" s="186" t="s">
        <v>53</v>
      </c>
      <c r="N8" s="186" t="s">
        <v>53</v>
      </c>
      <c r="O8"/>
      <c r="P8"/>
    </row>
    <row r="9" spans="1:16" ht="23.4" x14ac:dyDescent="0.45">
      <c r="A9" t="s">
        <v>51</v>
      </c>
      <c r="B9" s="192" t="s">
        <v>60</v>
      </c>
      <c r="C9" s="188">
        <v>0.2</v>
      </c>
      <c r="D9" s="188">
        <v>0.2</v>
      </c>
      <c r="E9" s="193">
        <v>1</v>
      </c>
      <c r="F9" t="s">
        <v>53</v>
      </c>
      <c r="G9" s="186" t="s">
        <v>53</v>
      </c>
      <c r="H9" t="s">
        <v>593</v>
      </c>
      <c r="I9" t="s">
        <v>109</v>
      </c>
      <c r="J9" s="105" t="s">
        <v>594</v>
      </c>
      <c r="K9" s="187">
        <v>1.8</v>
      </c>
      <c r="L9" t="s">
        <v>53</v>
      </c>
      <c r="M9" s="186" t="s">
        <v>53</v>
      </c>
      <c r="N9" s="186" t="s">
        <v>53</v>
      </c>
      <c r="O9"/>
      <c r="P9"/>
    </row>
    <row r="10" spans="1:16" ht="23.4" x14ac:dyDescent="0.45">
      <c r="A10" t="s">
        <v>51</v>
      </c>
      <c r="B10" s="192" t="s">
        <v>61</v>
      </c>
      <c r="C10" s="188">
        <v>0.2</v>
      </c>
      <c r="D10" s="188">
        <v>0.2</v>
      </c>
      <c r="E10" s="193">
        <v>1</v>
      </c>
      <c r="F10" t="s">
        <v>53</v>
      </c>
      <c r="G10" s="186" t="s">
        <v>53</v>
      </c>
      <c r="H10" t="s">
        <v>593</v>
      </c>
      <c r="I10" t="s">
        <v>109</v>
      </c>
      <c r="J10" s="105" t="s">
        <v>594</v>
      </c>
      <c r="K10" s="187">
        <v>1.8</v>
      </c>
      <c r="L10" t="s">
        <v>53</v>
      </c>
      <c r="M10" s="186" t="s">
        <v>53</v>
      </c>
      <c r="N10" s="186" t="s">
        <v>53</v>
      </c>
      <c r="O10"/>
      <c r="P10"/>
    </row>
    <row r="11" spans="1:16" ht="23.4" x14ac:dyDescent="0.45">
      <c r="A11" t="s">
        <v>51</v>
      </c>
      <c r="B11" s="192" t="s">
        <v>63</v>
      </c>
      <c r="C11" s="188">
        <v>0.2</v>
      </c>
      <c r="D11" s="188">
        <v>0.2</v>
      </c>
      <c r="E11" s="193">
        <v>1</v>
      </c>
      <c r="F11" t="s">
        <v>53</v>
      </c>
      <c r="G11" s="186" t="s">
        <v>53</v>
      </c>
      <c r="H11" t="s">
        <v>593</v>
      </c>
      <c r="I11" t="s">
        <v>109</v>
      </c>
      <c r="J11" s="105" t="s">
        <v>594</v>
      </c>
      <c r="K11" s="187">
        <v>1.8</v>
      </c>
      <c r="L11" t="s">
        <v>53</v>
      </c>
      <c r="M11" s="186" t="s">
        <v>53</v>
      </c>
      <c r="N11" s="186" t="s">
        <v>53</v>
      </c>
      <c r="O11"/>
      <c r="P11"/>
    </row>
    <row r="12" spans="1:16" ht="23.4" x14ac:dyDescent="0.45">
      <c r="A12" t="s">
        <v>51</v>
      </c>
      <c r="B12" s="192" t="s">
        <v>64</v>
      </c>
      <c r="C12" s="188">
        <v>0.2</v>
      </c>
      <c r="D12" s="188">
        <v>0.2</v>
      </c>
      <c r="E12" s="193">
        <v>1</v>
      </c>
      <c r="F12" t="s">
        <v>53</v>
      </c>
      <c r="G12" s="186" t="s">
        <v>53</v>
      </c>
      <c r="H12" t="s">
        <v>593</v>
      </c>
      <c r="I12" t="s">
        <v>109</v>
      </c>
      <c r="J12" s="105" t="s">
        <v>594</v>
      </c>
      <c r="K12" s="187">
        <v>1.8</v>
      </c>
      <c r="L12" t="s">
        <v>53</v>
      </c>
      <c r="M12" s="186" t="s">
        <v>53</v>
      </c>
      <c r="N12" s="186" t="s">
        <v>53</v>
      </c>
      <c r="O12"/>
      <c r="P12"/>
    </row>
    <row r="13" spans="1:16" ht="23.4" x14ac:dyDescent="0.45">
      <c r="A13" t="s">
        <v>51</v>
      </c>
      <c r="B13" s="192" t="s">
        <v>65</v>
      </c>
      <c r="C13" s="188">
        <v>0.2</v>
      </c>
      <c r="D13" s="188">
        <v>0.2</v>
      </c>
      <c r="E13" s="193">
        <v>1</v>
      </c>
      <c r="F13" t="s">
        <v>53</v>
      </c>
      <c r="G13" s="186" t="s">
        <v>53</v>
      </c>
      <c r="H13" t="s">
        <v>593</v>
      </c>
      <c r="I13" t="s">
        <v>109</v>
      </c>
      <c r="J13" s="105" t="s">
        <v>594</v>
      </c>
      <c r="K13" s="187">
        <v>1.8</v>
      </c>
      <c r="L13" t="s">
        <v>53</v>
      </c>
      <c r="M13" s="186" t="s">
        <v>53</v>
      </c>
      <c r="N13" s="186" t="s">
        <v>53</v>
      </c>
      <c r="O13"/>
      <c r="P13"/>
    </row>
    <row r="14" spans="1:16" ht="23.4" x14ac:dyDescent="0.45">
      <c r="A14" t="s">
        <v>51</v>
      </c>
      <c r="B14" s="192" t="s">
        <v>66</v>
      </c>
      <c r="C14" s="188">
        <v>0.2</v>
      </c>
      <c r="D14" s="188">
        <v>0.2</v>
      </c>
      <c r="E14" s="193">
        <v>1</v>
      </c>
      <c r="F14" t="s">
        <v>53</v>
      </c>
      <c r="G14" s="186" t="s">
        <v>53</v>
      </c>
      <c r="H14" t="s">
        <v>593</v>
      </c>
      <c r="I14" t="s">
        <v>109</v>
      </c>
      <c r="J14" s="105" t="s">
        <v>594</v>
      </c>
      <c r="K14" s="187">
        <v>1.8</v>
      </c>
      <c r="L14" t="s">
        <v>53</v>
      </c>
      <c r="M14" s="186" t="s">
        <v>53</v>
      </c>
      <c r="N14" s="186" t="s">
        <v>53</v>
      </c>
      <c r="O14"/>
      <c r="P14"/>
    </row>
    <row r="15" spans="1:16" ht="23.4" x14ac:dyDescent="0.45">
      <c r="A15" t="s">
        <v>51</v>
      </c>
      <c r="B15" s="192" t="s">
        <v>67</v>
      </c>
      <c r="C15" s="188">
        <v>0.2</v>
      </c>
      <c r="D15" s="188">
        <v>0.2</v>
      </c>
      <c r="E15" s="193">
        <v>1</v>
      </c>
      <c r="F15" t="s">
        <v>53</v>
      </c>
      <c r="G15" s="186" t="s">
        <v>53</v>
      </c>
      <c r="H15" t="s">
        <v>593</v>
      </c>
      <c r="I15" t="s">
        <v>109</v>
      </c>
      <c r="J15" s="105" t="s">
        <v>594</v>
      </c>
      <c r="K15" s="187">
        <v>1.8</v>
      </c>
      <c r="L15" t="s">
        <v>53</v>
      </c>
      <c r="M15" s="186" t="s">
        <v>53</v>
      </c>
      <c r="N15" s="186" t="s">
        <v>53</v>
      </c>
      <c r="O15"/>
      <c r="P15"/>
    </row>
    <row r="16" spans="1:16" ht="23.4" x14ac:dyDescent="0.45">
      <c r="A16" t="s">
        <v>51</v>
      </c>
      <c r="B16" s="192" t="s">
        <v>68</v>
      </c>
      <c r="C16" s="188">
        <v>0.2</v>
      </c>
      <c r="D16" s="188">
        <v>0.2</v>
      </c>
      <c r="E16" s="193">
        <v>11</v>
      </c>
      <c r="F16" t="s">
        <v>53</v>
      </c>
      <c r="G16" s="186" t="s">
        <v>53</v>
      </c>
      <c r="H16" t="s">
        <v>593</v>
      </c>
      <c r="I16" t="s">
        <v>109</v>
      </c>
      <c r="J16" s="105" t="s">
        <v>594</v>
      </c>
      <c r="K16" s="187">
        <v>1.8</v>
      </c>
      <c r="L16" t="s">
        <v>53</v>
      </c>
      <c r="M16" s="186" t="s">
        <v>53</v>
      </c>
      <c r="N16" s="186" t="s">
        <v>53</v>
      </c>
      <c r="O16"/>
      <c r="P16"/>
    </row>
    <row r="17" spans="1:16" ht="23.4" x14ac:dyDescent="0.45">
      <c r="A17" t="s">
        <v>51</v>
      </c>
      <c r="B17" s="192" t="s">
        <v>69</v>
      </c>
      <c r="C17" s="188">
        <v>0.2</v>
      </c>
      <c r="D17" s="188">
        <v>0.2</v>
      </c>
      <c r="E17" s="193">
        <v>1</v>
      </c>
      <c r="F17" t="s">
        <v>53</v>
      </c>
      <c r="G17" s="186" t="s">
        <v>53</v>
      </c>
      <c r="H17" t="s">
        <v>593</v>
      </c>
      <c r="I17" t="s">
        <v>109</v>
      </c>
      <c r="J17" s="105" t="s">
        <v>594</v>
      </c>
      <c r="K17" s="187">
        <v>1.8</v>
      </c>
      <c r="L17" t="s">
        <v>53</v>
      </c>
      <c r="M17" s="186" t="s">
        <v>53</v>
      </c>
      <c r="N17" s="186" t="s">
        <v>53</v>
      </c>
      <c r="O17"/>
      <c r="P17"/>
    </row>
    <row r="18" spans="1:16" ht="23.4" x14ac:dyDescent="0.45">
      <c r="A18" t="s">
        <v>51</v>
      </c>
      <c r="B18" s="192" t="s">
        <v>70</v>
      </c>
      <c r="C18" s="188">
        <v>0.2</v>
      </c>
      <c r="D18" s="188">
        <v>0.2</v>
      </c>
      <c r="E18" s="193">
        <v>1</v>
      </c>
      <c r="F18" t="s">
        <v>53</v>
      </c>
      <c r="G18" s="186" t="s">
        <v>53</v>
      </c>
      <c r="H18" t="s">
        <v>593</v>
      </c>
      <c r="I18" t="s">
        <v>109</v>
      </c>
      <c r="J18" s="105" t="s">
        <v>594</v>
      </c>
      <c r="K18" s="187">
        <v>1.8</v>
      </c>
      <c r="L18" t="s">
        <v>53</v>
      </c>
      <c r="M18" s="186" t="s">
        <v>53</v>
      </c>
      <c r="N18" s="186" t="s">
        <v>53</v>
      </c>
      <c r="O18"/>
      <c r="P18"/>
    </row>
    <row r="19" spans="1:16" ht="23.4" x14ac:dyDescent="0.45">
      <c r="A19" t="s">
        <v>51</v>
      </c>
      <c r="B19" s="192" t="s">
        <v>71</v>
      </c>
      <c r="C19" s="188">
        <v>0.2</v>
      </c>
      <c r="D19" s="188">
        <v>0.2</v>
      </c>
      <c r="E19" s="193">
        <v>1</v>
      </c>
      <c r="F19" t="s">
        <v>53</v>
      </c>
      <c r="G19" s="186" t="s">
        <v>53</v>
      </c>
      <c r="H19" t="s">
        <v>593</v>
      </c>
      <c r="I19" t="s">
        <v>109</v>
      </c>
      <c r="J19" s="105" t="s">
        <v>594</v>
      </c>
      <c r="K19" s="187">
        <v>1.8</v>
      </c>
      <c r="L19" t="s">
        <v>53</v>
      </c>
      <c r="M19" s="186" t="s">
        <v>53</v>
      </c>
      <c r="N19" s="186" t="s">
        <v>53</v>
      </c>
      <c r="O19"/>
      <c r="P19"/>
    </row>
    <row r="20" spans="1:16" ht="23.4" x14ac:dyDescent="0.45">
      <c r="A20" t="s">
        <v>51</v>
      </c>
      <c r="B20" s="192" t="s">
        <v>72</v>
      </c>
      <c r="C20" s="188">
        <v>0.2</v>
      </c>
      <c r="D20" s="188">
        <v>0.2</v>
      </c>
      <c r="E20" s="193">
        <v>1</v>
      </c>
      <c r="F20" t="s">
        <v>53</v>
      </c>
      <c r="G20" s="186" t="s">
        <v>53</v>
      </c>
      <c r="H20" t="s">
        <v>593</v>
      </c>
      <c r="I20" t="s">
        <v>109</v>
      </c>
      <c r="J20" s="105" t="s">
        <v>594</v>
      </c>
      <c r="K20" s="187">
        <v>1.8</v>
      </c>
      <c r="L20" t="s">
        <v>53</v>
      </c>
      <c r="M20" s="186" t="s">
        <v>53</v>
      </c>
      <c r="N20" s="186" t="s">
        <v>53</v>
      </c>
      <c r="O20"/>
      <c r="P20"/>
    </row>
    <row r="21" spans="1:16" ht="23.4" x14ac:dyDescent="0.45">
      <c r="A21" t="s">
        <v>51</v>
      </c>
      <c r="B21" s="192" t="s">
        <v>73</v>
      </c>
      <c r="C21" s="188">
        <v>0.2</v>
      </c>
      <c r="D21" s="188">
        <v>0.2</v>
      </c>
      <c r="E21" s="193">
        <v>1</v>
      </c>
      <c r="F21" t="s">
        <v>53</v>
      </c>
      <c r="G21" s="186" t="s">
        <v>53</v>
      </c>
      <c r="H21" t="s">
        <v>593</v>
      </c>
      <c r="I21" t="s">
        <v>109</v>
      </c>
      <c r="J21" s="105" t="s">
        <v>594</v>
      </c>
      <c r="K21" s="187">
        <v>1.8</v>
      </c>
      <c r="L21" t="s">
        <v>53</v>
      </c>
      <c r="M21" s="186" t="s">
        <v>53</v>
      </c>
      <c r="N21" s="186" t="s">
        <v>53</v>
      </c>
      <c r="O21"/>
      <c r="P21"/>
    </row>
    <row r="22" spans="1:16" ht="23.4" x14ac:dyDescent="0.45">
      <c r="A22" t="s">
        <v>51</v>
      </c>
      <c r="B22" s="192" t="s">
        <v>74</v>
      </c>
      <c r="C22" s="188">
        <v>0.2</v>
      </c>
      <c r="D22" s="188">
        <v>0.2</v>
      </c>
      <c r="E22" s="193">
        <v>1</v>
      </c>
      <c r="F22" t="s">
        <v>53</v>
      </c>
      <c r="G22" s="186" t="s">
        <v>53</v>
      </c>
      <c r="H22" t="s">
        <v>593</v>
      </c>
      <c r="I22" t="s">
        <v>109</v>
      </c>
      <c r="J22" s="105" t="s">
        <v>594</v>
      </c>
      <c r="K22" s="187">
        <v>1.8</v>
      </c>
      <c r="L22" t="s">
        <v>53</v>
      </c>
      <c r="M22" s="186" t="s">
        <v>53</v>
      </c>
      <c r="N22" s="186" t="s">
        <v>53</v>
      </c>
      <c r="O22"/>
    </row>
    <row r="23" spans="1:16" ht="23.4" x14ac:dyDescent="0.45">
      <c r="A23" t="s">
        <v>51</v>
      </c>
      <c r="B23" s="192" t="s">
        <v>75</v>
      </c>
      <c r="C23" s="188">
        <v>0.2</v>
      </c>
      <c r="D23" s="188">
        <v>0.2</v>
      </c>
      <c r="E23" s="193">
        <v>1</v>
      </c>
      <c r="F23" t="s">
        <v>53</v>
      </c>
      <c r="G23" s="186" t="s">
        <v>53</v>
      </c>
      <c r="H23" t="s">
        <v>593</v>
      </c>
      <c r="I23" t="s">
        <v>109</v>
      </c>
      <c r="J23" s="105" t="s">
        <v>594</v>
      </c>
      <c r="K23" s="187">
        <v>1.8</v>
      </c>
      <c r="L23" t="s">
        <v>53</v>
      </c>
      <c r="M23" s="186" t="s">
        <v>53</v>
      </c>
      <c r="N23" s="186" t="s">
        <v>53</v>
      </c>
      <c r="O23"/>
    </row>
    <row r="24" spans="1:16" ht="23.4" x14ac:dyDescent="0.45">
      <c r="A24" t="s">
        <v>51</v>
      </c>
      <c r="B24" s="192" t="s">
        <v>76</v>
      </c>
      <c r="C24" s="188">
        <v>0.2</v>
      </c>
      <c r="D24" s="188">
        <v>0.2</v>
      </c>
      <c r="E24" s="193">
        <v>1</v>
      </c>
      <c r="F24" t="s">
        <v>53</v>
      </c>
      <c r="G24" s="186" t="s">
        <v>53</v>
      </c>
      <c r="H24" t="s">
        <v>593</v>
      </c>
      <c r="I24" t="s">
        <v>109</v>
      </c>
      <c r="J24" s="105" t="s">
        <v>594</v>
      </c>
      <c r="K24" s="187">
        <v>1.8</v>
      </c>
      <c r="L24" t="s">
        <v>53</v>
      </c>
      <c r="M24" s="186" t="s">
        <v>53</v>
      </c>
      <c r="N24" s="186" t="s">
        <v>53</v>
      </c>
      <c r="O24"/>
    </row>
    <row r="25" spans="1:16" ht="23.4" x14ac:dyDescent="0.45">
      <c r="A25" t="s">
        <v>51</v>
      </c>
      <c r="B25" s="192" t="s">
        <v>77</v>
      </c>
      <c r="C25" s="188">
        <v>0.2</v>
      </c>
      <c r="D25" s="188">
        <v>0.2</v>
      </c>
      <c r="E25" s="193">
        <v>1</v>
      </c>
      <c r="F25" t="s">
        <v>53</v>
      </c>
      <c r="G25" s="186" t="s">
        <v>53</v>
      </c>
      <c r="H25" t="s">
        <v>593</v>
      </c>
      <c r="I25" t="s">
        <v>109</v>
      </c>
      <c r="J25" s="105" t="s">
        <v>594</v>
      </c>
      <c r="K25" s="187">
        <v>1.8</v>
      </c>
      <c r="L25" t="s">
        <v>53</v>
      </c>
      <c r="M25" s="186" t="s">
        <v>53</v>
      </c>
      <c r="N25" s="186" t="s">
        <v>53</v>
      </c>
      <c r="O25"/>
    </row>
    <row r="26" spans="1:16" ht="23.4" x14ac:dyDescent="0.45">
      <c r="A26" t="s">
        <v>51</v>
      </c>
      <c r="B26" s="192" t="s">
        <v>78</v>
      </c>
      <c r="C26" s="188">
        <v>0.2</v>
      </c>
      <c r="D26" s="188">
        <v>0.2</v>
      </c>
      <c r="E26" s="193">
        <v>1</v>
      </c>
      <c r="F26" t="s">
        <v>53</v>
      </c>
      <c r="G26" s="186" t="s">
        <v>53</v>
      </c>
      <c r="H26" t="s">
        <v>593</v>
      </c>
      <c r="I26" t="s">
        <v>109</v>
      </c>
      <c r="J26" s="105" t="s">
        <v>594</v>
      </c>
      <c r="K26" s="187">
        <v>1.8</v>
      </c>
      <c r="L26" t="s">
        <v>53</v>
      </c>
      <c r="M26" s="186" t="s">
        <v>53</v>
      </c>
      <c r="N26" s="186" t="s">
        <v>53</v>
      </c>
      <c r="O26"/>
    </row>
    <row r="27" spans="1:16" ht="23.4" x14ac:dyDescent="0.45">
      <c r="A27" t="s">
        <v>51</v>
      </c>
      <c r="B27" s="192" t="s">
        <v>79</v>
      </c>
      <c r="C27" s="188">
        <v>0.2</v>
      </c>
      <c r="D27" s="188">
        <v>0.2</v>
      </c>
      <c r="E27" s="193">
        <v>1</v>
      </c>
      <c r="F27" t="s">
        <v>53</v>
      </c>
      <c r="G27" s="186" t="s">
        <v>53</v>
      </c>
      <c r="H27" t="s">
        <v>593</v>
      </c>
      <c r="I27" t="s">
        <v>109</v>
      </c>
      <c r="J27" s="105" t="s">
        <v>594</v>
      </c>
      <c r="K27" s="187">
        <v>1.8</v>
      </c>
      <c r="L27" t="s">
        <v>53</v>
      </c>
      <c r="M27" s="186" t="s">
        <v>53</v>
      </c>
      <c r="N27" s="186" t="s">
        <v>53</v>
      </c>
      <c r="O27"/>
    </row>
    <row r="28" spans="1:16" ht="23.4" x14ac:dyDescent="0.45">
      <c r="A28" t="s">
        <v>51</v>
      </c>
      <c r="B28" s="192" t="s">
        <v>80</v>
      </c>
      <c r="C28" s="188">
        <v>0.2</v>
      </c>
      <c r="D28" s="188">
        <v>0.2</v>
      </c>
      <c r="E28" s="193">
        <v>1</v>
      </c>
      <c r="F28" t="s">
        <v>53</v>
      </c>
      <c r="G28" s="186" t="s">
        <v>53</v>
      </c>
      <c r="H28" t="s">
        <v>593</v>
      </c>
      <c r="I28" t="s">
        <v>109</v>
      </c>
      <c r="J28" s="105" t="s">
        <v>594</v>
      </c>
      <c r="K28" s="187">
        <v>1.8</v>
      </c>
      <c r="L28" t="s">
        <v>53</v>
      </c>
      <c r="M28" s="186" t="s">
        <v>53</v>
      </c>
      <c r="N28" s="186" t="s">
        <v>53</v>
      </c>
      <c r="O28"/>
    </row>
    <row r="29" spans="1:16" ht="23.4" x14ac:dyDescent="0.45">
      <c r="A29" t="s">
        <v>51</v>
      </c>
      <c r="B29" s="192" t="s">
        <v>81</v>
      </c>
      <c r="C29" s="188">
        <v>0.2</v>
      </c>
      <c r="D29" s="188">
        <v>0.2</v>
      </c>
      <c r="E29" s="193">
        <v>1</v>
      </c>
      <c r="F29" t="s">
        <v>53</v>
      </c>
      <c r="G29" s="186" t="s">
        <v>53</v>
      </c>
      <c r="H29" t="s">
        <v>593</v>
      </c>
      <c r="I29" t="s">
        <v>109</v>
      </c>
      <c r="J29" s="105" t="s">
        <v>594</v>
      </c>
      <c r="K29" s="187">
        <v>1.8</v>
      </c>
      <c r="L29" t="s">
        <v>53</v>
      </c>
      <c r="M29" s="186" t="s">
        <v>53</v>
      </c>
      <c r="N29" s="186" t="s">
        <v>53</v>
      </c>
      <c r="O29"/>
    </row>
    <row r="30" spans="1:16" ht="23.4" x14ac:dyDescent="0.45">
      <c r="A30" t="s">
        <v>51</v>
      </c>
      <c r="B30" s="192" t="s">
        <v>82</v>
      </c>
      <c r="C30" s="188">
        <v>0.2</v>
      </c>
      <c r="D30" s="188">
        <v>0.2</v>
      </c>
      <c r="E30" s="193">
        <v>1</v>
      </c>
      <c r="F30" t="s">
        <v>53</v>
      </c>
      <c r="G30" s="186" t="s">
        <v>53</v>
      </c>
      <c r="H30" t="s">
        <v>593</v>
      </c>
      <c r="I30" t="s">
        <v>109</v>
      </c>
      <c r="J30" s="105" t="s">
        <v>594</v>
      </c>
      <c r="K30" s="187">
        <v>1.8</v>
      </c>
      <c r="L30" t="s">
        <v>53</v>
      </c>
      <c r="M30" s="186" t="s">
        <v>53</v>
      </c>
      <c r="N30" s="186" t="s">
        <v>53</v>
      </c>
      <c r="O30"/>
    </row>
    <row r="31" spans="1:16" ht="23.4" x14ac:dyDescent="0.45">
      <c r="A31" t="s">
        <v>51</v>
      </c>
      <c r="B31" s="192" t="s">
        <v>83</v>
      </c>
      <c r="C31" s="188">
        <v>0.2</v>
      </c>
      <c r="D31" s="188">
        <v>0.2</v>
      </c>
      <c r="E31" s="193">
        <v>1</v>
      </c>
      <c r="F31" t="s">
        <v>53</v>
      </c>
      <c r="G31" s="186" t="s">
        <v>53</v>
      </c>
      <c r="H31" t="s">
        <v>593</v>
      </c>
      <c r="I31" t="s">
        <v>109</v>
      </c>
      <c r="J31" s="105" t="s">
        <v>594</v>
      </c>
      <c r="K31" s="187">
        <v>1.8</v>
      </c>
      <c r="L31" t="s">
        <v>53</v>
      </c>
      <c r="M31" s="186" t="s">
        <v>53</v>
      </c>
      <c r="N31" s="186" t="s">
        <v>53</v>
      </c>
      <c r="O31"/>
    </row>
    <row r="32" spans="1:16" ht="23.4" x14ac:dyDescent="0.45">
      <c r="A32" t="s">
        <v>51</v>
      </c>
      <c r="B32" s="192" t="s">
        <v>84</v>
      </c>
      <c r="C32" s="188">
        <v>0.2</v>
      </c>
      <c r="D32" s="188">
        <v>0.2</v>
      </c>
      <c r="E32" s="193">
        <v>1</v>
      </c>
      <c r="F32" t="s">
        <v>53</v>
      </c>
      <c r="G32" s="186" t="s">
        <v>53</v>
      </c>
      <c r="H32" t="s">
        <v>593</v>
      </c>
      <c r="I32" t="s">
        <v>109</v>
      </c>
      <c r="J32" s="105" t="s">
        <v>594</v>
      </c>
      <c r="K32" s="187">
        <v>1.8</v>
      </c>
      <c r="L32" t="s">
        <v>53</v>
      </c>
      <c r="M32" s="186" t="s">
        <v>53</v>
      </c>
      <c r="N32" s="186" t="s">
        <v>53</v>
      </c>
      <c r="O32"/>
    </row>
    <row r="33" spans="1:15" ht="23.4" x14ac:dyDescent="0.45">
      <c r="A33" t="s">
        <v>51</v>
      </c>
      <c r="B33" s="192" t="s">
        <v>85</v>
      </c>
      <c r="C33" s="188">
        <v>0.2</v>
      </c>
      <c r="D33" s="188">
        <v>0.2</v>
      </c>
      <c r="E33" s="193">
        <v>1</v>
      </c>
      <c r="F33" t="s">
        <v>53</v>
      </c>
      <c r="G33" s="186" t="s">
        <v>53</v>
      </c>
      <c r="H33" t="s">
        <v>593</v>
      </c>
      <c r="I33" t="s">
        <v>109</v>
      </c>
      <c r="J33" s="105" t="s">
        <v>594</v>
      </c>
      <c r="K33" s="187">
        <v>1.8</v>
      </c>
      <c r="L33" t="s">
        <v>53</v>
      </c>
      <c r="M33" s="186" t="s">
        <v>53</v>
      </c>
      <c r="N33" s="186" t="s">
        <v>53</v>
      </c>
      <c r="O33"/>
    </row>
    <row r="34" spans="1:15" ht="23.4" x14ac:dyDescent="0.45">
      <c r="A34" t="s">
        <v>51</v>
      </c>
      <c r="B34" s="192" t="s">
        <v>86</v>
      </c>
      <c r="C34" s="188">
        <v>0.2</v>
      </c>
      <c r="D34" s="188">
        <v>0.2</v>
      </c>
      <c r="E34" s="193">
        <v>1</v>
      </c>
      <c r="F34" t="s">
        <v>53</v>
      </c>
      <c r="G34" s="186" t="s">
        <v>53</v>
      </c>
      <c r="H34" t="s">
        <v>593</v>
      </c>
      <c r="I34" t="s">
        <v>109</v>
      </c>
      <c r="J34" s="105" t="s">
        <v>594</v>
      </c>
      <c r="K34" s="187">
        <v>1.8</v>
      </c>
      <c r="L34" t="s">
        <v>53</v>
      </c>
      <c r="M34" s="186" t="s">
        <v>53</v>
      </c>
      <c r="N34" s="186" t="s">
        <v>53</v>
      </c>
      <c r="O34"/>
    </row>
    <row r="35" spans="1:15" ht="23.4" x14ac:dyDescent="0.45">
      <c r="A35" t="s">
        <v>51</v>
      </c>
      <c r="B35" s="192" t="s">
        <v>87</v>
      </c>
      <c r="C35" s="188">
        <v>0.2</v>
      </c>
      <c r="D35" s="188">
        <v>0.2</v>
      </c>
      <c r="E35" s="193">
        <v>1</v>
      </c>
      <c r="F35" t="s">
        <v>53</v>
      </c>
      <c r="G35" s="186" t="s">
        <v>53</v>
      </c>
      <c r="H35" t="s">
        <v>593</v>
      </c>
      <c r="I35" t="s">
        <v>109</v>
      </c>
      <c r="J35" s="105" t="s">
        <v>594</v>
      </c>
      <c r="K35" s="187">
        <v>1.8</v>
      </c>
      <c r="L35" t="s">
        <v>53</v>
      </c>
      <c r="M35" s="186" t="s">
        <v>53</v>
      </c>
      <c r="N35" s="186" t="s">
        <v>53</v>
      </c>
      <c r="O35"/>
    </row>
    <row r="36" spans="1:15" ht="23.4" x14ac:dyDescent="0.45">
      <c r="A36" t="s">
        <v>51</v>
      </c>
      <c r="B36" s="192" t="s">
        <v>88</v>
      </c>
      <c r="C36" s="188">
        <v>0.2</v>
      </c>
      <c r="D36" s="188">
        <v>0.2</v>
      </c>
      <c r="E36" s="193">
        <v>1</v>
      </c>
      <c r="F36" t="s">
        <v>53</v>
      </c>
      <c r="G36" s="186" t="s">
        <v>53</v>
      </c>
      <c r="H36" t="s">
        <v>593</v>
      </c>
      <c r="I36" t="s">
        <v>109</v>
      </c>
      <c r="J36" s="105" t="s">
        <v>594</v>
      </c>
      <c r="K36" s="187">
        <v>1.8</v>
      </c>
      <c r="L36" t="s">
        <v>53</v>
      </c>
      <c r="M36" s="186" t="s">
        <v>53</v>
      </c>
      <c r="N36" s="186" t="s">
        <v>53</v>
      </c>
      <c r="O36"/>
    </row>
    <row r="37" spans="1:15" ht="23.4" x14ac:dyDescent="0.45">
      <c r="A37" t="s">
        <v>51</v>
      </c>
      <c r="B37" s="192" t="s">
        <v>89</v>
      </c>
      <c r="C37" s="188">
        <v>0.2</v>
      </c>
      <c r="D37" s="188">
        <v>0.2</v>
      </c>
      <c r="E37" s="193">
        <v>1</v>
      </c>
      <c r="F37" t="s">
        <v>53</v>
      </c>
      <c r="G37" s="186" t="s">
        <v>53</v>
      </c>
      <c r="H37" t="s">
        <v>593</v>
      </c>
      <c r="I37" t="s">
        <v>109</v>
      </c>
      <c r="J37" s="105" t="s">
        <v>594</v>
      </c>
      <c r="K37" s="187">
        <v>1.8</v>
      </c>
      <c r="L37" t="s">
        <v>53</v>
      </c>
      <c r="M37" s="186" t="s">
        <v>53</v>
      </c>
      <c r="N37" s="186" t="s">
        <v>53</v>
      </c>
      <c r="O37"/>
    </row>
    <row r="38" spans="1:15" ht="23.4" x14ac:dyDescent="0.45">
      <c r="A38" t="s">
        <v>51</v>
      </c>
      <c r="B38" s="192" t="s">
        <v>90</v>
      </c>
      <c r="C38" s="188">
        <v>0.2</v>
      </c>
      <c r="D38" s="188">
        <v>0.2</v>
      </c>
      <c r="E38" s="193">
        <v>1</v>
      </c>
      <c r="F38" t="s">
        <v>53</v>
      </c>
      <c r="G38" s="186" t="s">
        <v>53</v>
      </c>
      <c r="H38" t="s">
        <v>593</v>
      </c>
      <c r="I38" t="s">
        <v>109</v>
      </c>
      <c r="J38" s="105" t="s">
        <v>594</v>
      </c>
      <c r="K38" s="187">
        <v>1.8</v>
      </c>
      <c r="L38" t="s">
        <v>53</v>
      </c>
      <c r="M38" s="186" t="s">
        <v>53</v>
      </c>
      <c r="N38" s="186" t="s">
        <v>53</v>
      </c>
      <c r="O38"/>
    </row>
    <row r="39" spans="1:15" ht="23.4" x14ac:dyDescent="0.45">
      <c r="A39" t="s">
        <v>51</v>
      </c>
      <c r="B39" s="192" t="s">
        <v>91</v>
      </c>
      <c r="C39" s="188">
        <v>0.2</v>
      </c>
      <c r="D39" s="188">
        <v>0.2</v>
      </c>
      <c r="E39" s="193">
        <v>1</v>
      </c>
      <c r="F39" t="s">
        <v>53</v>
      </c>
      <c r="G39" s="186" t="s">
        <v>53</v>
      </c>
      <c r="H39" t="s">
        <v>593</v>
      </c>
      <c r="I39" t="s">
        <v>109</v>
      </c>
      <c r="J39" s="105" t="s">
        <v>594</v>
      </c>
      <c r="K39" s="187">
        <v>1.8</v>
      </c>
      <c r="L39" t="s">
        <v>53</v>
      </c>
      <c r="M39" s="186" t="s">
        <v>53</v>
      </c>
      <c r="N39" s="186" t="s">
        <v>53</v>
      </c>
      <c r="O39"/>
    </row>
    <row r="40" spans="1:15" ht="23.4" x14ac:dyDescent="0.45">
      <c r="A40" t="s">
        <v>51</v>
      </c>
      <c r="B40" s="192" t="s">
        <v>92</v>
      </c>
      <c r="C40" s="188">
        <v>0.2</v>
      </c>
      <c r="D40" s="188">
        <v>0.2</v>
      </c>
      <c r="E40" s="193">
        <v>1</v>
      </c>
      <c r="F40" t="s">
        <v>53</v>
      </c>
      <c r="G40" s="186" t="s">
        <v>53</v>
      </c>
      <c r="H40" t="s">
        <v>593</v>
      </c>
      <c r="I40" t="s">
        <v>109</v>
      </c>
      <c r="J40" s="105" t="s">
        <v>594</v>
      </c>
      <c r="K40" s="187">
        <v>1.8</v>
      </c>
      <c r="L40" t="s">
        <v>53</v>
      </c>
      <c r="M40" s="186" t="s">
        <v>53</v>
      </c>
      <c r="N40" s="186" t="s">
        <v>53</v>
      </c>
      <c r="O40"/>
    </row>
    <row r="41" spans="1:15" ht="23.4" x14ac:dyDescent="0.45">
      <c r="A41" t="s">
        <v>51</v>
      </c>
      <c r="B41" s="192" t="s">
        <v>595</v>
      </c>
      <c r="C41" s="188">
        <v>0.2</v>
      </c>
      <c r="D41" s="188">
        <v>0.2</v>
      </c>
      <c r="E41" s="193">
        <v>11</v>
      </c>
      <c r="F41" t="s">
        <v>53</v>
      </c>
      <c r="G41" s="186" t="s">
        <v>53</v>
      </c>
      <c r="H41" t="s">
        <v>593</v>
      </c>
      <c r="I41" t="s">
        <v>109</v>
      </c>
      <c r="J41" s="105" t="s">
        <v>594</v>
      </c>
      <c r="K41" s="187">
        <v>1.8</v>
      </c>
      <c r="L41" t="s">
        <v>105</v>
      </c>
      <c r="M41" s="186" t="s">
        <v>53</v>
      </c>
      <c r="N41" s="186" t="s">
        <v>53</v>
      </c>
      <c r="O41"/>
    </row>
    <row r="42" spans="1:15" ht="23.4" x14ac:dyDescent="0.45">
      <c r="A42" t="s">
        <v>51</v>
      </c>
      <c r="B42" s="192" t="s">
        <v>596</v>
      </c>
      <c r="C42" s="188">
        <v>0.2</v>
      </c>
      <c r="D42" s="188">
        <v>0.2</v>
      </c>
      <c r="E42" s="193">
        <v>1</v>
      </c>
      <c r="F42" t="s">
        <v>53</v>
      </c>
      <c r="G42" s="186" t="s">
        <v>53</v>
      </c>
      <c r="H42" t="s">
        <v>593</v>
      </c>
      <c r="I42" t="s">
        <v>109</v>
      </c>
      <c r="J42" s="105" t="s">
        <v>594</v>
      </c>
      <c r="K42" s="187">
        <v>1.8</v>
      </c>
      <c r="L42" t="s">
        <v>105</v>
      </c>
      <c r="M42" s="186" t="s">
        <v>53</v>
      </c>
      <c r="N42" s="186" t="s">
        <v>53</v>
      </c>
      <c r="O42"/>
    </row>
    <row r="43" spans="1:15" ht="23.4" x14ac:dyDescent="0.45">
      <c r="A43" t="s">
        <v>51</v>
      </c>
      <c r="B43" s="192" t="s">
        <v>597</v>
      </c>
      <c r="C43" s="188">
        <v>0.2</v>
      </c>
      <c r="D43" s="188">
        <v>0.2</v>
      </c>
      <c r="E43" s="193">
        <v>1</v>
      </c>
      <c r="F43" t="s">
        <v>53</v>
      </c>
      <c r="G43" s="186" t="s">
        <v>53</v>
      </c>
      <c r="H43" t="s">
        <v>593</v>
      </c>
      <c r="I43" t="s">
        <v>109</v>
      </c>
      <c r="J43" s="105" t="s">
        <v>594</v>
      </c>
      <c r="K43" s="187">
        <v>1.8</v>
      </c>
      <c r="L43" t="s">
        <v>105</v>
      </c>
      <c r="M43" s="186" t="s">
        <v>53</v>
      </c>
      <c r="N43" s="186" t="s">
        <v>53</v>
      </c>
      <c r="O43"/>
    </row>
    <row r="44" spans="1:15" ht="23.4" x14ac:dyDescent="0.45">
      <c r="A44" t="s">
        <v>51</v>
      </c>
      <c r="B44" s="192" t="s">
        <v>598</v>
      </c>
      <c r="C44" s="188">
        <v>0.2</v>
      </c>
      <c r="D44" s="188">
        <v>0.2</v>
      </c>
      <c r="E44" s="193">
        <v>1</v>
      </c>
      <c r="F44" t="s">
        <v>53</v>
      </c>
      <c r="G44" s="186" t="s">
        <v>53</v>
      </c>
      <c r="H44" t="s">
        <v>593</v>
      </c>
      <c r="I44" t="s">
        <v>109</v>
      </c>
      <c r="J44" s="105" t="s">
        <v>594</v>
      </c>
      <c r="K44" s="187">
        <v>1.8</v>
      </c>
      <c r="L44" t="s">
        <v>53</v>
      </c>
      <c r="M44" s="186" t="s">
        <v>53</v>
      </c>
      <c r="N44" s="186" t="s">
        <v>53</v>
      </c>
      <c r="O44"/>
    </row>
    <row r="45" spans="1:15" ht="23.4" x14ac:dyDescent="0.45">
      <c r="A45" t="s">
        <v>51</v>
      </c>
      <c r="B45" s="192" t="s">
        <v>599</v>
      </c>
      <c r="C45" s="188">
        <v>0.2</v>
      </c>
      <c r="D45" s="188">
        <v>0.2</v>
      </c>
      <c r="E45" s="193">
        <v>1</v>
      </c>
      <c r="F45" t="s">
        <v>53</v>
      </c>
      <c r="G45" s="186" t="s">
        <v>53</v>
      </c>
      <c r="H45" t="s">
        <v>593</v>
      </c>
      <c r="I45" t="s">
        <v>109</v>
      </c>
      <c r="J45" s="105" t="s">
        <v>594</v>
      </c>
      <c r="K45" s="187">
        <v>1.8</v>
      </c>
      <c r="L45" t="s">
        <v>53</v>
      </c>
      <c r="M45" s="186" t="s">
        <v>53</v>
      </c>
      <c r="N45" s="186" t="s">
        <v>53</v>
      </c>
      <c r="O45"/>
    </row>
    <row r="46" spans="1:15" ht="23.4" x14ac:dyDescent="0.45">
      <c r="A46" t="s">
        <v>51</v>
      </c>
      <c r="B46" s="192" t="s">
        <v>600</v>
      </c>
      <c r="C46" s="188">
        <v>0.2</v>
      </c>
      <c r="D46" s="188">
        <v>0.2</v>
      </c>
      <c r="E46" s="193">
        <v>1</v>
      </c>
      <c r="F46" t="s">
        <v>53</v>
      </c>
      <c r="G46" s="186" t="s">
        <v>53</v>
      </c>
      <c r="H46" t="s">
        <v>593</v>
      </c>
      <c r="I46" t="s">
        <v>109</v>
      </c>
      <c r="J46" s="105" t="s">
        <v>594</v>
      </c>
      <c r="K46" s="187">
        <v>1.8</v>
      </c>
      <c r="L46" t="s">
        <v>53</v>
      </c>
      <c r="M46" s="186" t="s">
        <v>53</v>
      </c>
      <c r="N46" s="186" t="s">
        <v>53</v>
      </c>
      <c r="O46"/>
    </row>
    <row r="47" spans="1:15" ht="23.4" x14ac:dyDescent="0.45">
      <c r="A47" t="s">
        <v>51</v>
      </c>
      <c r="B47" s="192" t="s">
        <v>601</v>
      </c>
      <c r="C47" s="188">
        <v>0.2</v>
      </c>
      <c r="D47" s="188">
        <v>0.2</v>
      </c>
      <c r="E47" s="193">
        <v>1</v>
      </c>
      <c r="F47" t="s">
        <v>53</v>
      </c>
      <c r="G47" s="186" t="s">
        <v>53</v>
      </c>
      <c r="H47" t="s">
        <v>593</v>
      </c>
      <c r="I47" t="s">
        <v>109</v>
      </c>
      <c r="J47" s="105" t="s">
        <v>594</v>
      </c>
      <c r="K47" s="187">
        <v>1.8</v>
      </c>
      <c r="L47" t="s">
        <v>53</v>
      </c>
      <c r="M47" s="186" t="s">
        <v>53</v>
      </c>
      <c r="N47" s="186" t="s">
        <v>53</v>
      </c>
      <c r="O47"/>
    </row>
    <row r="48" spans="1:15" ht="23.4" x14ac:dyDescent="0.45">
      <c r="A48" t="s">
        <v>51</v>
      </c>
      <c r="B48" s="192" t="s">
        <v>602</v>
      </c>
      <c r="C48" s="188">
        <v>0.2</v>
      </c>
      <c r="D48" s="188">
        <v>0.2</v>
      </c>
      <c r="E48" s="193">
        <v>1</v>
      </c>
      <c r="F48" t="s">
        <v>53</v>
      </c>
      <c r="G48" s="186" t="s">
        <v>53</v>
      </c>
      <c r="H48" t="s">
        <v>593</v>
      </c>
      <c r="I48" t="s">
        <v>109</v>
      </c>
      <c r="J48" s="105" t="s">
        <v>594</v>
      </c>
      <c r="K48" s="187">
        <v>1.8</v>
      </c>
      <c r="L48" t="s">
        <v>53</v>
      </c>
      <c r="M48" s="186" t="s">
        <v>53</v>
      </c>
      <c r="N48" s="186" t="s">
        <v>53</v>
      </c>
      <c r="O48"/>
    </row>
    <row r="49" spans="1:15" ht="23.4" x14ac:dyDescent="0.45">
      <c r="A49" t="s">
        <v>51</v>
      </c>
      <c r="B49" s="192" t="s">
        <v>603</v>
      </c>
      <c r="C49" s="188">
        <v>0.2</v>
      </c>
      <c r="D49" s="188">
        <v>0.2</v>
      </c>
      <c r="E49" s="193">
        <v>1</v>
      </c>
      <c r="F49" t="s">
        <v>53</v>
      </c>
      <c r="G49" s="186" t="s">
        <v>53</v>
      </c>
      <c r="H49" t="s">
        <v>593</v>
      </c>
      <c r="I49" t="s">
        <v>109</v>
      </c>
      <c r="J49" s="105" t="s">
        <v>594</v>
      </c>
      <c r="K49" s="187">
        <v>1.8</v>
      </c>
      <c r="L49" t="s">
        <v>104</v>
      </c>
      <c r="M49" s="186" t="s">
        <v>53</v>
      </c>
      <c r="N49" s="186" t="s">
        <v>53</v>
      </c>
      <c r="O49"/>
    </row>
    <row r="50" spans="1:15" ht="23.4" x14ac:dyDescent="0.45">
      <c r="A50" t="s">
        <v>51</v>
      </c>
      <c r="B50" s="192" t="s">
        <v>604</v>
      </c>
      <c r="C50" s="188">
        <v>0.2</v>
      </c>
      <c r="D50" s="188">
        <v>0.2</v>
      </c>
      <c r="E50" s="193">
        <v>1</v>
      </c>
      <c r="F50" t="s">
        <v>53</v>
      </c>
      <c r="G50" s="186" t="s">
        <v>53</v>
      </c>
      <c r="H50" t="s">
        <v>593</v>
      </c>
      <c r="I50" t="s">
        <v>109</v>
      </c>
      <c r="J50" s="105" t="s">
        <v>594</v>
      </c>
      <c r="K50" s="187">
        <v>1.8</v>
      </c>
      <c r="L50" t="s">
        <v>104</v>
      </c>
      <c r="M50" s="186" t="s">
        <v>53</v>
      </c>
      <c r="N50" s="186" t="s">
        <v>53</v>
      </c>
      <c r="O50"/>
    </row>
    <row r="51" spans="1:15" ht="23.4" x14ac:dyDescent="0.45">
      <c r="A51" t="s">
        <v>51</v>
      </c>
      <c r="B51" s="192" t="s">
        <v>605</v>
      </c>
      <c r="C51" s="188">
        <v>0.2</v>
      </c>
      <c r="D51" s="188">
        <v>0.2</v>
      </c>
      <c r="E51" s="193">
        <v>1</v>
      </c>
      <c r="F51" t="s">
        <v>53</v>
      </c>
      <c r="G51" s="186" t="s">
        <v>53</v>
      </c>
      <c r="H51" t="s">
        <v>593</v>
      </c>
      <c r="I51" t="s">
        <v>109</v>
      </c>
      <c r="J51" s="105" t="s">
        <v>594</v>
      </c>
      <c r="K51" s="187">
        <v>1.8</v>
      </c>
      <c r="L51" t="s">
        <v>104</v>
      </c>
      <c r="M51" s="186" t="s">
        <v>53</v>
      </c>
      <c r="N51" s="186" t="s">
        <v>53</v>
      </c>
      <c r="O51"/>
    </row>
  </sheetData>
  <conditionalFormatting sqref="A1:N51">
    <cfRule type="expression" dxfId="358" priority="1">
      <formula>$J1&lt;&gt;#REF!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landscape" horizontalDpi="4294967293" r:id="rId1"/>
  <headerFooter>
    <oddHeader>&amp;L&amp;T&amp;C&amp;14&amp;F &amp;"-,Félkövér"&amp;18&amp;A&amp;R&amp;P/&amp;N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2333-EDE3-4ADC-9DDA-C040DC9FCB8B}">
  <sheetPr codeName="Munka27">
    <tabColor rgb="FF7030A0"/>
  </sheetPr>
  <dimension ref="A1:Z220"/>
  <sheetViews>
    <sheetView zoomScale="85" zoomScaleNormal="85" workbookViewId="0">
      <pane xSplit="4" topLeftCell="E1" activePane="topRight" state="frozen"/>
      <selection activeCell="F19" sqref="F19"/>
      <selection pane="topRight" activeCell="M57" sqref="M57"/>
    </sheetView>
  </sheetViews>
  <sheetFormatPr defaultColWidth="8.88671875" defaultRowHeight="14.4" x14ac:dyDescent="0.3"/>
  <cols>
    <col min="1" max="1" width="9.6640625" style="197" bestFit="1" customWidth="1"/>
    <col min="2" max="2" width="18.5546875" style="197" bestFit="1" customWidth="1"/>
    <col min="3" max="3" width="16.6640625" style="197" bestFit="1" customWidth="1"/>
    <col min="4" max="4" width="23.33203125" style="197" bestFit="1" customWidth="1"/>
    <col min="5" max="5" width="27.33203125" style="197" bestFit="1" customWidth="1"/>
    <col min="6" max="6" width="23.33203125" style="197" bestFit="1" customWidth="1"/>
    <col min="7" max="7" width="17.6640625" style="197" bestFit="1" customWidth="1"/>
    <col min="8" max="8" width="13.6640625" style="197" bestFit="1" customWidth="1"/>
    <col min="9" max="9" width="14.6640625" style="197" customWidth="1"/>
    <col min="10" max="10" width="13" style="197" bestFit="1" customWidth="1"/>
    <col min="11" max="11" width="12.33203125" style="197" bestFit="1" customWidth="1"/>
    <col min="12" max="12" width="13.33203125" style="197" bestFit="1" customWidth="1"/>
    <col min="13" max="13" width="13.44140625" style="197" bestFit="1" customWidth="1"/>
    <col min="14" max="14" width="23" style="197" bestFit="1" customWidth="1"/>
    <col min="15" max="15" width="22.6640625" style="197" bestFit="1" customWidth="1"/>
    <col min="16" max="16" width="17.33203125" style="197" bestFit="1" customWidth="1"/>
    <col min="17" max="17" width="24" style="197" bestFit="1" customWidth="1"/>
    <col min="18" max="18" width="19.6640625" style="197" bestFit="1" customWidth="1"/>
    <col min="19" max="19" width="40.6640625" style="197" bestFit="1" customWidth="1"/>
    <col min="20" max="20" width="12.5546875" style="197" bestFit="1" customWidth="1"/>
    <col min="21" max="24" width="8.88671875" style="197"/>
    <col min="25" max="25" width="10.6640625" style="197" bestFit="1" customWidth="1"/>
    <col min="26" max="16384" width="8.88671875" style="197"/>
  </cols>
  <sheetData>
    <row r="1" spans="2:7" x14ac:dyDescent="0.3">
      <c r="D1" s="180" t="s">
        <v>104</v>
      </c>
    </row>
    <row r="2" spans="2:7" x14ac:dyDescent="0.3">
      <c r="D2" s="181" t="s">
        <v>105</v>
      </c>
    </row>
    <row r="4" spans="2:7" x14ac:dyDescent="0.3">
      <c r="B4" s="197" t="s">
        <v>106</v>
      </c>
      <c r="E4" s="197" t="s">
        <v>107</v>
      </c>
      <c r="F4" s="197" t="s">
        <v>96</v>
      </c>
      <c r="G4" s="197" t="s">
        <v>108</v>
      </c>
    </row>
    <row r="5" spans="2:7" x14ac:dyDescent="0.3">
      <c r="B5" s="51" t="s">
        <v>109</v>
      </c>
      <c r="E5" s="197" t="s">
        <v>110</v>
      </c>
      <c r="F5" s="197" t="str" cm="1">
        <f t="array" ref="F5">INDEX(_xlfn.TEXTSPLIT(FolyamatVált_Táblázatok[[#This Row],[Tábla neve]],"_"),,1)</f>
        <v>Folyamat</v>
      </c>
      <c r="G5" s="197" t="str" cm="1">
        <f t="array" ref="G5">INDEX(_xlfn.TEXTSPLIT(FolyamatVált_Táblázatok[[#This Row],[Tábla neve]],"_"),,2)</f>
        <v>Gyártáselőkészítés</v>
      </c>
    </row>
    <row r="6" spans="2:7" x14ac:dyDescent="0.3">
      <c r="B6" s="51" t="s">
        <v>111</v>
      </c>
      <c r="E6" s="197" t="s">
        <v>112</v>
      </c>
      <c r="F6" s="197" t="str" cm="1">
        <f t="array" ref="F6">INDEX(_xlfn.TEXTSPLIT(FolyamatVált_Táblázatok[[#This Row],[Tábla neve]],"_"),,1)</f>
        <v>Folyamat</v>
      </c>
      <c r="G6" s="197" t="str" cm="1">
        <f t="array" ref="G6">INDEX(_xlfn.TEXTSPLIT(FolyamatVált_Táblázatok[[#This Row],[Tábla neve]],"_"),,2)</f>
        <v>Ajtólap</v>
      </c>
    </row>
    <row r="7" spans="2:7" x14ac:dyDescent="0.3">
      <c r="B7" s="51" t="s">
        <v>113</v>
      </c>
      <c r="E7" s="197" t="s">
        <v>114</v>
      </c>
      <c r="F7" s="197" t="str" cm="1">
        <f t="array" ref="F7">INDEX(_xlfn.TEXTSPLIT(FolyamatVált_Táblázatok[[#This Row],[Tábla neve]],"_"),,1)</f>
        <v>Folyamat</v>
      </c>
      <c r="G7" s="197" t="str" cm="1">
        <f t="array" ref="G7">INDEX(_xlfn.TEXTSPLIT(FolyamatVált_Táblázatok[[#This Row],[Tábla neve]],"_"),,2)</f>
        <v>Tokmag</v>
      </c>
    </row>
    <row r="8" spans="2:7" x14ac:dyDescent="0.3">
      <c r="B8" s="51" t="s">
        <v>115</v>
      </c>
      <c r="E8" s="197" t="s">
        <v>116</v>
      </c>
      <c r="F8" s="197" t="str" cm="1">
        <f t="array" ref="F8">INDEX(_xlfn.TEXTSPLIT(FolyamatVált_Táblázatok[[#This Row],[Tábla neve]],"_"),,1)</f>
        <v>Folyamat</v>
      </c>
      <c r="G8" s="197" t="str" cm="1">
        <f t="array" ref="G8">INDEX(_xlfn.TEXTSPLIT(FolyamatVált_Táblázatok[[#This Row],[Tábla neve]],"_"),,2)</f>
        <v>TokmagTU</v>
      </c>
    </row>
    <row r="9" spans="2:7" x14ac:dyDescent="0.3">
      <c r="B9" s="51" t="s">
        <v>117</v>
      </c>
      <c r="E9" s="197" t="s">
        <v>118</v>
      </c>
      <c r="F9" s="197" t="str" cm="1">
        <f t="array" ref="F9">INDEX(_xlfn.TEXTSPLIT(FolyamatVált_Táblázatok[[#This Row],[Tábla neve]],"_"),,1)</f>
        <v>Folyamat</v>
      </c>
      <c r="G9" s="197" t="str" cm="1">
        <f t="array" ref="G9">INDEX(_xlfn.TEXTSPLIT(FolyamatVált_Táblázatok[[#This Row],[Tábla neve]],"_"),,2)</f>
        <v>Borítás</v>
      </c>
    </row>
    <row r="10" spans="2:7" x14ac:dyDescent="0.3">
      <c r="B10" s="51" t="s">
        <v>119</v>
      </c>
      <c r="E10" s="197" t="s">
        <v>120</v>
      </c>
      <c r="F10" s="197" t="str" cm="1">
        <f t="array" ref="F10">INDEX(_xlfn.TEXTSPLIT(FolyamatVált_Táblázatok[[#This Row],[Tábla neve]],"_"),,1)</f>
        <v>Folyamat</v>
      </c>
      <c r="G10" s="197" t="str" cm="1">
        <f t="array" ref="G10">INDEX(_xlfn.TEXTSPLIT(FolyamatVált_Táblázatok[[#This Row],[Tábla neve]],"_"),,2)</f>
        <v>Bútorfront</v>
      </c>
    </row>
    <row r="11" spans="2:7" x14ac:dyDescent="0.3">
      <c r="B11" s="51" t="s">
        <v>121</v>
      </c>
      <c r="E11" s="197" t="s">
        <v>122</v>
      </c>
      <c r="F11" s="197" t="str" cm="1">
        <f t="array" ref="F11">INDEX(_xlfn.TEXTSPLIT(FolyamatVált_Táblázatok[[#This Row],[Tábla neve]],"_"),,1)</f>
        <v>Folyamat</v>
      </c>
      <c r="G11" s="197" t="str" cm="1">
        <f t="array" ref="G11">INDEX(_xlfn.TEXTSPLIT(FolyamatVált_Táblázatok[[#This Row],[Tábla neve]],"_"),,2)</f>
        <v>Blende</v>
      </c>
    </row>
    <row r="12" spans="2:7" x14ac:dyDescent="0.3">
      <c r="B12" s="51" t="s">
        <v>123</v>
      </c>
      <c r="E12" s="197" t="s">
        <v>124</v>
      </c>
      <c r="F12" s="197" t="str" cm="1">
        <f t="array" ref="F12">INDEX(_xlfn.TEXTSPLIT(FolyamatVált_Táblázatok[[#This Row],[Tábla neve]],"_"),,1)</f>
        <v>Folyamat</v>
      </c>
      <c r="G12" s="197" t="str" cm="1">
        <f t="array" ref="G12">INDEX(_xlfn.TEXTSPLIT(FolyamatVált_Táblázatok[[#This Row],[Tábla neve]],"_"),,2)</f>
        <v>Falpanel</v>
      </c>
    </row>
    <row r="13" spans="2:7" x14ac:dyDescent="0.3">
      <c r="B13" s="51" t="s">
        <v>125</v>
      </c>
    </row>
    <row r="14" spans="2:7" x14ac:dyDescent="0.3">
      <c r="B14" s="51" t="s">
        <v>126</v>
      </c>
    </row>
    <row r="15" spans="2:7" x14ac:dyDescent="0.3">
      <c r="B15" s="51" t="s">
        <v>127</v>
      </c>
    </row>
    <row r="16" spans="2:7" x14ac:dyDescent="0.3">
      <c r="B16" s="51" t="s">
        <v>128</v>
      </c>
    </row>
    <row r="17" spans="2:2" x14ac:dyDescent="0.3">
      <c r="B17" s="51" t="s">
        <v>129</v>
      </c>
    </row>
    <row r="18" spans="2:2" x14ac:dyDescent="0.3">
      <c r="B18" s="51" t="s">
        <v>130</v>
      </c>
    </row>
    <row r="19" spans="2:2" x14ac:dyDescent="0.3">
      <c r="B19" s="51" t="s">
        <v>131</v>
      </c>
    </row>
    <row r="20" spans="2:2" x14ac:dyDescent="0.3">
      <c r="B20" s="51" t="s">
        <v>132</v>
      </c>
    </row>
    <row r="21" spans="2:2" x14ac:dyDescent="0.3">
      <c r="B21" s="51" t="s">
        <v>133</v>
      </c>
    </row>
    <row r="22" spans="2:2" x14ac:dyDescent="0.3">
      <c r="B22" s="51" t="s">
        <v>134</v>
      </c>
    </row>
    <row r="23" spans="2:2" x14ac:dyDescent="0.3">
      <c r="B23" s="51" t="s">
        <v>135</v>
      </c>
    </row>
    <row r="24" spans="2:2" x14ac:dyDescent="0.3">
      <c r="B24" s="51" t="s">
        <v>136</v>
      </c>
    </row>
    <row r="25" spans="2:2" x14ac:dyDescent="0.3">
      <c r="B25" s="51" t="s">
        <v>137</v>
      </c>
    </row>
    <row r="26" spans="2:2" x14ac:dyDescent="0.3">
      <c r="B26" s="51" t="s">
        <v>138</v>
      </c>
    </row>
    <row r="27" spans="2:2" x14ac:dyDescent="0.3">
      <c r="B27" s="51" t="s">
        <v>139</v>
      </c>
    </row>
    <row r="28" spans="2:2" x14ac:dyDescent="0.3">
      <c r="B28" s="51" t="s">
        <v>140</v>
      </c>
    </row>
    <row r="29" spans="2:2" x14ac:dyDescent="0.3">
      <c r="B29" s="51" t="s">
        <v>141</v>
      </c>
    </row>
    <row r="30" spans="2:2" x14ac:dyDescent="0.3">
      <c r="B30" s="51" t="s">
        <v>142</v>
      </c>
    </row>
    <row r="31" spans="2:2" x14ac:dyDescent="0.3">
      <c r="B31" s="51" t="s">
        <v>143</v>
      </c>
    </row>
    <row r="32" spans="2:2" x14ac:dyDescent="0.3">
      <c r="B32" s="51" t="s">
        <v>144</v>
      </c>
    </row>
    <row r="36" spans="1:23" x14ac:dyDescent="0.3">
      <c r="A36" s="194" t="s">
        <v>38</v>
      </c>
      <c r="B36" s="195" t="s">
        <v>145</v>
      </c>
      <c r="C36" s="195" t="s">
        <v>146</v>
      </c>
      <c r="D36" s="195" t="s">
        <v>147</v>
      </c>
      <c r="E36" s="195" t="s">
        <v>148</v>
      </c>
      <c r="F36" s="195" t="s">
        <v>149</v>
      </c>
      <c r="G36" s="195" t="s">
        <v>28</v>
      </c>
      <c r="H36" s="195" t="s">
        <v>150</v>
      </c>
      <c r="I36" s="195" t="s">
        <v>151</v>
      </c>
      <c r="J36" s="195" t="s">
        <v>152</v>
      </c>
      <c r="K36" s="195" t="s">
        <v>153</v>
      </c>
      <c r="L36" s="195" t="s">
        <v>154</v>
      </c>
      <c r="M36" s="195" t="s">
        <v>155</v>
      </c>
      <c r="N36" s="195" t="s">
        <v>156</v>
      </c>
      <c r="O36" s="195" t="s">
        <v>157</v>
      </c>
      <c r="P36" s="198" t="s">
        <v>158</v>
      </c>
      <c r="Q36" s="195" t="s">
        <v>159</v>
      </c>
      <c r="R36" s="195" t="s">
        <v>160</v>
      </c>
      <c r="S36" s="195" t="s">
        <v>161</v>
      </c>
      <c r="T36" s="195" t="s">
        <v>162</v>
      </c>
      <c r="U36" s="195" t="s">
        <v>163</v>
      </c>
      <c r="V36" s="198" t="s">
        <v>164</v>
      </c>
      <c r="W36" s="195" t="s">
        <v>165</v>
      </c>
    </row>
    <row r="37" spans="1:23" x14ac:dyDescent="0.3">
      <c r="A37" s="194" t="str">
        <f t="shared" ref="A37:A48" ca="1" si="0">Projekt_Szám</f>
        <v>ProjektSzám</v>
      </c>
      <c r="B37" s="199" t="s">
        <v>166</v>
      </c>
      <c r="C37" s="195" t="str">
        <f ca="1">Folyamat_Sor_Gyártáselőkészítés[[#This Row],[DSMR]] &amp; "-" &amp; Folyamat_Sor_Gyártáselőkészítés[[#This Row],[Feladat Rövidnév]]</f>
        <v>ProjektSzám-GyI-E.00</v>
      </c>
      <c r="D37" s="51" t="str">
        <f>_xlfn.XLOOKUP(Folyamat_Sor_Gyártáselőkészítés[[#This Row],[Feladat Rövidnév]],Feladat_Egység_idő1[Feladat Rövidnév],Feladat_Egység_idő1[Feladat leírás],0,0,1)</f>
        <v>Előkészítés</v>
      </c>
      <c r="E37" s="51" t="str">
        <f>_xlfn.XLOOKUP(Folyamat_Sor_Gyártáselőkészítés[[#This Row],[Feladat Rövidnév]],Feladat_Egység_idő1[Feladat Rövidnév],Feladat_Egység_idő1[Feladat leírás],0,0,1)</f>
        <v>Előkészítés</v>
      </c>
      <c r="F37" s="51" t="str">
        <f>_xlfn.LET(
_xlpm.megnevezés,"Előkészítés",
IF(_xlpm.megnevezés=Folyamat_Sor_Gyártáselőkészítés[[#This Row],[Megnevezés]],"",_xlpm.megnevezés)
)</f>
        <v/>
      </c>
      <c r="G37" s="230" t="s">
        <v>167</v>
      </c>
      <c r="H37" s="200" t="s">
        <v>168</v>
      </c>
      <c r="I37" s="48" t="s">
        <v>169</v>
      </c>
      <c r="J37" s="199" t="s">
        <v>170</v>
      </c>
      <c r="K37" s="199"/>
      <c r="L37" s="199"/>
      <c r="M37" s="199"/>
      <c r="N37" s="201">
        <v>1</v>
      </c>
      <c r="O37" s="202">
        <f>_xlfn.XLOOKUP(Folyamat_Sor_Gyártáselőkészítés[[#This Row],[Feladat Rövidnév]],Feladat_Egység_idő1[Feladat Rövidnév],Feladat_Egység_idő1[Egység idő],0,0,1)</f>
        <v>0</v>
      </c>
      <c r="P37" s="198">
        <f>_xlfn.XLOOKUP(Folyamat_Sor_Gyártáselőkészítés[[#This Row],[Feladat Rövidnév]],Feladat_Egység_idő1[Feladat Rövidnév],Feladat_Egység_idő1[Humánerő],0,0,1)</f>
        <v>0</v>
      </c>
      <c r="Q37" s="195"/>
      <c r="R37" s="195"/>
      <c r="S37" s="195"/>
      <c r="T37" s="195"/>
      <c r="U37" s="195"/>
      <c r="V37" s="203">
        <v>1</v>
      </c>
      <c r="W37" s="195">
        <v>5</v>
      </c>
    </row>
    <row r="38" spans="1:23" ht="28.8" x14ac:dyDescent="0.3">
      <c r="A38" s="194" t="str">
        <f t="shared" ca="1" si="0"/>
        <v>ProjektSzám</v>
      </c>
      <c r="B38" s="199" t="s">
        <v>171</v>
      </c>
      <c r="C38" s="195" t="str">
        <f ca="1">Folyamat_Sor_Gyártáselőkészítés[[#This Row],[DSMR]] &amp; "-" &amp; Folyamat_Sor_Gyártáselőkészítés[[#This Row],[Feladat Rövidnév]]</f>
        <v>ProjektSzám-GyI-E.01</v>
      </c>
      <c r="D38" s="51" t="str">
        <f>_xlfn.XLOOKUP(Folyamat_Sor_Gyártáselőkészítés[[#This Row],[Feladat Rövidnév]],Feladat_Egység_idő1[Feladat Rövidnév],Feladat_Egység_idő1[Feladat leírás],0,0,1)</f>
        <v>Megrendelés átadó megbeszélés</v>
      </c>
      <c r="E38" s="51" t="str">
        <f>_xlfn.XLOOKUP(Folyamat_Sor_Gyártáselőkészítés[[#This Row],[Feladat Rövidnév]],Feladat_Egység_idő1[Feladat Rövidnév],Feladat_Egység_idő1[Feladat leírás],0,0,1)</f>
        <v>Megrendelés átadó megbeszélés</v>
      </c>
      <c r="F38" s="51" t="str">
        <f>_xlfn.LET(
_xlpm.megnevezés,"Előkészítés",
IF(_xlpm.megnevezés=Folyamat_Sor_Gyártáselőkészítés[[#This Row],[Megnevezés]],"",_xlpm.megnevezés)
)</f>
        <v>Előkészítés</v>
      </c>
      <c r="G38" s="230" t="s">
        <v>52</v>
      </c>
      <c r="H38" s="200" t="s">
        <v>172</v>
      </c>
      <c r="I38" s="48" t="s">
        <v>169</v>
      </c>
      <c r="J38" s="199" t="s">
        <v>170</v>
      </c>
      <c r="K38" s="199" t="s">
        <v>173</v>
      </c>
      <c r="L38" s="199" t="s">
        <v>174</v>
      </c>
      <c r="M38" s="199"/>
      <c r="N38" s="201">
        <v>1</v>
      </c>
      <c r="O38" s="202">
        <f>_xlfn.XLOOKUP(Folyamat_Sor_Gyártáselőkészítés[[#This Row],[Feladat Rövidnév]],Feladat_Egység_idő1[Feladat Rövidnév],Feladat_Egység_idő1[Egység idő],0,0,1)</f>
        <v>4.1666666666666664E-2</v>
      </c>
      <c r="P38" s="198">
        <f>_xlfn.XLOOKUP(Folyamat_Sor_Gyártáselőkészítés[[#This Row],[Feladat Rövidnév]],Feladat_Egység_idő1[Feladat Rövidnév],Feladat_Egység_idő1[Humánerő],0,0,1)</f>
        <v>1</v>
      </c>
      <c r="Q38" s="195" t="str">
        <f ca="1">Folyamat_Sor_Gyártáselőkészítés[[#This Row],[DSMR]] &amp; "-GyI-E.00"</f>
        <v>ProjektSzám-GyI-E.00</v>
      </c>
      <c r="R38" s="195" t="s">
        <v>166</v>
      </c>
      <c r="S38" s="195" t="str">
        <f ca="1">Folyamat_Sor_Gyártáselőkészítés[[#This Row],[DSMR]] &amp; "-" &amp; Folyamat_Sor_Gyártáselőkészítés[[#This Row],[Szülő feladat Rővidnév]]</f>
        <v>ProjektSzám-GyI-E.00</v>
      </c>
      <c r="T38" s="195" t="s">
        <v>175</v>
      </c>
      <c r="U38" s="195"/>
      <c r="V38" s="203">
        <v>1</v>
      </c>
      <c r="W38" s="195"/>
    </row>
    <row r="39" spans="1:23" x14ac:dyDescent="0.3">
      <c r="A39" s="198" t="str">
        <f t="shared" ca="1" si="0"/>
        <v>ProjektSzám</v>
      </c>
      <c r="B39" s="199" t="s">
        <v>176</v>
      </c>
      <c r="C39" s="195" t="str">
        <f ca="1">Folyamat_Sor_Gyártáselőkészítés[[#This Row],[DSMR]] &amp; "-" &amp; Folyamat_Sor_Gyártáselőkészítés[[#This Row],[Feladat Rövidnév]]</f>
        <v>ProjektSzám-GyI-E.02</v>
      </c>
      <c r="D39" s="51" t="str">
        <f>_xlfn.XLOOKUP(Folyamat_Sor_Gyártáselőkészítés[[#This Row],[Feladat Rövidnév]],Feladat_Egység_idő1[Feladat Rövidnév],Feladat_Egység_idő1[Feladat leírás],0,0,1)</f>
        <v>Információk beszerzése</v>
      </c>
      <c r="E39" s="51" t="str">
        <f>_xlfn.XLOOKUP(Folyamat_Sor_Gyártáselőkészítés[[#This Row],[Feladat Rövidnév]],Feladat_Egység_idő1[Feladat Rövidnév],Feladat_Egység_idő1[Feladat leírás],0,0,1)</f>
        <v>Információk beszerzése</v>
      </c>
      <c r="F39" s="51" t="str">
        <f>_xlfn.LET(
_xlpm.megnevezés,"Előkészítés",
IF(_xlpm.megnevezés=Folyamat_Sor_Gyártáselőkészítés[[#This Row],[Megnevezés]],"",_xlpm.megnevezés)
)</f>
        <v>Előkészítés</v>
      </c>
      <c r="G39" s="230" t="s">
        <v>54</v>
      </c>
      <c r="H39" s="200" t="s">
        <v>172</v>
      </c>
      <c r="I39" s="48" t="s">
        <v>169</v>
      </c>
      <c r="J39" s="199" t="s">
        <v>170</v>
      </c>
      <c r="K39" s="199" t="s">
        <v>173</v>
      </c>
      <c r="L39" s="199" t="s">
        <v>174</v>
      </c>
      <c r="M39" s="199"/>
      <c r="N39" s="201">
        <v>1</v>
      </c>
      <c r="O39" s="202">
        <f>_xlfn.XLOOKUP(Folyamat_Sor_Gyártáselőkészítés[[#This Row],[Feladat Rövidnév]],Feladat_Egység_idő1[Feladat Rövidnév],Feladat_Egység_idő1[Egység idő],0,0,1)</f>
        <v>4.1666666666666664E-2</v>
      </c>
      <c r="P39" s="198">
        <f>_xlfn.XLOOKUP(Folyamat_Sor_Gyártáselőkészítés[[#This Row],[Feladat Rövidnév]],Feladat_Egység_idő1[Feladat Rövidnév],Feladat_Egység_idő1[Humánerő],0,0,1)</f>
        <v>1</v>
      </c>
      <c r="Q39" s="195" t="str">
        <f ca="1">Folyamat_Sor_Gyártáselőkészítés[[#This Row],[DSMR]] &amp; "-GyI-E.00"</f>
        <v>ProjektSzám-GyI-E.00</v>
      </c>
      <c r="R39" s="195" t="s">
        <v>171</v>
      </c>
      <c r="S39" s="195" t="str">
        <f ca="1">Folyamat_Sor_Gyártáselőkészítés[[#This Row],[DSMR]] &amp; "-" &amp; Folyamat_Sor_Gyártáselőkészítés[[#This Row],[Szülő feladat Rővidnév]]</f>
        <v>ProjektSzám-GyI-E.01</v>
      </c>
      <c r="T39" s="195" t="s">
        <v>175</v>
      </c>
      <c r="U39" s="195"/>
      <c r="V39" s="203">
        <v>1</v>
      </c>
      <c r="W39" s="195"/>
    </row>
    <row r="40" spans="1:23" x14ac:dyDescent="0.3">
      <c r="A40" s="198" t="str">
        <f t="shared" ca="1" si="0"/>
        <v>ProjektSzám</v>
      </c>
      <c r="B40" s="199" t="s">
        <v>177</v>
      </c>
      <c r="C40" s="195" t="str">
        <f ca="1">Folyamat_Sor_Gyártáselőkészítés[[#This Row],[DSMR]] &amp; "-" &amp; Folyamat_Sor_Gyártáselőkészítés[[#This Row],[Feladat Rövidnév]]</f>
        <v>ProjektSzám-GyI-E.02.01</v>
      </c>
      <c r="D40" s="51">
        <f>_xlfn.XLOOKUP(Folyamat_Sor_Gyártáselőkészítés[[#This Row],[Feladat Rövidnév]],Feladat_Egység_idő1[Feladat Rövidnév],Feladat_Egység_idő1[Feladat leírás],0,0,1)</f>
        <v>0</v>
      </c>
      <c r="E40" s="51">
        <f>_xlfn.XLOOKUP(Folyamat_Sor_Gyártáselőkészítés[[#This Row],[Feladat Rövidnév]],Feladat_Egység_idő1[Feladat Rövidnév],Feladat_Egység_idő1[Feladat leírás],0,0,1)</f>
        <v>0</v>
      </c>
      <c r="F40" s="51" t="str">
        <f>_xlfn.LET(
_xlpm.megnevezés,"Előkészítés",
IF(_xlpm.megnevezés=Folyamat_Sor_Gyártáselőkészítés[[#This Row],[Megnevezés]],"",_xlpm.megnevezés)
)</f>
        <v>Előkészítés</v>
      </c>
      <c r="G40" s="230" t="s">
        <v>55</v>
      </c>
      <c r="H40" s="200" t="s">
        <v>172</v>
      </c>
      <c r="I40" s="48" t="s">
        <v>169</v>
      </c>
      <c r="J40" s="199" t="s">
        <v>170</v>
      </c>
      <c r="K40" s="199" t="s">
        <v>173</v>
      </c>
      <c r="L40" s="199" t="s">
        <v>174</v>
      </c>
      <c r="M40" s="199" t="s">
        <v>178</v>
      </c>
      <c r="N40" s="201">
        <v>1</v>
      </c>
      <c r="O40" s="202">
        <f>_xlfn.XLOOKUP(Folyamat_Sor_Gyártáselőkészítés[[#This Row],[Feladat Rövidnév]],Feladat_Egység_idő1[Feladat Rövidnév],Feladat_Egység_idő1[Egység idő],0,0,1)</f>
        <v>0</v>
      </c>
      <c r="P40" s="198">
        <f>_xlfn.XLOOKUP(Folyamat_Sor_Gyártáselőkészítés[[#This Row],[Feladat Rövidnév]],Feladat_Egység_idő1[Feladat Rövidnév],Feladat_Egység_idő1[Humánerő],0,0,1)</f>
        <v>0</v>
      </c>
      <c r="Q40" s="195" t="str">
        <f ca="1">Folyamat_Sor_Gyártáselőkészítés[[#This Row],[DSMR]] &amp; "-GyI-E.00"</f>
        <v>ProjektSzám-GyI-E.00</v>
      </c>
      <c r="R40" s="195" t="s">
        <v>176</v>
      </c>
      <c r="S40" s="195" t="str">
        <f ca="1">Folyamat_Sor_Gyártáselőkészítés[[#This Row],[DSMR]] &amp; "-" &amp; Folyamat_Sor_Gyártáselőkészítés[[#This Row],[Szülő feladat Rővidnév]]</f>
        <v>ProjektSzám-GyI-E.02</v>
      </c>
      <c r="T40" s="195" t="s">
        <v>179</v>
      </c>
      <c r="U40" s="195"/>
      <c r="V40" s="203">
        <v>1</v>
      </c>
      <c r="W40" s="195"/>
    </row>
    <row r="41" spans="1:23" x14ac:dyDescent="0.3">
      <c r="A41" s="198" t="str">
        <f t="shared" ca="1" si="0"/>
        <v>ProjektSzám</v>
      </c>
      <c r="B41" s="199" t="s">
        <v>180</v>
      </c>
      <c r="C41" s="195" t="str">
        <f ca="1">Folyamat_Sor_Gyártáselőkészítés[[#This Row],[DSMR]] &amp; "-" &amp; Folyamat_Sor_Gyártáselőkészítés[[#This Row],[Feladat Rövidnév]]</f>
        <v>ProjektSzám-GyI-E.03</v>
      </c>
      <c r="D41" s="51" t="str">
        <f>_xlfn.XLOOKUP(Folyamat_Sor_Gyártáselőkészítés[[#This Row],[Feladat Rövidnév]],Feladat_Egység_idő1[Feladat Rövidnév],Feladat_Egység_idő1[Feladat leírás],0,0,1)</f>
        <v>Megerndelőlap elenőrzése</v>
      </c>
      <c r="E41" s="51" t="str">
        <f>_xlfn.XLOOKUP(Folyamat_Sor_Gyártáselőkészítés[[#This Row],[Feladat Rövidnév]],Feladat_Egység_idő1[Feladat Rövidnév],Feladat_Egység_idő1[Feladat leírás],0,0,1)</f>
        <v>Megerndelőlap elenőrzése</v>
      </c>
      <c r="F41" s="51" t="str">
        <f>_xlfn.LET(
_xlpm.megnevezés,"Előkészítés",
IF(_xlpm.megnevezés=Folyamat_Sor_Gyártáselőkészítés[[#This Row],[Megnevezés]],"",_xlpm.megnevezés)
)</f>
        <v>Előkészítés</v>
      </c>
      <c r="G41" s="230" t="s">
        <v>56</v>
      </c>
      <c r="H41" s="200" t="s">
        <v>172</v>
      </c>
      <c r="I41" s="48" t="s">
        <v>169</v>
      </c>
      <c r="J41" s="199" t="s">
        <v>170</v>
      </c>
      <c r="K41" s="199" t="s">
        <v>173</v>
      </c>
      <c r="L41" s="199" t="s">
        <v>174</v>
      </c>
      <c r="M41" s="199"/>
      <c r="N41" s="201">
        <v>1</v>
      </c>
      <c r="O41" s="202">
        <f>_xlfn.XLOOKUP(Folyamat_Sor_Gyártáselőkészítés[[#This Row],[Feladat Rövidnév]],Feladat_Egység_idő1[Feladat Rövidnév],Feladat_Egység_idő1[Egység idő],0,0,1)</f>
        <v>4.1666666666666664E-2</v>
      </c>
      <c r="P41" s="198">
        <f>_xlfn.XLOOKUP(Folyamat_Sor_Gyártáselőkészítés[[#This Row],[Feladat Rövidnév]],Feladat_Egység_idő1[Feladat Rövidnév],Feladat_Egység_idő1[Humánerő],0,0,1)</f>
        <v>1</v>
      </c>
      <c r="Q41" s="195" t="str">
        <f ca="1">Folyamat_Sor_Gyártáselőkészítés[[#This Row],[DSMR]] &amp; "-GyI-E.00"</f>
        <v>ProjektSzám-GyI-E.00</v>
      </c>
      <c r="R41" s="195" t="s">
        <v>177</v>
      </c>
      <c r="S41" s="195" t="str">
        <f ca="1">Folyamat_Sor_Gyártáselőkészítés[[#This Row],[DSMR]] &amp; "-" &amp; Folyamat_Sor_Gyártáselőkészítés[[#This Row],[Szülő feladat Rővidnév]]</f>
        <v>ProjektSzám-GyI-E.02.01</v>
      </c>
      <c r="T41" s="195" t="s">
        <v>175</v>
      </c>
      <c r="U41" s="195"/>
      <c r="V41" s="203">
        <v>1</v>
      </c>
      <c r="W41" s="195"/>
    </row>
    <row r="42" spans="1:23" x14ac:dyDescent="0.3">
      <c r="A42" s="198" t="str">
        <f t="shared" ca="1" si="0"/>
        <v>ProjektSzám</v>
      </c>
      <c r="B42" s="199" t="s">
        <v>181</v>
      </c>
      <c r="C42" s="195" t="str">
        <f ca="1">Folyamat_Sor_Gyártáselőkészítés[[#This Row],[DSMR]] &amp; "-" &amp; Folyamat_Sor_Gyártáselőkészítés[[#This Row],[Feladat Rövidnév]]</f>
        <v>ProjektSzám-GyI-E.04</v>
      </c>
      <c r="D42" s="51" t="str">
        <f>_xlfn.XLOOKUP(Folyamat_Sor_Gyártáselőkészítés[[#This Row],[Feladat Rövidnév]],Feladat_Egység_idő1[Feladat Rövidnév],Feladat_Egység_idő1[Feladat leírás],0,0,1)</f>
        <v>Információk elenőrzése</v>
      </c>
      <c r="E42" s="51" t="str">
        <f>_xlfn.XLOOKUP(Folyamat_Sor_Gyártáselőkészítés[[#This Row],[Feladat Rövidnév]],Feladat_Egység_idő1[Feladat Rövidnév],Feladat_Egység_idő1[Feladat leírás],0,0,1)</f>
        <v>Információk elenőrzése</v>
      </c>
      <c r="F42" s="51" t="str">
        <f>_xlfn.LET(
_xlpm.megnevezés,"Előkészítés",
IF(_xlpm.megnevezés=Folyamat_Sor_Gyártáselőkészítés[[#This Row],[Megnevezés]],"",_xlpm.megnevezés)
)</f>
        <v>Előkészítés</v>
      </c>
      <c r="G42" s="230" t="s">
        <v>57</v>
      </c>
      <c r="H42" s="200" t="s">
        <v>172</v>
      </c>
      <c r="I42" s="48" t="s">
        <v>169</v>
      </c>
      <c r="J42" s="199" t="s">
        <v>170</v>
      </c>
      <c r="K42" s="199" t="s">
        <v>173</v>
      </c>
      <c r="L42" s="199" t="s">
        <v>174</v>
      </c>
      <c r="M42" s="199" t="s">
        <v>178</v>
      </c>
      <c r="N42" s="201">
        <v>1</v>
      </c>
      <c r="O42" s="202">
        <f>_xlfn.XLOOKUP(Folyamat_Sor_Gyártáselőkészítés[[#This Row],[Feladat Rövidnév]],Feladat_Egység_idő1[Feladat Rövidnév],Feladat_Egység_idő1[Egység idő],0,0,1)</f>
        <v>4.1666666666666664E-2</v>
      </c>
      <c r="P42" s="198">
        <f>_xlfn.XLOOKUP(Folyamat_Sor_Gyártáselőkészítés[[#This Row],[Feladat Rövidnév]],Feladat_Egység_idő1[Feladat Rövidnév],Feladat_Egység_idő1[Humánerő],0,0,1)</f>
        <v>1</v>
      </c>
      <c r="Q42" s="195" t="str">
        <f ca="1">Folyamat_Sor_Gyártáselőkészítés[[#This Row],[DSMR]] &amp; "-GyI-E.00"</f>
        <v>ProjektSzám-GyI-E.00</v>
      </c>
      <c r="R42" s="195" t="s">
        <v>180</v>
      </c>
      <c r="S42" s="195" t="str">
        <f ca="1">Folyamat_Sor_Gyártáselőkészítés[[#This Row],[DSMR]] &amp; "-" &amp; Folyamat_Sor_Gyártáselőkészítés[[#This Row],[Szülő feladat Rővidnév]]</f>
        <v>ProjektSzám-GyI-E.03</v>
      </c>
      <c r="T42" s="195" t="s">
        <v>175</v>
      </c>
      <c r="U42" s="195"/>
      <c r="V42" s="203">
        <v>1</v>
      </c>
      <c r="W42" s="195"/>
    </row>
    <row r="43" spans="1:23" ht="28.8" x14ac:dyDescent="0.3">
      <c r="A43" s="198" t="str">
        <f t="shared" ca="1" si="0"/>
        <v>ProjektSzám</v>
      </c>
      <c r="B43" s="199" t="s">
        <v>182</v>
      </c>
      <c r="C43" s="195" t="str">
        <f ca="1">Folyamat_Sor_Gyártáselőkészítés[[#This Row],[DSMR]] &amp; "-" &amp; Folyamat_Sor_Gyártáselőkészítés[[#This Row],[Feladat Rövidnév]]</f>
        <v>ProjektSzám-GyI-E.05</v>
      </c>
      <c r="D43" s="51" t="str">
        <f>_xlfn.XLOOKUP(Folyamat_Sor_Gyártáselőkészítés[[#This Row],[Feladat Rövidnév]],Feladat_Egység_idő1[Feladat Rövidnév],Feladat_Egység_idő1[Feladat leírás],0,0,1)</f>
        <v>Meghajtón a mappa előkészítése</v>
      </c>
      <c r="E43" s="51" t="str">
        <f>_xlfn.XLOOKUP(Folyamat_Sor_Gyártáselőkészítés[[#This Row],[Feladat Rövidnév]],Feladat_Egység_idő1[Feladat Rövidnév],Feladat_Egység_idő1[Feladat leírás],0,0,1)</f>
        <v>Meghajtón a mappa előkészítése</v>
      </c>
      <c r="F43" s="51" t="str">
        <f>_xlfn.LET(
_xlpm.megnevezés,"Előkészítés",
IF(_xlpm.megnevezés=Folyamat_Sor_Gyártáselőkészítés[[#This Row],[Megnevezés]],"",_xlpm.megnevezés)
)</f>
        <v>Előkészítés</v>
      </c>
      <c r="G43" s="230" t="s">
        <v>58</v>
      </c>
      <c r="H43" s="200" t="s">
        <v>172</v>
      </c>
      <c r="I43" s="48" t="s">
        <v>169</v>
      </c>
      <c r="J43" s="199" t="s">
        <v>170</v>
      </c>
      <c r="K43" s="199" t="s">
        <v>173</v>
      </c>
      <c r="L43" s="199" t="s">
        <v>174</v>
      </c>
      <c r="M43" s="199"/>
      <c r="N43" s="201">
        <v>1</v>
      </c>
      <c r="O43" s="202">
        <f>_xlfn.XLOOKUP(Folyamat_Sor_Gyártáselőkészítés[[#This Row],[Feladat Rövidnév]],Feladat_Egység_idő1[Feladat Rövidnév],Feladat_Egység_idő1[Egység idő],0,0,1)</f>
        <v>4.1666666666666664E-2</v>
      </c>
      <c r="P43" s="198">
        <f>_xlfn.XLOOKUP(Folyamat_Sor_Gyártáselőkészítés[[#This Row],[Feladat Rövidnév]],Feladat_Egység_idő1[Feladat Rövidnév],Feladat_Egység_idő1[Humánerő],0,0,1)</f>
        <v>1</v>
      </c>
      <c r="Q43" s="195" t="str">
        <f ca="1">Folyamat_Sor_Gyártáselőkészítés[[#This Row],[DSMR]] &amp; "-GyI-E.00"</f>
        <v>ProjektSzám-GyI-E.00</v>
      </c>
      <c r="R43" s="195" t="s">
        <v>181</v>
      </c>
      <c r="S43" s="195" t="str">
        <f ca="1">Folyamat_Sor_Gyártáselőkészítés[[#This Row],[DSMR]] &amp; "-" &amp; Folyamat_Sor_Gyártáselőkészítés[[#This Row],[Szülő feladat Rővidnév]]</f>
        <v>ProjektSzám-GyI-E.04</v>
      </c>
      <c r="T43" s="195" t="s">
        <v>175</v>
      </c>
      <c r="U43" s="195"/>
      <c r="V43" s="203">
        <v>1</v>
      </c>
      <c r="W43" s="195"/>
    </row>
    <row r="44" spans="1:23" x14ac:dyDescent="0.3">
      <c r="A44" s="198" t="str">
        <f t="shared" ca="1" si="0"/>
        <v>ProjektSzám</v>
      </c>
      <c r="B44" s="199" t="s">
        <v>183</v>
      </c>
      <c r="C44" s="195" t="str">
        <f ca="1">Folyamat_Sor_Gyártáselőkészítés[[#This Row],[DSMR]] &amp; "-" &amp; Folyamat_Sor_Gyártáselőkészítés[[#This Row],[Feladat Rövidnév]]</f>
        <v>ProjektSzám-GyI-E.06</v>
      </c>
      <c r="D44" s="51" t="str">
        <f>_xlfn.XLOOKUP(Folyamat_Sor_Gyártáselőkészítés[[#This Row],[Feladat Rövidnév]],Feladat_Egység_idő1[Feladat Rövidnév],Feladat_Egység_idő1[Feladat leírás],0,0,1)</f>
        <v>Kiíróba átvezetés</v>
      </c>
      <c r="E44" s="51" t="str">
        <f>_xlfn.XLOOKUP(Folyamat_Sor_Gyártáselőkészítés[[#This Row],[Feladat Rövidnév]],Feladat_Egység_idő1[Feladat Rövidnév],Feladat_Egység_idő1[Feladat leírás],0,0,1)</f>
        <v>Kiíróba átvezetés</v>
      </c>
      <c r="F44" s="51" t="str">
        <f>_xlfn.LET(
_xlpm.megnevezés,"Előkészítés",
IF(_xlpm.megnevezés=Folyamat_Sor_Gyártáselőkészítés[[#This Row],[Megnevezés]],"",_xlpm.megnevezés)
)</f>
        <v>Előkészítés</v>
      </c>
      <c r="G44" s="230" t="s">
        <v>59</v>
      </c>
      <c r="H44" s="200" t="s">
        <v>172</v>
      </c>
      <c r="I44" s="48" t="s">
        <v>169</v>
      </c>
      <c r="J44" s="199" t="s">
        <v>170</v>
      </c>
      <c r="K44" s="199" t="s">
        <v>173</v>
      </c>
      <c r="L44" s="199" t="s">
        <v>174</v>
      </c>
      <c r="M44" s="199" t="s">
        <v>178</v>
      </c>
      <c r="N44" s="201">
        <v>1</v>
      </c>
      <c r="O44" s="202">
        <f>_xlfn.XLOOKUP(Folyamat_Sor_Gyártáselőkészítés[[#This Row],[Feladat Rövidnév]],Feladat_Egység_idő1[Feladat Rövidnév],Feladat_Egység_idő1[Egység idő],0,0,1)</f>
        <v>4.1666666666666664E-2</v>
      </c>
      <c r="P44" s="198">
        <f>_xlfn.XLOOKUP(Folyamat_Sor_Gyártáselőkészítés[[#This Row],[Feladat Rövidnév]],Feladat_Egység_idő1[Feladat Rövidnév],Feladat_Egység_idő1[Humánerő],0,0,1)</f>
        <v>1</v>
      </c>
      <c r="Q44" s="195" t="str">
        <f ca="1">Folyamat_Sor_Gyártáselőkészítés[[#This Row],[DSMR]] &amp; "-GyI-E.00"</f>
        <v>ProjektSzám-GyI-E.00</v>
      </c>
      <c r="R44" s="195" t="s">
        <v>182</v>
      </c>
      <c r="S44" s="195" t="str">
        <f ca="1">Folyamat_Sor_Gyártáselőkészítés[[#This Row],[DSMR]] &amp; "-" &amp; Folyamat_Sor_Gyártáselőkészítés[[#This Row],[Szülő feladat Rővidnév]]</f>
        <v>ProjektSzám-GyI-E.05</v>
      </c>
      <c r="T44" s="195" t="s">
        <v>175</v>
      </c>
      <c r="U44" s="195"/>
      <c r="V44" s="203">
        <v>1</v>
      </c>
      <c r="W44" s="195"/>
    </row>
    <row r="45" spans="1:23" x14ac:dyDescent="0.3">
      <c r="A45" s="198" t="str">
        <f t="shared" ca="1" si="0"/>
        <v>ProjektSzám</v>
      </c>
      <c r="B45" s="199" t="s">
        <v>184</v>
      </c>
      <c r="C45" s="195" t="str">
        <f ca="1">Folyamat_Sor_Gyártáselőkészítés[[#This Row],[DSMR]] &amp; "-" &amp; Folyamat_Sor_Gyártáselőkészítés[[#This Row],[Feladat Rövidnév]]</f>
        <v>ProjektSzám-GyI-E.07</v>
      </c>
      <c r="D45" s="51" t="str">
        <f>_xlfn.XLOOKUP(Folyamat_Sor_Gyártáselőkészítés[[#This Row],[Feladat Rövidnév]],Feladat_Egység_idő1[Feladat Rövidnév],Feladat_Egység_idő1[Feladat leírás],0,0,1)</f>
        <v>Kiíró elenőrzése</v>
      </c>
      <c r="E45" s="51" t="str">
        <f>_xlfn.XLOOKUP(Folyamat_Sor_Gyártáselőkészítés[[#This Row],[Feladat Rövidnév]],Feladat_Egység_idő1[Feladat Rövidnév],Feladat_Egység_idő1[Feladat leírás],0,0,1)</f>
        <v>Kiíró elenőrzése</v>
      </c>
      <c r="F45" s="51" t="str">
        <f>_xlfn.LET(
_xlpm.megnevezés,"Előkészítés",
IF(_xlpm.megnevezés=Folyamat_Sor_Gyártáselőkészítés[[#This Row],[Megnevezés]],"",_xlpm.megnevezés)
)</f>
        <v>Előkészítés</v>
      </c>
      <c r="G45" s="230" t="s">
        <v>60</v>
      </c>
      <c r="H45" s="200" t="s">
        <v>172</v>
      </c>
      <c r="I45" s="48" t="s">
        <v>169</v>
      </c>
      <c r="J45" s="199" t="s">
        <v>170</v>
      </c>
      <c r="K45" s="199" t="s">
        <v>173</v>
      </c>
      <c r="L45" s="199" t="s">
        <v>174</v>
      </c>
      <c r="M45" s="199"/>
      <c r="N45" s="201">
        <v>1</v>
      </c>
      <c r="O45" s="202">
        <f>_xlfn.XLOOKUP(Folyamat_Sor_Gyártáselőkészítés[[#This Row],[Feladat Rövidnév]],Feladat_Egység_idő1[Feladat Rövidnév],Feladat_Egység_idő1[Egység idő],0,0,1)</f>
        <v>4.1666666666666664E-2</v>
      </c>
      <c r="P45" s="198">
        <f>_xlfn.XLOOKUP(Folyamat_Sor_Gyártáselőkészítés[[#This Row],[Feladat Rövidnév]],Feladat_Egység_idő1[Feladat Rövidnév],Feladat_Egység_idő1[Humánerő],0,0,1)</f>
        <v>1</v>
      </c>
      <c r="Q45" s="195" t="str">
        <f ca="1">Folyamat_Sor_Gyártáselőkészítés[[#This Row],[DSMR]] &amp; "-GyI-E.00"</f>
        <v>ProjektSzám-GyI-E.00</v>
      </c>
      <c r="R45" s="195" t="s">
        <v>183</v>
      </c>
      <c r="S45" s="195" t="str">
        <f ca="1">Folyamat_Sor_Gyártáselőkészítés[[#This Row],[DSMR]] &amp; "-" &amp; Folyamat_Sor_Gyártáselőkészítés[[#This Row],[Szülő feladat Rővidnév]]</f>
        <v>ProjektSzám-GyI-E.06</v>
      </c>
      <c r="T45" s="195" t="s">
        <v>179</v>
      </c>
      <c r="U45" s="195"/>
      <c r="V45" s="203">
        <v>1</v>
      </c>
      <c r="W45" s="195"/>
    </row>
    <row r="46" spans="1:23" ht="28.8" x14ac:dyDescent="0.3">
      <c r="A46" s="198" t="str">
        <f t="shared" ca="1" si="0"/>
        <v>ProjektSzám</v>
      </c>
      <c r="B46" s="199" t="s">
        <v>185</v>
      </c>
      <c r="C46" s="195" t="str">
        <f ca="1">Folyamat_Sor_Gyártáselőkészítés[[#This Row],[DSMR]] &amp; "-" &amp; Folyamat_Sor_Gyártáselőkészítés[[#This Row],[Feladat Rövidnév]]</f>
        <v>ProjektSzám-GyI-E.08</v>
      </c>
      <c r="D46" s="51" t="str">
        <f>_xlfn.XLOOKUP(Folyamat_Sor_Gyártáselőkészítés[[#This Row],[Feladat Rövidnév]],Feladat_Egység_idő1[Feladat Rövidnév],Feladat_Egység_idő1[Feladat leírás],0,0,1)</f>
        <v>Gyártás inditó megbeszéléssel</v>
      </c>
      <c r="E46" s="51" t="str">
        <f>_xlfn.XLOOKUP(Folyamat_Sor_Gyártáselőkészítés[[#This Row],[Feladat Rövidnév]],Feladat_Egység_idő1[Feladat Rövidnév],Feladat_Egység_idő1[Feladat leírás],0,0,1)</f>
        <v>Gyártás inditó megbeszéléssel</v>
      </c>
      <c r="F46" s="51" t="str">
        <f>_xlfn.LET(
_xlpm.megnevezés,"Előkészítés",
IF(_xlpm.megnevezés=Folyamat_Sor_Gyártáselőkészítés[[#This Row],[Megnevezés]],"",_xlpm.megnevezés)
)</f>
        <v>Előkészítés</v>
      </c>
      <c r="G46" s="230" t="s">
        <v>61</v>
      </c>
      <c r="H46" s="200" t="s">
        <v>172</v>
      </c>
      <c r="I46" s="48" t="s">
        <v>169</v>
      </c>
      <c r="J46" s="199" t="s">
        <v>170</v>
      </c>
      <c r="K46" s="199" t="s">
        <v>173</v>
      </c>
      <c r="L46" s="199" t="s">
        <v>174</v>
      </c>
      <c r="M46" s="199"/>
      <c r="N46" s="201">
        <v>1</v>
      </c>
      <c r="O46" s="202">
        <f>_xlfn.XLOOKUP(Folyamat_Sor_Gyártáselőkészítés[[#This Row],[Feladat Rövidnév]],Feladat_Egység_idő1[Feladat Rövidnév],Feladat_Egység_idő1[Egység idő],0,0,1)</f>
        <v>4.1666666666666664E-2</v>
      </c>
      <c r="P46" s="198">
        <f>_xlfn.XLOOKUP(Folyamat_Sor_Gyártáselőkészítés[[#This Row],[Feladat Rövidnév]],Feladat_Egység_idő1[Feladat Rövidnév],Feladat_Egység_idő1[Humánerő],0,0,1)</f>
        <v>1</v>
      </c>
      <c r="Q46" s="195" t="str">
        <f ca="1">Folyamat_Sor_Gyártáselőkészítés[[#This Row],[DSMR]] &amp; "-GyI-E.00"</f>
        <v>ProjektSzám-GyI-E.00</v>
      </c>
      <c r="R46" s="195" t="s">
        <v>184</v>
      </c>
      <c r="S46" s="195" t="str">
        <f ca="1">Folyamat_Sor_Gyártáselőkészítés[[#This Row],[DSMR]] &amp; "-" &amp; Folyamat_Sor_Gyártáselőkészítés[[#This Row],[Szülő feladat Rővidnév]]</f>
        <v>ProjektSzám-GyI-E.07</v>
      </c>
      <c r="T46" s="195" t="s">
        <v>179</v>
      </c>
      <c r="U46" s="195"/>
      <c r="V46" s="203">
        <v>1</v>
      </c>
      <c r="W46" s="195"/>
    </row>
    <row r="47" spans="1:23" x14ac:dyDescent="0.3">
      <c r="A47" s="198" t="str">
        <f t="shared" ca="1" si="0"/>
        <v>ProjektSzám</v>
      </c>
      <c r="B47" s="199" t="s">
        <v>186</v>
      </c>
      <c r="C47" s="195" t="str">
        <f ca="1">Folyamat_Sor_Gyártáselőkészítés[[#This Row],[DSMR]] &amp; "-" &amp; Folyamat_Sor_Gyártáselőkészítés[[#This Row],[Feladat Rövidnév]]</f>
        <v>ProjektSzám-GyI-E.08.01</v>
      </c>
      <c r="D47" s="51">
        <f>_xlfn.XLOOKUP(Folyamat_Sor_Gyártáselőkészítés[[#This Row],[Feladat Rövidnév]],Feladat_Egység_idő1[Feladat Rövidnév],Feladat_Egység_idő1[Feladat leírás],0,0,1)</f>
        <v>0</v>
      </c>
      <c r="E47" s="51">
        <f>_xlfn.XLOOKUP(Folyamat_Sor_Gyártáselőkészítés[[#This Row],[Feladat Rövidnév]],Feladat_Egység_idő1[Feladat Rövidnév],Feladat_Egység_idő1[Feladat leírás],0,0,1)</f>
        <v>0</v>
      </c>
      <c r="F47" s="51" t="str">
        <f>_xlfn.LET(
_xlpm.megnevezés,"Előkészítés",
IF(_xlpm.megnevezés=Folyamat_Sor_Gyártáselőkészítés[[#This Row],[Megnevezés]],"",_xlpm.megnevezés)
)</f>
        <v>Előkészítés</v>
      </c>
      <c r="G47" s="230" t="s">
        <v>62</v>
      </c>
      <c r="H47" s="200" t="s">
        <v>172</v>
      </c>
      <c r="I47" s="48" t="s">
        <v>169</v>
      </c>
      <c r="J47" s="199" t="s">
        <v>170</v>
      </c>
      <c r="K47" s="199" t="s">
        <v>173</v>
      </c>
      <c r="L47" s="199" t="s">
        <v>174</v>
      </c>
      <c r="M47" s="199"/>
      <c r="N47" s="201">
        <v>1</v>
      </c>
      <c r="O47" s="202">
        <f>_xlfn.XLOOKUP(Folyamat_Sor_Gyártáselőkészítés[[#This Row],[Feladat Rövidnév]],Feladat_Egység_idő1[Feladat Rövidnév],Feladat_Egység_idő1[Egység idő],0,0,1)</f>
        <v>0</v>
      </c>
      <c r="P47" s="198">
        <f>_xlfn.XLOOKUP(Folyamat_Sor_Gyártáselőkészítés[[#This Row],[Feladat Rövidnév]],Feladat_Egység_idő1[Feladat Rövidnév],Feladat_Egység_idő1[Humánerő],0,0,1)</f>
        <v>0</v>
      </c>
      <c r="Q47" s="195" t="str">
        <f ca="1">Folyamat_Sor_Gyártáselőkészítés[[#This Row],[DSMR]] &amp; "-GyI-E.00"</f>
        <v>ProjektSzám-GyI-E.00</v>
      </c>
      <c r="R47" s="195" t="s">
        <v>185</v>
      </c>
      <c r="S47" s="195" t="str">
        <f ca="1">Folyamat_Sor_Gyártáselőkészítés[[#This Row],[DSMR]] &amp; "-" &amp; Folyamat_Sor_Gyártáselőkészítés[[#This Row],[Szülő feladat Rővidnév]]</f>
        <v>ProjektSzám-GyI-E.08</v>
      </c>
      <c r="T47" s="195" t="s">
        <v>175</v>
      </c>
      <c r="U47" s="195"/>
      <c r="V47" s="203">
        <v>1</v>
      </c>
      <c r="W47" s="195"/>
    </row>
    <row r="48" spans="1:23" x14ac:dyDescent="0.3">
      <c r="A48" s="198" t="str">
        <f t="shared" ca="1" si="0"/>
        <v>ProjektSzám</v>
      </c>
      <c r="B48" s="199" t="s">
        <v>187</v>
      </c>
      <c r="C48" s="195" t="str">
        <f ca="1">Folyamat_Sor_Gyártáselőkészítés[[#This Row],[DSMR]] &amp; "-" &amp; Folyamat_Sor_Gyártáselőkészítés[[#This Row],[Feladat Rövidnév]]</f>
        <v>ProjektSzám-GyI-E.09</v>
      </c>
      <c r="D48" s="51" t="str">
        <f>_xlfn.XLOOKUP(Folyamat_Sor_Gyártáselőkészítés[[#This Row],[Feladat Rövidnév]],Feladat_Egység_idő1[Feladat Rövidnév],Feladat_Egység_idő1[Feladat leírás],0,0,1)</f>
        <v>Anyagszükséglet</v>
      </c>
      <c r="E48" s="51" t="str">
        <f>_xlfn.XLOOKUP(Folyamat_Sor_Gyártáselőkészítés[[#This Row],[Feladat Rövidnév]],Feladat_Egység_idő1[Feladat Rövidnév],Feladat_Egység_idő1[Feladat leírás],0,0,1)</f>
        <v>Anyagszükséglet</v>
      </c>
      <c r="F48" s="51" t="str">
        <f>_xlfn.LET(
_xlpm.megnevezés,"Előkészítés",
IF(_xlpm.megnevezés=Folyamat_Sor_Gyártáselőkészítés[[#This Row],[Megnevezés]],"",_xlpm.megnevezés)
)</f>
        <v>Előkészítés</v>
      </c>
      <c r="G48" s="230" t="s">
        <v>63</v>
      </c>
      <c r="H48" s="200" t="s">
        <v>172</v>
      </c>
      <c r="I48" s="48" t="s">
        <v>169</v>
      </c>
      <c r="J48" s="199" t="s">
        <v>170</v>
      </c>
      <c r="K48" s="199" t="s">
        <v>173</v>
      </c>
      <c r="L48" s="199" t="s">
        <v>174</v>
      </c>
      <c r="M48" s="199"/>
      <c r="N48" s="201">
        <v>1</v>
      </c>
      <c r="O48" s="202">
        <f>_xlfn.XLOOKUP(Folyamat_Sor_Gyártáselőkészítés[[#This Row],[Feladat Rövidnév]],Feladat_Egység_idő1[Feladat Rövidnév],Feladat_Egység_idő1[Egység idő],0,0,1)</f>
        <v>4.1666666666666664E-2</v>
      </c>
      <c r="P48" s="198">
        <f>_xlfn.XLOOKUP(Folyamat_Sor_Gyártáselőkészítés[[#This Row],[Feladat Rövidnév]],Feladat_Egység_idő1[Feladat Rövidnév],Feladat_Egység_idő1[Humánerő],0,0,1)</f>
        <v>1</v>
      </c>
      <c r="Q48" s="195" t="str">
        <f ca="1">Folyamat_Sor_Gyártáselőkészítés[[#This Row],[DSMR]] &amp; "-GyI-E.00"</f>
        <v>ProjektSzám-GyI-E.00</v>
      </c>
      <c r="R48" s="195" t="s">
        <v>186</v>
      </c>
      <c r="S48" s="195" t="str">
        <f ca="1">Folyamat_Sor_Gyártáselőkészítés[[#This Row],[DSMR]] &amp; "-" &amp; Folyamat_Sor_Gyártáselőkészítés[[#This Row],[Szülő feladat Rővidnév]]</f>
        <v>ProjektSzám-GyI-E.08.01</v>
      </c>
      <c r="T48" s="195" t="s">
        <v>179</v>
      </c>
      <c r="U48" s="195"/>
      <c r="V48" s="203">
        <v>1</v>
      </c>
      <c r="W48" s="195"/>
    </row>
    <row r="50" spans="1:23" x14ac:dyDescent="0.3">
      <c r="B50" s="197" t="s">
        <v>106</v>
      </c>
      <c r="D50" s="204"/>
    </row>
    <row r="51" spans="1:23" x14ac:dyDescent="0.3">
      <c r="B51" s="51" t="s">
        <v>136</v>
      </c>
      <c r="D51" s="204"/>
    </row>
    <row r="52" spans="1:23" x14ac:dyDescent="0.3">
      <c r="B52" s="51" t="s">
        <v>138</v>
      </c>
      <c r="D52" s="204"/>
    </row>
    <row r="53" spans="1:23" x14ac:dyDescent="0.3">
      <c r="B53" s="51" t="s">
        <v>131</v>
      </c>
      <c r="D53" s="204"/>
    </row>
    <row r="54" spans="1:23" x14ac:dyDescent="0.3">
      <c r="B54" s="51" t="s">
        <v>133</v>
      </c>
      <c r="D54" s="204"/>
    </row>
    <row r="55" spans="1:23" x14ac:dyDescent="0.3">
      <c r="B55" s="51" t="s">
        <v>144</v>
      </c>
      <c r="D55" s="204"/>
    </row>
    <row r="56" spans="1:23" x14ac:dyDescent="0.3">
      <c r="B56" s="51" t="s">
        <v>143</v>
      </c>
    </row>
    <row r="57" spans="1:23" x14ac:dyDescent="0.3">
      <c r="B57" s="51"/>
    </row>
    <row r="58" spans="1:23" x14ac:dyDescent="0.3">
      <c r="B58" s="51"/>
    </row>
    <row r="60" spans="1:23" s="196" customFormat="1" x14ac:dyDescent="0.3">
      <c r="A60" s="194" t="s">
        <v>38</v>
      </c>
      <c r="B60" s="194" t="s">
        <v>145</v>
      </c>
      <c r="C60" s="194" t="s">
        <v>146</v>
      </c>
      <c r="D60" s="194" t="s">
        <v>147</v>
      </c>
      <c r="E60" s="195" t="s">
        <v>148</v>
      </c>
      <c r="F60" s="195" t="s">
        <v>149</v>
      </c>
      <c r="G60" s="195" t="s">
        <v>28</v>
      </c>
      <c r="H60" s="194" t="s">
        <v>150</v>
      </c>
      <c r="I60" s="194" t="s">
        <v>151</v>
      </c>
      <c r="J60" s="194" t="s">
        <v>152</v>
      </c>
      <c r="K60" s="194" t="s">
        <v>153</v>
      </c>
      <c r="L60" s="194" t="s">
        <v>154</v>
      </c>
      <c r="M60" s="194" t="s">
        <v>155</v>
      </c>
      <c r="N60" s="194" t="s">
        <v>156</v>
      </c>
      <c r="O60" s="194" t="s">
        <v>157</v>
      </c>
      <c r="P60" s="194" t="s">
        <v>158</v>
      </c>
      <c r="Q60" s="194" t="s">
        <v>159</v>
      </c>
      <c r="R60" s="194" t="s">
        <v>160</v>
      </c>
      <c r="S60" s="194" t="s">
        <v>161</v>
      </c>
      <c r="T60" s="194" t="s">
        <v>162</v>
      </c>
      <c r="U60" s="194" t="s">
        <v>163</v>
      </c>
      <c r="V60" s="194" t="s">
        <v>164</v>
      </c>
      <c r="W60" s="194" t="s">
        <v>165</v>
      </c>
    </row>
    <row r="61" spans="1:23" x14ac:dyDescent="0.3">
      <c r="A61" s="194" t="str">
        <f t="shared" ref="A61:A78" ca="1" si="1">Projekt_Szám</f>
        <v>ProjektSzám</v>
      </c>
      <c r="B61" s="204" t="s">
        <v>188</v>
      </c>
      <c r="C61" s="194" t="str">
        <f ca="1">Folyamat_Sor_Ajtólap[[#This Row],[DSMR]] &amp; "-" &amp; Folyamat_Sor_Ajtólap[[#This Row],[Feladat Rövidnév]]</f>
        <v>ProjektSzám-GyV-L.00</v>
      </c>
      <c r="D61" s="205" t="str">
        <f>_xlfn.XLOOKUP(Folyamat_Sor_Ajtólap[[#This Row],[Feladat Rövidnév]],Feladat_Egység_idő1[Feladat Rövidnév],Feladat_Egység_idő1[Feladat leírás],0,0,1)</f>
        <v>Ajtólap</v>
      </c>
      <c r="E61" s="205" t="str">
        <f>_xlfn.XLOOKUP(Folyamat_Sor_Ajtólap[[#This Row],[Feladat Rövidnév]],Feladat_Egység_idő1[Feladat Rövidnév],Feladat_Egység_idő1[Feladat leírás],0,0,1)</f>
        <v>Ajtólap</v>
      </c>
      <c r="F61" s="205" t="str">
        <f>_xlfn.LET(
_xlpm.megnevezés,"Ajtólap",
IF(_xlpm.megnevezés=Folyamat_Sor_Ajtólap[[#This Row],[Megnevezés]],"",_xlpm.megnevezés)
)</f>
        <v/>
      </c>
      <c r="G61" s="230" t="s">
        <v>167</v>
      </c>
      <c r="H61" s="204" t="s">
        <v>168</v>
      </c>
      <c r="I61" s="204" t="s">
        <v>169</v>
      </c>
      <c r="J61" s="204" t="s">
        <v>189</v>
      </c>
      <c r="K61" s="204"/>
      <c r="L61" s="204" t="s">
        <v>190</v>
      </c>
      <c r="M61" s="204"/>
      <c r="N61" s="206">
        <f ca="1">IF(SUM(N62:N78)&gt;0,1,0)</f>
        <v>0</v>
      </c>
      <c r="O61" s="207">
        <f>_xlfn.XLOOKUP(Folyamat_Sor_Ajtólap[[#This Row],[Feladat Rövidnév]],Feladat_Egység_idő1[Feladat Rövidnév],Feladat_Egység_idő1[Egység idő],0,0,1)</f>
        <v>0</v>
      </c>
      <c r="P61" s="194">
        <f>_xlfn.XLOOKUP(Folyamat_Sor_Ajtólap[[#This Row],[Feladat Rövidnév]],Feladat_Egység_idő1[Feladat Rövidnév],Feladat_Egység_idő1[Humánerő],0,0,1)</f>
        <v>0</v>
      </c>
      <c r="Q61" s="194"/>
      <c r="R61" s="194" t="s">
        <v>166</v>
      </c>
      <c r="S61" s="194" t="str">
        <f ca="1">Folyamat_Sor_Ajtólap[[#This Row],[DSMR]] &amp; "-" &amp; Folyamat_Sor_Ajtólap[[#This Row],[Szülő feladat Rővidnév]]</f>
        <v>ProjektSzám-GyI-E.00</v>
      </c>
      <c r="T61" s="204" t="s">
        <v>179</v>
      </c>
      <c r="U61" s="204"/>
      <c r="V61" s="208">
        <v>1</v>
      </c>
      <c r="W61" s="206">
        <v>7</v>
      </c>
    </row>
    <row r="62" spans="1:23" x14ac:dyDescent="0.3">
      <c r="A62" s="194" t="str">
        <f t="shared" ca="1" si="1"/>
        <v>ProjektSzám</v>
      </c>
      <c r="B62" s="204" t="s">
        <v>191</v>
      </c>
      <c r="C62" s="194" t="str">
        <f ca="1">Folyamat_Sor_Ajtólap[[#This Row],[DSMR]] &amp; "-" &amp; Folyamat_Sor_Ajtólap[[#This Row],[Feladat Rövidnév]]</f>
        <v>ProjektSzám-GyV-L.01</v>
      </c>
      <c r="D62" s="205" t="str">
        <f>_xlfn.XLOOKUP(Folyamat_Sor_Ajtólap[[#This Row],[Feladat Rövidnév]],Feladat_Egység_idő1[Feladat Rövidnév],Feladat_Egység_idő1[Feladat leírás],0,0,1)</f>
        <v>5-ös HDF</v>
      </c>
      <c r="E62" s="205" t="str">
        <f>_xlfn.XLOOKUP(Folyamat_Sor_Ajtólap[[#This Row],[Feladat Rövidnév]],Feladat_Egység_idő1[Feladat Rövidnév],Feladat_Egység_idő1[Feladat leírás],0,0,1)</f>
        <v>5-ös HDF</v>
      </c>
      <c r="F62" s="205" t="str">
        <f>_xlfn.LET(
_xlpm.megnevezés,"Ajtólap",
IF(_xlpm.megnevezés=Folyamat_Sor_Ajtólap[[#This Row],[Megnevezés]],"",_xlpm.megnevezés)
)</f>
        <v>Ajtólap</v>
      </c>
      <c r="G62" s="230" t="s">
        <v>52</v>
      </c>
      <c r="H62" s="204" t="s">
        <v>172</v>
      </c>
      <c r="I62" s="204" t="s">
        <v>169</v>
      </c>
      <c r="J62" s="204" t="s">
        <v>189</v>
      </c>
      <c r="K62" s="204" t="s">
        <v>192</v>
      </c>
      <c r="L62" s="204" t="s">
        <v>193</v>
      </c>
      <c r="M62" s="204" t="s">
        <v>194</v>
      </c>
      <c r="N62" s="206" cm="1">
        <f t="array" ref="N62">SUM(_xlfn._xlws.FILTER(Szabászat[Darab],(ISNUMBER(SEARCH("Borítólap",Szabászat[Alkatrész Megnevezése]))),0))</f>
        <v>0</v>
      </c>
      <c r="O62" s="207">
        <f>_xlfn.XLOOKUP(Folyamat_Sor_Ajtólap[[#This Row],[Feladat Rövidnév]],Feladat_Egység_idő1[Feladat Rövidnév],Feladat_Egység_idő1[Egység idő],0,0,1)</f>
        <v>1.9791666666666668E-3</v>
      </c>
      <c r="P62" s="194">
        <f>_xlfn.XLOOKUP(Folyamat_Sor_Ajtólap[[#This Row],[Feladat Rövidnév]],Feladat_Egység_idő1[Feladat Rövidnév],Feladat_Egység_idő1[Humánerő],0,0,1)</f>
        <v>2</v>
      </c>
      <c r="Q62" s="194" t="str">
        <f ca="1">Folyamat_Sor_Ajtólap[[#This Row],[DSMR]] &amp; "-GyV-L.00"</f>
        <v>ProjektSzám-GyV-L.00</v>
      </c>
      <c r="R62" s="194" t="s">
        <v>188</v>
      </c>
      <c r="S62" s="194" t="str">
        <f ca="1">Folyamat_Sor_Ajtólap[[#This Row],[DSMR]] &amp; "-" &amp; Folyamat_Sor_Ajtólap[[#This Row],[Szülő feladat Rővidnév]]</f>
        <v>ProjektSzám-GyV-L.00</v>
      </c>
      <c r="T62" s="204" t="s">
        <v>175</v>
      </c>
      <c r="U62" s="204"/>
      <c r="V62" s="208">
        <v>1</v>
      </c>
      <c r="W62" s="206"/>
    </row>
    <row r="63" spans="1:23" x14ac:dyDescent="0.3">
      <c r="A63" s="194" t="str">
        <f t="shared" ca="1" si="1"/>
        <v>ProjektSzám</v>
      </c>
      <c r="B63" s="204" t="s">
        <v>195</v>
      </c>
      <c r="C63" s="194" t="str">
        <f ca="1">Folyamat_Sor_Ajtólap[[#This Row],[DSMR]] &amp; "-" &amp; Folyamat_Sor_Ajtólap[[#This Row],[Feladat Rövidnév]]</f>
        <v>ProjektSzám-GyV-L.02</v>
      </c>
      <c r="D63" s="205" t="str">
        <f>_xlfn.XLOOKUP(Folyamat_Sor_Ajtólap[[#This Row],[Feladat Rövidnév]],Feladat_Egység_idő1[Feladat Rövidnév],Feladat_Egység_idő1[Feladat leírás],0,0,1)</f>
        <v>Keret</v>
      </c>
      <c r="E63" s="205" t="str">
        <f>_xlfn.XLOOKUP(Folyamat_Sor_Ajtólap[[#This Row],[Feladat Rövidnév]],Feladat_Egység_idő1[Feladat Rövidnév],Feladat_Egység_idő1[Feladat leírás],0,0,1)</f>
        <v>Keret</v>
      </c>
      <c r="F63" s="205" t="str">
        <f>_xlfn.LET(
_xlpm.megnevezés,"Ajtólap",
IF(_xlpm.megnevezés=Folyamat_Sor_Ajtólap[[#This Row],[Megnevezés]],"",_xlpm.megnevezés)
)</f>
        <v>Ajtólap</v>
      </c>
      <c r="G63" s="230" t="s">
        <v>54</v>
      </c>
      <c r="H63" s="204" t="s">
        <v>172</v>
      </c>
      <c r="I63" s="204" t="s">
        <v>169</v>
      </c>
      <c r="J63" s="204" t="s">
        <v>189</v>
      </c>
      <c r="K63" s="204" t="s">
        <v>192</v>
      </c>
      <c r="L63" s="204" t="s">
        <v>193</v>
      </c>
      <c r="M63" s="204" t="s">
        <v>194</v>
      </c>
      <c r="N63" s="206" cm="1">
        <f t="array" ref="N63">SUM(_xlfn._xlws.FILTER(Szabászat[Darab],(ISNUMBER(SEARCH("Keret",Szabászat[Alkatrész Megnevezése]))),0))</f>
        <v>0</v>
      </c>
      <c r="O63" s="207">
        <f>_xlfn.XLOOKUP(Folyamat_Sor_Ajtólap[[#This Row],[Feladat Rövidnév]],Feladat_Egység_idő1[Feladat Rövidnév],Feladat_Egység_idő1[Egység idő],0,0,1)</f>
        <v>7.7546296296296293E-4</v>
      </c>
      <c r="P63" s="194">
        <f>_xlfn.XLOOKUP(Folyamat_Sor_Ajtólap[[#This Row],[Feladat Rövidnév]],Feladat_Egység_idő1[Feladat Rövidnév],Feladat_Egység_idő1[Humánerő],0,0,1)</f>
        <v>2</v>
      </c>
      <c r="Q63" s="194" t="str">
        <f ca="1">Folyamat_Sor_Ajtólap[[#This Row],[DSMR]] &amp; "-GyV-L.00"</f>
        <v>ProjektSzám-GyV-L.00</v>
      </c>
      <c r="R63" s="194" t="s">
        <v>188</v>
      </c>
      <c r="S63" s="194" t="str">
        <f ca="1">Folyamat_Sor_Ajtólap[[#This Row],[DSMR]] &amp; "-" &amp; Folyamat_Sor_Ajtólap[[#This Row],[Szülő feladat Rővidnév]]</f>
        <v>ProjektSzám-GyV-L.00</v>
      </c>
      <c r="T63" s="204" t="s">
        <v>175</v>
      </c>
      <c r="U63" s="204"/>
      <c r="V63" s="208">
        <v>1</v>
      </c>
      <c r="W63" s="206"/>
    </row>
    <row r="64" spans="1:23" x14ac:dyDescent="0.3">
      <c r="A64" s="194" t="str">
        <f t="shared" ca="1" si="1"/>
        <v>ProjektSzám</v>
      </c>
      <c r="B64" s="204" t="s">
        <v>196</v>
      </c>
      <c r="C64" s="194" t="str">
        <f ca="1">Folyamat_Sor_Ajtólap[[#This Row],[DSMR]] &amp; "-" &amp; Folyamat_Sor_Ajtólap[[#This Row],[Feladat Rövidnév]]</f>
        <v>ProjektSzám-GyV-L.03</v>
      </c>
      <c r="D64" s="205" t="str">
        <f>_xlfn.XLOOKUP(Folyamat_Sor_Ajtólap[[#This Row],[Feladat Rövidnév]],Feladat_Egység_idő1[Feladat Rövidnév],Feladat_Egység_idő1[Feladat leírás],0,0,1)</f>
        <v>Betét</v>
      </c>
      <c r="E64" s="205" t="str">
        <f>_xlfn.XLOOKUP(Folyamat_Sor_Ajtólap[[#This Row],[Feladat Rövidnév]],Feladat_Egység_idő1[Feladat Rövidnév],Feladat_Egység_idő1[Feladat leírás],0,0,1)</f>
        <v>Betét</v>
      </c>
      <c r="F64" s="205" t="str">
        <f>_xlfn.LET(
_xlpm.megnevezés,"Ajtólap",
IF(_xlpm.megnevezés=Folyamat_Sor_Ajtólap[[#This Row],[Megnevezés]],"",_xlpm.megnevezés)
)</f>
        <v>Ajtólap</v>
      </c>
      <c r="G64" s="230" t="s">
        <v>55</v>
      </c>
      <c r="H64" s="204" t="s">
        <v>172</v>
      </c>
      <c r="I64" s="204" t="s">
        <v>169</v>
      </c>
      <c r="J64" s="204" t="s">
        <v>189</v>
      </c>
      <c r="K64" s="204" t="s">
        <v>192</v>
      </c>
      <c r="L64" s="204" t="s">
        <v>193</v>
      </c>
      <c r="M64" s="204" t="s">
        <v>194</v>
      </c>
      <c r="N64" s="206" cm="1">
        <f t="array" ref="N64">SUM(_xlfn._xlws.FILTER(Szabászat[Darab],(ISNUMBER(SEARCH("Betétlap",Szabászat[Alkatrész Megnevezése]))),0))</f>
        <v>0</v>
      </c>
      <c r="O64" s="207">
        <f>_xlfn.XLOOKUP(Folyamat_Sor_Ajtólap[[#This Row],[Feladat Rövidnév]],Feladat_Egység_idő1[Feladat Rövidnév],Feladat_Egység_idő1[Egység idő],0,0,1)</f>
        <v>6.3888888888888893E-3</v>
      </c>
      <c r="P64" s="194">
        <f>_xlfn.XLOOKUP(Folyamat_Sor_Ajtólap[[#This Row],[Feladat Rövidnév]],Feladat_Egység_idő1[Feladat Rövidnév],Feladat_Egység_idő1[Humánerő],0,0,1)</f>
        <v>2</v>
      </c>
      <c r="Q64" s="194" t="str">
        <f ca="1">Folyamat_Sor_Ajtólap[[#This Row],[DSMR]] &amp; "-GyV-L.00"</f>
        <v>ProjektSzám-GyV-L.00</v>
      </c>
      <c r="R64" s="194" t="s">
        <v>188</v>
      </c>
      <c r="S64" s="194" t="str">
        <f ca="1">Folyamat_Sor_Ajtólap[[#This Row],[DSMR]] &amp; "-" &amp; Folyamat_Sor_Ajtólap[[#This Row],[Szülő feladat Rővidnév]]</f>
        <v>ProjektSzám-GyV-L.00</v>
      </c>
      <c r="T64" s="204" t="s">
        <v>175</v>
      </c>
      <c r="U64" s="204"/>
      <c r="V64" s="208">
        <v>1</v>
      </c>
      <c r="W64" s="206"/>
    </row>
    <row r="65" spans="1:23" x14ac:dyDescent="0.3">
      <c r="A65" s="194" t="str">
        <f t="shared" ca="1" si="1"/>
        <v>ProjektSzám</v>
      </c>
      <c r="B65" s="204" t="s">
        <v>197</v>
      </c>
      <c r="C65" s="194" t="str">
        <f ca="1">Folyamat_Sor_Ajtólap[[#This Row],[DSMR]] &amp; "-" &amp; Folyamat_Sor_Ajtólap[[#This Row],[Feladat Rövidnév]]</f>
        <v>ProjektSzám-GyV-L.04</v>
      </c>
      <c r="D65" s="205" t="str">
        <f>_xlfn.XLOOKUP(Folyamat_Sor_Ajtólap[[#This Row],[Feladat Rövidnév]],Feladat_Egység_idő1[Feladat Rövidnév],Feladat_Egység_idő1[Feladat leírás],0,0,1)</f>
        <v>Au. Küsz./lapfesz.</v>
      </c>
      <c r="E65" s="205" t="str">
        <f>_xlfn.XLOOKUP(Folyamat_Sor_Ajtólap[[#This Row],[Feladat Rövidnév]],Feladat_Egység_idő1[Feladat Rövidnév],Feladat_Egység_idő1[Feladat leírás],0,0,1)</f>
        <v>Au. Küsz./lapfesz.</v>
      </c>
      <c r="F65" s="205" t="str">
        <f>_xlfn.LET(
_xlpm.megnevezés,"Ajtólap",
IF(_xlpm.megnevezés=Folyamat_Sor_Ajtólap[[#This Row],[Megnevezés]],"",_xlpm.megnevezés)
)</f>
        <v>Ajtólap</v>
      </c>
      <c r="G65" s="230" t="s">
        <v>56</v>
      </c>
      <c r="H65" s="204" t="s">
        <v>172</v>
      </c>
      <c r="I65" s="204" t="s">
        <v>169</v>
      </c>
      <c r="J65" s="204" t="s">
        <v>189</v>
      </c>
      <c r="K65" s="204" t="s">
        <v>192</v>
      </c>
      <c r="L65" s="204" t="s">
        <v>193</v>
      </c>
      <c r="M65" s="204" t="s">
        <v>194</v>
      </c>
      <c r="N65" s="206" cm="1">
        <f t="array" aca="1" ref="N65" ca="1">IFERROR(ROWS(_xlfn._xlws.FILTER(INDIRECT("Összes_Vasalatok[Autómataküszöb Vasalat]"),(LEN(INDIRECT("Összes_Vasalatok[Autómataküszöb Vasalat]"))&gt;1)*(INDIRECT("Összes_Vasalatok[Autómataküszöb Vasalat]")&lt;&gt;"Nincs"))),0) + IFERROR(ROWS(_xlfn._xlws.FILTER(INDIRECT("Összes_Vasalatok[Lapfeszítő Vasalat]"),(LEN(INDIRECT("Összes_Vasalatok[Lapfeszítő Vasalat]"))&gt;1)*(INDIRECT("Összes_Vasalatok[Lapfeszítő Vasalat]")&lt;&gt;"Nincs"))),0)</f>
        <v>0</v>
      </c>
      <c r="O65" s="207">
        <f>_xlfn.XLOOKUP(Folyamat_Sor_Ajtólap[[#This Row],[Feladat Rövidnév]],Feladat_Egység_idő1[Feladat Rövidnév],Feladat_Egység_idő1[Egység idő],0,0,1)</f>
        <v>6.9444444444444441E-3</v>
      </c>
      <c r="P65" s="194">
        <f>_xlfn.XLOOKUP(Folyamat_Sor_Ajtólap[[#This Row],[Feladat Rövidnév]],Feladat_Egység_idő1[Feladat Rövidnév],Feladat_Egység_idő1[Humánerő],0,0,1)</f>
        <v>1</v>
      </c>
      <c r="Q65" s="194" t="str">
        <f ca="1">Folyamat_Sor_Ajtólap[[#This Row],[DSMR]] &amp; "-GyV-L.00"</f>
        <v>ProjektSzám-GyV-L.00</v>
      </c>
      <c r="R65" s="194" t="s">
        <v>196</v>
      </c>
      <c r="S65" s="194" t="str">
        <f ca="1">Folyamat_Sor_Ajtólap[[#This Row],[DSMR]] &amp; "-" &amp; Folyamat_Sor_Ajtólap[[#This Row],[Szülő feladat Rővidnév]]</f>
        <v>ProjektSzám-GyV-L.03</v>
      </c>
      <c r="T65" s="204" t="s">
        <v>179</v>
      </c>
      <c r="U65" s="204"/>
      <c r="V65" s="208">
        <v>1</v>
      </c>
      <c r="W65" s="206"/>
    </row>
    <row r="66" spans="1:23" x14ac:dyDescent="0.3">
      <c r="A66" s="194" t="str">
        <f t="shared" ca="1" si="1"/>
        <v>ProjektSzám</v>
      </c>
      <c r="B66" s="204" t="s">
        <v>198</v>
      </c>
      <c r="C66" s="194" t="str">
        <f ca="1">Folyamat_Sor_Ajtólap[[#This Row],[DSMR]] &amp; "-" &amp; Folyamat_Sor_Ajtólap[[#This Row],[Feladat Rövidnév]]</f>
        <v>ProjektSzám-GyV-L.05</v>
      </c>
      <c r="D66" s="205" t="str">
        <f>_xlfn.XLOOKUP(Folyamat_Sor_Ajtólap[[#This Row],[Feladat Rövidnév]],Feladat_Egység_idő1[Feladat Rövidnév],Feladat_Egység_idő1[Feladat leírás],0,0,1)</f>
        <v>Összerakás</v>
      </c>
      <c r="E66" s="205" t="str">
        <f>_xlfn.XLOOKUP(Folyamat_Sor_Ajtólap[[#This Row],[Feladat Rövidnév]],Feladat_Egység_idő1[Feladat Rövidnév],Feladat_Egység_idő1[Feladat leírás],0,0,1)</f>
        <v>Összerakás</v>
      </c>
      <c r="F66" s="205" t="str">
        <f>_xlfn.LET(
_xlpm.megnevezés,"Ajtólap",
IF(_xlpm.megnevezés=Folyamat_Sor_Ajtólap[[#This Row],[Megnevezés]],"",_xlpm.megnevezés)
)</f>
        <v>Ajtólap</v>
      </c>
      <c r="G66" s="230" t="s">
        <v>57</v>
      </c>
      <c r="H66" s="204" t="s">
        <v>172</v>
      </c>
      <c r="I66" s="204" t="s">
        <v>169</v>
      </c>
      <c r="J66" s="204" t="s">
        <v>189</v>
      </c>
      <c r="K66" s="204" t="s">
        <v>192</v>
      </c>
      <c r="L66" s="204" t="s">
        <v>193</v>
      </c>
      <c r="M66" s="204" t="s">
        <v>194</v>
      </c>
      <c r="N66" s="206">
        <f ca="1">SUM(INDIRECT("Ajtólap[Ajtólap száma]"))</f>
        <v>0</v>
      </c>
      <c r="O66" s="207">
        <f>_xlfn.XLOOKUP(Folyamat_Sor_Ajtólap[[#This Row],[Feladat Rövidnév]],Feladat_Egység_idő1[Feladat Rövidnév],Feladat_Egység_idő1[Egység idő],0,0,1)</f>
        <v>5.4166666666666669E-3</v>
      </c>
      <c r="P66" s="194">
        <f>_xlfn.XLOOKUP(Folyamat_Sor_Ajtólap[[#This Row],[Feladat Rövidnév]],Feladat_Egység_idő1[Feladat Rövidnév],Feladat_Egység_idő1[Humánerő],0,0,1)</f>
        <v>2</v>
      </c>
      <c r="Q66" s="194" t="str">
        <f ca="1">Folyamat_Sor_Ajtólap[[#This Row],[DSMR]] &amp; "-GyV-L.00"</f>
        <v>ProjektSzám-GyV-L.00</v>
      </c>
      <c r="R66" s="194" t="s">
        <v>196</v>
      </c>
      <c r="S66" s="194" t="str">
        <f ca="1">Folyamat_Sor_Ajtólap[[#This Row],[DSMR]] &amp; "-" &amp; Folyamat_Sor_Ajtólap[[#This Row],[Szülő feladat Rővidnév]]</f>
        <v>ProjektSzám-GyV-L.03</v>
      </c>
      <c r="T66" s="204" t="s">
        <v>179</v>
      </c>
      <c r="U66" s="204"/>
      <c r="V66" s="208">
        <v>1</v>
      </c>
      <c r="W66" s="206"/>
    </row>
    <row r="67" spans="1:23" x14ac:dyDescent="0.3">
      <c r="A67" s="194" t="str">
        <f t="shared" ca="1" si="1"/>
        <v>ProjektSzám</v>
      </c>
      <c r="B67" s="204" t="s">
        <v>199</v>
      </c>
      <c r="C67" s="194" t="str">
        <f ca="1">Folyamat_Sor_Ajtólap[[#This Row],[DSMR]] &amp; "-" &amp; Folyamat_Sor_Ajtólap[[#This Row],[Feladat Rövidnév]]</f>
        <v>ProjektSzám-GyV-L.06</v>
      </c>
      <c r="D67" s="205" t="str">
        <f>_xlfn.XLOOKUP(Folyamat_Sor_Ajtólap[[#This Row],[Feladat Rövidnév]],Feladat_Egység_idő1[Feladat Rövidnév],Feladat_Egység_idő1[Feladat leírás],0,0,1)</f>
        <v>Préselés</v>
      </c>
      <c r="E67" s="205" t="str">
        <f>_xlfn.XLOOKUP(Folyamat_Sor_Ajtólap[[#This Row],[Feladat Rövidnév]],Feladat_Egység_idő1[Feladat Rövidnév],Feladat_Egység_idő1[Feladat leírás],0,0,1)</f>
        <v>Préselés</v>
      </c>
      <c r="F67" s="205" t="str">
        <f>_xlfn.LET(
_xlpm.megnevezés,"Ajtólap",
IF(_xlpm.megnevezés=Folyamat_Sor_Ajtólap[[#This Row],[Megnevezés]],"",_xlpm.megnevezés)
)</f>
        <v>Ajtólap</v>
      </c>
      <c r="G67" s="230" t="s">
        <v>58</v>
      </c>
      <c r="H67" s="204" t="s">
        <v>172</v>
      </c>
      <c r="I67" s="204" t="s">
        <v>169</v>
      </c>
      <c r="J67" s="204" t="s">
        <v>189</v>
      </c>
      <c r="K67" s="204" t="s">
        <v>192</v>
      </c>
      <c r="L67" s="204" t="s">
        <v>193</v>
      </c>
      <c r="M67" s="204" t="s">
        <v>194</v>
      </c>
      <c r="N67" s="206">
        <f ca="1">SUM(INDIRECT("Ajtólap[Ajtólap száma]"))</f>
        <v>0</v>
      </c>
      <c r="O67" s="207">
        <f>_xlfn.XLOOKUP(Folyamat_Sor_Ajtólap[[#This Row],[Feladat Rövidnév]],Feladat_Egység_idő1[Feladat Rövidnév],Feladat_Egység_idő1[Egység idő],0,0,1)</f>
        <v>6.2152777777777779E-3</v>
      </c>
      <c r="P67" s="194">
        <f>_xlfn.XLOOKUP(Folyamat_Sor_Ajtólap[[#This Row],[Feladat Rövidnév]],Feladat_Egység_idő1[Feladat Rövidnév],Feladat_Egység_idő1[Humánerő],0,0,1)</f>
        <v>3</v>
      </c>
      <c r="Q67" s="194" t="str">
        <f ca="1">Folyamat_Sor_Ajtólap[[#This Row],[DSMR]] &amp; "-GyV-L.00"</f>
        <v>ProjektSzám-GyV-L.00</v>
      </c>
      <c r="R67" s="204" t="s">
        <v>198</v>
      </c>
      <c r="S67" s="194" t="str">
        <f ca="1">Folyamat_Sor_Ajtólap[[#This Row],[DSMR]] &amp; "-" &amp; Folyamat_Sor_Ajtólap[[#This Row],[Szülő feladat Rővidnév]]</f>
        <v>ProjektSzám-GyV-L.05</v>
      </c>
      <c r="T67" s="204" t="s">
        <v>175</v>
      </c>
      <c r="U67" s="204"/>
      <c r="V67" s="208">
        <v>1</v>
      </c>
      <c r="W67" s="206"/>
    </row>
    <row r="68" spans="1:23" x14ac:dyDescent="0.3">
      <c r="A68" s="194" t="str">
        <f t="shared" ca="1" si="1"/>
        <v>ProjektSzám</v>
      </c>
      <c r="B68" s="204" t="s">
        <v>200</v>
      </c>
      <c r="C68" s="194" t="str">
        <f ca="1">Folyamat_Sor_Ajtólap[[#This Row],[DSMR]] &amp; "-" &amp; Folyamat_Sor_Ajtólap[[#This Row],[Feladat Rövidnév]]</f>
        <v>ProjektSzám-GyV-L.07</v>
      </c>
      <c r="D68" s="205" t="str">
        <f>_xlfn.XLOOKUP(Folyamat_Sor_Ajtólap[[#This Row],[Feladat Rövidnév]],Feladat_Egység_idő1[Feladat Rövidnév],Feladat_Egység_idő1[Feladat leírás],0,0,1)</f>
        <v>CNC kontúr</v>
      </c>
      <c r="E68" s="205" t="str">
        <f>_xlfn.XLOOKUP(Folyamat_Sor_Ajtólap[[#This Row],[Feladat Rövidnév]],Feladat_Egység_idő1[Feladat Rövidnév],Feladat_Egység_idő1[Feladat leírás],0,0,1)</f>
        <v>CNC kontúr</v>
      </c>
      <c r="F68" s="205" t="str">
        <f>_xlfn.LET(
_xlpm.megnevezés,"Ajtólap",
IF(_xlpm.megnevezés=Folyamat_Sor_Ajtólap[[#This Row],[Megnevezés]],"",_xlpm.megnevezés)
)</f>
        <v>Ajtólap</v>
      </c>
      <c r="G68" s="230" t="s">
        <v>59</v>
      </c>
      <c r="H68" s="204" t="s">
        <v>172</v>
      </c>
      <c r="I68" s="204" t="s">
        <v>169</v>
      </c>
      <c r="J68" s="204" t="s">
        <v>189</v>
      </c>
      <c r="K68" s="204" t="s">
        <v>201</v>
      </c>
      <c r="L68" s="204" t="s">
        <v>202</v>
      </c>
      <c r="M68" s="204"/>
      <c r="N68" s="206">
        <f ca="1">SUM(INDIRECT("Ajtólap[Ajtólap száma]"))</f>
        <v>0</v>
      </c>
      <c r="O68" s="207">
        <f>_xlfn.XLOOKUP(Folyamat_Sor_Ajtólap[[#This Row],[Feladat Rövidnév]],Feladat_Egység_idő1[Feladat Rövidnév],Feladat_Egység_idő1[Egység idő],0,0,1)</f>
        <v>4.3750000000000004E-3</v>
      </c>
      <c r="P68" s="194">
        <f>_xlfn.XLOOKUP(Folyamat_Sor_Ajtólap[[#This Row],[Feladat Rövidnév]],Feladat_Egység_idő1[Feladat Rövidnév],Feladat_Egység_idő1[Humánerő],0,0,1)</f>
        <v>1</v>
      </c>
      <c r="Q68" s="194" t="str">
        <f ca="1">Folyamat_Sor_Ajtólap[[#This Row],[DSMR]] &amp; "-GyV-L.00"</f>
        <v>ProjektSzám-GyV-L.00</v>
      </c>
      <c r="R68" s="204" t="s">
        <v>199</v>
      </c>
      <c r="S68" s="194" t="str">
        <f ca="1">Folyamat_Sor_Ajtólap[[#This Row],[DSMR]] &amp; "-" &amp; Folyamat_Sor_Ajtólap[[#This Row],[Szülő feladat Rővidnév]]</f>
        <v>ProjektSzám-GyV-L.06</v>
      </c>
      <c r="T68" s="204" t="s">
        <v>179</v>
      </c>
      <c r="U68" s="204"/>
      <c r="V68" s="208">
        <v>1</v>
      </c>
      <c r="W68" s="206"/>
    </row>
    <row r="69" spans="1:23" ht="15" customHeight="1" x14ac:dyDescent="0.3">
      <c r="A69" s="194" t="str">
        <f t="shared" ca="1" si="1"/>
        <v>ProjektSzám</v>
      </c>
      <c r="B69" s="204" t="s">
        <v>203</v>
      </c>
      <c r="C69" s="194" t="str">
        <f ca="1">Folyamat_Sor_Ajtólap[[#This Row],[DSMR]] &amp; "-" &amp; Folyamat_Sor_Ajtólap[[#This Row],[Feladat Rövidnév]]</f>
        <v>ProjektSzám-GyV-L.08</v>
      </c>
      <c r="D69" s="205" t="str">
        <f>_xlfn.XLOOKUP(Folyamat_Sor_Ajtólap[[#This Row],[Feladat Rövidnév]],Feladat_Egység_idő1[Feladat Rövidnév],Feladat_Egység_idő1[Feladat leírás],0,0,1)</f>
        <v xml:space="preserve">CNC minta/betét </v>
      </c>
      <c r="E69" s="205" t="str">
        <f>_xlfn.XLOOKUP(Folyamat_Sor_Ajtólap[[#This Row],[Feladat Rövidnév]],Feladat_Egység_idő1[Feladat Rövidnév],Feladat_Egység_idő1[Feladat leírás],0,0,1)</f>
        <v xml:space="preserve">CNC minta/betét </v>
      </c>
      <c r="F69" s="205" t="str">
        <f>_xlfn.LET(
_xlpm.megnevezés,"Ajtólap",
IF(_xlpm.megnevezés=Folyamat_Sor_Ajtólap[[#This Row],[Megnevezés]],"",_xlpm.megnevezés)
)</f>
        <v>Ajtólap</v>
      </c>
      <c r="G69" s="230" t="s">
        <v>60</v>
      </c>
      <c r="H69" s="204" t="s">
        <v>172</v>
      </c>
      <c r="I69" s="204" t="s">
        <v>169</v>
      </c>
      <c r="J69" s="204" t="s">
        <v>189</v>
      </c>
      <c r="K69" s="204" t="s">
        <v>201</v>
      </c>
      <c r="L69" s="204" t="s">
        <v>202</v>
      </c>
      <c r="M69" s="204"/>
      <c r="N69" s="206" cm="1">
        <f t="array" aca="1" ref="N69" ca="1">IFERROR(ROWS(_xlfn._xlws.FILTER(INDIRECT("Fix_Oldal[Minta Fix Oldalon]"),(LEN(INDIRECT("Fix_Oldal[Minta Fix Oldalon]"))&gt;1)*(INDIRECT("Fix_Oldal[Minta Fix Oldalon]")&lt;&gt;"Nincs"))),0) + IFERROR(ROWS(_xlfn._xlws.FILTER(INDIRECT("Mozgó_Oldal[Minta Mozgó Oldalon]"),(LEN(INDIRECT("Mozgó_Oldal[Minta Mozgó Oldalon]"))&gt;1)*(INDIRECT("Mozgó_Oldal[Minta Mozgó Oldalon]")&lt;&gt;"Nincs"))),0)</f>
        <v>0</v>
      </c>
      <c r="O69" s="207">
        <f>_xlfn.XLOOKUP(Folyamat_Sor_Ajtólap[[#This Row],[Feladat Rövidnév]],Feladat_Egység_idő1[Feladat Rövidnév],Feladat_Egység_idő1[Egység idő],0,0,1)</f>
        <v>4.3750000000000004E-3</v>
      </c>
      <c r="P69" s="194">
        <f>_xlfn.XLOOKUP(Folyamat_Sor_Ajtólap[[#This Row],[Feladat Rövidnév]],Feladat_Egység_idő1[Feladat Rövidnév],Feladat_Egység_idő1[Humánerő],0,0,1)</f>
        <v>1</v>
      </c>
      <c r="Q69" s="194" t="str">
        <f ca="1">Folyamat_Sor_Ajtólap[[#This Row],[DSMR]] &amp; "-GyV-L.00"</f>
        <v>ProjektSzám-GyV-L.00</v>
      </c>
      <c r="R69" s="194" t="s">
        <v>200</v>
      </c>
      <c r="S69" s="194" t="str">
        <f ca="1">Folyamat_Sor_Ajtólap[[#This Row],[DSMR]] &amp; "-" &amp; Folyamat_Sor_Ajtólap[[#This Row],[Szülő feladat Rővidnév]]</f>
        <v>ProjektSzám-GyV-L.07</v>
      </c>
      <c r="T69" s="204" t="s">
        <v>175</v>
      </c>
      <c r="U69" s="204"/>
      <c r="V69" s="208">
        <v>1</v>
      </c>
      <c r="W69" s="206"/>
    </row>
    <row r="70" spans="1:23" x14ac:dyDescent="0.3">
      <c r="A70" s="194" t="str">
        <f t="shared" ca="1" si="1"/>
        <v>ProjektSzám</v>
      </c>
      <c r="B70" s="204" t="s">
        <v>204</v>
      </c>
      <c r="C70" s="194" t="str">
        <f ca="1">Folyamat_Sor_Ajtólap[[#This Row],[DSMR]] &amp; "-" &amp; Folyamat_Sor_Ajtólap[[#This Row],[Feladat Rövidnév]]</f>
        <v>ProjektSzám-GyV-L.09</v>
      </c>
      <c r="D70" s="205" t="str">
        <f>_xlfn.XLOOKUP(Folyamat_Sor_Ajtólap[[#This Row],[Feladat Rövidnév]],Feladat_Egység_idő1[Feladat Rövidnév],Feladat_Egység_idő1[Feladat leírás],0,0,1)</f>
        <v>Csiszolás</v>
      </c>
      <c r="E70" s="205" t="str">
        <f>_xlfn.XLOOKUP(Folyamat_Sor_Ajtólap[[#This Row],[Feladat Rövidnév]],Feladat_Egység_idő1[Feladat Rövidnév],Feladat_Egység_idő1[Feladat leírás],0,0,1)</f>
        <v>Csiszolás</v>
      </c>
      <c r="F70" s="205" t="str">
        <f>_xlfn.LET(
_xlpm.megnevezés,"Ajtólap",
IF(_xlpm.megnevezés=Folyamat_Sor_Ajtólap[[#This Row],[Megnevezés]],"",_xlpm.megnevezés)
)</f>
        <v>Ajtólap</v>
      </c>
      <c r="G70" s="230" t="s">
        <v>61</v>
      </c>
      <c r="H70" s="204" t="s">
        <v>172</v>
      </c>
      <c r="I70" s="204" t="s">
        <v>169</v>
      </c>
      <c r="J70" s="204" t="s">
        <v>189</v>
      </c>
      <c r="K70" s="204" t="s">
        <v>205</v>
      </c>
      <c r="L70" s="204"/>
      <c r="M70" s="204"/>
      <c r="N70" s="206">
        <f ca="1">SUM(INDIRECT("Ajtólap[Ajtólap száma]"))</f>
        <v>0</v>
      </c>
      <c r="O70" s="207">
        <f>_xlfn.XLOOKUP(Folyamat_Sor_Ajtólap[[#This Row],[Feladat Rövidnév]],Feladat_Egység_idő1[Feladat Rövidnév],Feladat_Egység_idő1[Egység idő],0,0,1)</f>
        <v>9.3749999999999997E-3</v>
      </c>
      <c r="P70" s="194">
        <f>_xlfn.XLOOKUP(Folyamat_Sor_Ajtólap[[#This Row],[Feladat Rövidnév]],Feladat_Egység_idő1[Feladat Rövidnév],Feladat_Egység_idő1[Humánerő],0,0,1)</f>
        <v>1</v>
      </c>
      <c r="Q70" s="194" t="str">
        <f ca="1">Folyamat_Sor_Ajtólap[[#This Row],[DSMR]] &amp; "-GyV-L.00"</f>
        <v>ProjektSzám-GyV-L.00</v>
      </c>
      <c r="R70" s="194" t="s">
        <v>200</v>
      </c>
      <c r="S70" s="194" t="str">
        <f ca="1">Folyamat_Sor_Ajtólap[[#This Row],[DSMR]] &amp; "-" &amp; Folyamat_Sor_Ajtólap[[#This Row],[Szülő feladat Rővidnév]]</f>
        <v>ProjektSzám-GyV-L.07</v>
      </c>
      <c r="T70" s="204" t="s">
        <v>179</v>
      </c>
      <c r="U70" s="204"/>
      <c r="V70" s="208">
        <v>1</v>
      </c>
      <c r="W70" s="206"/>
    </row>
    <row r="71" spans="1:23" x14ac:dyDescent="0.3">
      <c r="A71" s="194" t="str">
        <f t="shared" ca="1" si="1"/>
        <v>ProjektSzám</v>
      </c>
      <c r="B71" s="204" t="s">
        <v>206</v>
      </c>
      <c r="C71" s="194" t="str">
        <f ca="1">Folyamat_Sor_Ajtólap[[#This Row],[DSMR]] &amp; "-" &amp; Folyamat_Sor_Ajtólap[[#This Row],[Feladat Rövidnév]]</f>
        <v>ProjektSzám-GyV-L.10</v>
      </c>
      <c r="D71" s="205" t="str">
        <f>_xlfn.XLOOKUP(Folyamat_Sor_Ajtólap[[#This Row],[Feladat Rövidnév]],Feladat_Egység_idő1[Feladat Rövidnév],Feladat_Egység_idő1[Feladat leírás],0,0,1)</f>
        <v>Fújás</v>
      </c>
      <c r="E71" s="205" t="str">
        <f>_xlfn.XLOOKUP(Folyamat_Sor_Ajtólap[[#This Row],[Feladat Rövidnév]],Feladat_Egység_idő1[Feladat Rövidnév],Feladat_Egység_idő1[Feladat leírás],0,0,1)</f>
        <v>Fújás</v>
      </c>
      <c r="F71" s="205" t="str">
        <f>_xlfn.LET(
_xlpm.megnevezés,"Ajtólap",
IF(_xlpm.megnevezés=Folyamat_Sor_Ajtólap[[#This Row],[Megnevezés]],"",_xlpm.megnevezés)
)</f>
        <v>Ajtólap</v>
      </c>
      <c r="G71" s="230" t="s">
        <v>62</v>
      </c>
      <c r="H71" s="204" t="s">
        <v>172</v>
      </c>
      <c r="I71" s="204" t="s">
        <v>169</v>
      </c>
      <c r="J71" s="204" t="s">
        <v>189</v>
      </c>
      <c r="K71" s="204" t="s">
        <v>205</v>
      </c>
      <c r="L71" s="204"/>
      <c r="M71" s="204"/>
      <c r="N71" s="206">
        <f ca="1">IF(COUNTIF(INDIRECT("Fix_Oldal[Felület Tipus Fix Oldalon]"),"Fóliás") &lt; COUNTIF(INDIRECT("Mozgó_Oldal[Felület Tipus Mozgó Oldalon]"),"Fóliás"),COUNTIF(INDIRECT("Mozgó_Oldal[Felület Tipus Mozgó Oldalon]"),"Fóliás"),COUNTIF(INDIRECT("Fix_Oldal[Felület Tipus Fix Oldalon]"),"Fóliás"))</f>
        <v>0</v>
      </c>
      <c r="O71" s="207">
        <f>_xlfn.XLOOKUP(Folyamat_Sor_Ajtólap[[#This Row],[Feladat Rövidnév]],Feladat_Egység_idő1[Feladat Rövidnév],Feladat_Egység_idő1[Egység idő],0,0,1)</f>
        <v>5.2777777777777779E-3</v>
      </c>
      <c r="P71" s="194">
        <f>_xlfn.XLOOKUP(Folyamat_Sor_Ajtólap[[#This Row],[Feladat Rövidnév]],Feladat_Egység_idő1[Feladat Rövidnév],Feladat_Egység_idő1[Humánerő],0,0,1)</f>
        <v>2</v>
      </c>
      <c r="Q71" s="194" t="str">
        <f ca="1">Folyamat_Sor_Ajtólap[[#This Row],[DSMR]] &amp; "-GyV-L.00"</f>
        <v>ProjektSzám-GyV-L.00</v>
      </c>
      <c r="R71" s="194" t="s">
        <v>204</v>
      </c>
      <c r="S71" s="194" t="str">
        <f ca="1">Folyamat_Sor_Ajtólap[[#This Row],[DSMR]] &amp; "-" &amp; Folyamat_Sor_Ajtólap[[#This Row],[Szülő feladat Rővidnév]]</f>
        <v>ProjektSzám-GyV-L.09</v>
      </c>
      <c r="T71" s="204" t="s">
        <v>175</v>
      </c>
      <c r="U71" s="204"/>
      <c r="V71" s="208">
        <v>1</v>
      </c>
      <c r="W71" s="206"/>
    </row>
    <row r="72" spans="1:23" x14ac:dyDescent="0.3">
      <c r="A72" s="194" t="str">
        <f t="shared" ca="1" si="1"/>
        <v>ProjektSzám</v>
      </c>
      <c r="B72" s="204" t="s">
        <v>207</v>
      </c>
      <c r="C72" s="194" t="str">
        <f ca="1">Folyamat_Sor_Ajtólap[[#This Row],[DSMR]] &amp; "-" &amp; Folyamat_Sor_Ajtólap[[#This Row],[Feladat Rövidnév]]</f>
        <v>ProjektSzám-GyV-L.11</v>
      </c>
      <c r="D72" s="205" t="str">
        <f>_xlfn.XLOOKUP(Folyamat_Sor_Ajtólap[[#This Row],[Feladat Rövidnév]],Feladat_Egység_idő1[Feladat Rövidnév],Feladat_Egység_idő1[Feladat leírás],0,0,1)</f>
        <v>Ragasztó csiszolás</v>
      </c>
      <c r="E72" s="205" t="str">
        <f>_xlfn.XLOOKUP(Folyamat_Sor_Ajtólap[[#This Row],[Feladat Rövidnév]],Feladat_Egység_idő1[Feladat Rövidnév],Feladat_Egység_idő1[Feladat leírás],0,0,1)</f>
        <v>Ragasztó csiszolás</v>
      </c>
      <c r="F72" s="205" t="str">
        <f>_xlfn.LET(
_xlpm.megnevezés,"Ajtólap",
IF(_xlpm.megnevezés=Folyamat_Sor_Ajtólap[[#This Row],[Megnevezés]],"",_xlpm.megnevezés)
)</f>
        <v>Ajtólap</v>
      </c>
      <c r="G72" s="230" t="s">
        <v>63</v>
      </c>
      <c r="H72" s="204" t="s">
        <v>172</v>
      </c>
      <c r="I72" s="204" t="s">
        <v>169</v>
      </c>
      <c r="J72" s="204" t="s">
        <v>189</v>
      </c>
      <c r="K72" s="204" t="s">
        <v>208</v>
      </c>
      <c r="L72" s="204" t="s">
        <v>190</v>
      </c>
      <c r="M72" s="204" t="s">
        <v>209</v>
      </c>
      <c r="N72" s="206">
        <f ca="1">IF(COUNTIF(INDIRECT("Fix_Oldal[Felület Tipus Fix Oldalon]"),"Fóliás") &lt; COUNTIF(INDIRECT("Mozgó_Oldal[Felület Tipus Mozgó Oldalon]"),"Fóliás"),COUNTIF(INDIRECT("Mozgó_Oldal[Felület Tipus Mozgó Oldalon]"),"Fóliás"),COUNTIF(INDIRECT("Fix_Oldal[Felület Tipus Fix Oldalon]"),"Fóliás"))</f>
        <v>0</v>
      </c>
      <c r="O72" s="207">
        <f>_xlfn.XLOOKUP(Folyamat_Sor_Ajtólap[[#This Row],[Feladat Rövidnév]],Feladat_Egység_idő1[Feladat Rövidnév],Feladat_Egység_idő1[Egység idő],0,0,1)</f>
        <v>1.4097222222222223E-2</v>
      </c>
      <c r="P72" s="194">
        <f>_xlfn.XLOOKUP(Folyamat_Sor_Ajtólap[[#This Row],[Feladat Rövidnév]],Feladat_Egység_idő1[Feladat Rövidnév],Feladat_Egység_idő1[Humánerő],0,0,1)</f>
        <v>1</v>
      </c>
      <c r="Q72" s="194" t="str">
        <f ca="1">Folyamat_Sor_Ajtólap[[#This Row],[DSMR]] &amp; "-GyV-L.00"</f>
        <v>ProjektSzám-GyV-L.00</v>
      </c>
      <c r="R72" s="194" t="s">
        <v>206</v>
      </c>
      <c r="S72" s="194" t="str">
        <f ca="1">Folyamat_Sor_Ajtólap[[#This Row],[DSMR]] &amp; "-" &amp; Folyamat_Sor_Ajtólap[[#This Row],[Szülő feladat Rővidnév]]</f>
        <v>ProjektSzám-GyV-L.10</v>
      </c>
      <c r="T72" s="204" t="s">
        <v>179</v>
      </c>
      <c r="U72" s="204"/>
      <c r="V72" s="208">
        <v>1</v>
      </c>
      <c r="W72" s="206"/>
    </row>
    <row r="73" spans="1:23" x14ac:dyDescent="0.3">
      <c r="A73" s="194" t="str">
        <f t="shared" ca="1" si="1"/>
        <v>ProjektSzám</v>
      </c>
      <c r="B73" s="204" t="s">
        <v>210</v>
      </c>
      <c r="C73" s="194" t="str">
        <f ca="1">Folyamat_Sor_Ajtólap[[#This Row],[DSMR]] &amp; "-" &amp; Folyamat_Sor_Ajtólap[[#This Row],[Feladat Rövidnév]]</f>
        <v>ProjektSzám-GyV-L.12</v>
      </c>
      <c r="D73" s="205" t="str">
        <f>_xlfn.XLOOKUP(Folyamat_Sor_Ajtólap[[#This Row],[Feladat Rövidnév]],Feladat_Egység_idő1[Feladat Rövidnév],Feladat_Egység_idő1[Feladat leírás],0,0,1)</f>
        <v>Fóliázás</v>
      </c>
      <c r="E73" s="205" t="str">
        <f>_xlfn.XLOOKUP(Folyamat_Sor_Ajtólap[[#This Row],[Feladat Rövidnév]],Feladat_Egység_idő1[Feladat Rövidnév],Feladat_Egység_idő1[Feladat leírás],0,0,1)</f>
        <v>Fóliázás</v>
      </c>
      <c r="F73" s="205" t="str">
        <f>_xlfn.LET(
_xlpm.megnevezés,"Ajtólap",
IF(_xlpm.megnevezés=Folyamat_Sor_Ajtólap[[#This Row],[Megnevezés]],"",_xlpm.megnevezés)
)</f>
        <v>Ajtólap</v>
      </c>
      <c r="G73" s="230" t="s">
        <v>64</v>
      </c>
      <c r="H73" s="204" t="s">
        <v>172</v>
      </c>
      <c r="I73" s="204" t="s">
        <v>169</v>
      </c>
      <c r="J73" s="204" t="s">
        <v>189</v>
      </c>
      <c r="K73" s="204" t="s">
        <v>208</v>
      </c>
      <c r="L73" s="204" t="s">
        <v>190</v>
      </c>
      <c r="M73" s="204" t="s">
        <v>209</v>
      </c>
      <c r="N73" s="206">
        <f ca="1">IF(COUNTIF(INDIRECT("Fix_Oldal[Felület Tipus Fix Oldalon]"),"Fóliás") &lt; COUNTIF(INDIRECT("Mozgó_Oldal[Felület Tipus Mozgó Oldalon]"),"Fóliás"),COUNTIF(INDIRECT("Mozgó_Oldal[Felület Tipus Mozgó Oldalon]"),"Fóliás"),COUNTIF(INDIRECT("Fix_Oldal[Felület Tipus Fix Oldalon]"),"Fóliás"))</f>
        <v>0</v>
      </c>
      <c r="O73" s="207">
        <f>_xlfn.XLOOKUP(Folyamat_Sor_Ajtólap[[#This Row],[Feladat Rövidnév]],Feladat_Egység_idő1[Feladat Rövidnév],Feladat_Egység_idő1[Egység idő],0,0,1)</f>
        <v>1.3472222222222222E-2</v>
      </c>
      <c r="P73" s="194">
        <f>_xlfn.XLOOKUP(Folyamat_Sor_Ajtólap[[#This Row],[Feladat Rövidnév]],Feladat_Egység_idő1[Feladat Rövidnév],Feladat_Egység_idő1[Humánerő],0,0,1)</f>
        <v>2</v>
      </c>
      <c r="Q73" s="194" t="str">
        <f ca="1">Folyamat_Sor_Ajtólap[[#This Row],[DSMR]] &amp; "-GyV-L.00"</f>
        <v>ProjektSzám-GyV-L.00</v>
      </c>
      <c r="R73" s="194" t="s">
        <v>207</v>
      </c>
      <c r="S73" s="194" t="str">
        <f ca="1">Folyamat_Sor_Ajtólap[[#This Row],[DSMR]] &amp; "-" &amp; Folyamat_Sor_Ajtólap[[#This Row],[Szülő feladat Rővidnév]]</f>
        <v>ProjektSzám-GyV-L.11</v>
      </c>
      <c r="T73" s="204" t="s">
        <v>175</v>
      </c>
      <c r="U73" s="204"/>
      <c r="V73" s="208">
        <v>1</v>
      </c>
      <c r="W73" s="206"/>
    </row>
    <row r="74" spans="1:23" x14ac:dyDescent="0.3">
      <c r="A74" s="194" t="str">
        <f t="shared" ca="1" si="1"/>
        <v>ProjektSzám</v>
      </c>
      <c r="B74" s="204" t="s">
        <v>211</v>
      </c>
      <c r="C74" s="194" t="str">
        <f ca="1">Folyamat_Sor_Ajtólap[[#This Row],[DSMR]] &amp; "-" &amp; Folyamat_Sor_Ajtólap[[#This Row],[Feladat Rövidnév]]</f>
        <v>ProjektSzám-GyV-L.13</v>
      </c>
      <c r="D74" s="205" t="str">
        <f>_xlfn.XLOOKUP(Folyamat_Sor_Ajtólap[[#This Row],[Feladat Rövidnév]],Feladat_Egység_idő1[Feladat Rövidnév],Feladat_Egység_idő1[Feladat leírás],0,0,1)</f>
        <v>Él-lécezés</v>
      </c>
      <c r="E74" s="205" t="str">
        <f>_xlfn.XLOOKUP(Folyamat_Sor_Ajtólap[[#This Row],[Feladat Rövidnév]],Feladat_Egység_idő1[Feladat Rövidnév],Feladat_Egység_idő1[Feladat leírás],0,0,1)</f>
        <v>Él-lécezés</v>
      </c>
      <c r="F74" s="205" t="str">
        <f>_xlfn.LET(
_xlpm.megnevezés,"Ajtólap",
IF(_xlpm.megnevezés=Folyamat_Sor_Ajtólap[[#This Row],[Megnevezés]],"",_xlpm.megnevezés)
)</f>
        <v>Ajtólap</v>
      </c>
      <c r="G74" s="230" t="s">
        <v>65</v>
      </c>
      <c r="H74" s="204" t="s">
        <v>172</v>
      </c>
      <c r="I74" s="204" t="s">
        <v>169</v>
      </c>
      <c r="J74" s="204" t="s">
        <v>189</v>
      </c>
      <c r="K74" s="204" t="s">
        <v>208</v>
      </c>
      <c r="L74" s="204" t="s">
        <v>190</v>
      </c>
      <c r="M74" s="204" t="s">
        <v>209</v>
      </c>
      <c r="N74" s="206">
        <f ca="1">IF(COUNTIF(INDIRECT("Fix_Oldal[Felület Tipus Fix Oldalon]"),"Fóliás") &lt; COUNTIF(INDIRECT("Mozgó_Oldal[Felület Tipus Mozgó Oldalon]"),"Fóliás"),COUNTIF(INDIRECT("Mozgó_Oldal[Felület Tipus Mozgó Oldalon]"),"Fóliás"),COUNTIF(INDIRECT("Fix_Oldal[Felület Tipus Fix Oldalon]"),"Fóliás"))</f>
        <v>0</v>
      </c>
      <c r="O74" s="207">
        <f>_xlfn.XLOOKUP(Folyamat_Sor_Ajtólap[[#This Row],[Feladat Rövidnév]],Feladat_Egység_idő1[Feladat Rövidnév],Feladat_Egység_idő1[Egység idő],0,0,1)</f>
        <v>1.0625000000000001E-2</v>
      </c>
      <c r="P74" s="194">
        <f>_xlfn.XLOOKUP(Folyamat_Sor_Ajtólap[[#This Row],[Feladat Rövidnév]],Feladat_Egység_idő1[Feladat Rövidnév],Feladat_Egység_idő1[Humánerő],0,0,1)</f>
        <v>1</v>
      </c>
      <c r="Q74" s="194" t="str">
        <f ca="1">Folyamat_Sor_Ajtólap[[#This Row],[DSMR]] &amp; "-GyV-L.00"</f>
        <v>ProjektSzám-GyV-L.00</v>
      </c>
      <c r="R74" s="194" t="s">
        <v>207</v>
      </c>
      <c r="S74" s="194" t="str">
        <f ca="1">Folyamat_Sor_Ajtólap[[#This Row],[DSMR]] &amp; "-" &amp; Folyamat_Sor_Ajtólap[[#This Row],[Szülő feladat Rővidnév]]</f>
        <v>ProjektSzám-GyV-L.11</v>
      </c>
      <c r="T74" s="204" t="s">
        <v>175</v>
      </c>
      <c r="U74" s="204"/>
      <c r="V74" s="208">
        <v>1</v>
      </c>
      <c r="W74" s="206"/>
    </row>
    <row r="75" spans="1:23" x14ac:dyDescent="0.3">
      <c r="A75" s="194" t="str">
        <f t="shared" ca="1" si="1"/>
        <v>ProjektSzám</v>
      </c>
      <c r="B75" s="204" t="s">
        <v>212</v>
      </c>
      <c r="C75" s="194" t="str">
        <f ca="1">Folyamat_Sor_Ajtólap[[#This Row],[DSMR]] &amp; "-" &amp; Folyamat_Sor_Ajtólap[[#This Row],[Feladat Rövidnév]]</f>
        <v>ProjektSzám-GyV-L.14</v>
      </c>
      <c r="D75" s="205" t="str">
        <f>_xlfn.XLOOKUP(Folyamat_Sor_Ajtólap[[#This Row],[Feladat Rövidnév]],Feladat_Egység_idő1[Feladat Rövidnév],Feladat_Egység_idő1[Feladat leírás],0,0,1)</f>
        <v>Festőnél</v>
      </c>
      <c r="E75" s="205" t="str">
        <f>_xlfn.XLOOKUP(Folyamat_Sor_Ajtólap[[#This Row],[Feladat Rövidnév]],Feladat_Egység_idő1[Feladat Rövidnév],Feladat_Egység_idő1[Feladat leírás],0,0,1)</f>
        <v>Festőnél</v>
      </c>
      <c r="F75" s="205" t="str">
        <f>_xlfn.LET(
_xlpm.megnevezés,"Ajtólap",
IF(_xlpm.megnevezés=Folyamat_Sor_Ajtólap[[#This Row],[Megnevezés]],"",_xlpm.megnevezés)
)</f>
        <v>Ajtólap</v>
      </c>
      <c r="G75" s="230" t="s">
        <v>66</v>
      </c>
      <c r="H75" s="204" t="s">
        <v>213</v>
      </c>
      <c r="I75" s="204" t="s">
        <v>169</v>
      </c>
      <c r="J75" s="204" t="s">
        <v>189</v>
      </c>
      <c r="K75" s="204" t="s">
        <v>205</v>
      </c>
      <c r="L75" s="204"/>
      <c r="M75" s="204"/>
      <c r="N75" s="206">
        <f ca="1">IF(COUNTIF(INDIRECT("Fix_Oldal[Felület Tipus Fix Oldalon]"),"Festett") &lt; COUNTIF(INDIRECT("Mozgó_Oldal[Felület Tipus Mozgó Oldalon]"),"Festett"),COUNTIF(INDIRECT("Mozgó_Oldal[Felület Tipus Mozgó Oldalon]"),"Festett"),COUNTIF(INDIRECT("Fix_Oldal[Felület Tipus Fix Oldalon]"),"Festett"))</f>
        <v>0</v>
      </c>
      <c r="O75" s="207">
        <f>_xlfn.XLOOKUP(Folyamat_Sor_Ajtólap[[#This Row],[Feladat Rövidnév]],Feladat_Egység_idő1[Feladat Rövidnév],Feladat_Egység_idő1[Egység idő],0,0,1)</f>
        <v>4.1666666666666664E-2</v>
      </c>
      <c r="P75" s="194">
        <f>_xlfn.XLOOKUP(Folyamat_Sor_Ajtólap[[#This Row],[Feladat Rövidnév]],Feladat_Egység_idő1[Feladat Rövidnév],Feladat_Egység_idő1[Humánerő],0,0,1)</f>
        <v>1</v>
      </c>
      <c r="Q75" s="194" t="str">
        <f ca="1">Folyamat_Sor_Ajtólap[[#This Row],[DSMR]] &amp; "-GyV-L.00"</f>
        <v>ProjektSzám-GyV-L.00</v>
      </c>
      <c r="R75" s="194" t="s">
        <v>200</v>
      </c>
      <c r="S75" s="194" t="str">
        <f ca="1">Folyamat_Sor_Ajtólap[[#This Row],[DSMR]] &amp; "-" &amp; Folyamat_Sor_Ajtólap[[#This Row],[Szülő feladat Rővidnév]]</f>
        <v>ProjektSzám-GyV-L.07</v>
      </c>
      <c r="T75" s="204" t="s">
        <v>179</v>
      </c>
      <c r="U75" s="204"/>
      <c r="V75" s="208">
        <v>1</v>
      </c>
      <c r="W75" s="206"/>
    </row>
    <row r="76" spans="1:23" x14ac:dyDescent="0.3">
      <c r="A76" s="194" t="str">
        <f t="shared" ca="1" si="1"/>
        <v>ProjektSzám</v>
      </c>
      <c r="B76" s="204" t="s">
        <v>214</v>
      </c>
      <c r="C76" s="194" t="str">
        <f ca="1">Folyamat_Sor_Ajtólap[[#This Row],[DSMR]] &amp; "-" &amp; Folyamat_Sor_Ajtólap[[#This Row],[Feladat Rövidnév]]</f>
        <v>ProjektSzám-GyV-L.15</v>
      </c>
      <c r="D76" s="205" t="str">
        <f>_xlfn.XLOOKUP(Folyamat_Sor_Ajtólap[[#This Row],[Feladat Rövidnév]],Feladat_Egység_idő1[Feladat Rövidnév],Feladat_Egység_idő1[Feladat leírás],0,0,1)</f>
        <v>Festőtöl viszahozzva</v>
      </c>
      <c r="E76" s="205" t="str">
        <f>_xlfn.XLOOKUP(Folyamat_Sor_Ajtólap[[#This Row],[Feladat Rövidnév]],Feladat_Egység_idő1[Feladat Rövidnév],Feladat_Egység_idő1[Feladat leírás],0,0,1)</f>
        <v>Festőtöl viszahozzva</v>
      </c>
      <c r="F76" s="205" t="str">
        <f>_xlfn.LET(
_xlpm.megnevezés,"Ajtólap",
IF(_xlpm.megnevezés=Folyamat_Sor_Ajtólap[[#This Row],[Megnevezés]],"",_xlpm.megnevezés)
)</f>
        <v>Ajtólap</v>
      </c>
      <c r="G76" s="230" t="s">
        <v>67</v>
      </c>
      <c r="H76" s="204" t="s">
        <v>213</v>
      </c>
      <c r="I76" s="204" t="s">
        <v>169</v>
      </c>
      <c r="J76" s="204" t="s">
        <v>189</v>
      </c>
      <c r="K76" s="204" t="s">
        <v>205</v>
      </c>
      <c r="L76" s="204"/>
      <c r="M76" s="204"/>
      <c r="N76" s="206">
        <f ca="1">IF(COUNTIF(INDIRECT("Fix_Oldal[Felület Tipus Fix Oldalon]"),"Festett") &lt; COUNTIF(INDIRECT("Mozgó_Oldal[Felület Tipus Mozgó Oldalon]"),"Festett"),COUNTIF(INDIRECT("Mozgó_Oldal[Felület Tipus Mozgó Oldalon]"),"Festett"),COUNTIF(INDIRECT("Fix_Oldal[Felület Tipus Fix Oldalon]"),"Festett"))</f>
        <v>0</v>
      </c>
      <c r="O76" s="207">
        <f>_xlfn.XLOOKUP(Folyamat_Sor_Ajtólap[[#This Row],[Feladat Rövidnév]],Feladat_Egység_idő1[Feladat Rövidnév],Feladat_Egység_idő1[Egység idő],0,0,1)</f>
        <v>4.1666666666666664E-2</v>
      </c>
      <c r="P76" s="194">
        <f>_xlfn.XLOOKUP(Folyamat_Sor_Ajtólap[[#This Row],[Feladat Rövidnév]],Feladat_Egység_idő1[Feladat Rövidnév],Feladat_Egység_idő1[Humánerő],0,0,1)</f>
        <v>1</v>
      </c>
      <c r="Q76" s="194" t="str">
        <f ca="1">Folyamat_Sor_Ajtólap[[#This Row],[DSMR]] &amp; "-GyV-L.00"</f>
        <v>ProjektSzám-GyV-L.00</v>
      </c>
      <c r="R76" s="194" t="s">
        <v>215</v>
      </c>
      <c r="S76" s="194" t="str">
        <f ca="1">Folyamat_Sor_Ajtólap[[#This Row],[DSMR]] &amp; "-" &amp; Folyamat_Sor_Ajtólap[[#This Row],[Szülő feladat Rővidnév]]</f>
        <v>ProjektSzám-GyV-L.13.01</v>
      </c>
      <c r="T76" s="204" t="s">
        <v>179</v>
      </c>
      <c r="U76" s="204" t="s">
        <v>216</v>
      </c>
      <c r="V76" s="208">
        <v>1</v>
      </c>
      <c r="W76" s="206"/>
    </row>
    <row r="77" spans="1:23" x14ac:dyDescent="0.3">
      <c r="A77" s="194" t="str">
        <f t="shared" ca="1" si="1"/>
        <v>ProjektSzám</v>
      </c>
      <c r="B77" s="204" t="s">
        <v>217</v>
      </c>
      <c r="C77" s="194" t="str">
        <f ca="1">Folyamat_Sor_Ajtólap[[#This Row],[DSMR]] &amp; "-" &amp; Folyamat_Sor_Ajtólap[[#This Row],[Feladat Rövidnév]]</f>
        <v>ProjektSzám-GyV-L.16</v>
      </c>
      <c r="D77" s="205" t="str">
        <f>_xlfn.XLOOKUP(Folyamat_Sor_Ajtólap[[#This Row],[Feladat Rövidnév]],Feladat_Egység_idő1[Feladat Rövidnév],Feladat_Egység_idő1[Feladat leírás],0,0,1)</f>
        <v>CNC  Pánt-zár</v>
      </c>
      <c r="E77" s="205" t="str">
        <f>_xlfn.XLOOKUP(Folyamat_Sor_Ajtólap[[#This Row],[Feladat Rövidnév]],Feladat_Egység_idő1[Feladat Rövidnév],Feladat_Egység_idő1[Feladat leírás],0,0,1)</f>
        <v>CNC  Pánt-zár</v>
      </c>
      <c r="F77" s="205" t="str">
        <f>_xlfn.LET(
_xlpm.megnevezés,"Ajtólap",
IF(_xlpm.megnevezés=Folyamat_Sor_Ajtólap[[#This Row],[Megnevezés]],"",_xlpm.megnevezés)
)</f>
        <v>Ajtólap</v>
      </c>
      <c r="G77" s="230" t="s">
        <v>68</v>
      </c>
      <c r="H77" s="204" t="s">
        <v>172</v>
      </c>
      <c r="I77" s="204" t="s">
        <v>169</v>
      </c>
      <c r="J77" s="204" t="s">
        <v>189</v>
      </c>
      <c r="K77" s="204" t="s">
        <v>201</v>
      </c>
      <c r="L77" s="204" t="s">
        <v>202</v>
      </c>
      <c r="M77" s="204"/>
      <c r="N77" s="206">
        <f ca="1">SUM(INDIRECT("Ajtólap[Ajtólap száma]"))</f>
        <v>0</v>
      </c>
      <c r="O77" s="207">
        <f>_xlfn.XLOOKUP(Folyamat_Sor_Ajtólap[[#This Row],[Feladat Rövidnév]],Feladat_Egység_idő1[Feladat Rövidnév],Feladat_Egység_idő1[Egység idő],0,0,1)</f>
        <v>1.1666666666666667E-2</v>
      </c>
      <c r="P77" s="194">
        <f>_xlfn.XLOOKUP(Folyamat_Sor_Ajtólap[[#This Row],[Feladat Rövidnév]],Feladat_Egység_idő1[Feladat Rövidnév],Feladat_Egység_idő1[Humánerő],0,0,1)</f>
        <v>1</v>
      </c>
      <c r="Q77" s="194" t="str">
        <f ca="1">Folyamat_Sor_Ajtólap[[#This Row],[DSMR]] &amp; "-GyV-L.00"</f>
        <v>ProjektSzám-GyV-L.00</v>
      </c>
      <c r="R77" s="194" t="str">
        <f>IF(_xlfn.XLOOKUP("GyV-L.13.01",Folyamat_Sor_Ajtólap[Feladat Rövidnév],Folyamat_Sor_Ajtólap[Volumen],0,0,1)&lt;=0,"GyV-L.13","GyV-L.13.02")</f>
        <v>GyV-L.13</v>
      </c>
      <c r="S77" s="194" t="str">
        <f ca="1">Folyamat_Sor_Ajtólap[[#This Row],[DSMR]] &amp; "-" &amp; Folyamat_Sor_Ajtólap[[#This Row],[Szülő feladat Rővidnév]]</f>
        <v>ProjektSzám-GyV-L.13</v>
      </c>
      <c r="T77" s="204" t="s">
        <v>179</v>
      </c>
      <c r="U77" s="204"/>
      <c r="V77" s="208">
        <v>1</v>
      </c>
      <c r="W77" s="206"/>
    </row>
    <row r="78" spans="1:23" x14ac:dyDescent="0.3">
      <c r="A78" s="194" t="str">
        <f t="shared" ca="1" si="1"/>
        <v>ProjektSzám</v>
      </c>
      <c r="B78" s="204" t="s">
        <v>218</v>
      </c>
      <c r="C78" s="194" t="str">
        <f ca="1">Folyamat_Sor_Ajtólap[[#This Row],[DSMR]] &amp; "-" &amp; Folyamat_Sor_Ajtólap[[#This Row],[Feladat Rövidnév]]</f>
        <v>ProjektSzám-GyV-L.17</v>
      </c>
      <c r="D78" s="205" t="str">
        <f>_xlfn.XLOOKUP(Folyamat_Sor_Ajtólap[[#This Row],[Feladat Rövidnév]],Feladat_Egység_idő1[Feladat Rövidnév],Feladat_Egység_idő1[Feladat leírás],0,0,1)</f>
        <v>Csomagolás</v>
      </c>
      <c r="E78" s="205" t="str">
        <f>_xlfn.XLOOKUP(Folyamat_Sor_Ajtólap[[#This Row],[Feladat Rövidnév]],Feladat_Egység_idő1[Feladat Rövidnév],Feladat_Egység_idő1[Feladat leírás],0,0,1)</f>
        <v>Csomagolás</v>
      </c>
      <c r="F78" s="205" t="str">
        <f>_xlfn.LET(
_xlpm.megnevezés,"Ajtólap",
IF(_xlpm.megnevezés=Folyamat_Sor_Ajtólap[[#This Row],[Megnevezés]],"",_xlpm.megnevezés)
)</f>
        <v>Ajtólap</v>
      </c>
      <c r="G78" s="230" t="s">
        <v>69</v>
      </c>
      <c r="H78" s="204" t="s">
        <v>172</v>
      </c>
      <c r="I78" s="204" t="s">
        <v>169</v>
      </c>
      <c r="J78" s="204" t="s">
        <v>189</v>
      </c>
      <c r="K78" s="204" t="s">
        <v>205</v>
      </c>
      <c r="L78" s="204"/>
      <c r="M78" s="204"/>
      <c r="N78" s="206">
        <f ca="1">SUM(INDIRECT("Ajtólap[Ajtólap száma]"))</f>
        <v>0</v>
      </c>
      <c r="O78" s="207">
        <f>_xlfn.XLOOKUP(Folyamat_Sor_Ajtólap[[#This Row],[Feladat Rövidnév]],Feladat_Egység_idő1[Feladat Rövidnév],Feladat_Egység_idő1[Egység idő],0,0,1)</f>
        <v>6.9444444444444441E-3</v>
      </c>
      <c r="P78" s="194">
        <f>_xlfn.XLOOKUP(Folyamat_Sor_Ajtólap[[#This Row],[Feladat Rövidnév]],Feladat_Egység_idő1[Feladat Rövidnév],Feladat_Egység_idő1[Humánerő],0,0,1)</f>
        <v>1</v>
      </c>
      <c r="Q78" s="194" t="str">
        <f ca="1">Folyamat_Sor_Ajtólap[[#This Row],[DSMR]] &amp; "-GyV-L.00"</f>
        <v>ProjektSzám-GyV-L.00</v>
      </c>
      <c r="R78" s="194" t="s">
        <v>212</v>
      </c>
      <c r="S78" s="194" t="str">
        <f ca="1">Folyamat_Sor_Ajtólap[[#This Row],[DSMR]] &amp; "-" &amp; Folyamat_Sor_Ajtólap[[#This Row],[Szülő feladat Rővidnév]]</f>
        <v>ProjektSzám-GyV-L.14</v>
      </c>
      <c r="T78" s="204" t="s">
        <v>175</v>
      </c>
      <c r="U78" s="204"/>
      <c r="V78" s="208">
        <v>1</v>
      </c>
      <c r="W78" s="206"/>
    </row>
    <row r="79" spans="1:23" x14ac:dyDescent="0.3">
      <c r="A79" s="194"/>
      <c r="B79" s="204"/>
      <c r="C79" s="194"/>
      <c r="D79" s="205"/>
      <c r="E79" s="204"/>
      <c r="F79" s="204"/>
      <c r="G79" s="204"/>
      <c r="H79" s="204"/>
      <c r="I79" s="204"/>
      <c r="J79" s="204"/>
      <c r="K79" s="206"/>
      <c r="L79" s="207"/>
      <c r="M79" s="194"/>
      <c r="N79" s="194"/>
      <c r="O79" s="194"/>
      <c r="P79" s="194"/>
      <c r="Q79" s="204"/>
      <c r="R79" s="204"/>
      <c r="S79" s="208"/>
      <c r="T79" s="206"/>
    </row>
    <row r="80" spans="1:23" x14ac:dyDescent="0.3">
      <c r="A80" s="194"/>
      <c r="B80" s="204"/>
      <c r="C80" s="194"/>
      <c r="D80" s="205"/>
      <c r="E80" s="204"/>
      <c r="F80" s="204"/>
      <c r="G80" s="204"/>
      <c r="H80" s="204"/>
      <c r="I80" s="204"/>
      <c r="J80" s="204"/>
      <c r="K80" s="206"/>
      <c r="L80" s="207"/>
      <c r="M80" s="194"/>
      <c r="N80" s="194"/>
      <c r="O80" s="194"/>
      <c r="P80" s="194"/>
      <c r="Q80" s="204"/>
      <c r="R80" s="204"/>
      <c r="S80" s="208"/>
      <c r="T80" s="206"/>
    </row>
    <row r="81" spans="1:23" x14ac:dyDescent="0.3">
      <c r="A81" s="194"/>
      <c r="B81" s="197" t="s">
        <v>106</v>
      </c>
      <c r="C81" s="194"/>
      <c r="D81" s="205"/>
      <c r="E81" s="204"/>
      <c r="F81" s="204"/>
      <c r="G81" s="204"/>
      <c r="H81" s="204"/>
      <c r="I81" s="204"/>
      <c r="J81" s="204"/>
      <c r="K81" s="206"/>
      <c r="L81" s="207"/>
      <c r="M81" s="194"/>
      <c r="N81" s="194"/>
      <c r="O81" s="194"/>
      <c r="P81" s="194"/>
      <c r="Q81" s="204"/>
      <c r="R81" s="204"/>
      <c r="S81" s="208"/>
      <c r="T81" s="206"/>
    </row>
    <row r="82" spans="1:23" x14ac:dyDescent="0.3">
      <c r="A82" s="194"/>
      <c r="B82" s="51" t="s">
        <v>131</v>
      </c>
      <c r="C82" s="194"/>
      <c r="D82" s="204"/>
      <c r="E82" s="204"/>
      <c r="F82" s="204"/>
      <c r="G82" s="204"/>
      <c r="H82" s="204"/>
      <c r="I82" s="204"/>
      <c r="J82" s="204"/>
      <c r="K82" s="206"/>
      <c r="L82" s="207"/>
      <c r="M82" s="194"/>
      <c r="N82" s="194"/>
      <c r="O82" s="194"/>
      <c r="P82" s="194"/>
      <c r="Q82" s="204"/>
      <c r="R82" s="204"/>
      <c r="S82" s="208"/>
      <c r="T82" s="206"/>
    </row>
    <row r="83" spans="1:23" x14ac:dyDescent="0.3">
      <c r="A83" s="194"/>
      <c r="B83" s="51" t="s">
        <v>136</v>
      </c>
      <c r="C83" s="194"/>
      <c r="D83" s="204"/>
      <c r="E83" s="204"/>
      <c r="F83" s="204"/>
      <c r="G83" s="204"/>
      <c r="H83" s="204"/>
      <c r="I83" s="204"/>
      <c r="J83" s="204"/>
      <c r="K83" s="206"/>
      <c r="L83" s="207"/>
      <c r="M83" s="194"/>
      <c r="N83" s="194"/>
      <c r="O83" s="194"/>
      <c r="P83" s="194"/>
      <c r="Q83" s="204"/>
      <c r="R83" s="204"/>
      <c r="S83" s="208"/>
      <c r="T83" s="206"/>
    </row>
    <row r="84" spans="1:23" x14ac:dyDescent="0.3">
      <c r="A84" s="194"/>
      <c r="B84" s="51" t="s">
        <v>113</v>
      </c>
      <c r="C84" s="194"/>
      <c r="D84" s="205" t="s">
        <v>219</v>
      </c>
      <c r="E84" s="204"/>
      <c r="F84" s="204"/>
      <c r="G84" s="204"/>
      <c r="H84" s="204"/>
      <c r="I84" s="204"/>
      <c r="J84" s="204"/>
      <c r="K84" s="206"/>
      <c r="L84" s="207"/>
      <c r="M84" s="194"/>
      <c r="N84" s="194"/>
      <c r="O84" s="194"/>
      <c r="P84" s="194"/>
      <c r="Q84" s="204"/>
      <c r="R84" s="204"/>
      <c r="S84" s="208"/>
      <c r="T84" s="206"/>
    </row>
    <row r="85" spans="1:23" x14ac:dyDescent="0.3">
      <c r="A85" s="194"/>
      <c r="B85" s="51" t="s">
        <v>137</v>
      </c>
      <c r="C85" s="194"/>
      <c r="D85" s="205"/>
      <c r="E85" s="204"/>
      <c r="F85" s="204"/>
      <c r="G85" s="204"/>
      <c r="H85" s="204"/>
      <c r="I85" s="204"/>
      <c r="J85" s="204"/>
      <c r="K85" s="206"/>
      <c r="L85" s="207"/>
      <c r="M85" s="194"/>
      <c r="N85" s="194"/>
      <c r="O85" s="194"/>
      <c r="P85" s="194"/>
      <c r="Q85" s="204"/>
      <c r="R85" s="204"/>
      <c r="S85" s="208"/>
      <c r="T85" s="206"/>
    </row>
    <row r="86" spans="1:23" x14ac:dyDescent="0.3">
      <c r="A86" s="194"/>
      <c r="B86" s="51" t="s">
        <v>132</v>
      </c>
      <c r="C86" s="194"/>
      <c r="D86" s="205"/>
      <c r="E86" s="204"/>
      <c r="F86" s="204"/>
      <c r="G86" s="204"/>
      <c r="H86" s="204"/>
      <c r="I86" s="204"/>
      <c r="J86" s="204"/>
      <c r="K86" s="206"/>
      <c r="L86" s="207"/>
      <c r="M86" s="194"/>
      <c r="N86" s="194"/>
      <c r="O86" s="194"/>
      <c r="P86" s="194"/>
      <c r="Q86" s="204"/>
      <c r="R86" s="204"/>
      <c r="S86" s="208"/>
      <c r="T86" s="206"/>
    </row>
    <row r="87" spans="1:23" x14ac:dyDescent="0.3">
      <c r="A87" s="194"/>
      <c r="B87" s="51"/>
      <c r="C87" s="194"/>
      <c r="D87" s="205"/>
      <c r="E87" s="204"/>
      <c r="F87" s="204"/>
      <c r="G87" s="204"/>
      <c r="H87" s="204"/>
      <c r="I87" s="204"/>
      <c r="J87" s="204"/>
      <c r="K87" s="206"/>
      <c r="L87" s="207"/>
      <c r="M87" s="194"/>
      <c r="N87" s="194"/>
      <c r="O87" s="194"/>
      <c r="P87" s="194"/>
      <c r="Q87" s="204"/>
      <c r="R87" s="204"/>
      <c r="S87" s="208"/>
      <c r="T87" s="206"/>
    </row>
    <row r="88" spans="1:23" x14ac:dyDescent="0.3">
      <c r="A88" s="194"/>
      <c r="B88" s="51"/>
      <c r="C88" s="194"/>
      <c r="D88" s="205"/>
      <c r="E88" s="204"/>
      <c r="F88" s="204"/>
      <c r="G88" s="204"/>
      <c r="H88" s="204"/>
      <c r="I88" s="204"/>
      <c r="J88" s="204"/>
      <c r="K88" s="206"/>
      <c r="L88" s="207"/>
      <c r="M88" s="194"/>
      <c r="N88" s="194"/>
      <c r="O88" s="194"/>
      <c r="P88" s="194"/>
      <c r="Q88" s="204"/>
      <c r="R88" s="204"/>
      <c r="S88" s="208"/>
      <c r="T88" s="206"/>
    </row>
    <row r="91" spans="1:23" x14ac:dyDescent="0.3">
      <c r="A91" s="194" t="s">
        <v>38</v>
      </c>
      <c r="B91" s="209" t="s">
        <v>145</v>
      </c>
      <c r="C91" s="209" t="s">
        <v>146</v>
      </c>
      <c r="D91" s="209" t="s">
        <v>147</v>
      </c>
      <c r="E91" s="195" t="s">
        <v>148</v>
      </c>
      <c r="F91" s="195" t="s">
        <v>149</v>
      </c>
      <c r="G91" s="195" t="s">
        <v>28</v>
      </c>
      <c r="H91" s="209" t="s">
        <v>150</v>
      </c>
      <c r="I91" s="209" t="s">
        <v>151</v>
      </c>
      <c r="J91" s="209" t="s">
        <v>152</v>
      </c>
      <c r="K91" s="209" t="s">
        <v>153</v>
      </c>
      <c r="L91" s="209" t="s">
        <v>154</v>
      </c>
      <c r="M91" s="209" t="s">
        <v>155</v>
      </c>
      <c r="N91" s="209" t="s">
        <v>156</v>
      </c>
      <c r="O91" s="209" t="s">
        <v>157</v>
      </c>
      <c r="P91" s="210" t="s">
        <v>158</v>
      </c>
      <c r="Q91" s="209" t="s">
        <v>159</v>
      </c>
      <c r="R91" s="209" t="s">
        <v>160</v>
      </c>
      <c r="S91" s="209" t="s">
        <v>161</v>
      </c>
      <c r="T91" s="210" t="s">
        <v>162</v>
      </c>
      <c r="U91" s="210" t="s">
        <v>163</v>
      </c>
      <c r="V91" s="210" t="s">
        <v>164</v>
      </c>
      <c r="W91" s="209" t="s">
        <v>165</v>
      </c>
    </row>
    <row r="92" spans="1:23" x14ac:dyDescent="0.3">
      <c r="A92" s="194" t="str">
        <f t="shared" ref="A92:A103" ca="1" si="2">Projekt_Szám</f>
        <v>ProjektSzám</v>
      </c>
      <c r="B92" s="211" t="s">
        <v>220</v>
      </c>
      <c r="C92" s="209" t="str">
        <f ca="1">Folyamat_Sor_Tokmag[[#This Row],[DSMR]] &amp; "-" &amp; Folyamat_Sor_Tokmag[[#This Row],[Feladat Rövidnév]]</f>
        <v>ProjektSzám-GyV-T.00</v>
      </c>
      <c r="D92" s="209" t="str">
        <f>_xlfn.XLOOKUP(Folyamat_Sor_Tokmag[[#This Row],[Feladat Rövidnév]],Feladat_Egység_idő1[Feladat Rövidnév],Feladat_Egység_idő1[Feladat leírás],0,0,1)</f>
        <v>Tok</v>
      </c>
      <c r="E92" s="209" t="str">
        <f>_xlfn.XLOOKUP(Folyamat_Sor_Tokmag[[#This Row],[Feladat Rövidnév]],Feladat_Egység_idő1[Feladat Rövidnév],Feladat_Egység_idő1[Feladat leírás],0,0,1)</f>
        <v>Tok</v>
      </c>
      <c r="F92" s="209" t="str">
        <f>_xlfn.LET(
_xlpm.megnevezés,"Tok",
IF(_xlpm.megnevezés=Folyamat_Sor_Tokmag[[#This Row],[Megnevezés]],"",_xlpm.megnevezés)
)</f>
        <v/>
      </c>
      <c r="G92" s="230" t="s">
        <v>167</v>
      </c>
      <c r="H92" s="211" t="s">
        <v>168</v>
      </c>
      <c r="I92" s="211" t="s">
        <v>169</v>
      </c>
      <c r="J92" s="211" t="s">
        <v>189</v>
      </c>
      <c r="K92" s="211"/>
      <c r="L92" s="211"/>
      <c r="M92" s="211"/>
      <c r="N92" s="212">
        <f>IF(SUM(N93:N101)&gt;0,1,0)</f>
        <v>0</v>
      </c>
      <c r="O92" s="213">
        <f>_xlfn.XLOOKUP(Folyamat_Sor_Tokmag[[#This Row],[Feladat Rövidnév]],Feladat_Egység_idő1[Feladat Rövidnév],Feladat_Egység_idő1[Egység idő],0,0,1)</f>
        <v>0</v>
      </c>
      <c r="P92" s="210">
        <f>_xlfn.XLOOKUP(Folyamat_Sor_Tokmag[[#This Row],[Feladat Rövidnév]],Feladat_Egység_idő1[Feladat Rövidnév],Feladat_Egység_idő1[Humánerő],0,0,1)</f>
        <v>0</v>
      </c>
      <c r="Q92" s="209"/>
      <c r="R92" s="65" t="s">
        <v>166</v>
      </c>
      <c r="S92" s="209" t="str">
        <f ca="1">Folyamat_Sor_Tokmag[[#This Row],[DSMR]] &amp; "-" &amp; Folyamat_Sor_Tokmag[[#This Row],[Szülő feladat Rővidnév]]</f>
        <v>ProjektSzám-GyI-E.00</v>
      </c>
      <c r="T92" s="210" t="s">
        <v>179</v>
      </c>
      <c r="U92" s="210">
        <v>4</v>
      </c>
      <c r="V92" s="214">
        <v>1</v>
      </c>
      <c r="W92" s="209">
        <v>6</v>
      </c>
    </row>
    <row r="93" spans="1:23" x14ac:dyDescent="0.3">
      <c r="A93" s="194" t="str">
        <f t="shared" ca="1" si="2"/>
        <v>ProjektSzám</v>
      </c>
      <c r="B93" s="211" t="s">
        <v>221</v>
      </c>
      <c r="C93" s="209" t="str">
        <f ca="1">Folyamat_Sor_Tokmag[[#This Row],[DSMR]] &amp; "-" &amp; Folyamat_Sor_Tokmag[[#This Row],[Feladat Rövidnév]]</f>
        <v>ProjektSzám-GyV-T.01</v>
      </c>
      <c r="D93" s="209" t="str">
        <f>_xlfn.XLOOKUP(Folyamat_Sor_Tokmag[[#This Row],[Feladat Rövidnév]],Feladat_Egység_idő1[Feladat Rövidnév],Feladat_Egység_idő1[Feladat leírás],0,0,1)</f>
        <v>22-es Szabás</v>
      </c>
      <c r="E93" s="209" t="str">
        <f>_xlfn.XLOOKUP(Folyamat_Sor_Tokmag[[#This Row],[Feladat Rövidnév]],Feladat_Egység_idő1[Feladat Rövidnév],Feladat_Egység_idő1[Feladat leírás],0,0,1)</f>
        <v>22-es Szabás</v>
      </c>
      <c r="F93" s="209" t="str">
        <f>_xlfn.LET(
_xlpm.megnevezés,"Tok",
IF(_xlpm.megnevezés=Folyamat_Sor_Tokmag[[#This Row],[Megnevezés]],"",_xlpm.megnevezés)
)</f>
        <v>Tok</v>
      </c>
      <c r="G93" s="230" t="s">
        <v>52</v>
      </c>
      <c r="H93" s="211" t="s">
        <v>172</v>
      </c>
      <c r="I93" s="211" t="s">
        <v>169</v>
      </c>
      <c r="J93" s="211" t="s">
        <v>189</v>
      </c>
      <c r="K93" s="211" t="s">
        <v>192</v>
      </c>
      <c r="L93" s="211" t="s">
        <v>193</v>
      </c>
      <c r="M93" s="211" t="s">
        <v>194</v>
      </c>
      <c r="N93" s="212" cm="1">
        <f t="array" ref="N93">SUM(_xlfn._xlws.FILTER(Szabászat[Darab],(ISNUMBER(SEARCH("Tokmag",Szabászat[Alkatrész Megnevezése]))) * (FALSE=ISNUMBER(SEARCH("TU",Szabászat[Tipus]))),0))</f>
        <v>0</v>
      </c>
      <c r="O93" s="213">
        <f>_xlfn.XLOOKUP(Folyamat_Sor_Tokmag[[#This Row],[Feladat Rövidnév]],Feladat_Egység_idő1[Feladat Rövidnév],Feladat_Egység_idő1[Egység idő],0,0,1)</f>
        <v>1.5625000000000001E-3</v>
      </c>
      <c r="P93" s="210">
        <f>_xlfn.XLOOKUP(Folyamat_Sor_Tokmag[[#This Row],[Feladat Rövidnév]],Feladat_Egység_idő1[Feladat Rövidnév],Feladat_Egység_idő1[Humánerő],0,0,1)</f>
        <v>2</v>
      </c>
      <c r="Q93" s="209" t="str">
        <f ca="1">Folyamat_Sor_Tokmag[[#This Row],[DSMR]] &amp; "-GyV-T.00"</f>
        <v>ProjektSzám-GyV-T.00</v>
      </c>
      <c r="R93" s="66" t="s">
        <v>220</v>
      </c>
      <c r="S93" s="209" t="str">
        <f ca="1">Folyamat_Sor_Tokmag[[#This Row],[DSMR]] &amp; "-" &amp; Folyamat_Sor_Tokmag[[#This Row],[Szülő feladat Rővidnév]]</f>
        <v>ProjektSzám-GyV-T.00</v>
      </c>
      <c r="T93" s="210" t="s">
        <v>175</v>
      </c>
      <c r="U93" s="210"/>
      <c r="V93" s="214">
        <v>1</v>
      </c>
      <c r="W93" s="209"/>
    </row>
    <row r="94" spans="1:23" x14ac:dyDescent="0.3">
      <c r="A94" s="210" t="str">
        <f t="shared" ca="1" si="2"/>
        <v>ProjektSzám</v>
      </c>
      <c r="B94" s="211" t="s">
        <v>222</v>
      </c>
      <c r="C94" s="209" t="str">
        <f ca="1">Folyamat_Sor_Tokmag[[#This Row],[DSMR]] &amp; "-" &amp; Folyamat_Sor_Tokmag[[#This Row],[Feladat Rövidnév]]</f>
        <v>ProjektSzám-GyV-T.02</v>
      </c>
      <c r="D94" s="209" t="str">
        <f>_xlfn.XLOOKUP(Folyamat_Sor_Tokmag[[#This Row],[Feladat Rövidnév]],Feladat_Egység_idő1[Feladat Rövidnév],Feladat_Egység_idő1[Feladat leírás],0,0,1)</f>
        <v>Marás</v>
      </c>
      <c r="E94" s="209" t="str">
        <f>_xlfn.XLOOKUP(Folyamat_Sor_Tokmag[[#This Row],[Feladat Rövidnév]],Feladat_Egység_idő1[Feladat Rövidnév],Feladat_Egység_idő1[Feladat leírás],0,0,1)</f>
        <v>Marás</v>
      </c>
      <c r="F94" s="209" t="str">
        <f>_xlfn.LET(
_xlpm.megnevezés,"Tok",
IF(_xlpm.megnevezés=Folyamat_Sor_Tokmag[[#This Row],[Megnevezés]],"",_xlpm.megnevezés)
)</f>
        <v>Tok</v>
      </c>
      <c r="G94" s="230" t="s">
        <v>54</v>
      </c>
      <c r="H94" s="211" t="s">
        <v>172</v>
      </c>
      <c r="I94" s="211" t="s">
        <v>169</v>
      </c>
      <c r="J94" s="211" t="s">
        <v>189</v>
      </c>
      <c r="K94" s="211" t="s">
        <v>192</v>
      </c>
      <c r="L94" s="215" t="s">
        <v>202</v>
      </c>
      <c r="M94" s="211"/>
      <c r="N94" s="212" cm="1">
        <f t="array" ref="N94">SUM(_xlfn._xlws.FILTER(Szabászat[Darab],(ISNUMBER(SEARCH("Tokmag",Szabászat[Alkatrész Megnevezése]))) * (FALSE=ISNUMBER(SEARCH("TU",Szabászat[Tipus]))),0))</f>
        <v>0</v>
      </c>
      <c r="O94" s="213">
        <f>_xlfn.XLOOKUP(Folyamat_Sor_Tokmag[[#This Row],[Feladat Rövidnév]],Feladat_Egység_idő1[Feladat Rövidnév],Feladat_Egység_idő1[Egység idő],0,0,1)</f>
        <v>2.2800925925925927E-3</v>
      </c>
      <c r="P94" s="210">
        <f>_xlfn.XLOOKUP(Folyamat_Sor_Tokmag[[#This Row],[Feladat Rövidnév]],Feladat_Egység_idő1[Feladat Rövidnév],Feladat_Egység_idő1[Humánerő],0,0,1)</f>
        <v>1</v>
      </c>
      <c r="Q94" s="209" t="str">
        <f ca="1">Folyamat_Sor_Tokmag[[#This Row],[DSMR]] &amp; "-GyV-T.00"</f>
        <v>ProjektSzám-GyV-T.00</v>
      </c>
      <c r="R94" s="66" t="s">
        <v>220</v>
      </c>
      <c r="S94" s="209" t="str">
        <f ca="1">Folyamat_Sor_Tokmag[[#This Row],[DSMR]] &amp; "-" &amp; Folyamat_Sor_Tokmag[[#This Row],[Szülő feladat Rővidnév]]</f>
        <v>ProjektSzám-GyV-T.00</v>
      </c>
      <c r="T94" s="210" t="s">
        <v>175</v>
      </c>
      <c r="U94" s="210"/>
      <c r="V94" s="214">
        <v>1</v>
      </c>
      <c r="W94" s="209"/>
    </row>
    <row r="95" spans="1:23" x14ac:dyDescent="0.3">
      <c r="A95" s="210" t="str">
        <f t="shared" ca="1" si="2"/>
        <v>ProjektSzám</v>
      </c>
      <c r="B95" s="211" t="s">
        <v>223</v>
      </c>
      <c r="C95" s="209" t="str">
        <f ca="1">Folyamat_Sor_Tokmag[[#This Row],[DSMR]] &amp; "-" &amp; Folyamat_Sor_Tokmag[[#This Row],[Feladat Rövidnév]]</f>
        <v>ProjektSzám-GyV-T.03</v>
      </c>
      <c r="D95" s="209" t="str">
        <f>_xlfn.XLOOKUP(Folyamat_Sor_Tokmag[[#This Row],[Feladat Rövidnév]],Feladat_Egység_idő1[Feladat Rövidnév],Feladat_Egység_idő1[Feladat leírás],0,0,1)</f>
        <v>Gérvágás</v>
      </c>
      <c r="E95" s="209" t="str">
        <f>_xlfn.XLOOKUP(Folyamat_Sor_Tokmag[[#This Row],[Feladat Rövidnév]],Feladat_Egység_idő1[Feladat Rövidnév],Feladat_Egység_idő1[Feladat leírás],0,0,1)</f>
        <v>Gérvágás</v>
      </c>
      <c r="F95" s="209" t="str">
        <f>_xlfn.LET(
_xlpm.megnevezés,"Tok",
IF(_xlpm.megnevezés=Folyamat_Sor_Tokmag[[#This Row],[Megnevezés]],"",_xlpm.megnevezés)
)</f>
        <v>Tok</v>
      </c>
      <c r="G95" s="230" t="s">
        <v>55</v>
      </c>
      <c r="H95" s="211" t="s">
        <v>172</v>
      </c>
      <c r="I95" s="211" t="s">
        <v>169</v>
      </c>
      <c r="J95" s="211" t="s">
        <v>189</v>
      </c>
      <c r="K95" s="211" t="s">
        <v>192</v>
      </c>
      <c r="L95" s="211" t="s">
        <v>193</v>
      </c>
      <c r="M95" s="211" t="s">
        <v>194</v>
      </c>
      <c r="N95" s="212" cm="1">
        <f t="array" ref="N95">SUM(_xlfn._xlws.FILTER(Szabászat[Darab],(ISNUMBER(SEARCH("Tokmag",Szabászat[Alkatrész Megnevezése]))) * (FALSE=ISNUMBER(SEARCH("TU",Szabászat[Tipus]))),0))</f>
        <v>0</v>
      </c>
      <c r="O95" s="213">
        <f>_xlfn.XLOOKUP(Folyamat_Sor_Tokmag[[#This Row],[Feladat Rövidnév]],Feladat_Egység_idő1[Feladat Rövidnév],Feladat_Egység_idő1[Egység idő],0,0,1)</f>
        <v>2.8819444444444444E-3</v>
      </c>
      <c r="P95" s="210">
        <f>_xlfn.XLOOKUP(Folyamat_Sor_Tokmag[[#This Row],[Feladat Rövidnév]],Feladat_Egység_idő1[Feladat Rövidnév],Feladat_Egység_idő1[Humánerő],0,0,1)</f>
        <v>1</v>
      </c>
      <c r="Q95" s="209" t="str">
        <f ca="1">Folyamat_Sor_Tokmag[[#This Row],[DSMR]] &amp; "-GyV-T.00"</f>
        <v>ProjektSzám-GyV-T.00</v>
      </c>
      <c r="R95" s="66" t="s">
        <v>220</v>
      </c>
      <c r="S95" s="209" t="str">
        <f ca="1">Folyamat_Sor_Tokmag[[#This Row],[DSMR]] &amp; "-" &amp; Folyamat_Sor_Tokmag[[#This Row],[Szülő feladat Rővidnév]]</f>
        <v>ProjektSzám-GyV-T.00</v>
      </c>
      <c r="T95" s="210" t="s">
        <v>175</v>
      </c>
      <c r="U95" s="210"/>
      <c r="V95" s="214">
        <v>1</v>
      </c>
      <c r="W95" s="209"/>
    </row>
    <row r="96" spans="1:23" x14ac:dyDescent="0.3">
      <c r="A96" s="210" t="str">
        <f t="shared" ca="1" si="2"/>
        <v>ProjektSzám</v>
      </c>
      <c r="B96" s="211" t="s">
        <v>224</v>
      </c>
      <c r="C96" s="209" t="str">
        <f ca="1">Folyamat_Sor_Tokmag[[#This Row],[DSMR]] &amp; "-" &amp; Folyamat_Sor_Tokmag[[#This Row],[Feladat Rövidnév]]</f>
        <v>ProjektSzám-GyV-T.04</v>
      </c>
      <c r="D96" s="209" t="str">
        <f>_xlfn.XLOOKUP(Folyamat_Sor_Tokmag[[#This Row],[Feladat Rövidnév]],Feladat_Egység_idő1[Feladat Rövidnév],Feladat_Egység_idő1[Feladat leírás],0,0,1)</f>
        <v>Tok kapocs</v>
      </c>
      <c r="E96" s="209" t="str">
        <f>_xlfn.XLOOKUP(Folyamat_Sor_Tokmag[[#This Row],[Feladat Rövidnév]],Feladat_Egység_idő1[Feladat Rövidnév],Feladat_Egység_idő1[Feladat leírás],0,0,1)</f>
        <v>Tok kapocs</v>
      </c>
      <c r="F96" s="209" t="str">
        <f>_xlfn.LET(
_xlpm.megnevezés,"Tok",
IF(_xlpm.megnevezés=Folyamat_Sor_Tokmag[[#This Row],[Megnevezés]],"",_xlpm.megnevezés)
)</f>
        <v>Tok</v>
      </c>
      <c r="G96" s="230" t="s">
        <v>56</v>
      </c>
      <c r="H96" s="211" t="s">
        <v>172</v>
      </c>
      <c r="I96" s="211" t="s">
        <v>169</v>
      </c>
      <c r="J96" s="211" t="s">
        <v>189</v>
      </c>
      <c r="K96" s="211" t="s">
        <v>205</v>
      </c>
      <c r="L96" s="211"/>
      <c r="M96" s="211"/>
      <c r="N96" s="212" cm="1">
        <f t="array" ref="N96">SUM(_xlfn._xlws.FILTER(Szabászat[Darab],(ISNUMBER(SEARCH("Tokmag",Szabászat[Alkatrész Megnevezése]))) * (FALSE=ISNUMBER(SEARCH("TU",Szabászat[Tipus]))),0))</f>
        <v>0</v>
      </c>
      <c r="O96" s="213">
        <f>_xlfn.XLOOKUP(Folyamat_Sor_Tokmag[[#This Row],[Feladat Rövidnév]],Feladat_Egység_idő1[Feladat Rövidnév],Feladat_Egység_idő1[Egység idő],0,0,1)</f>
        <v>1.4467592592592592E-3</v>
      </c>
      <c r="P96" s="210">
        <f>_xlfn.XLOOKUP(Folyamat_Sor_Tokmag[[#This Row],[Feladat Rövidnév]],Feladat_Egység_idő1[Feladat Rövidnév],Feladat_Egység_idő1[Humánerő],0,0,1)</f>
        <v>1</v>
      </c>
      <c r="Q96" s="209" t="str">
        <f ca="1">Folyamat_Sor_Tokmag[[#This Row],[DSMR]] &amp; "-GyV-T.00"</f>
        <v>ProjektSzám-GyV-T.00</v>
      </c>
      <c r="R96" s="66" t="s">
        <v>223</v>
      </c>
      <c r="S96" s="209" t="str">
        <f ca="1">Folyamat_Sor_Tokmag[[#This Row],[DSMR]] &amp; "-" &amp; Folyamat_Sor_Tokmag[[#This Row],[Szülő feladat Rővidnév]]</f>
        <v>ProjektSzám-GyV-T.03</v>
      </c>
      <c r="T96" s="210" t="s">
        <v>179</v>
      </c>
      <c r="U96" s="210"/>
      <c r="V96" s="214">
        <v>1</v>
      </c>
      <c r="W96" s="209"/>
    </row>
    <row r="97" spans="1:26" x14ac:dyDescent="0.3">
      <c r="A97" s="210" t="str">
        <f t="shared" ca="1" si="2"/>
        <v>ProjektSzám</v>
      </c>
      <c r="B97" s="211" t="s">
        <v>225</v>
      </c>
      <c r="C97" s="209" t="str">
        <f ca="1">Folyamat_Sor_Tokmag[[#This Row],[DSMR]] &amp; "-" &amp; Folyamat_Sor_Tokmag[[#This Row],[Feladat Rövidnév]]</f>
        <v>ProjektSzám-GyV-T.05</v>
      </c>
      <c r="D97" s="209" t="str">
        <f>_xlfn.XLOOKUP(Folyamat_Sor_Tokmag[[#This Row],[Feladat Rövidnév]],Feladat_Egység_idő1[Feladat Rövidnév],Feladat_Egység_idő1[Feladat leírás],0,0,1)</f>
        <v>Csiszolás</v>
      </c>
      <c r="E97" s="209" t="str">
        <f>_xlfn.XLOOKUP(Folyamat_Sor_Tokmag[[#This Row],[Feladat Rövidnév]],Feladat_Egység_idő1[Feladat Rövidnév],Feladat_Egység_idő1[Feladat leírás],0,0,1)</f>
        <v>Csiszolás</v>
      </c>
      <c r="F97" s="209" t="str">
        <f>_xlfn.LET(
_xlpm.megnevezés,"Tok",
IF(_xlpm.megnevezés=Folyamat_Sor_Tokmag[[#This Row],[Megnevezés]],"",_xlpm.megnevezés)
)</f>
        <v>Tok</v>
      </c>
      <c r="G97" s="230" t="s">
        <v>57</v>
      </c>
      <c r="H97" s="211" t="s">
        <v>172</v>
      </c>
      <c r="I97" s="211" t="s">
        <v>169</v>
      </c>
      <c r="J97" s="211" t="s">
        <v>189</v>
      </c>
      <c r="K97" s="211" t="s">
        <v>205</v>
      </c>
      <c r="L97" s="211"/>
      <c r="M97" s="211"/>
      <c r="N97" s="212" cm="1">
        <f t="array" ref="N97">SUM(_xlfn._xlws.FILTER(Szabászat[Darab],(ISNUMBER(SEARCH("Tokmag",Szabászat[Alkatrész Megnevezése]))) * (FALSE=ISNUMBER(SEARCH("TU",Szabászat[Tipus]))),0))</f>
        <v>0</v>
      </c>
      <c r="O97" s="213">
        <f>_xlfn.XLOOKUP(Folyamat_Sor_Tokmag[[#This Row],[Feladat Rövidnév]],Feladat_Egység_idő1[Feladat Rövidnév],Feladat_Egység_idő1[Egység idő],0,0,1)</f>
        <v>4.0509259259259257E-3</v>
      </c>
      <c r="P97" s="210">
        <f>_xlfn.XLOOKUP(Folyamat_Sor_Tokmag[[#This Row],[Feladat Rövidnév]],Feladat_Egység_idő1[Feladat Rövidnév],Feladat_Egység_idő1[Humánerő],0,0,1)</f>
        <v>1</v>
      </c>
      <c r="Q97" s="209" t="str">
        <f ca="1">Folyamat_Sor_Tokmag[[#This Row],[DSMR]] &amp; "-GyV-T.00"</f>
        <v>ProjektSzám-GyV-T.00</v>
      </c>
      <c r="R97" s="66" t="s">
        <v>224</v>
      </c>
      <c r="S97" s="209" t="str">
        <f ca="1">Folyamat_Sor_Tokmag[[#This Row],[DSMR]] &amp; "-" &amp; Folyamat_Sor_Tokmag[[#This Row],[Szülő feladat Rővidnév]]</f>
        <v>ProjektSzám-GyV-T.04</v>
      </c>
      <c r="T97" s="210" t="s">
        <v>175</v>
      </c>
      <c r="U97" s="210"/>
      <c r="V97" s="214">
        <v>1</v>
      </c>
      <c r="W97" s="209"/>
    </row>
    <row r="98" spans="1:26" x14ac:dyDescent="0.3">
      <c r="A98" s="210" t="str">
        <f t="shared" ca="1" si="2"/>
        <v>ProjektSzám</v>
      </c>
      <c r="B98" s="211" t="s">
        <v>226</v>
      </c>
      <c r="C98" s="209" t="str">
        <f ca="1">Folyamat_Sor_Tokmag[[#This Row],[DSMR]] &amp; "-" &amp; Folyamat_Sor_Tokmag[[#This Row],[Feladat Rövidnév]]</f>
        <v>ProjektSzám-GyV-T.06</v>
      </c>
      <c r="D98" s="209" t="str">
        <f>_xlfn.XLOOKUP(Folyamat_Sor_Tokmag[[#This Row],[Feladat Rövidnév]],Feladat_Egység_idő1[Feladat Rövidnév],Feladat_Egység_idő1[Feladat leírás],0,0,1)</f>
        <v>Fújás</v>
      </c>
      <c r="E98" s="209" t="str">
        <f>_xlfn.XLOOKUP(Folyamat_Sor_Tokmag[[#This Row],[Feladat Rövidnév]],Feladat_Egység_idő1[Feladat Rövidnév],Feladat_Egység_idő1[Feladat leírás],0,0,1)</f>
        <v>Fújás</v>
      </c>
      <c r="F98" s="209" t="str">
        <f>_xlfn.LET(
_xlpm.megnevezés,"Tok",
IF(_xlpm.megnevezés=Folyamat_Sor_Tokmag[[#This Row],[Megnevezés]],"",_xlpm.megnevezés)
)</f>
        <v>Tok</v>
      </c>
      <c r="G98" s="230" t="s">
        <v>58</v>
      </c>
      <c r="H98" s="211" t="s">
        <v>172</v>
      </c>
      <c r="I98" s="211" t="s">
        <v>169</v>
      </c>
      <c r="J98" s="211" t="s">
        <v>189</v>
      </c>
      <c r="K98" s="211" t="s">
        <v>205</v>
      </c>
      <c r="L98" s="211"/>
      <c r="M98" s="211"/>
      <c r="N98" s="212" cm="1">
        <f t="array" ref="N98">SUM(_xlfn._xlws.FILTER(Szabászat[Darab],(ISNUMBER(SEARCH("Tokmag",Szabászat[Alkatrész Megnevezése]))) * (Szabászat[Felület tipus]=Folyamt_Fóliázás_Tipus_Név) * (FALSE=ISNUMBER(SEARCH("TU",Szabászat[Tipus]))),0))</f>
        <v>0</v>
      </c>
      <c r="O98" s="213">
        <f>_xlfn.XLOOKUP(Folyamat_Sor_Tokmag[[#This Row],[Feladat Rövidnév]],Feladat_Egység_idő1[Feladat Rövidnév],Feladat_Egység_idő1[Egység idő],0,0,1)</f>
        <v>1.5162037037037036E-3</v>
      </c>
      <c r="P98" s="210">
        <f>_xlfn.XLOOKUP(Folyamat_Sor_Tokmag[[#This Row],[Feladat Rövidnév]],Feladat_Egység_idő1[Feladat Rövidnév],Feladat_Egység_idő1[Humánerő],0,0,1)</f>
        <v>1</v>
      </c>
      <c r="Q98" s="209" t="str">
        <f ca="1">Folyamat_Sor_Tokmag[[#This Row],[DSMR]] &amp; "-GyV-T.00"</f>
        <v>ProjektSzám-GyV-T.00</v>
      </c>
      <c r="R98" s="66" t="s">
        <v>224</v>
      </c>
      <c r="S98" s="209" t="str">
        <f ca="1">Folyamat_Sor_Tokmag[[#This Row],[DSMR]] &amp; "-" &amp; Folyamat_Sor_Tokmag[[#This Row],[Szülő feladat Rővidnév]]</f>
        <v>ProjektSzám-GyV-T.04</v>
      </c>
      <c r="T98" s="210" t="s">
        <v>175</v>
      </c>
      <c r="U98" s="210"/>
      <c r="V98" s="214">
        <v>1</v>
      </c>
      <c r="W98" s="209"/>
    </row>
    <row r="99" spans="1:26" x14ac:dyDescent="0.3">
      <c r="A99" s="210" t="str">
        <f t="shared" ca="1" si="2"/>
        <v>ProjektSzám</v>
      </c>
      <c r="B99" s="211" t="s">
        <v>227</v>
      </c>
      <c r="C99" s="209" t="str">
        <f ca="1">Folyamat_Sor_Tokmag[[#This Row],[DSMR]] &amp; "-" &amp; Folyamat_Sor_Tokmag[[#This Row],[Feladat Rövidnév]]</f>
        <v>ProjektSzám-GyV-T.07</v>
      </c>
      <c r="D99" s="209" t="str">
        <f>_xlfn.XLOOKUP(Folyamat_Sor_Tokmag[[#This Row],[Feladat Rövidnév]],Feladat_Egység_idő1[Feladat Rövidnév],Feladat_Egység_idő1[Feladat leírás],0,0,1)</f>
        <v>Ragasztó Csiszolás</v>
      </c>
      <c r="E99" s="209" t="str">
        <f>_xlfn.XLOOKUP(Folyamat_Sor_Tokmag[[#This Row],[Feladat Rövidnév]],Feladat_Egység_idő1[Feladat Rövidnév],Feladat_Egység_idő1[Feladat leírás],0,0,1)</f>
        <v>Ragasztó Csiszolás</v>
      </c>
      <c r="F99" s="209" t="str">
        <f>_xlfn.LET(
_xlpm.megnevezés,"Tok",
IF(_xlpm.megnevezés=Folyamat_Sor_Tokmag[[#This Row],[Megnevezés]],"",_xlpm.megnevezés)
)</f>
        <v>Tok</v>
      </c>
      <c r="G99" s="230" t="s">
        <v>59</v>
      </c>
      <c r="H99" s="211" t="s">
        <v>172</v>
      </c>
      <c r="I99" s="211" t="s">
        <v>169</v>
      </c>
      <c r="J99" s="211" t="s">
        <v>189</v>
      </c>
      <c r="K99" s="211" t="s">
        <v>208</v>
      </c>
      <c r="L99" s="211" t="s">
        <v>190</v>
      </c>
      <c r="M99" s="211" t="s">
        <v>209</v>
      </c>
      <c r="N99" s="212" cm="1">
        <f t="array" ref="N99">SUM(_xlfn._xlws.FILTER(Szabászat[Darab],(ISNUMBER(SEARCH("Tokmag",Szabászat[Alkatrész Megnevezése])))*(Szabászat[Felület tipus]=Folyamt_Fóliázás_Tipus_Név),0))</f>
        <v>0</v>
      </c>
      <c r="O99" s="213">
        <f>_xlfn.XLOOKUP(Folyamat_Sor_Tokmag[[#This Row],[Feladat Rövidnév]],Feladat_Egység_idő1[Feladat Rövidnév],Feladat_Egység_idő1[Egység idő],0,0,1)</f>
        <v>1.5162037037037036E-3</v>
      </c>
      <c r="P99" s="210">
        <f>_xlfn.XLOOKUP(Folyamat_Sor_Tokmag[[#This Row],[Feladat Rövidnév]],Feladat_Egység_idő1[Feladat Rövidnév],Feladat_Egység_idő1[Humánerő],0,0,1)</f>
        <v>1</v>
      </c>
      <c r="Q99" s="209" t="str">
        <f ca="1">Folyamat_Sor_Tokmag[[#This Row],[DSMR]] &amp; "-GyV-T.00"</f>
        <v>ProjektSzám-GyV-T.00</v>
      </c>
      <c r="R99" s="66" t="s">
        <v>226</v>
      </c>
      <c r="S99" s="209" t="str">
        <f ca="1">Folyamat_Sor_Tokmag[[#This Row],[DSMR]] &amp; "-" &amp; Folyamat_Sor_Tokmag[[#This Row],[Szülő feladat Rővidnév]]</f>
        <v>ProjektSzám-GyV-T.06</v>
      </c>
      <c r="T99" s="210" t="s">
        <v>179</v>
      </c>
      <c r="U99" s="210"/>
      <c r="V99" s="214">
        <v>1</v>
      </c>
      <c r="W99" s="209"/>
    </row>
    <row r="100" spans="1:26" x14ac:dyDescent="0.3">
      <c r="A100" s="210" t="str">
        <f t="shared" ca="1" si="2"/>
        <v>ProjektSzám</v>
      </c>
      <c r="B100" s="211" t="s">
        <v>228</v>
      </c>
      <c r="C100" s="209" t="str">
        <f ca="1">Folyamat_Sor_Tokmag[[#This Row],[DSMR]] &amp; "-" &amp; Folyamat_Sor_Tokmag[[#This Row],[Feladat Rövidnév]]</f>
        <v>ProjektSzám-GyV-T.08</v>
      </c>
      <c r="D100" s="209" t="str">
        <f>_xlfn.XLOOKUP(Folyamat_Sor_Tokmag[[#This Row],[Feladat Rövidnév]],Feladat_Egység_idő1[Feladat Rövidnév],Feladat_Egység_idő1[Feladat leírás],0,0,1)</f>
        <v>Fóliázás</v>
      </c>
      <c r="E100" s="209" t="str">
        <f>_xlfn.XLOOKUP(Folyamat_Sor_Tokmag[[#This Row],[Feladat Rövidnév]],Feladat_Egység_idő1[Feladat Rövidnév],Feladat_Egység_idő1[Feladat leírás],0,0,1)</f>
        <v>Fóliázás</v>
      </c>
      <c r="F100" s="209" t="str">
        <f>_xlfn.LET(
_xlpm.megnevezés,"Tok",
IF(_xlpm.megnevezés=Folyamat_Sor_Tokmag[[#This Row],[Megnevezés]],"",_xlpm.megnevezés)
)</f>
        <v>Tok</v>
      </c>
      <c r="G100" s="230" t="s">
        <v>60</v>
      </c>
      <c r="H100" s="211" t="s">
        <v>172</v>
      </c>
      <c r="I100" s="211" t="s">
        <v>169</v>
      </c>
      <c r="J100" s="211" t="s">
        <v>189</v>
      </c>
      <c r="K100" s="211" t="s">
        <v>208</v>
      </c>
      <c r="L100" s="211" t="s">
        <v>190</v>
      </c>
      <c r="M100" s="211" t="s">
        <v>209</v>
      </c>
      <c r="N100" s="212" cm="1">
        <f t="array" ref="N100">SUM(_xlfn._xlws.FILTER(Szabászat[Darab],(ISNUMBER(SEARCH("Tokmag",Szabászat[Alkatrész Megnevezése])))*(Szabászat[Felület tipus]=Folyamt_Fóliázás_Tipus_Név),0))</f>
        <v>0</v>
      </c>
      <c r="O100" s="213">
        <f>_xlfn.XLOOKUP(Folyamat_Sor_Tokmag[[#This Row],[Feladat Rövidnév]],Feladat_Egység_idő1[Feladat Rövidnév],Feladat_Egység_idő1[Egység idő],0,0,1)</f>
        <v>1.9675925925925924E-3</v>
      </c>
      <c r="P100" s="210">
        <f>_xlfn.XLOOKUP(Folyamat_Sor_Tokmag[[#This Row],[Feladat Rövidnév]],Feladat_Egység_idő1[Feladat Rövidnév],Feladat_Egység_idő1[Humánerő],0,0,1)</f>
        <v>2</v>
      </c>
      <c r="Q100" s="209" t="str">
        <f ca="1">Folyamat_Sor_Tokmag[[#This Row],[DSMR]] &amp; "-GyV-T.00"</f>
        <v>ProjektSzám-GyV-T.00</v>
      </c>
      <c r="R100" s="66" t="s">
        <v>227</v>
      </c>
      <c r="S100" s="209" t="str">
        <f ca="1">Folyamat_Sor_Tokmag[[#This Row],[DSMR]] &amp; "-" &amp; Folyamat_Sor_Tokmag[[#This Row],[Szülő feladat Rővidnév]]</f>
        <v>ProjektSzám-GyV-T.07</v>
      </c>
      <c r="T100" s="210" t="s">
        <v>175</v>
      </c>
      <c r="U100" s="210"/>
      <c r="V100" s="214">
        <v>1</v>
      </c>
      <c r="W100" s="209"/>
    </row>
    <row r="101" spans="1:26" x14ac:dyDescent="0.3">
      <c r="A101" s="210" t="str">
        <f t="shared" ca="1" si="2"/>
        <v>ProjektSzám</v>
      </c>
      <c r="B101" s="211" t="s">
        <v>229</v>
      </c>
      <c r="C101" s="209" t="str">
        <f ca="1">Folyamat_Sor_Tokmag[[#This Row],[DSMR]] &amp; "-" &amp; Folyamat_Sor_Tokmag[[#This Row],[Feladat Rövidnév]]</f>
        <v>ProjektSzám-GyV-T.09</v>
      </c>
      <c r="D101" s="209" t="str">
        <f>_xlfn.XLOOKUP(Folyamat_Sor_Tokmag[[#This Row],[Feladat Rövidnév]],Feladat_Egység_idő1[Feladat Rövidnév],Feladat_Egység_idő1[Feladat leírás],0,0,1)</f>
        <v>Kivágás</v>
      </c>
      <c r="E101" s="209" t="str">
        <f>_xlfn.XLOOKUP(Folyamat_Sor_Tokmag[[#This Row],[Feladat Rövidnév]],Feladat_Egység_idő1[Feladat Rövidnév],Feladat_Egység_idő1[Feladat leírás],0,0,1)</f>
        <v>Kivágás</v>
      </c>
      <c r="F101" s="209" t="str">
        <f>_xlfn.LET(
_xlpm.megnevezés,"Tok",
IF(_xlpm.megnevezés=Folyamat_Sor_Tokmag[[#This Row],[Megnevezés]],"",_xlpm.megnevezés)
)</f>
        <v>Tok</v>
      </c>
      <c r="G101" s="230" t="s">
        <v>61</v>
      </c>
      <c r="H101" s="211" t="s">
        <v>172</v>
      </c>
      <c r="I101" s="211" t="s">
        <v>169</v>
      </c>
      <c r="J101" s="211" t="s">
        <v>189</v>
      </c>
      <c r="K101" s="211" t="s">
        <v>208</v>
      </c>
      <c r="L101" s="211" t="s">
        <v>190</v>
      </c>
      <c r="M101" s="211" t="s">
        <v>209</v>
      </c>
      <c r="N101" s="212" cm="1">
        <f t="array" ref="N101">SUM(_xlfn._xlws.FILTER(Szabászat[Darab],(ISNUMBER(SEARCH("Tokmag",Szabászat[Alkatrész Megnevezése])))*(Szabászat[Felület tipus]=Folyamt_Fóliázás_Tipus_Név),0))</f>
        <v>0</v>
      </c>
      <c r="O101" s="213">
        <f>_xlfn.XLOOKUP(Folyamat_Sor_Tokmag[[#This Row],[Feladat Rövidnév]],Feladat_Egység_idő1[Feladat Rövidnév],Feladat_Egység_idő1[Egység idő],0,0,1)</f>
        <v>3.7384259259259259E-3</v>
      </c>
      <c r="P101" s="210">
        <f>_xlfn.XLOOKUP(Folyamat_Sor_Tokmag[[#This Row],[Feladat Rövidnév]],Feladat_Egység_idő1[Feladat Rövidnév],Feladat_Egység_idő1[Humánerő],0,0,1)</f>
        <v>2</v>
      </c>
      <c r="Q101" s="209" t="str">
        <f ca="1">Folyamat_Sor_Tokmag[[#This Row],[DSMR]] &amp; "-GyV-T.00"</f>
        <v>ProjektSzám-GyV-T.00</v>
      </c>
      <c r="R101" s="66" t="s">
        <v>227</v>
      </c>
      <c r="S101" s="209" t="str">
        <f ca="1">Folyamat_Sor_Tokmag[[#This Row],[DSMR]] &amp; "-" &amp; Folyamat_Sor_Tokmag[[#This Row],[Szülő feladat Rővidnév]]</f>
        <v>ProjektSzám-GyV-T.07</v>
      </c>
      <c r="T101" s="210" t="s">
        <v>175</v>
      </c>
      <c r="U101" s="210"/>
      <c r="V101" s="214">
        <v>1</v>
      </c>
      <c r="W101" s="209"/>
    </row>
    <row r="102" spans="1:26" x14ac:dyDescent="0.3">
      <c r="A102" s="210" t="str">
        <f t="shared" ca="1" si="2"/>
        <v>ProjektSzám</v>
      </c>
      <c r="B102" s="211" t="s">
        <v>230</v>
      </c>
      <c r="C102" s="209" t="str">
        <f ca="1">Folyamat_Sor_Tokmag[[#This Row],[DSMR]] &amp; "-" &amp; Folyamat_Sor_Tokmag[[#This Row],[Feladat Rövidnév]]</f>
        <v>ProjektSzám-GyV-T.10</v>
      </c>
      <c r="D102" s="209" t="str">
        <f>_xlfn.XLOOKUP(Folyamat_Sor_Tokmag[[#This Row],[Feladat Rövidnév]],Feladat_Egység_idő1[Feladat Rövidnév],Feladat_Egység_idő1[Feladat leírás],0,0,1)</f>
        <v>Festőnél</v>
      </c>
      <c r="E102" s="209" t="str">
        <f>_xlfn.XLOOKUP(Folyamat_Sor_Tokmag[[#This Row],[Feladat Rövidnév]],Feladat_Egység_idő1[Feladat Rövidnév],Feladat_Egység_idő1[Feladat leírás],0,0,1)</f>
        <v>Festőnél</v>
      </c>
      <c r="F102" s="209" t="str">
        <f>_xlfn.LET(
_xlpm.megnevezés,"Tok",
IF(_xlpm.megnevezés=Folyamat_Sor_Tokmag[[#This Row],[Megnevezés]],"",_xlpm.megnevezés)
)</f>
        <v>Tok</v>
      </c>
      <c r="G102" s="230" t="s">
        <v>62</v>
      </c>
      <c r="H102" s="204" t="s">
        <v>213</v>
      </c>
      <c r="I102" s="204" t="s">
        <v>169</v>
      </c>
      <c r="J102" s="204" t="s">
        <v>189</v>
      </c>
      <c r="K102" s="204" t="s">
        <v>205</v>
      </c>
      <c r="L102" s="211"/>
      <c r="M102" s="211"/>
      <c r="N102" s="212" cm="1">
        <f t="array" ref="N102">SUM(_xlfn._xlws.FILTER(Szabászat[Darab],(ISNUMBER(SEARCH("Tokmag",Szabászat[Alkatrész Megnevezése]))) * (Szabászat[Felület tipus]=Folyamt_Festés_Tipus_Név) * (FALSE=ISNUMBER(SEARCH("TU",Szabászat[Tipus]))),0))</f>
        <v>0</v>
      </c>
      <c r="O102" s="213">
        <f>_xlfn.XLOOKUP(Folyamat_Sor_Tokmag[[#This Row],[Feladat Rövidnév]],Feladat_Egység_idő1[Feladat Rövidnév],Feladat_Egység_idő1[Egység idő],0,0,1)</f>
        <v>4.1666666666666664E-2</v>
      </c>
      <c r="P102" s="210">
        <f>_xlfn.XLOOKUP(Folyamat_Sor_Tokmag[[#This Row],[Feladat Rövidnév]],Feladat_Egység_idő1[Feladat Rövidnév],Feladat_Egység_idő1[Humánerő],0,0,1)</f>
        <v>1</v>
      </c>
      <c r="Q102" s="209" t="str">
        <f ca="1">Folyamat_Sor_Tokmag[[#This Row],[DSMR]] &amp; "-GyV-T.00"</f>
        <v>ProjektSzám-GyV-T.00</v>
      </c>
      <c r="R102" s="66" t="s">
        <v>224</v>
      </c>
      <c r="S102" s="209" t="str">
        <f ca="1">Folyamat_Sor_Tokmag[[#This Row],[DSMR]] &amp; "-" &amp; Folyamat_Sor_Tokmag[[#This Row],[Szülő feladat Rővidnév]]</f>
        <v>ProjektSzám-GyV-T.04</v>
      </c>
      <c r="T102" s="210" t="s">
        <v>179</v>
      </c>
      <c r="U102" s="210"/>
      <c r="V102" s="214">
        <v>1</v>
      </c>
      <c r="W102" s="209"/>
    </row>
    <row r="103" spans="1:26" x14ac:dyDescent="0.3">
      <c r="A103" s="210" t="str">
        <f t="shared" ca="1" si="2"/>
        <v>ProjektSzám</v>
      </c>
      <c r="B103" s="211" t="s">
        <v>231</v>
      </c>
      <c r="C103" s="209" t="str">
        <f ca="1">Folyamat_Sor_Tokmag[[#This Row],[DSMR]] &amp; "-" &amp; Folyamat_Sor_Tokmag[[#This Row],[Feladat Rövidnév]]</f>
        <v>ProjektSzám-GyV-T.11</v>
      </c>
      <c r="D103" s="209" t="str">
        <f>_xlfn.XLOOKUP(Folyamat_Sor_Tokmag[[#This Row],[Feladat Rövidnév]],Feladat_Egység_idő1[Feladat Rövidnév],Feladat_Egység_idő1[Feladat leírás],0,0,1)</f>
        <v>Festőtöl viszahozzva</v>
      </c>
      <c r="E103" s="209" t="str">
        <f>_xlfn.XLOOKUP(Folyamat_Sor_Tokmag[[#This Row],[Feladat Rövidnév]],Feladat_Egység_idő1[Feladat Rövidnév],Feladat_Egység_idő1[Feladat leírás],0,0,1)</f>
        <v>Festőtöl viszahozzva</v>
      </c>
      <c r="F103" s="209" t="str">
        <f>_xlfn.LET(
_xlpm.megnevezés,"Tok",
IF(_xlpm.megnevezés=Folyamat_Sor_Tokmag[[#This Row],[Megnevezés]],"",_xlpm.megnevezés)
)</f>
        <v>Tok</v>
      </c>
      <c r="G103" s="230" t="s">
        <v>63</v>
      </c>
      <c r="H103" s="204" t="s">
        <v>213</v>
      </c>
      <c r="I103" s="204" t="s">
        <v>169</v>
      </c>
      <c r="J103" s="204" t="s">
        <v>189</v>
      </c>
      <c r="K103" s="204" t="s">
        <v>205</v>
      </c>
      <c r="L103" s="211"/>
      <c r="M103" s="211"/>
      <c r="N103" s="212" cm="1">
        <f t="array" ref="N103">SUM(_xlfn._xlws.FILTER(Szabászat[Darab],(ISNUMBER(SEARCH("Tokmag",Szabászat[Alkatrész Megnevezése]))) * (Szabászat[Felület tipus]=Folyamt_Festés_Tipus_Név) * (FALSE=ISNUMBER(SEARCH("TU",Szabászat[Tipus]))),0))</f>
        <v>0</v>
      </c>
      <c r="O103" s="213">
        <f>_xlfn.XLOOKUP(Folyamat_Sor_Tokmag[[#This Row],[Feladat Rövidnév]],Feladat_Egység_idő1[Feladat Rövidnév],Feladat_Egység_idő1[Egység idő],0,0,1)</f>
        <v>4.1666666666666664E-2</v>
      </c>
      <c r="P103" s="210">
        <f>_xlfn.XLOOKUP(Folyamat_Sor_Tokmag[[#This Row],[Feladat Rövidnév]],Feladat_Egység_idő1[Feladat Rövidnév],Feladat_Egység_idő1[Humánerő],0,0,1)</f>
        <v>1</v>
      </c>
      <c r="Q103" s="209" t="str">
        <f ca="1">Folyamat_Sor_Tokmag[[#This Row],[DSMR]] &amp; "-GyV-T.00"</f>
        <v>ProjektSzám-GyV-T.00</v>
      </c>
      <c r="R103" s="66" t="s">
        <v>230</v>
      </c>
      <c r="S103" s="209" t="str">
        <f ca="1">Folyamat_Sor_Tokmag[[#This Row],[DSMR]] &amp; "-" &amp; Folyamat_Sor_Tokmag[[#This Row],[Szülő feladat Rővidnév]]</f>
        <v>ProjektSzám-GyV-T.10</v>
      </c>
      <c r="T103" s="210" t="s">
        <v>179</v>
      </c>
      <c r="U103" s="210">
        <v>4</v>
      </c>
      <c r="V103" s="214">
        <v>1</v>
      </c>
      <c r="W103" s="209"/>
    </row>
    <row r="104" spans="1:26" x14ac:dyDescent="0.3">
      <c r="A104" s="210"/>
      <c r="B104" s="211"/>
      <c r="C104" s="209"/>
      <c r="D104" s="209"/>
      <c r="E104" s="204"/>
      <c r="F104" s="204"/>
      <c r="G104" s="204"/>
      <c r="H104" s="204"/>
      <c r="I104" s="211"/>
      <c r="J104" s="211"/>
      <c r="K104" s="212"/>
      <c r="L104" s="213"/>
      <c r="M104" s="210"/>
      <c r="N104" s="209"/>
      <c r="O104" s="66"/>
      <c r="P104" s="209"/>
      <c r="Q104" s="210"/>
      <c r="R104" s="210"/>
      <c r="S104" s="214"/>
      <c r="T104" s="209"/>
    </row>
    <row r="105" spans="1:26" x14ac:dyDescent="0.3">
      <c r="B105" s="197" t="s">
        <v>106</v>
      </c>
      <c r="C105" s="209"/>
      <c r="D105" s="209"/>
      <c r="E105" s="204"/>
      <c r="F105" s="204"/>
      <c r="G105" s="204"/>
      <c r="H105" s="204"/>
      <c r="J105" s="211"/>
      <c r="K105" s="212"/>
      <c r="L105" s="213"/>
      <c r="M105" s="210"/>
      <c r="N105" s="209"/>
      <c r="O105" s="66"/>
      <c r="P105" s="209"/>
      <c r="Q105" s="210"/>
      <c r="R105" s="210"/>
      <c r="S105" s="214"/>
      <c r="T105" s="209"/>
    </row>
    <row r="106" spans="1:26" x14ac:dyDescent="0.3">
      <c r="B106" s="51" t="s">
        <v>144</v>
      </c>
      <c r="C106" s="209"/>
      <c r="D106" s="204"/>
      <c r="E106" s="204"/>
      <c r="F106" s="204"/>
      <c r="G106" s="204"/>
      <c r="H106" s="204"/>
      <c r="J106" s="211"/>
      <c r="K106" s="212"/>
      <c r="L106" s="213"/>
      <c r="M106" s="210"/>
      <c r="N106" s="209"/>
      <c r="O106" s="66"/>
      <c r="P106" s="209"/>
      <c r="Q106" s="210"/>
      <c r="R106" s="210"/>
      <c r="S106" s="214"/>
      <c r="T106" s="209"/>
    </row>
    <row r="107" spans="1:26" x14ac:dyDescent="0.3">
      <c r="B107" s="51" t="s">
        <v>143</v>
      </c>
      <c r="C107" s="209"/>
      <c r="D107" s="204"/>
      <c r="E107" s="204"/>
      <c r="F107" s="204"/>
      <c r="G107" s="204"/>
      <c r="H107" s="204"/>
      <c r="J107" s="211"/>
      <c r="K107" s="212"/>
      <c r="L107" s="213"/>
      <c r="M107" s="210"/>
      <c r="N107" s="209"/>
      <c r="O107" s="66"/>
      <c r="P107" s="209"/>
      <c r="Q107" s="210"/>
      <c r="R107" s="210"/>
      <c r="S107" s="214"/>
      <c r="T107" s="209"/>
    </row>
    <row r="108" spans="1:26" x14ac:dyDescent="0.3">
      <c r="B108" s="51"/>
      <c r="C108" s="209"/>
      <c r="D108" s="204"/>
      <c r="E108" s="204"/>
      <c r="F108" s="194"/>
      <c r="G108" s="204"/>
      <c r="H108" s="204"/>
      <c r="J108" s="211"/>
      <c r="K108" s="212"/>
      <c r="L108" s="213"/>
      <c r="M108" s="210"/>
      <c r="N108" s="209"/>
      <c r="O108" s="66"/>
      <c r="P108" s="209"/>
      <c r="Q108" s="210"/>
      <c r="R108" s="210"/>
      <c r="S108" s="214"/>
      <c r="T108" s="209"/>
      <c r="Z108" s="216"/>
    </row>
    <row r="109" spans="1:26" x14ac:dyDescent="0.3">
      <c r="A109" s="210"/>
      <c r="B109" s="211"/>
      <c r="C109" s="209"/>
      <c r="D109" s="209"/>
      <c r="E109" s="204"/>
      <c r="F109" s="204"/>
      <c r="G109" s="204"/>
      <c r="H109" s="204"/>
      <c r="I109" s="51"/>
      <c r="J109" s="211"/>
      <c r="K109" s="212"/>
      <c r="L109" s="213"/>
      <c r="M109" s="210"/>
      <c r="N109" s="209"/>
      <c r="O109" s="66"/>
      <c r="P109" s="209"/>
      <c r="Q109" s="210"/>
      <c r="R109" s="210"/>
      <c r="S109" s="214"/>
      <c r="T109" s="209"/>
    </row>
    <row r="110" spans="1:26" x14ac:dyDescent="0.3">
      <c r="A110" s="210"/>
      <c r="B110" s="211"/>
      <c r="C110" s="209"/>
      <c r="D110" s="209"/>
      <c r="E110" s="211"/>
      <c r="F110" s="211"/>
      <c r="G110" s="211"/>
      <c r="H110" s="211"/>
      <c r="I110" s="211"/>
      <c r="J110" s="211"/>
      <c r="K110" s="212"/>
      <c r="L110" s="213"/>
      <c r="M110" s="210"/>
      <c r="N110" s="209"/>
      <c r="O110" s="66"/>
      <c r="P110" s="209"/>
      <c r="Q110" s="210"/>
      <c r="R110" s="210"/>
      <c r="S110" s="214"/>
      <c r="T110" s="209"/>
    </row>
    <row r="111" spans="1:26" x14ac:dyDescent="0.3">
      <c r="A111" s="194" t="s">
        <v>38</v>
      </c>
      <c r="B111" s="209" t="s">
        <v>145</v>
      </c>
      <c r="C111" s="209" t="s">
        <v>146</v>
      </c>
      <c r="D111" s="209" t="s">
        <v>147</v>
      </c>
      <c r="E111" s="195" t="s">
        <v>148</v>
      </c>
      <c r="F111" s="195" t="s">
        <v>149</v>
      </c>
      <c r="G111" s="195" t="s">
        <v>28</v>
      </c>
      <c r="H111" s="209" t="s">
        <v>150</v>
      </c>
      <c r="I111" s="209" t="s">
        <v>151</v>
      </c>
      <c r="J111" s="209" t="s">
        <v>152</v>
      </c>
      <c r="K111" s="209" t="s">
        <v>153</v>
      </c>
      <c r="L111" s="209" t="s">
        <v>154</v>
      </c>
      <c r="M111" s="209" t="s">
        <v>155</v>
      </c>
      <c r="N111" s="209" t="s">
        <v>156</v>
      </c>
      <c r="O111" s="209" t="s">
        <v>157</v>
      </c>
      <c r="P111" s="210" t="s">
        <v>158</v>
      </c>
      <c r="Q111" s="209" t="s">
        <v>159</v>
      </c>
      <c r="R111" s="209" t="s">
        <v>160</v>
      </c>
      <c r="S111" s="209" t="s">
        <v>161</v>
      </c>
      <c r="T111" s="210" t="s">
        <v>162</v>
      </c>
      <c r="U111" s="210" t="s">
        <v>163</v>
      </c>
      <c r="V111" s="210" t="s">
        <v>164</v>
      </c>
      <c r="W111" s="209" t="s">
        <v>165</v>
      </c>
    </row>
    <row r="112" spans="1:26" x14ac:dyDescent="0.3">
      <c r="A112" s="194" t="str">
        <f t="shared" ref="A112:A123" ca="1" si="3">Projekt_Szám</f>
        <v>ProjektSzám</v>
      </c>
      <c r="B112" s="211" t="s">
        <v>232</v>
      </c>
      <c r="C112" s="209" t="str">
        <f ca="1">Folyamat_Sor_TokmagTU[[#This Row],[DSMR]] &amp; "-" &amp; Folyamat_Sor_TokmagTU[[#This Row],[Feladat Rövidnév]]</f>
        <v>ProjektSzám-GyV-TUT.00</v>
      </c>
      <c r="D112" s="209" t="str">
        <f>_xlfn.XLOOKUP(Folyamat_Sor_TokmagTU[[#This Row],[Feladat Rövidnév]],Feladat_Egység_idő1[Feladat Rövidnév],Feladat_Egység_idő1[Feladat leírás],0,0,1)</f>
        <v>TokmagTU</v>
      </c>
      <c r="E112" s="209" t="str">
        <f>_xlfn.XLOOKUP(Folyamat_Sor_TokmagTU[[#This Row],[Feladat Rövidnév]],Feladat_Egység_idő1[Feladat Rövidnév],Feladat_Egység_idő1[Feladat leírás],0,0,1)</f>
        <v>TokmagTU</v>
      </c>
      <c r="F112" s="209" t="str">
        <f>_xlfn.LET(
_xlpm.megnevezés,"TokmagTU",
IF(_xlpm.megnevezés=Folyamat_Sor_TokmagTU[[#This Row],[Megnevezés]],"",_xlpm.megnevezés)
)</f>
        <v/>
      </c>
      <c r="G112" s="230" t="s">
        <v>167</v>
      </c>
      <c r="H112" s="211" t="s">
        <v>168</v>
      </c>
      <c r="I112" s="211" t="s">
        <v>169</v>
      </c>
      <c r="J112" s="211" t="s">
        <v>189</v>
      </c>
      <c r="K112" s="211"/>
      <c r="L112" s="211"/>
      <c r="M112" s="211"/>
      <c r="N112" s="212">
        <f>IF(SUM(N113:N121)&gt;0,1,0)</f>
        <v>0</v>
      </c>
      <c r="O112" s="213">
        <f>_xlfn.XLOOKUP(Folyamat_Sor_TokmagTU[[#This Row],[Feladat Rövidnév]],Feladat_Egység_idő1[Feladat Rövidnév],Feladat_Egység_idő1[Egység idő],0,0,1)</f>
        <v>0</v>
      </c>
      <c r="P112" s="210">
        <f>_xlfn.XLOOKUP(Folyamat_Sor_TokmagTU[[#This Row],[Feladat Rövidnév]],Feladat_Egység_idő1[Feladat Rövidnév],Feladat_Egység_idő1[Humánerő],0,0,1)</f>
        <v>0</v>
      </c>
      <c r="Q112" s="209"/>
      <c r="R112" s="65" t="s">
        <v>166</v>
      </c>
      <c r="S112" s="209" t="str">
        <f ca="1">Folyamat_Sor_TokmagTU[[#This Row],[DSMR]] &amp; "-" &amp; Folyamat_Sor_TokmagTU[[#This Row],[Szülő feladat Rővidnév]]</f>
        <v>ProjektSzám-GyI-E.00</v>
      </c>
      <c r="T112" s="210" t="s">
        <v>179</v>
      </c>
      <c r="U112" s="210"/>
      <c r="V112" s="214">
        <v>1</v>
      </c>
      <c r="W112" s="209">
        <v>4</v>
      </c>
    </row>
    <row r="113" spans="1:23" x14ac:dyDescent="0.3">
      <c r="A113" s="194" t="str">
        <f t="shared" ca="1" si="3"/>
        <v>ProjektSzám</v>
      </c>
      <c r="B113" s="211" t="s">
        <v>233</v>
      </c>
      <c r="C113" s="209" t="str">
        <f ca="1">Folyamat_Sor_TokmagTU[[#This Row],[DSMR]] &amp; "-" &amp; Folyamat_Sor_TokmagTU[[#This Row],[Feladat Rövidnév]]</f>
        <v>ProjektSzám-GyV-TUT.01</v>
      </c>
      <c r="D113" s="209" t="str">
        <f>_xlfn.XLOOKUP(Folyamat_Sor_TokmagTU[[#This Row],[Feladat Rövidnév]],Feladat_Egység_idő1[Feladat Rövidnév],Feladat_Egység_idő1[Feladat leírás],0,0,1)</f>
        <v>Fenyő-MDF szabás</v>
      </c>
      <c r="E113" s="209" t="str">
        <f>_xlfn.XLOOKUP(Folyamat_Sor_TokmagTU[[#This Row],[Feladat Rövidnév]],Feladat_Egység_idő1[Feladat Rövidnév],Feladat_Egység_idő1[Feladat leírás],0,0,1)</f>
        <v>Fenyő-MDF szabás</v>
      </c>
      <c r="F113" s="209" t="str">
        <f>_xlfn.LET(
_xlpm.megnevezés,"TokmagTU",
IF(_xlpm.megnevezés=Folyamat_Sor_TokmagTU[[#This Row],[Megnevezés]],"",_xlpm.megnevezés)
)</f>
        <v>TokmagTU</v>
      </c>
      <c r="G113" s="230" t="s">
        <v>52</v>
      </c>
      <c r="H113" s="211" t="s">
        <v>172</v>
      </c>
      <c r="I113" s="211" t="s">
        <v>169</v>
      </c>
      <c r="J113" s="211" t="s">
        <v>189</v>
      </c>
      <c r="K113" s="211" t="s">
        <v>192</v>
      </c>
      <c r="L113" s="211" t="s">
        <v>193</v>
      </c>
      <c r="M113" s="211" t="s">
        <v>194</v>
      </c>
      <c r="N113" s="212" cm="1">
        <f t="array" ref="N113">SUM(_xlfn._xlws.FILTER(Szabászat[Darab],(ISNUMBER(SEARCH("Tokmag",Szabászat[Alkatrész Megnevezése]))) * (ISNUMBER(SEARCH("TU",Szabászat[Tipus]))),0))</f>
        <v>0</v>
      </c>
      <c r="O113" s="213">
        <f>_xlfn.XLOOKUP(Folyamat_Sor_TokmagTU[[#This Row],[Feladat Rövidnév]],Feladat_Egység_idő1[Feladat Rövidnév],Feladat_Egység_idő1[Egység idő],0,0,1)</f>
        <v>1.5625000000000001E-3</v>
      </c>
      <c r="P113" s="210">
        <f>_xlfn.XLOOKUP(Folyamat_Sor_TokmagTU[[#This Row],[Feladat Rövidnév]],Feladat_Egység_idő1[Feladat Rövidnév],Feladat_Egység_idő1[Humánerő],0,0,1)</f>
        <v>1</v>
      </c>
      <c r="Q113" s="211" t="s">
        <v>232</v>
      </c>
      <c r="R113" s="66" t="s">
        <v>232</v>
      </c>
      <c r="S113" s="209" t="str">
        <f ca="1">Folyamat_Sor_TokmagTU[[#This Row],[DSMR]] &amp; "-" &amp; Folyamat_Sor_TokmagTU[[#This Row],[Szülő feladat Rővidnév]]</f>
        <v>ProjektSzám-GyV-TUT.00</v>
      </c>
      <c r="T113" s="210" t="s">
        <v>175</v>
      </c>
      <c r="U113" s="210"/>
      <c r="V113" s="214">
        <v>1</v>
      </c>
      <c r="W113" s="209"/>
    </row>
    <row r="114" spans="1:23" x14ac:dyDescent="0.3">
      <c r="A114" s="210" t="str">
        <f t="shared" ca="1" si="3"/>
        <v>ProjektSzám</v>
      </c>
      <c r="B114" s="211" t="s">
        <v>234</v>
      </c>
      <c r="C114" s="209" t="str">
        <f ca="1">Folyamat_Sor_TokmagTU[[#This Row],[DSMR]] &amp; "-" &amp; Folyamat_Sor_TokmagTU[[#This Row],[Feladat Rövidnév]]</f>
        <v>ProjektSzám-GyV-TUT.02</v>
      </c>
      <c r="D114" s="209" t="str">
        <f>_xlfn.XLOOKUP(Folyamat_Sor_TokmagTU[[#This Row],[Feladat Rövidnév]],Feladat_Egység_idő1[Feladat Rövidnév],Feladat_Egység_idő1[Feladat leírás],0,0,1)</f>
        <v>CNC Marás</v>
      </c>
      <c r="E114" s="209" t="str">
        <f>_xlfn.XLOOKUP(Folyamat_Sor_TokmagTU[[#This Row],[Feladat Rövidnév]],Feladat_Egység_idő1[Feladat Rövidnév],Feladat_Egység_idő1[Feladat leírás],0,0,1)</f>
        <v>CNC Marás</v>
      </c>
      <c r="F114" s="209" t="str">
        <f>_xlfn.LET(
_xlpm.megnevezés,"TokmagTU",
IF(_xlpm.megnevezés=Folyamat_Sor_TokmagTU[[#This Row],[Megnevezés]],"",_xlpm.megnevezés)
)</f>
        <v>TokmagTU</v>
      </c>
      <c r="G114" s="230" t="s">
        <v>54</v>
      </c>
      <c r="H114" s="211" t="s">
        <v>172</v>
      </c>
      <c r="I114" s="211" t="s">
        <v>169</v>
      </c>
      <c r="J114" s="211" t="s">
        <v>189</v>
      </c>
      <c r="K114" s="215" t="s">
        <v>201</v>
      </c>
      <c r="L114" s="215" t="s">
        <v>202</v>
      </c>
      <c r="M114" s="211"/>
      <c r="N114" s="212" cm="1">
        <f t="array" ref="N114">SUM(_xlfn._xlws.FILTER(Szabászat[Darab],(ISNUMBER(SEARCH("Tokmag",Szabászat[Alkatrész Megnevezése]))) * (ISNUMBER(SEARCH("TU",Szabászat[Tipus]))),0))</f>
        <v>0</v>
      </c>
      <c r="O114" s="213">
        <f>_xlfn.XLOOKUP(Folyamat_Sor_TokmagTU[[#This Row],[Feladat Rövidnév]],Feladat_Egység_idő1[Feladat Rövidnév],Feladat_Egység_idő1[Egység idő],0,0,1)</f>
        <v>2.2800925925925927E-3</v>
      </c>
      <c r="P114" s="210">
        <f>_xlfn.XLOOKUP(Folyamat_Sor_TokmagTU[[#This Row],[Feladat Rövidnév]],Feladat_Egység_idő1[Feladat Rövidnév],Feladat_Egység_idő1[Humánerő],0,0,1)</f>
        <v>1</v>
      </c>
      <c r="Q114" s="211" t="s">
        <v>232</v>
      </c>
      <c r="R114" s="66" t="s">
        <v>233</v>
      </c>
      <c r="S114" s="209" t="str">
        <f ca="1">Folyamat_Sor_TokmagTU[[#This Row],[DSMR]] &amp; "-" &amp; Folyamat_Sor_TokmagTU[[#This Row],[Szülő feladat Rővidnév]]</f>
        <v>ProjektSzám-GyV-TUT.01</v>
      </c>
      <c r="T114" s="210" t="s">
        <v>179</v>
      </c>
      <c r="U114" s="210"/>
      <c r="V114" s="214">
        <v>1</v>
      </c>
      <c r="W114" s="209"/>
    </row>
    <row r="115" spans="1:23" x14ac:dyDescent="0.3">
      <c r="A115" s="210" t="str">
        <f t="shared" ca="1" si="3"/>
        <v>ProjektSzám</v>
      </c>
      <c r="B115" s="211" t="s">
        <v>235</v>
      </c>
      <c r="C115" s="209" t="str">
        <f ca="1">Folyamat_Sor_TokmagTU[[#This Row],[DSMR]] &amp; "-" &amp; Folyamat_Sor_TokmagTU[[#This Row],[Feladat Rövidnév]]</f>
        <v>ProjektSzám-GyV-TUT.03</v>
      </c>
      <c r="D115" s="209" t="str">
        <f>_xlfn.XLOOKUP(Folyamat_Sor_TokmagTU[[#This Row],[Feladat Rövidnév]],Feladat_Egység_idő1[Feladat Rövidnév],Feladat_Egység_idő1[Feladat leírás],0,0,1)</f>
        <v>Vissza vágás</v>
      </c>
      <c r="E115" s="209" t="str">
        <f>_xlfn.XLOOKUP(Folyamat_Sor_TokmagTU[[#This Row],[Feladat Rövidnév]],Feladat_Egység_idő1[Feladat Rövidnév],Feladat_Egység_idő1[Feladat leírás],0,0,1)</f>
        <v>Vissza vágás</v>
      </c>
      <c r="F115" s="209" t="str">
        <f>_xlfn.LET(
_xlpm.megnevezés,"TokmagTU",
IF(_xlpm.megnevezés=Folyamat_Sor_TokmagTU[[#This Row],[Megnevezés]],"",_xlpm.megnevezés)
)</f>
        <v>TokmagTU</v>
      </c>
      <c r="G115" s="230" t="s">
        <v>55</v>
      </c>
      <c r="H115" s="211" t="s">
        <v>172</v>
      </c>
      <c r="I115" s="211" t="s">
        <v>169</v>
      </c>
      <c r="J115" s="211" t="s">
        <v>189</v>
      </c>
      <c r="K115" s="211" t="s">
        <v>192</v>
      </c>
      <c r="L115" s="211" t="s">
        <v>193</v>
      </c>
      <c r="M115" s="211" t="s">
        <v>194</v>
      </c>
      <c r="N115" s="212" cm="1">
        <f t="array" ref="N115">SUM(_xlfn._xlws.FILTER(Szabászat[Darab],(ISNUMBER(SEARCH("Tokmag",Szabászat[Alkatrész Megnevezése]))) * (ISNUMBER(SEARCH("TU",Szabászat[Tipus]))),0))</f>
        <v>0</v>
      </c>
      <c r="O115" s="213">
        <f>_xlfn.XLOOKUP(Folyamat_Sor_TokmagTU[[#This Row],[Feladat Rövidnév]],Feladat_Egység_idő1[Feladat Rövidnév],Feladat_Egység_idő1[Egység idő],0,0,1)</f>
        <v>1.4467592592592592E-3</v>
      </c>
      <c r="P115" s="210">
        <f>_xlfn.XLOOKUP(Folyamat_Sor_TokmagTU[[#This Row],[Feladat Rövidnév]],Feladat_Egység_idő1[Feladat Rövidnév],Feladat_Egység_idő1[Humánerő],0,0,1)</f>
        <v>1</v>
      </c>
      <c r="Q115" s="211" t="s">
        <v>232</v>
      </c>
      <c r="R115" s="66" t="s">
        <v>234</v>
      </c>
      <c r="S115" s="209" t="str">
        <f ca="1">Folyamat_Sor_TokmagTU[[#This Row],[DSMR]] &amp; "-" &amp; Folyamat_Sor_TokmagTU[[#This Row],[Szülő feladat Rővidnév]]</f>
        <v>ProjektSzám-GyV-TUT.02</v>
      </c>
      <c r="T115" s="210" t="s">
        <v>179</v>
      </c>
      <c r="U115" s="210"/>
      <c r="V115" s="214">
        <v>1</v>
      </c>
      <c r="W115" s="209"/>
    </row>
    <row r="116" spans="1:23" x14ac:dyDescent="0.3">
      <c r="A116" s="210" t="str">
        <f t="shared" ca="1" si="3"/>
        <v>ProjektSzám</v>
      </c>
      <c r="B116" s="211" t="s">
        <v>236</v>
      </c>
      <c r="C116" s="209" t="str">
        <f ca="1">Folyamat_Sor_TokmagTU[[#This Row],[DSMR]] &amp; "-" &amp; Folyamat_Sor_TokmagTU[[#This Row],[Feladat Rövidnév]]</f>
        <v>ProjektSzám-GyV-TUT.04</v>
      </c>
      <c r="D116" s="209" t="str">
        <f>_xlfn.XLOOKUP(Folyamat_Sor_TokmagTU[[#This Row],[Feladat Rövidnév]],Feladat_Egység_idő1[Feladat Rövidnév],Feladat_Egység_idő1[Feladat leírás],0,0,1)</f>
        <v>Csiszolás</v>
      </c>
      <c r="E116" s="209" t="str">
        <f>_xlfn.XLOOKUP(Folyamat_Sor_TokmagTU[[#This Row],[Feladat Rövidnév]],Feladat_Egység_idő1[Feladat Rövidnév],Feladat_Egység_idő1[Feladat leírás],0,0,1)</f>
        <v>Csiszolás</v>
      </c>
      <c r="F116" s="209" t="str">
        <f>_xlfn.LET(
_xlpm.megnevezés,"TokmagTU",
IF(_xlpm.megnevezés=Folyamat_Sor_TokmagTU[[#This Row],[Megnevezés]],"",_xlpm.megnevezés)
)</f>
        <v>TokmagTU</v>
      </c>
      <c r="G116" s="230" t="s">
        <v>56</v>
      </c>
      <c r="H116" s="211" t="s">
        <v>172</v>
      </c>
      <c r="I116" s="211" t="s">
        <v>169</v>
      </c>
      <c r="J116" s="211" t="s">
        <v>189</v>
      </c>
      <c r="K116" s="211" t="s">
        <v>205</v>
      </c>
      <c r="L116" s="211"/>
      <c r="M116" s="211"/>
      <c r="N116" s="212" cm="1">
        <f t="array" ref="N116">SUM(_xlfn._xlws.FILTER(Szabászat[Darab],(ISNUMBER(SEARCH("Tokmag",Szabászat[Alkatrész Megnevezése]))) * (ISNUMBER(SEARCH("TU",Szabászat[Tipus]))),0))</f>
        <v>0</v>
      </c>
      <c r="O116" s="213">
        <f>_xlfn.XLOOKUP(Folyamat_Sor_TokmagTU[[#This Row],[Feladat Rövidnév]],Feladat_Egység_idő1[Feladat Rövidnév],Feladat_Egység_idő1[Egység idő],0,0,1)</f>
        <v>4.0509259259259257E-3</v>
      </c>
      <c r="P116" s="210">
        <f>_xlfn.XLOOKUP(Folyamat_Sor_TokmagTU[[#This Row],[Feladat Rövidnév]],Feladat_Egység_idő1[Feladat Rövidnév],Feladat_Egység_idő1[Humánerő],0,0,1)</f>
        <v>1</v>
      </c>
      <c r="Q116" s="211" t="s">
        <v>232</v>
      </c>
      <c r="R116" s="66" t="s">
        <v>235</v>
      </c>
      <c r="S116" s="209" t="str">
        <f ca="1">Folyamat_Sor_TokmagTU[[#This Row],[DSMR]] &amp; "-" &amp; Folyamat_Sor_TokmagTU[[#This Row],[Szülő feladat Rővidnév]]</f>
        <v>ProjektSzám-GyV-TUT.03</v>
      </c>
      <c r="T116" s="210" t="s">
        <v>179</v>
      </c>
      <c r="U116" s="210"/>
      <c r="V116" s="214">
        <v>1</v>
      </c>
      <c r="W116" s="209"/>
    </row>
    <row r="117" spans="1:23" x14ac:dyDescent="0.3">
      <c r="A117" s="210" t="str">
        <f t="shared" ca="1" si="3"/>
        <v>ProjektSzám</v>
      </c>
      <c r="B117" s="211" t="s">
        <v>237</v>
      </c>
      <c r="C117" s="209" t="str">
        <f ca="1">Folyamat_Sor_TokmagTU[[#This Row],[DSMR]] &amp; "-" &amp; Folyamat_Sor_TokmagTU[[#This Row],[Feladat Rövidnév]]</f>
        <v>ProjektSzám-GyV-TUT.05</v>
      </c>
      <c r="D117" s="209" t="str">
        <f>_xlfn.XLOOKUP(Folyamat_Sor_TokmagTU[[#This Row],[Feladat Rövidnév]],Feladat_Egység_idő1[Feladat Rövidnév],Feladat_Egység_idő1[Feladat leírás],0,0,1)</f>
        <v>Fújás</v>
      </c>
      <c r="E117" s="209" t="str">
        <f>_xlfn.XLOOKUP(Folyamat_Sor_TokmagTU[[#This Row],[Feladat Rövidnév]],Feladat_Egység_idő1[Feladat Rövidnév],Feladat_Egység_idő1[Feladat leírás],0,0,1)</f>
        <v>Fújás</v>
      </c>
      <c r="F117" s="209" t="str">
        <f>_xlfn.LET(
_xlpm.megnevezés,"TokmagTU",
IF(_xlpm.megnevezés=Folyamat_Sor_TokmagTU[[#This Row],[Megnevezés]],"",_xlpm.megnevezés)
)</f>
        <v>TokmagTU</v>
      </c>
      <c r="G117" s="230" t="s">
        <v>57</v>
      </c>
      <c r="H117" s="211" t="s">
        <v>172</v>
      </c>
      <c r="I117" s="211" t="s">
        <v>169</v>
      </c>
      <c r="J117" s="211" t="s">
        <v>189</v>
      </c>
      <c r="K117" s="211" t="s">
        <v>205</v>
      </c>
      <c r="L117" s="211"/>
      <c r="M117" s="211"/>
      <c r="N117" s="212" cm="1">
        <f t="array" ref="N117">SUM(_xlfn._xlws.FILTER(Szabászat[Darab],(ISNUMBER(SEARCH("Tokmag",Szabászat[Alkatrész Megnevezése]))) * (Szabászat[Felület tipus]=Folyamt_Fóliázás_Tipus_Név) * (ISNUMBER(SEARCH("TU",Szabászat[Tipus]))),0))</f>
        <v>0</v>
      </c>
      <c r="O117" s="213">
        <f>_xlfn.XLOOKUP(Folyamat_Sor_TokmagTU[[#This Row],[Feladat Rövidnév]],Feladat_Egység_idő1[Feladat Rövidnév],Feladat_Egység_idő1[Egység idő],0,0,1)</f>
        <v>1.5162037037037036E-3</v>
      </c>
      <c r="P117" s="210">
        <f>_xlfn.XLOOKUP(Folyamat_Sor_TokmagTU[[#This Row],[Feladat Rövidnév]],Feladat_Egység_idő1[Feladat Rövidnév],Feladat_Egység_idő1[Humánerő],0,0,1)</f>
        <v>1</v>
      </c>
      <c r="Q117" s="211" t="s">
        <v>232</v>
      </c>
      <c r="R117" s="66" t="s">
        <v>236</v>
      </c>
      <c r="S117" s="209" t="str">
        <f ca="1">Folyamat_Sor_TokmagTU[[#This Row],[DSMR]] &amp; "-" &amp; Folyamat_Sor_TokmagTU[[#This Row],[Szülő feladat Rővidnév]]</f>
        <v>ProjektSzám-GyV-TUT.04</v>
      </c>
      <c r="T117" s="210" t="s">
        <v>175</v>
      </c>
      <c r="U117" s="210"/>
      <c r="V117" s="214">
        <v>1</v>
      </c>
      <c r="W117" s="209"/>
    </row>
    <row r="118" spans="1:23" x14ac:dyDescent="0.3">
      <c r="A118" s="210" t="str">
        <f t="shared" ca="1" si="3"/>
        <v>ProjektSzám</v>
      </c>
      <c r="B118" s="211" t="s">
        <v>238</v>
      </c>
      <c r="C118" s="209" t="str">
        <f ca="1">Folyamat_Sor_TokmagTU[[#This Row],[DSMR]] &amp; "-" &amp; Folyamat_Sor_TokmagTU[[#This Row],[Feladat Rövidnév]]</f>
        <v>ProjektSzám-GyV-TUT.06</v>
      </c>
      <c r="D118" s="209" t="str">
        <f>_xlfn.XLOOKUP(Folyamat_Sor_TokmagTU[[#This Row],[Feladat Rövidnév]],Feladat_Egység_idő1[Feladat Rövidnév],Feladat_Egység_idő1[Feladat leírás],0,0,1)</f>
        <v>Ragasztó Csiszolás</v>
      </c>
      <c r="E118" s="209" t="str">
        <f>_xlfn.XLOOKUP(Folyamat_Sor_TokmagTU[[#This Row],[Feladat Rövidnév]],Feladat_Egység_idő1[Feladat Rövidnév],Feladat_Egység_idő1[Feladat leírás],0,0,1)</f>
        <v>Ragasztó Csiszolás</v>
      </c>
      <c r="F118" s="209" t="str">
        <f>_xlfn.LET(
_xlpm.megnevezés,"TokmagTU",
IF(_xlpm.megnevezés=Folyamat_Sor_TokmagTU[[#This Row],[Megnevezés]],"",_xlpm.megnevezés)
)</f>
        <v>TokmagTU</v>
      </c>
      <c r="G118" s="230" t="s">
        <v>58</v>
      </c>
      <c r="H118" s="211" t="s">
        <v>172</v>
      </c>
      <c r="I118" s="211" t="s">
        <v>169</v>
      </c>
      <c r="J118" s="211" t="s">
        <v>189</v>
      </c>
      <c r="K118" s="211" t="s">
        <v>205</v>
      </c>
      <c r="L118" s="211"/>
      <c r="M118" s="211"/>
      <c r="N118" s="212" cm="1">
        <f t="array" ref="N118">SUM(_xlfn._xlws.FILTER(Szabászat[Darab],(ISNUMBER(SEARCH("Tokmag",Szabászat[Alkatrész Megnevezése]))) * (Szabászat[Felület tipus]=Folyamt_Fóliázás_Tipus_Név) * (ISNUMBER(SEARCH("TU",Szabászat[Tipus]))),0))</f>
        <v>0</v>
      </c>
      <c r="O118" s="213">
        <f>_xlfn.XLOOKUP(Folyamat_Sor_TokmagTU[[#This Row],[Feladat Rövidnév]],Feladat_Egység_idő1[Feladat Rövidnév],Feladat_Egység_idő1[Egység idő],0,0,1)</f>
        <v>1.5162037037037036E-3</v>
      </c>
      <c r="P118" s="210">
        <f>_xlfn.XLOOKUP(Folyamat_Sor_TokmagTU[[#This Row],[Feladat Rövidnév]],Feladat_Egység_idő1[Feladat Rövidnév],Feladat_Egység_idő1[Humánerő],0,0,1)</f>
        <v>1</v>
      </c>
      <c r="Q118" s="211" t="s">
        <v>232</v>
      </c>
      <c r="R118" s="66" t="s">
        <v>236</v>
      </c>
      <c r="S118" s="209" t="str">
        <f ca="1">Folyamat_Sor_TokmagTU[[#This Row],[DSMR]] &amp; "-" &amp; Folyamat_Sor_TokmagTU[[#This Row],[Szülő feladat Rővidnév]]</f>
        <v>ProjektSzám-GyV-TUT.04</v>
      </c>
      <c r="T118" s="210" t="s">
        <v>175</v>
      </c>
      <c r="U118" s="210"/>
      <c r="V118" s="214">
        <v>1</v>
      </c>
      <c r="W118" s="209"/>
    </row>
    <row r="119" spans="1:23" x14ac:dyDescent="0.3">
      <c r="A119" s="210" t="str">
        <f t="shared" ca="1" si="3"/>
        <v>ProjektSzám</v>
      </c>
      <c r="B119" s="211" t="s">
        <v>239</v>
      </c>
      <c r="C119" s="209" t="str">
        <f ca="1">Folyamat_Sor_TokmagTU[[#This Row],[DSMR]] &amp; "-" &amp; Folyamat_Sor_TokmagTU[[#This Row],[Feladat Rövidnév]]</f>
        <v>ProjektSzám-GyV-TUT.07</v>
      </c>
      <c r="D119" s="209" t="str">
        <f>_xlfn.XLOOKUP(Folyamat_Sor_TokmagTU[[#This Row],[Feladat Rövidnév]],Feladat_Egység_idő1[Feladat Rövidnév],Feladat_Egység_idő1[Feladat leírás],0,0,1)</f>
        <v>Fóliázás</v>
      </c>
      <c r="E119" s="209" t="str">
        <f>_xlfn.XLOOKUP(Folyamat_Sor_TokmagTU[[#This Row],[Feladat Rövidnév]],Feladat_Egység_idő1[Feladat Rövidnév],Feladat_Egység_idő1[Feladat leírás],0,0,1)</f>
        <v>Fóliázás</v>
      </c>
      <c r="F119" s="209" t="str">
        <f>_xlfn.LET(
_xlpm.megnevezés,"TokmagTU",
IF(_xlpm.megnevezés=Folyamat_Sor_TokmagTU[[#This Row],[Megnevezés]],"",_xlpm.megnevezés)
)</f>
        <v>TokmagTU</v>
      </c>
      <c r="G119" s="230" t="s">
        <v>59</v>
      </c>
      <c r="H119" s="211" t="s">
        <v>172</v>
      </c>
      <c r="I119" s="211" t="s">
        <v>169</v>
      </c>
      <c r="J119" s="211" t="s">
        <v>189</v>
      </c>
      <c r="K119" s="211" t="s">
        <v>208</v>
      </c>
      <c r="L119" s="211" t="s">
        <v>190</v>
      </c>
      <c r="M119" s="211" t="s">
        <v>209</v>
      </c>
      <c r="N119" s="212" cm="1">
        <f t="array" ref="N119">SUM(_xlfn._xlws.FILTER(Szabászat[Darab],(ISNUMBER(SEARCH("Tokmag",Szabászat[Alkatrész Megnevezése]))) * (Szabászat[Felület tipus]=Folyamt_Fóliázás_Tipus_Név) * (ISNUMBER(SEARCH("TU",Szabászat[Tipus]))),0))</f>
        <v>0</v>
      </c>
      <c r="O119" s="213">
        <f>_xlfn.XLOOKUP(Folyamat_Sor_TokmagTU[[#This Row],[Feladat Rövidnév]],Feladat_Egység_idő1[Feladat Rövidnév],Feladat_Egység_idő1[Egység idő],0,0,1)</f>
        <v>1.9675925925925924E-3</v>
      </c>
      <c r="P119" s="210">
        <f>_xlfn.XLOOKUP(Folyamat_Sor_TokmagTU[[#This Row],[Feladat Rövidnév]],Feladat_Egység_idő1[Feladat Rövidnév],Feladat_Egység_idő1[Humánerő],0,0,1)</f>
        <v>2</v>
      </c>
      <c r="Q119" s="211" t="s">
        <v>232</v>
      </c>
      <c r="R119" s="66" t="s">
        <v>238</v>
      </c>
      <c r="S119" s="209" t="str">
        <f ca="1">Folyamat_Sor_TokmagTU[[#This Row],[DSMR]] &amp; "-" &amp; Folyamat_Sor_TokmagTU[[#This Row],[Szülő feladat Rővidnév]]</f>
        <v>ProjektSzám-GyV-TUT.06</v>
      </c>
      <c r="T119" s="210" t="s">
        <v>179</v>
      </c>
      <c r="U119" s="210"/>
      <c r="V119" s="214">
        <v>1</v>
      </c>
      <c r="W119" s="209"/>
    </row>
    <row r="120" spans="1:23" x14ac:dyDescent="0.3">
      <c r="A120" s="210" t="str">
        <f t="shared" ca="1" si="3"/>
        <v>ProjektSzám</v>
      </c>
      <c r="B120" s="211" t="s">
        <v>240</v>
      </c>
      <c r="C120" s="209" t="str">
        <f ca="1">Folyamat_Sor_TokmagTU[[#This Row],[DSMR]] &amp; "-" &amp; Folyamat_Sor_TokmagTU[[#This Row],[Feladat Rövidnév]]</f>
        <v>ProjektSzám-GyV-TUT.08</v>
      </c>
      <c r="D120" s="209" t="str">
        <f>_xlfn.XLOOKUP(Folyamat_Sor_TokmagTU[[#This Row],[Feladat Rövidnév]],Feladat_Egység_idő1[Feladat Rövidnév],Feladat_Egység_idő1[Feladat leírás],0,0,1)</f>
        <v>Kivágás</v>
      </c>
      <c r="E120" s="209" t="str">
        <f>_xlfn.XLOOKUP(Folyamat_Sor_TokmagTU[[#This Row],[Feladat Rövidnév]],Feladat_Egység_idő1[Feladat Rövidnév],Feladat_Egység_idő1[Feladat leírás],0,0,1)</f>
        <v>Kivágás</v>
      </c>
      <c r="F120" s="209" t="str">
        <f>_xlfn.LET(
_xlpm.megnevezés,"TokmagTU",
IF(_xlpm.megnevezés=Folyamat_Sor_TokmagTU[[#This Row],[Megnevezés]],"",_xlpm.megnevezés)
)</f>
        <v>TokmagTU</v>
      </c>
      <c r="G120" s="230" t="s">
        <v>60</v>
      </c>
      <c r="H120" s="211" t="s">
        <v>172</v>
      </c>
      <c r="I120" s="211" t="s">
        <v>169</v>
      </c>
      <c r="J120" s="211" t="s">
        <v>189</v>
      </c>
      <c r="K120" s="211" t="s">
        <v>208</v>
      </c>
      <c r="L120" s="211" t="s">
        <v>190</v>
      </c>
      <c r="M120" s="211" t="s">
        <v>209</v>
      </c>
      <c r="N120" s="212" cm="1">
        <f t="array" ref="N120">SUM(_xlfn._xlws.FILTER(Szabászat[Darab],(ISNUMBER(SEARCH("Tokmag",Szabászat[Alkatrész Megnevezése]))) * (Szabászat[Felület tipus]=Folyamt_Fóliázás_Tipus_Név) * (ISNUMBER(SEARCH("TU",Szabászat[Tipus]))),0))</f>
        <v>0</v>
      </c>
      <c r="O120" s="213">
        <f>_xlfn.XLOOKUP(Folyamat_Sor_TokmagTU[[#This Row],[Feladat Rövidnév]],Feladat_Egység_idő1[Feladat Rövidnév],Feladat_Egység_idő1[Egység idő],0,0,1)</f>
        <v>3.7384259259259259E-3</v>
      </c>
      <c r="P120" s="210">
        <f>_xlfn.XLOOKUP(Folyamat_Sor_TokmagTU[[#This Row],[Feladat Rövidnév]],Feladat_Egység_idő1[Feladat Rövidnév],Feladat_Egység_idő1[Humánerő],0,0,1)</f>
        <v>2</v>
      </c>
      <c r="Q120" s="211" t="s">
        <v>232</v>
      </c>
      <c r="R120" s="66" t="s">
        <v>239</v>
      </c>
      <c r="S120" s="209" t="str">
        <f ca="1">Folyamat_Sor_TokmagTU[[#This Row],[DSMR]] &amp; "-" &amp; Folyamat_Sor_TokmagTU[[#This Row],[Szülő feladat Rővidnév]]</f>
        <v>ProjektSzám-GyV-TUT.07</v>
      </c>
      <c r="T120" s="210" t="s">
        <v>175</v>
      </c>
      <c r="U120" s="210"/>
      <c r="V120" s="214">
        <v>1</v>
      </c>
      <c r="W120" s="209"/>
    </row>
    <row r="121" spans="1:23" x14ac:dyDescent="0.3">
      <c r="A121" s="210" t="str">
        <f t="shared" ca="1" si="3"/>
        <v>ProjektSzám</v>
      </c>
      <c r="B121" s="211" t="s">
        <v>241</v>
      </c>
      <c r="C121" s="209" t="str">
        <f ca="1">Folyamat_Sor_TokmagTU[[#This Row],[DSMR]] &amp; "-" &amp; Folyamat_Sor_TokmagTU[[#This Row],[Feladat Rövidnév]]</f>
        <v>ProjektSzám-GyV-TUT.09</v>
      </c>
      <c r="D121" s="209" t="str">
        <f>_xlfn.XLOOKUP(Folyamat_Sor_TokmagTU[[#This Row],[Feladat Rövidnév]],Feladat_Egység_idő1[Feladat Rövidnév],Feladat_Egység_idő1[Feladat leírás],0,0,1)</f>
        <v>Festőnél</v>
      </c>
      <c r="E121" s="209" t="str">
        <f>_xlfn.XLOOKUP(Folyamat_Sor_TokmagTU[[#This Row],[Feladat Rövidnév]],Feladat_Egység_idő1[Feladat Rövidnév],Feladat_Egység_idő1[Feladat leírás],0,0,1)</f>
        <v>Festőnél</v>
      </c>
      <c r="F121" s="209" t="str">
        <f>_xlfn.LET(
_xlpm.megnevezés,"TokmagTU",
IF(_xlpm.megnevezés=Folyamat_Sor_TokmagTU[[#This Row],[Megnevezés]],"",_xlpm.megnevezés)
)</f>
        <v>TokmagTU</v>
      </c>
      <c r="G121" s="230" t="s">
        <v>61</v>
      </c>
      <c r="H121" s="211" t="s">
        <v>213</v>
      </c>
      <c r="I121" s="211" t="s">
        <v>169</v>
      </c>
      <c r="J121" s="211" t="s">
        <v>189</v>
      </c>
      <c r="K121" s="211" t="s">
        <v>208</v>
      </c>
      <c r="L121" s="211" t="s">
        <v>190</v>
      </c>
      <c r="M121" s="211" t="s">
        <v>209</v>
      </c>
      <c r="N121" s="212" cm="1">
        <f t="array" ref="N121">SUM(_xlfn._xlws.FILTER(Szabászat[Darab],(ISNUMBER(SEARCH("Tokmag",Szabászat[Alkatrész Megnevezése]))) * (Szabászat[Felület tipus]=Folyamt_Festés_Tipus_Név) * (ISNUMBER(SEARCH("TU",Szabászat[Tipus]))),0))</f>
        <v>0</v>
      </c>
      <c r="O121" s="213">
        <f>_xlfn.XLOOKUP(Folyamat_Sor_TokmagTU[[#This Row],[Feladat Rövidnév]],Feladat_Egység_idő1[Feladat Rövidnév],Feladat_Egység_idő1[Egység idő],0,0,1)</f>
        <v>4.1666666666666664E-2</v>
      </c>
      <c r="P121" s="210">
        <f>_xlfn.XLOOKUP(Folyamat_Sor_TokmagTU[[#This Row],[Feladat Rövidnév]],Feladat_Egység_idő1[Feladat Rövidnév],Feladat_Egység_idő1[Humánerő],0,0,1)</f>
        <v>1</v>
      </c>
      <c r="Q121" s="211" t="s">
        <v>232</v>
      </c>
      <c r="R121" s="66" t="s">
        <v>235</v>
      </c>
      <c r="S121" s="209" t="str">
        <f ca="1">Folyamat_Sor_TokmagTU[[#This Row],[DSMR]] &amp; "-" &amp; Folyamat_Sor_TokmagTU[[#This Row],[Szülő feladat Rővidnév]]</f>
        <v>ProjektSzám-GyV-TUT.03</v>
      </c>
      <c r="T121" s="210" t="s">
        <v>179</v>
      </c>
      <c r="U121" s="210"/>
      <c r="V121" s="214">
        <v>1</v>
      </c>
      <c r="W121" s="209"/>
    </row>
    <row r="122" spans="1:23" x14ac:dyDescent="0.3">
      <c r="A122" s="210" t="str">
        <f t="shared" ca="1" si="3"/>
        <v>ProjektSzám</v>
      </c>
      <c r="B122" s="211" t="s">
        <v>242</v>
      </c>
      <c r="C122" s="209" t="str">
        <f ca="1">Folyamat_Sor_TokmagTU[[#This Row],[DSMR]] &amp; "-" &amp; Folyamat_Sor_TokmagTU[[#This Row],[Feladat Rövidnév]]</f>
        <v>ProjektSzám-GyV-TUT.10</v>
      </c>
      <c r="D122" s="209" t="str">
        <f>_xlfn.XLOOKUP(Folyamat_Sor_TokmagTU[[#This Row],[Feladat Rövidnév]],Feladat_Egység_idő1[Feladat Rövidnév],Feladat_Egység_idő1[Feladat leírás],0,0,1)</f>
        <v>Festőtöl viszahozzva</v>
      </c>
      <c r="E122" s="209" t="str">
        <f>_xlfn.XLOOKUP(Folyamat_Sor_TokmagTU[[#This Row],[Feladat Rövidnév]],Feladat_Egység_idő1[Feladat Rövidnév],Feladat_Egység_idő1[Feladat leírás],0,0,1)</f>
        <v>Festőtöl viszahozzva</v>
      </c>
      <c r="F122" s="209" t="str">
        <f>_xlfn.LET(
_xlpm.megnevezés,"TokmagTU",
IF(_xlpm.megnevezés=Folyamat_Sor_TokmagTU[[#This Row],[Megnevezés]],"",_xlpm.megnevezés)
)</f>
        <v>TokmagTU</v>
      </c>
      <c r="G122" s="230" t="s">
        <v>62</v>
      </c>
      <c r="H122" s="204" t="s">
        <v>213</v>
      </c>
      <c r="I122" s="204" t="s">
        <v>169</v>
      </c>
      <c r="J122" s="204" t="s">
        <v>189</v>
      </c>
      <c r="K122" s="204" t="s">
        <v>205</v>
      </c>
      <c r="L122" s="211"/>
      <c r="M122" s="211"/>
      <c r="N122" s="212" cm="1">
        <f t="array" ref="N122">SUM(_xlfn._xlws.FILTER(Szabászat[Darab],(ISNUMBER(SEARCH("Tokmag",Szabászat[Alkatrész Megnevezése]))) * (Szabászat[Felület tipus]=Folyamt_Festés_Tipus_Név) * (ISNUMBER(SEARCH("TU",Szabászat[Tipus]))),0))</f>
        <v>0</v>
      </c>
      <c r="O122" s="213">
        <f>_xlfn.XLOOKUP(Folyamat_Sor_TokmagTU[[#This Row],[Feladat Rövidnév]],Feladat_Egység_idő1[Feladat Rövidnév],Feladat_Egység_idő1[Egység idő],0,0,1)</f>
        <v>4.1666666666666664E-2</v>
      </c>
      <c r="P122" s="210">
        <f>_xlfn.XLOOKUP(Folyamat_Sor_TokmagTU[[#This Row],[Feladat Rövidnév]],Feladat_Egység_idő1[Feladat Rövidnév],Feladat_Egység_idő1[Humánerő],0,0,1)</f>
        <v>1</v>
      </c>
      <c r="Q122" s="211" t="s">
        <v>232</v>
      </c>
      <c r="R122" s="66" t="s">
        <v>241</v>
      </c>
      <c r="S122" s="209" t="str">
        <f ca="1">Folyamat_Sor_TokmagTU[[#This Row],[DSMR]] &amp; "-" &amp; Folyamat_Sor_TokmagTU[[#This Row],[Szülő feladat Rővidnév]]</f>
        <v>ProjektSzám-GyV-TUT.09</v>
      </c>
      <c r="T122" s="210" t="s">
        <v>179</v>
      </c>
      <c r="U122" s="210"/>
      <c r="V122" s="214">
        <v>1</v>
      </c>
      <c r="W122" s="209"/>
    </row>
    <row r="123" spans="1:23" x14ac:dyDescent="0.3">
      <c r="A123" s="210" t="str">
        <f t="shared" ca="1" si="3"/>
        <v>ProjektSzám</v>
      </c>
      <c r="B123" s="211" t="s">
        <v>243</v>
      </c>
      <c r="C123" s="209" t="str">
        <f ca="1">Folyamat_Sor_TokmagTU[[#This Row],[DSMR]] &amp; "-" &amp; Folyamat_Sor_TokmagTU[[#This Row],[Feladat Rövidnév]]</f>
        <v>ProjektSzám-GyV-TUT.11</v>
      </c>
      <c r="D123" s="209" t="str">
        <f>_xlfn.XLOOKUP(Folyamat_Sor_TokmagTU[[#This Row],[Feladat Rövidnév]],Feladat_Egység_idő1[Feladat Rövidnév],Feladat_Egység_idő1[Feladat leírás],0,0,1)</f>
        <v>Csomagolás</v>
      </c>
      <c r="E123" s="209" t="str">
        <f>_xlfn.XLOOKUP(Folyamat_Sor_TokmagTU[[#This Row],[Feladat Rövidnév]],Feladat_Egység_idő1[Feladat Rövidnév],Feladat_Egység_idő1[Feladat leírás],0,0,1)</f>
        <v>Csomagolás</v>
      </c>
      <c r="F123" s="209" t="str">
        <f>_xlfn.LET(
_xlpm.megnevezés,"TokmagTU",
IF(_xlpm.megnevezés=Folyamat_Sor_TokmagTU[[#This Row],[Megnevezés]],"",_xlpm.megnevezés)
)</f>
        <v>TokmagTU</v>
      </c>
      <c r="G123" s="230" t="s">
        <v>63</v>
      </c>
      <c r="H123" s="211" t="s">
        <v>172</v>
      </c>
      <c r="I123" s="204" t="s">
        <v>169</v>
      </c>
      <c r="J123" s="204" t="s">
        <v>189</v>
      </c>
      <c r="K123" s="204" t="s">
        <v>205</v>
      </c>
      <c r="L123" s="211"/>
      <c r="M123" s="211"/>
      <c r="N123" s="212" cm="1">
        <f t="array" ref="N123">SUM(_xlfn._xlws.FILTER(Szabászat[Darab],(ISNUMBER(SEARCH("Tokmag",Szabászat[Alkatrész Megnevezése]))) * (ISNUMBER(SEARCH("TU",Szabászat[Tipus]))),0))</f>
        <v>0</v>
      </c>
      <c r="O123" s="213">
        <f>_xlfn.XLOOKUP(Folyamat_Sor_TokmagTU[[#This Row],[Feladat Rövidnév]],Feladat_Egység_idő1[Feladat Rövidnév],Feladat_Egység_idő1[Egység idő],0,0,1)</f>
        <v>6.9444444444444441E-3</v>
      </c>
      <c r="P123" s="210">
        <f>_xlfn.XLOOKUP(Folyamat_Sor_TokmagTU[[#This Row],[Feladat Rövidnév]],Feladat_Egység_idő1[Feladat Rövidnév],Feladat_Egység_idő1[Humánerő],0,0,1)</f>
        <v>1</v>
      </c>
      <c r="Q123" s="211" t="s">
        <v>232</v>
      </c>
      <c r="R123" s="66" t="s">
        <v>240</v>
      </c>
      <c r="S123" s="209" t="str">
        <f ca="1">Folyamat_Sor_TokmagTU[[#This Row],[DSMR]] &amp; "-" &amp; Folyamat_Sor_TokmagTU[[#This Row],[Szülő feladat Rővidnév]]</f>
        <v>ProjektSzám-GyV-TUT.08</v>
      </c>
      <c r="T123" s="210" t="s">
        <v>179</v>
      </c>
      <c r="U123" s="210"/>
      <c r="V123" s="214">
        <v>1</v>
      </c>
      <c r="W123" s="209"/>
    </row>
    <row r="124" spans="1:23" x14ac:dyDescent="0.3">
      <c r="A124" s="210"/>
      <c r="B124" s="211"/>
      <c r="C124" s="209"/>
      <c r="D124" s="209"/>
      <c r="E124" s="204"/>
      <c r="F124" s="204"/>
      <c r="G124" s="204"/>
      <c r="H124" s="204"/>
      <c r="I124" s="211"/>
      <c r="J124" s="211"/>
      <c r="K124" s="212"/>
      <c r="L124" s="213"/>
      <c r="M124" s="210"/>
      <c r="N124" s="209"/>
      <c r="O124" s="66"/>
      <c r="P124" s="209"/>
      <c r="Q124" s="210"/>
      <c r="R124" s="210"/>
      <c r="S124" s="214"/>
      <c r="T124" s="209"/>
    </row>
    <row r="125" spans="1:23" x14ac:dyDescent="0.3">
      <c r="A125" s="210"/>
      <c r="B125" s="197" t="s">
        <v>106</v>
      </c>
      <c r="C125" s="209"/>
      <c r="D125" s="209"/>
      <c r="E125" s="204"/>
      <c r="F125" s="204"/>
      <c r="G125" s="204"/>
      <c r="H125" s="204"/>
      <c r="I125" s="211"/>
      <c r="J125" s="211"/>
      <c r="K125" s="212"/>
      <c r="L125" s="213"/>
      <c r="M125" s="210"/>
      <c r="N125" s="209"/>
      <c r="O125" s="66"/>
      <c r="P125" s="209"/>
      <c r="Q125" s="210"/>
      <c r="R125" s="210"/>
      <c r="S125" s="214"/>
      <c r="T125" s="209"/>
    </row>
    <row r="126" spans="1:23" x14ac:dyDescent="0.3">
      <c r="A126" s="210"/>
      <c r="B126" s="51" t="s">
        <v>131</v>
      </c>
      <c r="C126" s="209"/>
      <c r="D126" s="209"/>
      <c r="E126" s="204"/>
      <c r="F126" s="204"/>
      <c r="G126" s="204"/>
      <c r="H126" s="204"/>
      <c r="I126" s="211"/>
      <c r="J126" s="211"/>
      <c r="K126" s="212"/>
      <c r="L126" s="213"/>
      <c r="M126" s="210"/>
      <c r="N126" s="209"/>
      <c r="O126" s="66"/>
      <c r="P126" s="209"/>
      <c r="Q126" s="210"/>
      <c r="R126" s="210"/>
      <c r="S126" s="214"/>
      <c r="T126" s="209"/>
    </row>
    <row r="127" spans="1:23" x14ac:dyDescent="0.3">
      <c r="A127" s="210"/>
      <c r="B127" s="51" t="s">
        <v>135</v>
      </c>
      <c r="C127" s="209"/>
      <c r="D127" s="209"/>
      <c r="E127" s="204"/>
      <c r="F127" s="204"/>
      <c r="G127" s="204"/>
      <c r="H127" s="204"/>
      <c r="I127" s="211"/>
      <c r="J127" s="211"/>
      <c r="K127" s="212"/>
      <c r="L127" s="213"/>
      <c r="M127" s="210"/>
      <c r="N127" s="209"/>
      <c r="O127" s="66"/>
      <c r="P127" s="209"/>
      <c r="Q127" s="210"/>
      <c r="R127" s="210"/>
      <c r="S127" s="214"/>
      <c r="T127" s="209"/>
    </row>
    <row r="128" spans="1:23" x14ac:dyDescent="0.3">
      <c r="A128" s="210"/>
      <c r="B128" s="51" t="s">
        <v>113</v>
      </c>
      <c r="C128" s="204"/>
      <c r="D128" s="204"/>
      <c r="E128" s="204"/>
      <c r="H128" s="204"/>
      <c r="I128" s="211"/>
      <c r="J128" s="211"/>
      <c r="K128" s="212"/>
      <c r="L128" s="213"/>
      <c r="M128" s="210"/>
      <c r="N128" s="209"/>
      <c r="O128" s="66"/>
      <c r="P128" s="217"/>
      <c r="Q128" s="210"/>
      <c r="R128" s="210"/>
      <c r="S128" s="214"/>
      <c r="T128" s="209"/>
    </row>
    <row r="129" spans="1:23" x14ac:dyDescent="0.3">
      <c r="A129" s="210"/>
      <c r="B129" s="51" t="s">
        <v>136</v>
      </c>
      <c r="C129" s="204"/>
      <c r="D129" s="204"/>
      <c r="E129" s="204"/>
      <c r="H129" s="204"/>
      <c r="I129" s="211"/>
      <c r="J129" s="211"/>
      <c r="K129" s="212"/>
      <c r="L129" s="213"/>
      <c r="M129" s="210"/>
      <c r="N129" s="209"/>
      <c r="O129" s="66"/>
      <c r="P129" s="209"/>
      <c r="Q129" s="210"/>
      <c r="R129" s="210"/>
      <c r="S129" s="214"/>
      <c r="T129" s="209"/>
    </row>
    <row r="130" spans="1:23" x14ac:dyDescent="0.3">
      <c r="A130" s="210"/>
      <c r="B130" s="51" t="s">
        <v>140</v>
      </c>
      <c r="C130" s="204"/>
      <c r="D130" s="204"/>
      <c r="E130" s="204"/>
      <c r="H130" s="204"/>
      <c r="I130" s="211"/>
      <c r="J130" s="211"/>
      <c r="K130" s="212"/>
      <c r="L130" s="213"/>
      <c r="M130" s="210"/>
      <c r="N130" s="209"/>
      <c r="O130" s="66"/>
      <c r="P130" s="209"/>
      <c r="Q130" s="210"/>
      <c r="R130" s="210"/>
      <c r="S130" s="214"/>
      <c r="T130" s="209"/>
    </row>
    <row r="131" spans="1:23" x14ac:dyDescent="0.3">
      <c r="A131" s="210"/>
      <c r="B131" s="51"/>
      <c r="C131" s="209"/>
      <c r="D131" s="209"/>
      <c r="E131" s="204"/>
      <c r="F131" s="204"/>
      <c r="G131" s="204"/>
      <c r="H131" s="204"/>
      <c r="I131" s="211"/>
      <c r="J131" s="211"/>
      <c r="K131" s="212"/>
      <c r="L131" s="213"/>
      <c r="M131" s="210"/>
      <c r="N131" s="209"/>
      <c r="O131" s="66"/>
      <c r="P131" s="209"/>
      <c r="Q131" s="210"/>
      <c r="R131" s="210"/>
      <c r="S131" s="214"/>
      <c r="T131" s="209"/>
    </row>
    <row r="132" spans="1:23" x14ac:dyDescent="0.3">
      <c r="A132" s="210"/>
      <c r="B132" s="211"/>
      <c r="C132" s="209"/>
      <c r="D132" s="209"/>
      <c r="E132" s="204"/>
      <c r="F132" s="204"/>
      <c r="G132" s="204"/>
      <c r="H132" s="204"/>
      <c r="I132" s="211"/>
      <c r="J132" s="211"/>
      <c r="K132" s="212"/>
      <c r="L132" s="213"/>
      <c r="M132" s="210"/>
      <c r="N132" s="209"/>
      <c r="O132" s="66"/>
      <c r="P132" s="209"/>
      <c r="Q132" s="210"/>
      <c r="R132" s="210"/>
      <c r="S132" s="214"/>
      <c r="T132" s="209"/>
    </row>
    <row r="133" spans="1:23" x14ac:dyDescent="0.3">
      <c r="A133" s="194" t="s">
        <v>38</v>
      </c>
      <c r="B133" s="218" t="s">
        <v>145</v>
      </c>
      <c r="C133" s="219" t="s">
        <v>146</v>
      </c>
      <c r="D133" s="218" t="s">
        <v>147</v>
      </c>
      <c r="E133" s="195" t="s">
        <v>148</v>
      </c>
      <c r="F133" s="195" t="s">
        <v>149</v>
      </c>
      <c r="G133" s="195" t="s">
        <v>28</v>
      </c>
      <c r="H133" s="218" t="s">
        <v>150</v>
      </c>
      <c r="I133" s="218" t="s">
        <v>151</v>
      </c>
      <c r="J133" s="218" t="s">
        <v>152</v>
      </c>
      <c r="K133" s="218" t="s">
        <v>153</v>
      </c>
      <c r="L133" s="218" t="s">
        <v>154</v>
      </c>
      <c r="M133" s="218" t="s">
        <v>155</v>
      </c>
      <c r="N133" s="218" t="s">
        <v>156</v>
      </c>
      <c r="O133" s="218" t="s">
        <v>157</v>
      </c>
      <c r="P133" s="219" t="s">
        <v>158</v>
      </c>
      <c r="Q133" s="218" t="s">
        <v>159</v>
      </c>
      <c r="R133" s="218" t="s">
        <v>160</v>
      </c>
      <c r="S133" s="218" t="s">
        <v>161</v>
      </c>
      <c r="T133" s="218" t="s">
        <v>162</v>
      </c>
      <c r="U133" s="218" t="s">
        <v>163</v>
      </c>
      <c r="V133" s="218" t="s">
        <v>164</v>
      </c>
      <c r="W133" s="218" t="s">
        <v>165</v>
      </c>
    </row>
    <row r="134" spans="1:23" x14ac:dyDescent="0.3">
      <c r="A134" s="194" t="str">
        <f t="shared" ref="A134:A147" ca="1" si="4">Projekt_Szám</f>
        <v>ProjektSzám</v>
      </c>
      <c r="B134" s="215" t="s">
        <v>244</v>
      </c>
      <c r="C134" s="219" t="str">
        <f ca="1">Folyamat_Sor_Borítás[[#This Row],[DSMR]] &amp; "-" &amp; Folyamat_Sor_Borítás[[#This Row],[Feladat Rövidnév]]</f>
        <v>ProjektSzám-GyV-B.00</v>
      </c>
      <c r="D134" s="218" t="str">
        <f>_xlfn.XLOOKUP(Folyamat_Sor_Borítás[[#This Row],[Feladat Rövidnév]],Feladat_Egység_idő1[Feladat Rövidnév],Feladat_Egység_idő1[Feladat leírás],0,0,1)</f>
        <v>Boritás</v>
      </c>
      <c r="E134" s="218" t="str">
        <f>_xlfn.XLOOKUP(Folyamat_Sor_Borítás[[#This Row],[Feladat Rövidnév]],Feladat_Egység_idő1[Feladat Rövidnév],Feladat_Egység_idő1[Feladat leírás],0,0,1)</f>
        <v>Boritás</v>
      </c>
      <c r="F134" s="218" t="str">
        <f>_xlfn.LET(
_xlpm.megnevezés,"Boritás",
IF(_xlpm.megnevezés=Folyamat_Sor_Borítás[[#This Row],[Megnevezés]],"",_xlpm.megnevezés)
)</f>
        <v/>
      </c>
      <c r="G134" s="230" t="s">
        <v>167</v>
      </c>
      <c r="H134" s="215" t="s">
        <v>168</v>
      </c>
      <c r="I134" s="215" t="s">
        <v>169</v>
      </c>
      <c r="J134" s="215" t="s">
        <v>189</v>
      </c>
      <c r="K134" s="215"/>
      <c r="L134" s="215" t="s">
        <v>190</v>
      </c>
      <c r="M134" s="215"/>
      <c r="N134" s="220">
        <f ca="1">IF(SUM(N135:N147)&gt;0,1,0)</f>
        <v>0</v>
      </c>
      <c r="O134" s="221">
        <f>_xlfn.XLOOKUP(Folyamat_Sor_Borítás[[#This Row],[Feladat Rövidnév]],Feladat_Egység_idő1[Feladat Rövidnév],Feladat_Egység_idő1[Egység idő],0,0,1)</f>
        <v>0</v>
      </c>
      <c r="P134" s="219">
        <f>_xlfn.XLOOKUP(Folyamat_Sor_Borítás[[#This Row],[Feladat Rövidnév]],Feladat_Egység_idő1[Feladat Rövidnév],Feladat_Egység_idő1[Humánerő],0,0,1)</f>
        <v>0</v>
      </c>
      <c r="Q134" s="218"/>
      <c r="R134" s="218" t="s">
        <v>166</v>
      </c>
      <c r="S134" s="218" t="str">
        <f ca="1">Folyamat_Sor_Borítás[[#This Row],[DSMR]] &amp; "-" &amp; Folyamat_Sor_Borítás[[#This Row],[Szülő feladat Rővidnév]]</f>
        <v>ProjektSzám-GyI-E.00</v>
      </c>
      <c r="T134" s="218" t="s">
        <v>179</v>
      </c>
      <c r="U134" s="218">
        <v>5</v>
      </c>
      <c r="V134" s="222">
        <v>1</v>
      </c>
      <c r="W134" s="218">
        <v>6</v>
      </c>
    </row>
    <row r="135" spans="1:23" x14ac:dyDescent="0.3">
      <c r="A135" s="194" t="str">
        <f t="shared" ca="1" si="4"/>
        <v>ProjektSzám</v>
      </c>
      <c r="B135" s="215" t="s">
        <v>245</v>
      </c>
      <c r="C135" s="219" t="str">
        <f ca="1">Folyamat_Sor_Borítás[[#This Row],[DSMR]] &amp; "-" &amp; Folyamat_Sor_Borítás[[#This Row],[Feladat Rövidnév]]</f>
        <v>ProjektSzám-GyV-B.01</v>
      </c>
      <c r="D135" s="218" t="str">
        <f>_xlfn.XLOOKUP(Folyamat_Sor_Borítás[[#This Row],[Feladat Rövidnév]],Feladat_Egység_idő1[Feladat Rövidnév],Feladat_Egység_idő1[Feladat leírás],0,0,1)</f>
        <v>Kiválogatás, megírás</v>
      </c>
      <c r="E135" s="218" t="str">
        <f>_xlfn.XLOOKUP(Folyamat_Sor_Borítás[[#This Row],[Feladat Rövidnév]],Feladat_Egység_idő1[Feladat Rövidnév],Feladat_Egység_idő1[Feladat leírás],0,0,1)</f>
        <v>Kiválogatás, megírás</v>
      </c>
      <c r="F135" s="218" t="str">
        <f>_xlfn.LET(
_xlpm.megnevezés,"Boritás",
IF(_xlpm.megnevezés=Folyamat_Sor_Borítás[[#This Row],[Megnevezés]],"",_xlpm.megnevezés)
)</f>
        <v>Boritás</v>
      </c>
      <c r="G135" s="230" t="s">
        <v>52</v>
      </c>
      <c r="H135" s="215" t="s">
        <v>172</v>
      </c>
      <c r="I135" s="215" t="s">
        <v>169</v>
      </c>
      <c r="J135" s="215" t="s">
        <v>189</v>
      </c>
      <c r="K135" s="215" t="s">
        <v>192</v>
      </c>
      <c r="L135" s="215"/>
      <c r="M135" s="215"/>
      <c r="N135" s="220" cm="1">
        <f t="array" ref="N135">SUM(_xlfn._xlws.FILTER(Szabászat[Darab],(ISNUMBER(SEARCH("Borítás",Szabászat[Alkatrész Megnevezése]))),0))</f>
        <v>0</v>
      </c>
      <c r="O135" s="221">
        <f>_xlfn.XLOOKUP(Folyamat_Sor_Borítás[[#This Row],[Feladat Rövidnév]],Feladat_Egység_idő1[Feladat Rövidnév],Feladat_Egység_idő1[Egység idő],0,0,1)</f>
        <v>1.3657407407407407E-3</v>
      </c>
      <c r="P135" s="219">
        <f>_xlfn.XLOOKUP(Folyamat_Sor_Borítás[[#This Row],[Feladat Rövidnév]],Feladat_Egység_idő1[Feladat Rövidnév],Feladat_Egység_idő1[Humánerő],0,0,1)</f>
        <v>1</v>
      </c>
      <c r="Q135" s="218" t="str">
        <f ca="1">Folyamat_Sor_Borítás[[#This Row],[DSMR]] &amp; "-GyV-B.00"</f>
        <v>ProjektSzám-GyV-B.00</v>
      </c>
      <c r="R135" s="218" t="s">
        <v>244</v>
      </c>
      <c r="S135" s="218" t="str">
        <f ca="1">Folyamat_Sor_Borítás[[#This Row],[DSMR]] &amp; "-" &amp; Folyamat_Sor_Borítás[[#This Row],[Szülő feladat Rővidnév]]</f>
        <v>ProjektSzám-GyV-B.00</v>
      </c>
      <c r="T135" s="218" t="s">
        <v>175</v>
      </c>
      <c r="U135" s="218"/>
      <c r="V135" s="222">
        <v>1</v>
      </c>
      <c r="W135" s="218"/>
    </row>
    <row r="136" spans="1:23" x14ac:dyDescent="0.3">
      <c r="A136" s="194" t="str">
        <f t="shared" ca="1" si="4"/>
        <v>ProjektSzám</v>
      </c>
      <c r="B136" s="215" t="s">
        <v>246</v>
      </c>
      <c r="C136" s="219" t="str">
        <f ca="1">Folyamat_Sor_Borítás[[#This Row],[DSMR]] &amp; "-" &amp; Folyamat_Sor_Borítás[[#This Row],[Feladat Rövidnév]]</f>
        <v>ProjektSzám-GyV-B.02</v>
      </c>
      <c r="D136" s="218" t="str">
        <f>_xlfn.XLOOKUP(Folyamat_Sor_Borítás[[#This Row],[Feladat Rövidnév]],Feladat_Egység_idő1[Feladat Rövidnév],Feladat_Egység_idő1[Feladat leírás],0,0,1)</f>
        <v>Gér össz. fúrás</v>
      </c>
      <c r="E136" s="218" t="str">
        <f>_xlfn.XLOOKUP(Folyamat_Sor_Borítás[[#This Row],[Feladat Rövidnév]],Feladat_Egység_idő1[Feladat Rövidnév],Feladat_Egység_idő1[Feladat leírás],0,0,1)</f>
        <v>Gér össz. fúrás</v>
      </c>
      <c r="F136" s="218" t="str">
        <f>_xlfn.LET(
_xlpm.megnevezés,"Boritás",
IF(_xlpm.megnevezés=Folyamat_Sor_Borítás[[#This Row],[Megnevezés]],"",_xlpm.megnevezés)
)</f>
        <v>Boritás</v>
      </c>
      <c r="G136" s="230" t="s">
        <v>54</v>
      </c>
      <c r="H136" s="215" t="s">
        <v>172</v>
      </c>
      <c r="I136" s="215" t="s">
        <v>169</v>
      </c>
      <c r="J136" s="215" t="s">
        <v>189</v>
      </c>
      <c r="K136" s="215" t="s">
        <v>192</v>
      </c>
      <c r="L136" s="215"/>
      <c r="M136" s="215"/>
      <c r="N136" s="220" cm="1">
        <f t="array" ref="N136">SUM(_xlfn._xlws.FILTER(Szabászat[Darab],(ISNUMBER(SEARCH("Borítás",Szabászat[Alkatrész Megnevezése]))),0))</f>
        <v>0</v>
      </c>
      <c r="O136" s="221">
        <f>_xlfn.XLOOKUP(Folyamat_Sor_Borítás[[#This Row],[Feladat Rövidnév]],Feladat_Egység_idő1[Feladat Rövidnév],Feladat_Egység_idő1[Egység idő],0,0,1)</f>
        <v>5.5555555555555556E-4</v>
      </c>
      <c r="P136" s="219">
        <f>_xlfn.XLOOKUP(Folyamat_Sor_Borítás[[#This Row],[Feladat Rövidnév]],Feladat_Egység_idő1[Feladat Rövidnév],Feladat_Egység_idő1[Humánerő],0,0,1)</f>
        <v>1</v>
      </c>
      <c r="Q136" s="218" t="str">
        <f ca="1">Folyamat_Sor_Borítás[[#This Row],[DSMR]] &amp; "-GyV-B.00"</f>
        <v>ProjektSzám-GyV-B.00</v>
      </c>
      <c r="R136" s="218" t="s">
        <v>244</v>
      </c>
      <c r="S136" s="218" t="str">
        <f ca="1">Folyamat_Sor_Borítás[[#This Row],[DSMR]] &amp; "-" &amp; Folyamat_Sor_Borítás[[#This Row],[Szülő feladat Rővidnév]]</f>
        <v>ProjektSzám-GyV-B.00</v>
      </c>
      <c r="T136" s="218" t="s">
        <v>175</v>
      </c>
      <c r="U136" s="218"/>
      <c r="V136" s="222">
        <v>1</v>
      </c>
      <c r="W136" s="218"/>
    </row>
    <row r="137" spans="1:23" x14ac:dyDescent="0.3">
      <c r="A137" s="194" t="str">
        <f t="shared" ca="1" si="4"/>
        <v>ProjektSzám</v>
      </c>
      <c r="B137" s="215" t="s">
        <v>247</v>
      </c>
      <c r="C137" s="219" t="str">
        <f ca="1">Folyamat_Sor_Borítás[[#This Row],[DSMR]] &amp; "-" &amp; Folyamat_Sor_Borítás[[#This Row],[Feladat Rövidnév]]</f>
        <v>ProjektSzám-GyV-B.03</v>
      </c>
      <c r="D137" s="218" t="str">
        <f>_xlfn.XLOOKUP(Folyamat_Sor_Borítás[[#This Row],[Feladat Rövidnév]],Feladat_Egység_idő1[Feladat Rövidnév],Feladat_Egység_idő1[Feladat leírás],0,0,1)</f>
        <v>Csiszolás</v>
      </c>
      <c r="E137" s="218" t="str">
        <f>_xlfn.XLOOKUP(Folyamat_Sor_Borítás[[#This Row],[Feladat Rövidnév]],Feladat_Egység_idő1[Feladat Rövidnév],Feladat_Egység_idő1[Feladat leírás],0,0,1)</f>
        <v>Csiszolás</v>
      </c>
      <c r="F137" s="218" t="str">
        <f>_xlfn.LET(
_xlpm.megnevezés,"Boritás",
IF(_xlpm.megnevezés=Folyamat_Sor_Borítás[[#This Row],[Megnevezés]],"",_xlpm.megnevezés)
)</f>
        <v>Boritás</v>
      </c>
      <c r="G137" s="230" t="s">
        <v>55</v>
      </c>
      <c r="H137" s="215" t="s">
        <v>172</v>
      </c>
      <c r="I137" s="215" t="s">
        <v>169</v>
      </c>
      <c r="J137" s="215" t="s">
        <v>189</v>
      </c>
      <c r="K137" s="215" t="s">
        <v>205</v>
      </c>
      <c r="L137" s="215"/>
      <c r="M137" s="215"/>
      <c r="N137" s="220" cm="1">
        <f t="array" ref="N137">SUM(_xlfn._xlws.FILTER(Szabászat[Darab],(ISNUMBER(SEARCH("Borítás",Szabászat[Alkatrész Megnevezése]))),0))</f>
        <v>0</v>
      </c>
      <c r="O137" s="221">
        <f>_xlfn.XLOOKUP(Folyamat_Sor_Borítás[[#This Row],[Feladat Rövidnév]],Feladat_Egység_idő1[Feladat Rövidnév],Feladat_Egység_idő1[Egység idő],0,0,1)</f>
        <v>3.1481481481481482E-3</v>
      </c>
      <c r="P137" s="219">
        <f>_xlfn.XLOOKUP(Folyamat_Sor_Borítás[[#This Row],[Feladat Rövidnév]],Feladat_Egység_idő1[Feladat Rövidnév],Feladat_Egység_idő1[Humánerő],0,0,1)</f>
        <v>1</v>
      </c>
      <c r="Q137" s="218" t="str">
        <f ca="1">Folyamat_Sor_Borítás[[#This Row],[DSMR]] &amp; "-GyV-B.00"</f>
        <v>ProjektSzám-GyV-B.00</v>
      </c>
      <c r="R137" s="218" t="s">
        <v>246</v>
      </c>
      <c r="S137" s="218" t="str">
        <f ca="1">Folyamat_Sor_Borítás[[#This Row],[DSMR]] &amp; "-" &amp; Folyamat_Sor_Borítás[[#This Row],[Szülő feladat Rővidnév]]</f>
        <v>ProjektSzám-GyV-B.02</v>
      </c>
      <c r="T137" s="218" t="s">
        <v>179</v>
      </c>
      <c r="U137" s="218"/>
      <c r="V137" s="222">
        <v>1</v>
      </c>
      <c r="W137" s="218"/>
    </row>
    <row r="138" spans="1:23" x14ac:dyDescent="0.3">
      <c r="A138" s="194" t="str">
        <f t="shared" ca="1" si="4"/>
        <v>ProjektSzám</v>
      </c>
      <c r="B138" s="215" t="s">
        <v>248</v>
      </c>
      <c r="C138" s="219" t="str">
        <f ca="1">Folyamat_Sor_Borítás[[#This Row],[DSMR]] &amp; "-" &amp; Folyamat_Sor_Borítás[[#This Row],[Feladat Rövidnév]]</f>
        <v>ProjektSzám-GyV-B.04</v>
      </c>
      <c r="D138" s="218" t="str">
        <f>_xlfn.XLOOKUP(Folyamat_Sor_Borítás[[#This Row],[Feladat Rövidnév]],Feladat_Egység_idő1[Feladat Rövidnév],Feladat_Egység_idő1[Feladat leírás],0,0,1)</f>
        <v>Fújás</v>
      </c>
      <c r="E138" s="218" t="str">
        <f>_xlfn.XLOOKUP(Folyamat_Sor_Borítás[[#This Row],[Feladat Rövidnév]],Feladat_Egység_idő1[Feladat Rövidnév],Feladat_Egység_idő1[Feladat leírás],0,0,1)</f>
        <v>Fújás</v>
      </c>
      <c r="F138" s="218" t="str">
        <f>_xlfn.LET(
_xlpm.megnevezés,"Boritás",
IF(_xlpm.megnevezés=Folyamat_Sor_Borítás[[#This Row],[Megnevezés]],"",_xlpm.megnevezés)
)</f>
        <v>Boritás</v>
      </c>
      <c r="G138" s="230" t="s">
        <v>56</v>
      </c>
      <c r="H138" s="215" t="s">
        <v>172</v>
      </c>
      <c r="I138" s="215" t="s">
        <v>169</v>
      </c>
      <c r="J138" s="215" t="s">
        <v>189</v>
      </c>
      <c r="K138" s="215" t="s">
        <v>205</v>
      </c>
      <c r="L138" s="215"/>
      <c r="M138" s="215"/>
      <c r="N138" s="220" cm="1">
        <f t="array" ref="N138">SUM(_xlfn._xlws.FILTER(Szabászat[Darab],(ISNUMBER(SEARCH("Borítás",Szabászat[Alkatrész Megnevezése])))*(Szabászat[Felület tipus]=Folyamt_Fóliázás_Tipus_Név),0))</f>
        <v>0</v>
      </c>
      <c r="O138" s="221">
        <f>_xlfn.XLOOKUP(Folyamat_Sor_Borítás[[#This Row],[Feladat Rövidnév]],Feladat_Egység_idő1[Feladat Rövidnév],Feladat_Egység_idő1[Egység idő],0,0,1)</f>
        <v>9.7222222222222219E-4</v>
      </c>
      <c r="P138" s="219">
        <f>_xlfn.XLOOKUP(Folyamat_Sor_Borítás[[#This Row],[Feladat Rövidnév]],Feladat_Egység_idő1[Feladat Rövidnév],Feladat_Egység_idő1[Humánerő],0,0,1)</f>
        <v>1</v>
      </c>
      <c r="Q138" s="218" t="str">
        <f ca="1">Folyamat_Sor_Borítás[[#This Row],[DSMR]] &amp; "-GyV-B.00"</f>
        <v>ProjektSzám-GyV-B.00</v>
      </c>
      <c r="R138" s="218" t="s">
        <v>247</v>
      </c>
      <c r="S138" s="218" t="str">
        <f ca="1">Folyamat_Sor_Borítás[[#This Row],[DSMR]] &amp; "-" &amp; Folyamat_Sor_Borítás[[#This Row],[Szülő feladat Rővidnév]]</f>
        <v>ProjektSzám-GyV-B.03</v>
      </c>
      <c r="T138" s="218" t="s">
        <v>175</v>
      </c>
      <c r="U138" s="218"/>
      <c r="V138" s="222">
        <v>1</v>
      </c>
      <c r="W138" s="218"/>
    </row>
    <row r="139" spans="1:23" x14ac:dyDescent="0.3">
      <c r="A139" s="194" t="str">
        <f t="shared" ca="1" si="4"/>
        <v>ProjektSzám</v>
      </c>
      <c r="B139" s="215" t="s">
        <v>249</v>
      </c>
      <c r="C139" s="219" t="str">
        <f ca="1">Folyamat_Sor_Borítás[[#This Row],[DSMR]] &amp; "-" &amp; Folyamat_Sor_Borítás[[#This Row],[Feladat Rövidnév]]</f>
        <v>ProjektSzám-GyV-B.05</v>
      </c>
      <c r="D139" s="218" t="str">
        <f>_xlfn.XLOOKUP(Folyamat_Sor_Borítás[[#This Row],[Feladat Rövidnév]],Feladat_Egység_idő1[Feladat Rövidnév],Feladat_Egység_idő1[Feladat leírás],0,0,1)</f>
        <v>Ragasztó csiszolás</v>
      </c>
      <c r="E139" s="218" t="str">
        <f>_xlfn.XLOOKUP(Folyamat_Sor_Borítás[[#This Row],[Feladat Rövidnév]],Feladat_Egység_idő1[Feladat Rövidnév],Feladat_Egység_idő1[Feladat leírás],0,0,1)</f>
        <v>Ragasztó csiszolás</v>
      </c>
      <c r="F139" s="218" t="str">
        <f>_xlfn.LET(
_xlpm.megnevezés,"Boritás",
IF(_xlpm.megnevezés=Folyamat_Sor_Borítás[[#This Row],[Megnevezés]],"",_xlpm.megnevezés)
)</f>
        <v>Boritás</v>
      </c>
      <c r="G139" s="230" t="s">
        <v>57</v>
      </c>
      <c r="H139" s="215" t="s">
        <v>172</v>
      </c>
      <c r="I139" s="215" t="s">
        <v>169</v>
      </c>
      <c r="J139" s="215" t="s">
        <v>189</v>
      </c>
      <c r="K139" s="215" t="s">
        <v>208</v>
      </c>
      <c r="L139" s="215" t="s">
        <v>190</v>
      </c>
      <c r="M139" s="215" t="s">
        <v>209</v>
      </c>
      <c r="N139" s="220" cm="1">
        <f t="array" ref="N139">SUM(_xlfn._xlws.FILTER(Szabászat[Darab],(ISNUMBER(SEARCH("Borítás",Szabászat[Alkatrész Megnevezése])))*(Szabászat[Felület tipus]=Folyamt_Fóliázás_Tipus_Név),0))</f>
        <v>0</v>
      </c>
      <c r="O139" s="221">
        <f>_xlfn.XLOOKUP(Folyamat_Sor_Borítás[[#This Row],[Feladat Rövidnév]],Feladat_Egység_idő1[Feladat Rövidnév],Feladat_Egység_idő1[Egység idő],0,0,1)</f>
        <v>3.9351851851851848E-3</v>
      </c>
      <c r="P139" s="219">
        <f>_xlfn.XLOOKUP(Folyamat_Sor_Borítás[[#This Row],[Feladat Rövidnév]],Feladat_Egység_idő1[Feladat Rövidnév],Feladat_Egység_idő1[Humánerő],0,0,1)</f>
        <v>1</v>
      </c>
      <c r="Q139" s="218" t="str">
        <f ca="1">Folyamat_Sor_Borítás[[#This Row],[DSMR]] &amp; "-GyV-B.00"</f>
        <v>ProjektSzám-GyV-B.00</v>
      </c>
      <c r="R139" s="218" t="s">
        <v>248</v>
      </c>
      <c r="S139" s="218" t="str">
        <f ca="1">Folyamat_Sor_Borítás[[#This Row],[DSMR]] &amp; "-" &amp; Folyamat_Sor_Borítás[[#This Row],[Szülő feladat Rővidnév]]</f>
        <v>ProjektSzám-GyV-B.04</v>
      </c>
      <c r="T139" s="218" t="s">
        <v>179</v>
      </c>
      <c r="U139" s="218"/>
      <c r="V139" s="222">
        <v>1</v>
      </c>
      <c r="W139" s="218"/>
    </row>
    <row r="140" spans="1:23" x14ac:dyDescent="0.3">
      <c r="A140" s="194" t="str">
        <f t="shared" ca="1" si="4"/>
        <v>ProjektSzám</v>
      </c>
      <c r="B140" s="215" t="s">
        <v>250</v>
      </c>
      <c r="C140" s="219" t="str">
        <f ca="1">Folyamat_Sor_Borítás[[#This Row],[DSMR]] &amp; "-" &amp; Folyamat_Sor_Borítás[[#This Row],[Feladat Rövidnév]]</f>
        <v>ProjektSzám-GyV-B.06</v>
      </c>
      <c r="D140" s="218" t="str">
        <f>_xlfn.XLOOKUP(Folyamat_Sor_Borítás[[#This Row],[Feladat Rövidnév]],Feladat_Egység_idő1[Feladat Rövidnév],Feladat_Egység_idő1[Feladat leírás],0,0,1)</f>
        <v>Fóliázás</v>
      </c>
      <c r="E140" s="218" t="str">
        <f>_xlfn.XLOOKUP(Folyamat_Sor_Borítás[[#This Row],[Feladat Rövidnév]],Feladat_Egység_idő1[Feladat Rövidnév],Feladat_Egység_idő1[Feladat leírás],0,0,1)</f>
        <v>Fóliázás</v>
      </c>
      <c r="F140" s="218" t="str">
        <f>_xlfn.LET(
_xlpm.megnevezés,"Boritás",
IF(_xlpm.megnevezés=Folyamat_Sor_Borítás[[#This Row],[Megnevezés]],"",_xlpm.megnevezés)
)</f>
        <v>Boritás</v>
      </c>
      <c r="G140" s="230" t="s">
        <v>58</v>
      </c>
      <c r="H140" s="215" t="s">
        <v>172</v>
      </c>
      <c r="I140" s="215" t="s">
        <v>169</v>
      </c>
      <c r="J140" s="215" t="s">
        <v>189</v>
      </c>
      <c r="K140" s="215" t="s">
        <v>208</v>
      </c>
      <c r="L140" s="215" t="s">
        <v>190</v>
      </c>
      <c r="M140" s="215" t="s">
        <v>209</v>
      </c>
      <c r="N140" s="220" cm="1">
        <f t="array" ref="N140">SUM(_xlfn._xlws.FILTER(Szabászat[Darab],(ISNUMBER(SEARCH("Borítás",Szabászat[Alkatrész Megnevezése])))*(Szabászat[Felület tipus]=Folyamt_Fóliázás_Tipus_Név),0))</f>
        <v>0</v>
      </c>
      <c r="O140" s="221">
        <f>_xlfn.XLOOKUP(Folyamat_Sor_Borítás[[#This Row],[Feladat Rövidnév]],Feladat_Egység_idő1[Feladat Rövidnév],Feladat_Egység_idő1[Egység idő],0,0,1)</f>
        <v>3.9351851851851848E-3</v>
      </c>
      <c r="P140" s="219">
        <f>_xlfn.XLOOKUP(Folyamat_Sor_Borítás[[#This Row],[Feladat Rövidnév]],Feladat_Egység_idő1[Feladat Rövidnév],Feladat_Egység_idő1[Humánerő],0,0,1)</f>
        <v>2</v>
      </c>
      <c r="Q140" s="218" t="str">
        <f ca="1">Folyamat_Sor_Borítás[[#This Row],[DSMR]] &amp; "-GyV-B.00"</f>
        <v>ProjektSzám-GyV-B.00</v>
      </c>
      <c r="R140" s="218" t="s">
        <v>249</v>
      </c>
      <c r="S140" s="218" t="str">
        <f ca="1">Folyamat_Sor_Borítás[[#This Row],[DSMR]] &amp; "-" &amp; Folyamat_Sor_Borítás[[#This Row],[Szülő feladat Rővidnév]]</f>
        <v>ProjektSzám-GyV-B.05</v>
      </c>
      <c r="T140" s="218" t="s">
        <v>175</v>
      </c>
      <c r="U140" s="218"/>
      <c r="V140" s="222">
        <v>1</v>
      </c>
      <c r="W140" s="218"/>
    </row>
    <row r="141" spans="1:23" x14ac:dyDescent="0.3">
      <c r="A141" s="194" t="str">
        <f t="shared" ca="1" si="4"/>
        <v>ProjektSzám</v>
      </c>
      <c r="B141" s="215" t="s">
        <v>251</v>
      </c>
      <c r="C141" s="219" t="str">
        <f ca="1">Folyamat_Sor_Borítás[[#This Row],[DSMR]] &amp; "-" &amp; Folyamat_Sor_Borítás[[#This Row],[Feladat Rövidnév]]</f>
        <v>ProjektSzám-GyV-B.07</v>
      </c>
      <c r="D141" s="218" t="str">
        <f>_xlfn.XLOOKUP(Folyamat_Sor_Borítás[[#This Row],[Feladat Rövidnév]],Feladat_Egység_idő1[Feladat Rövidnév],Feladat_Egység_idő1[Feladat leírás],0,0,1)</f>
        <v>Kivágás</v>
      </c>
      <c r="E141" s="218" t="str">
        <f>_xlfn.XLOOKUP(Folyamat_Sor_Borítás[[#This Row],[Feladat Rövidnév]],Feladat_Egység_idő1[Feladat Rövidnév],Feladat_Egység_idő1[Feladat leírás],0,0,1)</f>
        <v>Kivágás</v>
      </c>
      <c r="F141" s="218" t="str">
        <f>_xlfn.LET(
_xlpm.megnevezés,"Boritás",
IF(_xlpm.megnevezés=Folyamat_Sor_Borítás[[#This Row],[Megnevezés]],"",_xlpm.megnevezés)
)</f>
        <v>Boritás</v>
      </c>
      <c r="G141" s="230" t="s">
        <v>59</v>
      </c>
      <c r="H141" s="215" t="s">
        <v>172</v>
      </c>
      <c r="I141" s="215" t="s">
        <v>169</v>
      </c>
      <c r="J141" s="215" t="s">
        <v>189</v>
      </c>
      <c r="K141" s="215" t="s">
        <v>208</v>
      </c>
      <c r="L141" s="215" t="s">
        <v>190</v>
      </c>
      <c r="M141" s="215" t="s">
        <v>209</v>
      </c>
      <c r="N141" s="220" cm="1">
        <f t="array" ref="N141">SUM(_xlfn._xlws.FILTER(Szabászat[Darab],(ISNUMBER(SEARCH("Borítás",Szabászat[Alkatrész Megnevezése])))*(Szabászat[Felület tipus]=Folyamt_Fóliázás_Tipus_Név),0))</f>
        <v>0</v>
      </c>
      <c r="O141" s="221">
        <f>_xlfn.XLOOKUP(Folyamat_Sor_Borítás[[#This Row],[Feladat Rövidnév]],Feladat_Egység_idő1[Feladat Rövidnév],Feladat_Egység_idő1[Egység idő],0,0,1)</f>
        <v>1.3888888888888889E-3</v>
      </c>
      <c r="P141" s="219">
        <f>_xlfn.XLOOKUP(Folyamat_Sor_Borítás[[#This Row],[Feladat Rövidnév]],Feladat_Egység_idő1[Feladat Rövidnév],Feladat_Egység_idő1[Humánerő],0,0,1)</f>
        <v>1</v>
      </c>
      <c r="Q141" s="218" t="str">
        <f ca="1">Folyamat_Sor_Borítás[[#This Row],[DSMR]] &amp; "-GyV-B.00"</f>
        <v>ProjektSzám-GyV-B.00</v>
      </c>
      <c r="R141" s="218" t="s">
        <v>249</v>
      </c>
      <c r="S141" s="218" t="str">
        <f ca="1">Folyamat_Sor_Borítás[[#This Row],[DSMR]] &amp; "-" &amp; Folyamat_Sor_Borítás[[#This Row],[Szülő feladat Rővidnév]]</f>
        <v>ProjektSzám-GyV-B.05</v>
      </c>
      <c r="T141" s="218" t="s">
        <v>175</v>
      </c>
      <c r="U141" s="218"/>
      <c r="V141" s="222">
        <v>1</v>
      </c>
      <c r="W141" s="218"/>
    </row>
    <row r="142" spans="1:23" x14ac:dyDescent="0.3">
      <c r="A142" s="194" t="str">
        <f t="shared" ca="1" si="4"/>
        <v>ProjektSzám</v>
      </c>
      <c r="B142" s="215" t="s">
        <v>252</v>
      </c>
      <c r="C142" s="219" t="str">
        <f ca="1">Folyamat_Sor_Borítás[[#This Row],[DSMR]] &amp; "-" &amp; Folyamat_Sor_Borítás[[#This Row],[Feladat Rövidnév]]</f>
        <v>ProjektSzám-GyV-B.08</v>
      </c>
      <c r="D142" s="218" t="str">
        <f>_xlfn.XLOOKUP(Folyamat_Sor_Borítás[[#This Row],[Feladat Rövidnév]],Feladat_Egység_idő1[Feladat Rövidnév],Feladat_Egység_idő1[Feladat leírás],0,0,1)</f>
        <v>Festőnél</v>
      </c>
      <c r="E142" s="218" t="str">
        <f>_xlfn.XLOOKUP(Folyamat_Sor_Borítás[[#This Row],[Feladat Rövidnév]],Feladat_Egység_idő1[Feladat Rövidnév],Feladat_Egység_idő1[Feladat leírás],0,0,1)</f>
        <v>Festőnél</v>
      </c>
      <c r="F142" s="218" t="str">
        <f>_xlfn.LET(
_xlpm.megnevezés,"Boritás",
IF(_xlpm.megnevezés=Folyamat_Sor_Borítás[[#This Row],[Megnevezés]],"",_xlpm.megnevezés)
)</f>
        <v>Boritás</v>
      </c>
      <c r="G142" s="230" t="s">
        <v>60</v>
      </c>
      <c r="H142" s="215" t="s">
        <v>172</v>
      </c>
      <c r="I142" s="215" t="s">
        <v>169</v>
      </c>
      <c r="J142" s="215" t="s">
        <v>189</v>
      </c>
      <c r="K142" s="215" t="s">
        <v>205</v>
      </c>
      <c r="L142" s="215"/>
      <c r="M142" s="215"/>
      <c r="N142" s="220" cm="1">
        <f t="array" ref="N142">SUM(_xlfn._xlws.FILTER(Szabászat[Darab],(ISNUMBER(SEARCH("Borítás",Szabászat[Alkatrész Megnevezése]))) * (Szabászat[Felület tipus]=Folyamt_Festés_Tipus_Név),0))</f>
        <v>0</v>
      </c>
      <c r="O142" s="221">
        <f>_xlfn.XLOOKUP(Folyamat_Sor_Borítás[[#This Row],[Feladat Rövidnév]],Feladat_Egység_idő1[Feladat Rövidnév],Feladat_Egység_idő1[Egység idő],0,0,1)</f>
        <v>4.1666666666666664E-2</v>
      </c>
      <c r="P142" s="219">
        <f>_xlfn.XLOOKUP(Folyamat_Sor_Borítás[[#This Row],[Feladat Rövidnév]],Feladat_Egység_idő1[Feladat Rövidnév],Feladat_Egység_idő1[Humánerő],0,0,1)</f>
        <v>1</v>
      </c>
      <c r="Q142" s="218" t="str">
        <f ca="1">Folyamat_Sor_Borítás[[#This Row],[DSMR]] &amp; "-GyV-B.00"</f>
        <v>ProjektSzám-GyV-B.00</v>
      </c>
      <c r="R142" s="218"/>
      <c r="S142" s="218" t="str">
        <f ca="1">Folyamat_Sor_Borítás[[#This Row],[DSMR]] &amp; "-" &amp; Folyamat_Sor_Borítás[[#This Row],[Szülő feladat Rővidnév]]</f>
        <v>ProjektSzám-</v>
      </c>
      <c r="T142" s="218"/>
      <c r="U142" s="218"/>
      <c r="V142" s="222"/>
      <c r="W142" s="218"/>
    </row>
    <row r="143" spans="1:23" x14ac:dyDescent="0.3">
      <c r="A143" s="194" t="str">
        <f t="shared" ca="1" si="4"/>
        <v>ProjektSzám</v>
      </c>
      <c r="B143" s="215" t="s">
        <v>253</v>
      </c>
      <c r="C143" s="219" t="str">
        <f ca="1">Folyamat_Sor_Borítás[[#This Row],[DSMR]] &amp; "-" &amp; Folyamat_Sor_Borítás[[#This Row],[Feladat Rövidnév]]</f>
        <v>ProjektSzám-GyV-B.09</v>
      </c>
      <c r="D143" s="218" t="str">
        <f>_xlfn.XLOOKUP(Folyamat_Sor_Borítás[[#This Row],[Feladat Rövidnév]],Feladat_Egység_idő1[Feladat Rövidnév],Feladat_Egység_idő1[Feladat leírás],0,0,1)</f>
        <v>Festőtöl viszahozzva</v>
      </c>
      <c r="E143" s="218" t="str">
        <f>_xlfn.XLOOKUP(Folyamat_Sor_Borítás[[#This Row],[Feladat Rövidnév]],Feladat_Egység_idő1[Feladat Rövidnév],Feladat_Egység_idő1[Feladat leírás],0,0,1)</f>
        <v>Festőtöl viszahozzva</v>
      </c>
      <c r="F143" s="218" t="str">
        <f>_xlfn.LET(
_xlpm.megnevezés,"Boritás",
IF(_xlpm.megnevezés=Folyamat_Sor_Borítás[[#This Row],[Megnevezés]],"",_xlpm.megnevezés)
)</f>
        <v>Boritás</v>
      </c>
      <c r="G143" s="230" t="s">
        <v>61</v>
      </c>
      <c r="H143" s="215" t="s">
        <v>172</v>
      </c>
      <c r="I143" s="215" t="s">
        <v>169</v>
      </c>
      <c r="J143" s="215" t="s">
        <v>189</v>
      </c>
      <c r="K143" s="215" t="s">
        <v>205</v>
      </c>
      <c r="L143" s="215"/>
      <c r="M143" s="215"/>
      <c r="N143" s="220" cm="1">
        <f t="array" ref="N143">SUM(_xlfn._xlws.FILTER(Szabászat[Darab],(ISNUMBER(SEARCH("Borítás",Szabászat[Alkatrész Megnevezése]))) * (Szabászat[Felület tipus]=Folyamt_Festés_Tipus_Név),0))</f>
        <v>0</v>
      </c>
      <c r="O143" s="221">
        <f>_xlfn.XLOOKUP(Folyamat_Sor_Borítás[[#This Row],[Feladat Rövidnév]],Feladat_Egység_idő1[Feladat Rövidnév],Feladat_Egység_idő1[Egység idő],0,0,1)</f>
        <v>4.1666666666666664E-2</v>
      </c>
      <c r="P143" s="219">
        <f>_xlfn.XLOOKUP(Folyamat_Sor_Borítás[[#This Row],[Feladat Rövidnév]],Feladat_Egység_idő1[Feladat Rövidnév],Feladat_Egység_idő1[Humánerő],0,0,1)</f>
        <v>1</v>
      </c>
      <c r="Q143" s="218" t="str">
        <f ca="1">Folyamat_Sor_Borítás[[#This Row],[DSMR]] &amp; "-GyV-B.00"</f>
        <v>ProjektSzám-GyV-B.00</v>
      </c>
      <c r="R143" s="218"/>
      <c r="S143" s="218" t="str">
        <f ca="1">Folyamat_Sor_Borítás[[#This Row],[DSMR]] &amp; "-" &amp; Folyamat_Sor_Borítás[[#This Row],[Szülő feladat Rővidnév]]</f>
        <v>ProjektSzám-</v>
      </c>
      <c r="T143" s="218"/>
      <c r="U143" s="218"/>
      <c r="V143" s="222"/>
      <c r="W143" s="218"/>
    </row>
    <row r="144" spans="1:23" x14ac:dyDescent="0.3">
      <c r="A144" s="194" t="str">
        <f t="shared" ca="1" si="4"/>
        <v>ProjektSzám</v>
      </c>
      <c r="B144" s="215" t="s">
        <v>254</v>
      </c>
      <c r="C144" s="219" t="str">
        <f ca="1">Folyamat_Sor_Borítás[[#This Row],[DSMR]] &amp; "-" &amp; Folyamat_Sor_Borítás[[#This Row],[Feladat Rövidnév]]</f>
        <v>ProjektSzám-GyV-B.10</v>
      </c>
      <c r="D144" s="218" t="str">
        <f>_xlfn.XLOOKUP(Folyamat_Sor_Borítás[[#This Row],[Feladat Rövidnév]],Feladat_Egység_idő1[Feladat Rövidnév],Feladat_Egység_idő1[Feladat leírás],0,0,1)</f>
        <v>Paknizás</v>
      </c>
      <c r="E144" s="218" t="str">
        <f>_xlfn.XLOOKUP(Folyamat_Sor_Borítás[[#This Row],[Feladat Rövidnév]],Feladat_Egység_idő1[Feladat Rövidnév],Feladat_Egység_idő1[Feladat leírás],0,0,1)</f>
        <v>Paknizás</v>
      </c>
      <c r="F144" s="218" t="str">
        <f>_xlfn.LET(
_xlpm.megnevezés,"Boritás",
IF(_xlpm.megnevezés=Folyamat_Sor_Borítás[[#This Row],[Megnevezés]],"",_xlpm.megnevezés)
)</f>
        <v>Boritás</v>
      </c>
      <c r="G144" s="230" t="s">
        <v>62</v>
      </c>
      <c r="H144" s="215" t="s">
        <v>172</v>
      </c>
      <c r="I144" s="215" t="s">
        <v>169</v>
      </c>
      <c r="J144" s="215" t="s">
        <v>189</v>
      </c>
      <c r="K144" s="215" t="s">
        <v>205</v>
      </c>
      <c r="L144" s="215"/>
      <c r="M144" s="215"/>
      <c r="N144" s="220">
        <f ca="1">SUM(INDIRECT("Ajtólap[Ajtólap száma]"))</f>
        <v>0</v>
      </c>
      <c r="O144" s="221">
        <f>_xlfn.XLOOKUP(Folyamat_Sor_Borítás[[#This Row],[Feladat Rövidnév]],Feladat_Egység_idő1[Feladat Rövidnév],Feladat_Egység_idő1[Egység idő],0,0,1)</f>
        <v>5.347222222222222E-3</v>
      </c>
      <c r="P144" s="219">
        <f>_xlfn.XLOOKUP(Folyamat_Sor_Borítás[[#This Row],[Feladat Rövidnév]],Feladat_Egység_idő1[Feladat Rövidnév],Feladat_Egység_idő1[Humánerő],0,0,1)</f>
        <v>1</v>
      </c>
      <c r="Q144" s="218" t="str">
        <f ca="1">Folyamat_Sor_Borítás[[#This Row],[DSMR]] &amp; "-GyV-B.00"</f>
        <v>ProjektSzám-GyV-B.00</v>
      </c>
      <c r="R144" s="218" t="s">
        <v>250</v>
      </c>
      <c r="S144" s="218" t="str">
        <f ca="1">Folyamat_Sor_Borítás[[#This Row],[DSMR]] &amp; "-" &amp; Folyamat_Sor_Borítás[[#This Row],[Szülő feladat Rővidnév]]</f>
        <v>ProjektSzám-GyV-B.06</v>
      </c>
      <c r="T144" s="218" t="s">
        <v>179</v>
      </c>
      <c r="U144" s="218"/>
      <c r="V144" s="222">
        <v>1</v>
      </c>
      <c r="W144" s="218"/>
    </row>
    <row r="145" spans="1:23" x14ac:dyDescent="0.3">
      <c r="A145" s="194" t="str">
        <f t="shared" ca="1" si="4"/>
        <v>ProjektSzám</v>
      </c>
      <c r="B145" s="215" t="s">
        <v>255</v>
      </c>
      <c r="C145" s="219" t="str">
        <f ca="1">Folyamat_Sor_Borítás[[#This Row],[DSMR]] &amp; "-" &amp; Folyamat_Sor_Borítás[[#This Row],[Feladat Rövidnév]]</f>
        <v>ProjektSzám-GyV-B.11</v>
      </c>
      <c r="D145" s="218" t="str">
        <f>_xlfn.XLOOKUP(Folyamat_Sor_Borítás[[#This Row],[Feladat Rövidnév]],Feladat_Egység_idő1[Feladat Rövidnév],Feladat_Egység_idő1[Feladat leírás],0,0,1)</f>
        <v>CNC-marás</v>
      </c>
      <c r="E145" s="218" t="str">
        <f>_xlfn.XLOOKUP(Folyamat_Sor_Borítás[[#This Row],[Feladat Rövidnév]],Feladat_Egység_idő1[Feladat Rövidnév],Feladat_Egység_idő1[Feladat leírás],0,0,1)</f>
        <v>CNC-marás</v>
      </c>
      <c r="F145" s="218" t="str">
        <f>_xlfn.LET(
_xlpm.megnevezés,"Boritás",
IF(_xlpm.megnevezés=Folyamat_Sor_Borítás[[#This Row],[Megnevezés]],"",_xlpm.megnevezés)
)</f>
        <v>Boritás</v>
      </c>
      <c r="G145" s="230" t="s">
        <v>63</v>
      </c>
      <c r="H145" s="215" t="s">
        <v>172</v>
      </c>
      <c r="I145" s="215" t="s">
        <v>169</v>
      </c>
      <c r="J145" s="215" t="s">
        <v>189</v>
      </c>
      <c r="K145" s="215" t="s">
        <v>201</v>
      </c>
      <c r="L145" s="215" t="s">
        <v>202</v>
      </c>
      <c r="M145" s="215"/>
      <c r="N145" s="220">
        <f ca="1">SUM(INDIRECT("Ajtólap[Ajtólap száma]"))</f>
        <v>0</v>
      </c>
      <c r="O145" s="221">
        <f>_xlfn.XLOOKUP(Folyamat_Sor_Borítás[[#This Row],[Feladat Rövidnév]],Feladat_Egység_idő1[Feladat Rövidnév],Feladat_Egység_idő1[Egység idő],0,0,1)</f>
        <v>3.9699074074074072E-3</v>
      </c>
      <c r="P145" s="219">
        <f>_xlfn.XLOOKUP(Folyamat_Sor_Borítás[[#This Row],[Feladat Rövidnév]],Feladat_Egység_idő1[Feladat Rövidnév],Feladat_Egység_idő1[Humánerő],0,0,1)</f>
        <v>1</v>
      </c>
      <c r="Q145" s="218" t="str">
        <f ca="1">Folyamat_Sor_Borítás[[#This Row],[DSMR]] &amp; "-GyV-B.00"</f>
        <v>ProjektSzám-GyV-B.00</v>
      </c>
      <c r="R145" s="218" t="s">
        <v>252</v>
      </c>
      <c r="S145" s="218" t="str">
        <f ca="1">Folyamat_Sor_Borítás[[#This Row],[DSMR]] &amp; "-" &amp; Folyamat_Sor_Borítás[[#This Row],[Szülő feladat Rővidnév]]</f>
        <v>ProjektSzám-GyV-B.08</v>
      </c>
      <c r="T145" s="218" t="s">
        <v>179</v>
      </c>
      <c r="U145" s="218"/>
      <c r="V145" s="222">
        <v>1</v>
      </c>
      <c r="W145" s="218"/>
    </row>
    <row r="146" spans="1:23" x14ac:dyDescent="0.3">
      <c r="A146" s="194" t="str">
        <f t="shared" ca="1" si="4"/>
        <v>ProjektSzám</v>
      </c>
      <c r="B146" s="215" t="s">
        <v>256</v>
      </c>
      <c r="C146" s="219" t="str">
        <f ca="1">Folyamat_Sor_Borítás[[#This Row],[DSMR]] &amp; "-" &amp; Folyamat_Sor_Borítás[[#This Row],[Feladat Rövidnév]]</f>
        <v>ProjektSzám-GyV-B.12</v>
      </c>
      <c r="D146" s="218" t="str">
        <f>_xlfn.XLOOKUP(Folyamat_Sor_Borítás[[#This Row],[Feladat Rövidnév]],Feladat_Egység_idő1[Feladat Rövidnév],Feladat_Egység_idő1[Feladat leírás],0,0,1)</f>
        <v>Tok összerakás(Gumizás)</v>
      </c>
      <c r="E146" s="218" t="str">
        <f>_xlfn.XLOOKUP(Folyamat_Sor_Borítás[[#This Row],[Feladat Rövidnév]],Feladat_Egység_idő1[Feladat Rövidnév],Feladat_Egység_idő1[Feladat leírás],0,0,1)</f>
        <v>Tok összerakás(Gumizás)</v>
      </c>
      <c r="F146" s="218" t="str">
        <f>_xlfn.LET(
_xlpm.megnevezés,"Boritás",
IF(_xlpm.megnevezés=Folyamat_Sor_Borítás[[#This Row],[Megnevezés]],"",_xlpm.megnevezés)
)</f>
        <v>Boritás</v>
      </c>
      <c r="G146" s="230" t="s">
        <v>64</v>
      </c>
      <c r="H146" s="215" t="s">
        <v>172</v>
      </c>
      <c r="I146" s="215" t="s">
        <v>169</v>
      </c>
      <c r="J146" s="215" t="s">
        <v>189</v>
      </c>
      <c r="K146" s="215" t="s">
        <v>205</v>
      </c>
      <c r="L146" s="215"/>
      <c r="M146" s="215"/>
      <c r="N146" s="220" cm="1">
        <f t="array" ref="N146">SUM(_xlfn.NUMBERVALUE(AlapAdatok[Ajtó Menyisége]))</f>
        <v>0</v>
      </c>
      <c r="O146" s="221">
        <f>_xlfn.XLOOKUP(Folyamat_Sor_Borítás[[#This Row],[Feladat Rövidnév]],Feladat_Egység_idő1[Feladat Rövidnév],Feladat_Egység_idő1[Egység idő],0,0,1)</f>
        <v>1.0844907407407407E-2</v>
      </c>
      <c r="P146" s="219">
        <f>_xlfn.XLOOKUP(Folyamat_Sor_Borítás[[#This Row],[Feladat Rövidnév]],Feladat_Egység_idő1[Feladat Rövidnév],Feladat_Egység_idő1[Humánerő],0,0,1)</f>
        <v>1</v>
      </c>
      <c r="Q146" s="218" t="str">
        <f ca="1">Folyamat_Sor_Borítás[[#This Row],[DSMR]] &amp; "-GyV-B.00"</f>
        <v>ProjektSzám-GyV-B.00</v>
      </c>
      <c r="R146" s="218" t="s">
        <v>253</v>
      </c>
      <c r="S146" s="218" t="str">
        <f ca="1">Folyamat_Sor_Borítás[[#This Row],[DSMR]] &amp; "-" &amp; Folyamat_Sor_Borítás[[#This Row],[Szülő feladat Rővidnév]]</f>
        <v>ProjektSzám-GyV-B.09</v>
      </c>
      <c r="T146" s="218" t="s">
        <v>179</v>
      </c>
      <c r="U146" s="218"/>
      <c r="V146" s="222">
        <v>1</v>
      </c>
      <c r="W146" s="218"/>
    </row>
    <row r="147" spans="1:23" x14ac:dyDescent="0.3">
      <c r="A147" s="194" t="str">
        <f t="shared" ca="1" si="4"/>
        <v>ProjektSzám</v>
      </c>
      <c r="B147" s="215" t="s">
        <v>257</v>
      </c>
      <c r="C147" s="219" t="str">
        <f ca="1">Folyamat_Sor_Borítás[[#This Row],[DSMR]] &amp; "-" &amp; Folyamat_Sor_Borítás[[#This Row],[Feladat Rövidnév]]</f>
        <v>ProjektSzám-GyV-B.13</v>
      </c>
      <c r="D147" s="218" t="str">
        <f>_xlfn.XLOOKUP(Folyamat_Sor_Borítás[[#This Row],[Feladat Rövidnév]],Feladat_Egység_idő1[Feladat Rövidnév],Feladat_Egység_idő1[Feladat leírás],0,0,1)</f>
        <v>Csomagolás</v>
      </c>
      <c r="E147" s="218" t="str">
        <f>_xlfn.XLOOKUP(Folyamat_Sor_Borítás[[#This Row],[Feladat Rövidnév]],Feladat_Egység_idő1[Feladat Rövidnév],Feladat_Egység_idő1[Feladat leírás],0,0,1)</f>
        <v>Csomagolás</v>
      </c>
      <c r="F147" s="218" t="str">
        <f>_xlfn.LET(
_xlpm.megnevezés,"Boritás",
IF(_xlpm.megnevezés=Folyamat_Sor_Borítás[[#This Row],[Megnevezés]],"",_xlpm.megnevezés)
)</f>
        <v>Boritás</v>
      </c>
      <c r="G147" s="230" t="s">
        <v>65</v>
      </c>
      <c r="H147" s="215" t="s">
        <v>172</v>
      </c>
      <c r="I147" s="215" t="s">
        <v>169</v>
      </c>
      <c r="J147" s="215" t="s">
        <v>189</v>
      </c>
      <c r="K147" s="215" t="s">
        <v>205</v>
      </c>
      <c r="L147" s="215"/>
      <c r="M147" s="215"/>
      <c r="N147" s="220" cm="1">
        <f t="array" ref="N147">SUM(_xlfn.NUMBERVALUE(AlapAdatok[Ajtó Menyisége]))</f>
        <v>0</v>
      </c>
      <c r="O147" s="221">
        <f>_xlfn.XLOOKUP(Folyamat_Sor_Borítás[[#This Row],[Feladat Rövidnév]],Feladat_Egység_idő1[Feladat Rövidnév],Feladat_Egység_idő1[Egység idő],0,0,1)</f>
        <v>5.7986111111111112E-3</v>
      </c>
      <c r="P147" s="219">
        <f>_xlfn.XLOOKUP(Folyamat_Sor_Borítás[[#This Row],[Feladat Rövidnév]],Feladat_Egység_idő1[Feladat Rövidnév],Feladat_Egység_idő1[Humánerő],0,0,1)</f>
        <v>1</v>
      </c>
      <c r="Q147" s="218" t="str">
        <f ca="1">Folyamat_Sor_Borítás[[#This Row],[DSMR]] &amp; "-GyV-B.00"</f>
        <v>ProjektSzám-GyV-B.00</v>
      </c>
      <c r="R147" s="218" t="s">
        <v>254</v>
      </c>
      <c r="S147" s="218" t="str">
        <f ca="1">Folyamat_Sor_Borítás[[#This Row],[DSMR]] &amp; "-" &amp; Folyamat_Sor_Borítás[[#This Row],[Szülő feladat Rővidnév]]</f>
        <v>ProjektSzám-GyV-B.10</v>
      </c>
      <c r="T147" s="218" t="s">
        <v>175</v>
      </c>
      <c r="U147" s="218"/>
      <c r="V147" s="222">
        <v>1</v>
      </c>
      <c r="W147" s="218"/>
    </row>
    <row r="148" spans="1:23" x14ac:dyDescent="0.3">
      <c r="A148" s="219"/>
      <c r="B148" s="215"/>
      <c r="C148" s="219"/>
      <c r="D148" s="218"/>
      <c r="E148" s="215"/>
      <c r="F148" s="215"/>
      <c r="G148" s="215"/>
      <c r="H148" s="215"/>
      <c r="I148" s="215"/>
      <c r="J148" s="215"/>
      <c r="K148" s="220"/>
      <c r="L148" s="221"/>
      <c r="M148" s="219"/>
      <c r="N148" s="218"/>
      <c r="O148" s="218"/>
      <c r="P148" s="218"/>
      <c r="Q148" s="218"/>
      <c r="R148" s="218"/>
      <c r="S148" s="222"/>
      <c r="T148" s="218"/>
    </row>
    <row r="149" spans="1:23" x14ac:dyDescent="0.3">
      <c r="A149" s="219"/>
      <c r="B149" s="215"/>
      <c r="C149" s="219"/>
      <c r="D149" s="218"/>
      <c r="E149" s="215"/>
      <c r="F149" s="215"/>
      <c r="G149" s="215"/>
      <c r="H149" s="215"/>
      <c r="I149" s="215"/>
      <c r="J149" s="215"/>
      <c r="K149" s="220"/>
      <c r="L149" s="221"/>
      <c r="M149" s="219"/>
      <c r="N149" s="218"/>
      <c r="O149" s="218"/>
      <c r="P149" s="218"/>
      <c r="Q149" s="218"/>
      <c r="R149" s="218"/>
      <c r="S149" s="222"/>
      <c r="T149" s="218"/>
    </row>
    <row r="150" spans="1:23" x14ac:dyDescent="0.3">
      <c r="A150" s="219"/>
      <c r="B150" s="197" t="s">
        <v>106</v>
      </c>
      <c r="C150" s="219"/>
      <c r="D150" s="218"/>
      <c r="E150" s="215"/>
      <c r="F150" s="215"/>
      <c r="G150" s="215"/>
      <c r="H150" s="215"/>
      <c r="I150" s="215"/>
      <c r="J150" s="215"/>
      <c r="K150" s="220"/>
      <c r="L150" s="221"/>
      <c r="M150" s="219"/>
      <c r="N150" s="218"/>
      <c r="O150" s="218"/>
      <c r="P150" s="218"/>
      <c r="Q150" s="218"/>
      <c r="R150" s="218"/>
      <c r="S150" s="222"/>
      <c r="T150" s="218"/>
    </row>
    <row r="151" spans="1:23" x14ac:dyDescent="0.3">
      <c r="A151" s="219"/>
      <c r="B151" s="51" t="s">
        <v>109</v>
      </c>
      <c r="C151" s="219"/>
      <c r="D151" s="218"/>
      <c r="E151" s="215"/>
      <c r="F151" s="215"/>
      <c r="G151" s="215"/>
      <c r="H151" s="215"/>
      <c r="I151" s="215"/>
      <c r="J151" s="215"/>
      <c r="K151" s="220"/>
      <c r="L151" s="221"/>
      <c r="M151" s="219"/>
      <c r="N151" s="218"/>
      <c r="O151" s="218"/>
      <c r="P151" s="218"/>
      <c r="Q151" s="218"/>
      <c r="R151" s="218"/>
      <c r="S151" s="222"/>
      <c r="T151" s="218"/>
    </row>
    <row r="152" spans="1:23" x14ac:dyDescent="0.3">
      <c r="A152" s="219"/>
      <c r="B152" s="51"/>
      <c r="C152" s="219"/>
      <c r="D152" s="218"/>
      <c r="E152" s="215"/>
      <c r="F152" s="215"/>
      <c r="G152" s="215"/>
      <c r="H152" s="215"/>
      <c r="I152" s="215"/>
      <c r="J152" s="215"/>
      <c r="K152" s="220"/>
      <c r="L152" s="221"/>
      <c r="M152" s="219"/>
      <c r="N152" s="218"/>
      <c r="O152" s="218"/>
      <c r="P152" s="218"/>
      <c r="Q152" s="218"/>
      <c r="R152" s="218"/>
      <c r="S152" s="222"/>
      <c r="T152" s="218"/>
    </row>
    <row r="153" spans="1:23" x14ac:dyDescent="0.3">
      <c r="A153" s="219"/>
      <c r="B153" s="51"/>
      <c r="C153" s="219"/>
      <c r="D153" s="204"/>
      <c r="E153" s="215"/>
      <c r="F153" s="215"/>
      <c r="G153" s="215"/>
      <c r="H153" s="215"/>
      <c r="I153" s="215"/>
      <c r="J153" s="215"/>
      <c r="K153" s="220"/>
      <c r="L153" s="221"/>
      <c r="M153" s="219"/>
      <c r="N153" s="218"/>
      <c r="O153" s="218"/>
      <c r="P153" s="218"/>
      <c r="Q153" s="218"/>
      <c r="R153" s="218"/>
      <c r="S153" s="222"/>
      <c r="T153" s="218"/>
    </row>
    <row r="154" spans="1:23" x14ac:dyDescent="0.3">
      <c r="A154" s="219"/>
      <c r="B154" s="215"/>
      <c r="C154" s="219"/>
      <c r="D154" s="204"/>
      <c r="E154" s="215"/>
      <c r="F154" s="215"/>
      <c r="G154" s="215"/>
      <c r="H154" s="215"/>
      <c r="I154" s="215"/>
      <c r="J154" s="215"/>
      <c r="K154" s="220"/>
      <c r="L154" s="221"/>
      <c r="M154" s="219"/>
      <c r="N154" s="218"/>
      <c r="O154" s="218"/>
      <c r="P154" s="218"/>
      <c r="Q154" s="218"/>
      <c r="R154" s="218"/>
      <c r="S154" s="222"/>
      <c r="T154" s="218"/>
    </row>
    <row r="157" spans="1:23" x14ac:dyDescent="0.3">
      <c r="A157" s="194" t="s">
        <v>38</v>
      </c>
      <c r="B157" s="223" t="s">
        <v>145</v>
      </c>
      <c r="C157" s="223" t="s">
        <v>146</v>
      </c>
      <c r="D157" s="223" t="s">
        <v>147</v>
      </c>
      <c r="E157" s="195" t="s">
        <v>148</v>
      </c>
      <c r="F157" s="195" t="s">
        <v>149</v>
      </c>
      <c r="G157" s="195" t="s">
        <v>28</v>
      </c>
      <c r="H157" s="223" t="s">
        <v>150</v>
      </c>
      <c r="I157" s="223" t="s">
        <v>151</v>
      </c>
      <c r="J157" s="223" t="s">
        <v>152</v>
      </c>
      <c r="K157" s="223" t="s">
        <v>153</v>
      </c>
      <c r="L157" s="223" t="s">
        <v>154</v>
      </c>
      <c r="M157" s="223" t="s">
        <v>155</v>
      </c>
      <c r="N157" s="223" t="s">
        <v>156</v>
      </c>
      <c r="O157" s="223" t="s">
        <v>157</v>
      </c>
      <c r="P157" s="224" t="s">
        <v>158</v>
      </c>
      <c r="Q157" s="223" t="s">
        <v>159</v>
      </c>
      <c r="R157" s="223" t="s">
        <v>160</v>
      </c>
      <c r="S157" s="223" t="s">
        <v>161</v>
      </c>
      <c r="T157" s="223" t="s">
        <v>162</v>
      </c>
      <c r="U157" s="223" t="s">
        <v>163</v>
      </c>
      <c r="V157" s="223" t="s">
        <v>164</v>
      </c>
      <c r="W157" s="223" t="s">
        <v>165</v>
      </c>
    </row>
    <row r="158" spans="1:23" x14ac:dyDescent="0.3">
      <c r="A158" s="194" t="str">
        <f t="shared" ref="A158:A168" ca="1" si="5">Projekt_Szám</f>
        <v>ProjektSzám</v>
      </c>
      <c r="B158" s="225" t="s">
        <v>258</v>
      </c>
      <c r="C158" s="223" t="str">
        <f ca="1">Folyamat_Sor_Bútorfront[[#This Row],[DSMR]] &amp; "-" &amp; Folyamat_Sor_Bútorfront[[#This Row],[Feladat Rövidnév]]</f>
        <v>ProjektSzám-GyV-BF.00</v>
      </c>
      <c r="D158" s="223" t="str">
        <f>_xlfn.XLOOKUP(Folyamat_Sor_Bútorfront[[#This Row],[Feladat Rövidnév]],Feladat_Egység_idő1[Feladat Rövidnév],Feladat_Egység_idő1[Feladat leírás],0,0,1)</f>
        <v>Bútorfront</v>
      </c>
      <c r="E158" s="223" t="str">
        <f>_xlfn.XLOOKUP(Folyamat_Sor_Bútorfront[[#This Row],[Feladat Rövidnév]],Feladat_Egység_idő1[Feladat Rövidnév],Feladat_Egység_idő1[Feladat leírás],0,0,1)</f>
        <v>Bútorfront</v>
      </c>
      <c r="F158" s="223" t="str">
        <f>_xlfn.LET(
_xlpm.megnevezés,"Bútorfront",
IF(_xlpm.megnevezés=Folyamat_Sor_Bútorfront[[#This Row],[Megnevezés]],"",_xlpm.megnevezés)
)</f>
        <v/>
      </c>
      <c r="G158" s="230" t="s">
        <v>167</v>
      </c>
      <c r="H158" s="225" t="s">
        <v>168</v>
      </c>
      <c r="I158" s="225" t="s">
        <v>169</v>
      </c>
      <c r="J158" s="225" t="s">
        <v>189</v>
      </c>
      <c r="K158" s="225"/>
      <c r="L158" s="225" t="s">
        <v>190</v>
      </c>
      <c r="M158" s="225"/>
      <c r="N158" s="226">
        <f>IF(SUM(N159:N168)&gt;0,1,0)</f>
        <v>1</v>
      </c>
      <c r="O158" s="227">
        <f>_xlfn.XLOOKUP(Folyamat_Sor_Bútorfront[[#This Row],[Feladat Rövidnév]],Feladat_Egység_idő1[Feladat Rövidnév],Feladat_Egység_idő1[Egység idő],0,0,1)</f>
        <v>0</v>
      </c>
      <c r="P158" s="224">
        <f>_xlfn.XLOOKUP(Folyamat_Sor_Bútorfront[[#This Row],[Feladat Rövidnév]],Feladat_Egység_idő1[Feladat Rövidnév],Feladat_Egység_idő1[Humánerő],0,0,1)</f>
        <v>0</v>
      </c>
      <c r="Q158" s="223"/>
      <c r="R158" s="223" t="s">
        <v>166</v>
      </c>
      <c r="S158" s="223" t="str">
        <f ca="1">Folyamat_Sor_Bútorfront[[#This Row],[DSMR]] &amp; "-" &amp; Folyamat_Sor_Bútorfront[[#This Row],[Szülő feladat Rővidnév]]</f>
        <v>ProjektSzám-GyI-E.00</v>
      </c>
      <c r="T158" s="223" t="s">
        <v>179</v>
      </c>
      <c r="U158" s="223">
        <v>4</v>
      </c>
      <c r="V158" s="228">
        <v>1</v>
      </c>
      <c r="W158" s="223">
        <v>9</v>
      </c>
    </row>
    <row r="159" spans="1:23" x14ac:dyDescent="0.3">
      <c r="A159" s="194" t="str">
        <f t="shared" ca="1" si="5"/>
        <v>ProjektSzám</v>
      </c>
      <c r="B159" s="225" t="s">
        <v>259</v>
      </c>
      <c r="C159" s="223" t="str">
        <f ca="1">Folyamat_Sor_Bútorfront[[#This Row],[DSMR]] &amp; "-" &amp; Folyamat_Sor_Bútorfront[[#This Row],[Feladat Rövidnév]]</f>
        <v>ProjektSzám-GyV-BF.01</v>
      </c>
      <c r="D159" s="223" t="str">
        <f>_xlfn.XLOOKUP(Folyamat_Sor_Bútorfront[[#This Row],[Feladat Rövidnév]],Feladat_Egység_idő1[Feladat Rövidnév],Feladat_Egység_idő1[Feladat leírás],0,0,1)</f>
        <v>18-as szabás</v>
      </c>
      <c r="E159" s="223" t="str">
        <f>_xlfn.XLOOKUP(Folyamat_Sor_Bútorfront[[#This Row],[Feladat Rövidnév]],Feladat_Egység_idő1[Feladat Rövidnév],Feladat_Egység_idő1[Feladat leírás],0,0,1)</f>
        <v>18-as szabás</v>
      </c>
      <c r="F159" s="223" t="str">
        <f>_xlfn.LET(
_xlpm.megnevezés,"Bútorfront",
IF(_xlpm.megnevezés=Folyamat_Sor_Bútorfront[[#This Row],[Megnevezés]],"",_xlpm.megnevezés)
)</f>
        <v>Bútorfront</v>
      </c>
      <c r="G159" s="230" t="s">
        <v>52</v>
      </c>
      <c r="H159" s="225" t="s">
        <v>172</v>
      </c>
      <c r="I159" s="225" t="s">
        <v>169</v>
      </c>
      <c r="J159" s="225" t="s">
        <v>189</v>
      </c>
      <c r="K159" s="225" t="s">
        <v>192</v>
      </c>
      <c r="L159" s="225" t="s">
        <v>193</v>
      </c>
      <c r="M159" s="225" t="s">
        <v>194</v>
      </c>
      <c r="N159" s="226" cm="1">
        <f t="array" ref="N159">SUM(_xlfn._xlws.FILTER(Szabászat[Darab],(ISNUMBER(SEARCH("Bútorfront",Szabászat[Alkatrész Megnevezése]))),0))</f>
        <v>70</v>
      </c>
      <c r="O159" s="227">
        <f>_xlfn.XLOOKUP(Folyamat_Sor_Bútorfront[[#This Row],[Feladat Rövidnév]],Feladat_Egység_idő1[Feladat Rövidnév],Feladat_Egység_idő1[Egység idő],0,0,1)</f>
        <v>3.0555555555555557E-3</v>
      </c>
      <c r="P159" s="224">
        <f>_xlfn.XLOOKUP(Folyamat_Sor_Bútorfront[[#This Row],[Feladat Rövidnév]],Feladat_Egység_idő1[Feladat Rövidnév],Feladat_Egység_idő1[Humánerő],0,0,1)</f>
        <v>2</v>
      </c>
      <c r="Q159" s="223" t="str">
        <f ca="1">Folyamat_Sor_Bútorfront[[#This Row],[DSMR]] &amp; "-GyV-BF.00"</f>
        <v>ProjektSzám-GyV-BF.00</v>
      </c>
      <c r="R159" s="223" t="s">
        <v>258</v>
      </c>
      <c r="S159" s="223" t="str">
        <f ca="1">Folyamat_Sor_Bútorfront[[#This Row],[DSMR]] &amp; "-" &amp; Folyamat_Sor_Bútorfront[[#This Row],[Szülő feladat Rővidnév]]</f>
        <v>ProjektSzám-GyV-BF.00</v>
      </c>
      <c r="T159" s="223" t="s">
        <v>175</v>
      </c>
      <c r="U159" s="223"/>
      <c r="V159" s="228">
        <v>1</v>
      </c>
      <c r="W159" s="223"/>
    </row>
    <row r="160" spans="1:23" x14ac:dyDescent="0.3">
      <c r="A160" s="224" t="str">
        <f t="shared" ca="1" si="5"/>
        <v>ProjektSzám</v>
      </c>
      <c r="B160" s="225" t="s">
        <v>260</v>
      </c>
      <c r="C160" s="223" t="str">
        <f ca="1">Folyamat_Sor_Bútorfront[[#This Row],[DSMR]] &amp; "-" &amp; Folyamat_Sor_Bútorfront[[#This Row],[Feladat Rövidnév]]</f>
        <v>ProjektSzám-GyV-BF.02</v>
      </c>
      <c r="D160" s="223" t="str">
        <f>_xlfn.XLOOKUP(Folyamat_Sor_Bútorfront[[#This Row],[Feladat Rövidnév]],Feladat_Egység_idő1[Feladat Rövidnév],Feladat_Egység_idő1[Feladat leírás],0,0,1)</f>
        <v>CNC kontúr+ minta</v>
      </c>
      <c r="E160" s="223" t="str">
        <f>_xlfn.XLOOKUP(Folyamat_Sor_Bútorfront[[#This Row],[Feladat Rövidnév]],Feladat_Egység_idő1[Feladat Rövidnév],Feladat_Egység_idő1[Feladat leírás],0,0,1)</f>
        <v>CNC kontúr+ minta</v>
      </c>
      <c r="F160" s="223" t="str">
        <f>_xlfn.LET(
_xlpm.megnevezés,"Bútorfront",
IF(_xlpm.megnevezés=Folyamat_Sor_Bútorfront[[#This Row],[Megnevezés]],"",_xlpm.megnevezés)
)</f>
        <v>Bútorfront</v>
      </c>
      <c r="G160" s="230" t="s">
        <v>54</v>
      </c>
      <c r="H160" s="225" t="s">
        <v>172</v>
      </c>
      <c r="I160" s="225" t="s">
        <v>169</v>
      </c>
      <c r="J160" s="225" t="s">
        <v>189</v>
      </c>
      <c r="K160" s="225" t="s">
        <v>201</v>
      </c>
      <c r="L160" s="225" t="s">
        <v>202</v>
      </c>
      <c r="M160" s="225"/>
      <c r="N160" s="226" cm="1">
        <f t="array" ref="N160">SUM(_xlfn._xlws.FILTER(Szabászat[Darab],(ISNUMBER(SEARCH("Bútorfront",Szabászat[Alkatrész Megnevezése]))),0))</f>
        <v>70</v>
      </c>
      <c r="O160" s="227">
        <f>_xlfn.XLOOKUP(Folyamat_Sor_Bútorfront[[#This Row],[Feladat Rövidnév]],Feladat_Egység_idő1[Feladat Rövidnév],Feladat_Egység_idő1[Egység idő],0,0,1)</f>
        <v>9.4212962962962957E-3</v>
      </c>
      <c r="P160" s="224">
        <f>_xlfn.XLOOKUP(Folyamat_Sor_Bútorfront[[#This Row],[Feladat Rövidnév]],Feladat_Egység_idő1[Feladat Rövidnév],Feladat_Egység_idő1[Humánerő],0,0,1)</f>
        <v>1</v>
      </c>
      <c r="Q160" s="223" t="str">
        <f ca="1">Folyamat_Sor_Bútorfront[[#This Row],[DSMR]] &amp; "-GyV-BF.00"</f>
        <v>ProjektSzám-GyV-BF.00</v>
      </c>
      <c r="R160" s="223" t="s">
        <v>259</v>
      </c>
      <c r="S160" s="223" t="str">
        <f ca="1">Folyamat_Sor_Bútorfront[[#This Row],[DSMR]] &amp; "-" &amp; Folyamat_Sor_Bútorfront[[#This Row],[Szülő feladat Rővidnév]]</f>
        <v>ProjektSzám-GyV-BF.01</v>
      </c>
      <c r="T160" s="223" t="s">
        <v>179</v>
      </c>
      <c r="U160" s="223"/>
      <c r="V160" s="228">
        <v>1</v>
      </c>
      <c r="W160" s="223"/>
    </row>
    <row r="161" spans="1:23" x14ac:dyDescent="0.3">
      <c r="A161" s="224" t="str">
        <f t="shared" ca="1" si="5"/>
        <v>ProjektSzám</v>
      </c>
      <c r="B161" s="225" t="s">
        <v>261</v>
      </c>
      <c r="C161" s="223" t="str">
        <f ca="1">Folyamat_Sor_Bútorfront[[#This Row],[DSMR]] &amp; "-" &amp; Folyamat_Sor_Bútorfront[[#This Row],[Feladat Rövidnév]]</f>
        <v>ProjektSzám-GyV-BF.03</v>
      </c>
      <c r="D161" s="223" t="str">
        <f>_xlfn.XLOOKUP(Folyamat_Sor_Bútorfront[[#This Row],[Feladat Rövidnév]],Feladat_Egység_idő1[Feladat Rövidnév],Feladat_Egység_idő1[Feladat leírás],0,0,1)</f>
        <v>Csiszolás</v>
      </c>
      <c r="E161" s="223" t="str">
        <f>_xlfn.XLOOKUP(Folyamat_Sor_Bútorfront[[#This Row],[Feladat Rövidnév]],Feladat_Egység_idő1[Feladat Rövidnév],Feladat_Egység_idő1[Feladat leírás],0,0,1)</f>
        <v>Csiszolás</v>
      </c>
      <c r="F161" s="223" t="str">
        <f>_xlfn.LET(
_xlpm.megnevezés,"Bútorfront",
IF(_xlpm.megnevezés=Folyamat_Sor_Bútorfront[[#This Row],[Megnevezés]],"",_xlpm.megnevezés)
)</f>
        <v>Bútorfront</v>
      </c>
      <c r="G161" s="230" t="s">
        <v>55</v>
      </c>
      <c r="H161" s="225" t="s">
        <v>172</v>
      </c>
      <c r="I161" s="225" t="s">
        <v>169</v>
      </c>
      <c r="J161" s="225" t="s">
        <v>189</v>
      </c>
      <c r="K161" s="225" t="s">
        <v>205</v>
      </c>
      <c r="L161" s="225"/>
      <c r="M161" s="225"/>
      <c r="N161" s="226" cm="1">
        <f t="array" ref="N161">SUM(_xlfn._xlws.FILTER(Szabászat[Darab],(ISNUMBER(SEARCH("Bútorfront",Szabászat[Alkatrész Megnevezése]))),0))</f>
        <v>70</v>
      </c>
      <c r="O161" s="227">
        <f>_xlfn.XLOOKUP(Folyamat_Sor_Bútorfront[[#This Row],[Feladat Rövidnév]],Feladat_Egység_idő1[Feladat Rövidnév],Feladat_Egység_idő1[Egység idő],0,0,1)</f>
        <v>9.4212962962962957E-3</v>
      </c>
      <c r="P161" s="224">
        <f>_xlfn.XLOOKUP(Folyamat_Sor_Bútorfront[[#This Row],[Feladat Rövidnév]],Feladat_Egység_idő1[Feladat Rövidnév],Feladat_Egység_idő1[Humánerő],0,0,1)</f>
        <v>1</v>
      </c>
      <c r="Q161" s="223" t="str">
        <f ca="1">Folyamat_Sor_Bútorfront[[#This Row],[DSMR]] &amp; "-GyV-BF.00"</f>
        <v>ProjektSzám-GyV-BF.00</v>
      </c>
      <c r="R161" s="223" t="s">
        <v>260</v>
      </c>
      <c r="S161" s="223" t="str">
        <f ca="1">Folyamat_Sor_Bútorfront[[#This Row],[DSMR]] &amp; "-" &amp; Folyamat_Sor_Bútorfront[[#This Row],[Szülő feladat Rővidnév]]</f>
        <v>ProjektSzám-GyV-BF.02</v>
      </c>
      <c r="T161" s="223" t="s">
        <v>179</v>
      </c>
      <c r="U161" s="223"/>
      <c r="V161" s="228">
        <v>1</v>
      </c>
      <c r="W161" s="223"/>
    </row>
    <row r="162" spans="1:23" x14ac:dyDescent="0.3">
      <c r="A162" s="224" t="str">
        <f t="shared" ca="1" si="5"/>
        <v>ProjektSzám</v>
      </c>
      <c r="B162" s="225" t="s">
        <v>262</v>
      </c>
      <c r="C162" s="223" t="str">
        <f ca="1">Folyamat_Sor_Bútorfront[[#This Row],[DSMR]] &amp; "-" &amp; Folyamat_Sor_Bútorfront[[#This Row],[Feladat Rövidnév]]</f>
        <v>ProjektSzám-GyV-BF.04</v>
      </c>
      <c r="D162" s="223" t="str">
        <f>_xlfn.XLOOKUP(Folyamat_Sor_Bútorfront[[#This Row],[Feladat Rövidnév]],Feladat_Egység_idő1[Feladat Rövidnév],Feladat_Egység_idő1[Feladat leírás],0,0,1)</f>
        <v>Fújás</v>
      </c>
      <c r="E162" s="223" t="str">
        <f>_xlfn.XLOOKUP(Folyamat_Sor_Bútorfront[[#This Row],[Feladat Rövidnév]],Feladat_Egység_idő1[Feladat Rövidnév],Feladat_Egység_idő1[Feladat leírás],0,0,1)</f>
        <v>Fújás</v>
      </c>
      <c r="F162" s="223" t="str">
        <f>_xlfn.LET(
_xlpm.megnevezés,"Bútorfront",
IF(_xlpm.megnevezés=Folyamat_Sor_Bútorfront[[#This Row],[Megnevezés]],"",_xlpm.megnevezés)
)</f>
        <v>Bútorfront</v>
      </c>
      <c r="G162" s="230" t="s">
        <v>56</v>
      </c>
      <c r="H162" s="225" t="s">
        <v>172</v>
      </c>
      <c r="I162" s="225" t="s">
        <v>169</v>
      </c>
      <c r="J162" s="225" t="s">
        <v>189</v>
      </c>
      <c r="K162" s="225" t="s">
        <v>205</v>
      </c>
      <c r="L162" s="225"/>
      <c r="M162" s="225"/>
      <c r="N162" s="226" cm="1">
        <f t="array" ref="N162">SUM(_xlfn._xlws.FILTER(Szabászat[Darab],(ISNUMBER(SEARCH("Bútorfront",Szabászat[Alkatrész Megnevezése]))),0))</f>
        <v>70</v>
      </c>
      <c r="O162" s="227">
        <f>_xlfn.XLOOKUP(Folyamat_Sor_Bútorfront[[#This Row],[Feladat Rövidnév]],Feladat_Egység_idő1[Feladat Rövidnév],Feladat_Egység_idő1[Egység idő],0,0,1)</f>
        <v>2.5000000000000001E-3</v>
      </c>
      <c r="P162" s="224">
        <f>_xlfn.XLOOKUP(Folyamat_Sor_Bútorfront[[#This Row],[Feladat Rövidnév]],Feladat_Egység_idő1[Feladat Rövidnév],Feladat_Egység_idő1[Humánerő],0,0,1)</f>
        <v>1</v>
      </c>
      <c r="Q162" s="223" t="str">
        <f ca="1">Folyamat_Sor_Bútorfront[[#This Row],[DSMR]] &amp; "-GyV-BF.00"</f>
        <v>ProjektSzám-GyV-BF.00</v>
      </c>
      <c r="R162" s="223" t="s">
        <v>261</v>
      </c>
      <c r="S162" s="223" t="str">
        <f ca="1">Folyamat_Sor_Bútorfront[[#This Row],[DSMR]] &amp; "-" &amp; Folyamat_Sor_Bútorfront[[#This Row],[Szülő feladat Rővidnév]]</f>
        <v>ProjektSzám-GyV-BF.03</v>
      </c>
      <c r="T162" s="223" t="s">
        <v>175</v>
      </c>
      <c r="U162" s="223"/>
      <c r="V162" s="228">
        <v>1</v>
      </c>
      <c r="W162" s="223"/>
    </row>
    <row r="163" spans="1:23" x14ac:dyDescent="0.3">
      <c r="A163" s="224" t="str">
        <f t="shared" ca="1" si="5"/>
        <v>ProjektSzám</v>
      </c>
      <c r="B163" s="225" t="s">
        <v>263</v>
      </c>
      <c r="C163" s="223" t="str">
        <f ca="1">Folyamat_Sor_Bútorfront[[#This Row],[DSMR]] &amp; "-" &amp; Folyamat_Sor_Bútorfront[[#This Row],[Feladat Rövidnév]]</f>
        <v>ProjektSzám-GyV-BF.05</v>
      </c>
      <c r="D163" s="223" t="str">
        <f>_xlfn.XLOOKUP(Folyamat_Sor_Bútorfront[[#This Row],[Feladat Rövidnév]],Feladat_Egység_idő1[Feladat Rövidnév],Feladat_Egység_idő1[Feladat leírás],0,0,1)</f>
        <v>Ragasztó Csiszolás</v>
      </c>
      <c r="E163" s="223" t="str">
        <f>_xlfn.XLOOKUP(Folyamat_Sor_Bútorfront[[#This Row],[Feladat Rövidnév]],Feladat_Egység_idő1[Feladat Rövidnév],Feladat_Egység_idő1[Feladat leírás],0,0,1)</f>
        <v>Ragasztó Csiszolás</v>
      </c>
      <c r="F163" s="223" t="str">
        <f>_xlfn.LET(
_xlpm.megnevezés,"Bútorfront",
IF(_xlpm.megnevezés=Folyamat_Sor_Bútorfront[[#This Row],[Megnevezés]],"",_xlpm.megnevezés)
)</f>
        <v>Bútorfront</v>
      </c>
      <c r="G163" s="230" t="s">
        <v>57</v>
      </c>
      <c r="H163" s="225" t="s">
        <v>172</v>
      </c>
      <c r="I163" s="225" t="s">
        <v>169</v>
      </c>
      <c r="J163" s="225" t="s">
        <v>189</v>
      </c>
      <c r="K163" s="225" t="s">
        <v>208</v>
      </c>
      <c r="L163" s="225" t="s">
        <v>190</v>
      </c>
      <c r="M163" s="225"/>
      <c r="N163" s="226" cm="1">
        <f t="array" ref="N163">SUM(_xlfn._xlws.FILTER(Szabászat[Darab],(ISNUMBER(SEARCH("Bútorfront",Szabászat[Alkatrész Megnevezése]))) * (Szabászat[Felület tipus]=Folyamt_Fóliázás_Tipus_Név),0))</f>
        <v>3</v>
      </c>
      <c r="O163" s="227">
        <f>_xlfn.XLOOKUP(Folyamat_Sor_Bútorfront[[#This Row],[Feladat Rövidnév]],Feladat_Egység_idő1[Feladat Rövidnév],Feladat_Egység_idő1[Egység idő],0,0,1)</f>
        <v>3.2638888888888891E-3</v>
      </c>
      <c r="P163" s="224">
        <f>_xlfn.XLOOKUP(Folyamat_Sor_Bútorfront[[#This Row],[Feladat Rövidnév]],Feladat_Egység_idő1[Feladat Rövidnév],Feladat_Egység_idő1[Humánerő],0,0,1)</f>
        <v>1</v>
      </c>
      <c r="Q163" s="223" t="str">
        <f ca="1">Folyamat_Sor_Bútorfront[[#This Row],[DSMR]] &amp; "-GyV-BF.00"</f>
        <v>ProjektSzám-GyV-BF.00</v>
      </c>
      <c r="R163" s="223" t="s">
        <v>262</v>
      </c>
      <c r="S163" s="223" t="str">
        <f ca="1">Folyamat_Sor_Bútorfront[[#This Row],[DSMR]] &amp; "-" &amp; Folyamat_Sor_Bútorfront[[#This Row],[Szülő feladat Rővidnév]]</f>
        <v>ProjektSzám-GyV-BF.04</v>
      </c>
      <c r="T163" s="223" t="s">
        <v>179</v>
      </c>
      <c r="U163" s="223"/>
      <c r="V163" s="228">
        <v>1</v>
      </c>
      <c r="W163" s="223"/>
    </row>
    <row r="164" spans="1:23" x14ac:dyDescent="0.3">
      <c r="A164" s="224" t="str">
        <f t="shared" ca="1" si="5"/>
        <v>ProjektSzám</v>
      </c>
      <c r="B164" s="225" t="s">
        <v>264</v>
      </c>
      <c r="C164" s="223" t="str">
        <f ca="1">Folyamat_Sor_Bútorfront[[#This Row],[DSMR]] &amp; "-" &amp; Folyamat_Sor_Bútorfront[[#This Row],[Feladat Rövidnév]]</f>
        <v>ProjektSzám-GyV-BF.06</v>
      </c>
      <c r="D164" s="223" t="str">
        <f>_xlfn.XLOOKUP(Folyamat_Sor_Bútorfront[[#This Row],[Feladat Rövidnév]],Feladat_Egység_idő1[Feladat Rövidnév],Feladat_Egység_idő1[Feladat leírás],0,0,1)</f>
        <v>Fóliázás</v>
      </c>
      <c r="E164" s="223" t="str">
        <f>_xlfn.XLOOKUP(Folyamat_Sor_Bútorfront[[#This Row],[Feladat Rövidnév]],Feladat_Egység_idő1[Feladat Rövidnév],Feladat_Egység_idő1[Feladat leírás],0,0,1)</f>
        <v>Fóliázás</v>
      </c>
      <c r="F164" s="223" t="str">
        <f>_xlfn.LET(
_xlpm.megnevezés,"Bútorfront",
IF(_xlpm.megnevezés=Folyamat_Sor_Bútorfront[[#This Row],[Megnevezés]],"",_xlpm.megnevezés)
)</f>
        <v>Bútorfront</v>
      </c>
      <c r="G164" s="230" t="s">
        <v>58</v>
      </c>
      <c r="H164" s="225" t="s">
        <v>172</v>
      </c>
      <c r="I164" s="225" t="s">
        <v>169</v>
      </c>
      <c r="J164" s="225" t="s">
        <v>189</v>
      </c>
      <c r="K164" s="225" t="s">
        <v>208</v>
      </c>
      <c r="L164" s="225" t="s">
        <v>190</v>
      </c>
      <c r="M164" s="225"/>
      <c r="N164" s="226" cm="1">
        <f t="array" ref="N164">SUM(_xlfn._xlws.FILTER(Szabászat[Darab],(ISNUMBER(SEARCH("Bútorfront",Szabászat[Alkatrész Megnevezése]))) * (Szabászat[Felület tipus]=Folyamt_Fóliázás_Tipus_Név),0))</f>
        <v>3</v>
      </c>
      <c r="O164" s="227">
        <f>_xlfn.XLOOKUP(Folyamat_Sor_Bútorfront[[#This Row],[Feladat Rövidnév]],Feladat_Egység_idő1[Feladat Rövidnév],Feladat_Egység_idő1[Egység idő],0,0,1)</f>
        <v>7.2916666666666668E-3</v>
      </c>
      <c r="P164" s="224">
        <f>_xlfn.XLOOKUP(Folyamat_Sor_Bútorfront[[#This Row],[Feladat Rövidnév]],Feladat_Egység_idő1[Feladat Rövidnév],Feladat_Egység_idő1[Humánerő],0,0,1)</f>
        <v>2</v>
      </c>
      <c r="Q164" s="223" t="str">
        <f ca="1">Folyamat_Sor_Bútorfront[[#This Row],[DSMR]] &amp; "-GyV-BF.00"</f>
        <v>ProjektSzám-GyV-BF.00</v>
      </c>
      <c r="R164" s="223" t="s">
        <v>263</v>
      </c>
      <c r="S164" s="223" t="str">
        <f ca="1">Folyamat_Sor_Bútorfront[[#This Row],[DSMR]] &amp; "-" &amp; Folyamat_Sor_Bútorfront[[#This Row],[Szülő feladat Rővidnév]]</f>
        <v>ProjektSzám-GyV-BF.05</v>
      </c>
      <c r="T164" s="223" t="s">
        <v>175</v>
      </c>
      <c r="U164" s="223"/>
      <c r="V164" s="228">
        <v>1</v>
      </c>
      <c r="W164" s="223"/>
    </row>
    <row r="165" spans="1:23" x14ac:dyDescent="0.3">
      <c r="A165" s="224" t="str">
        <f t="shared" ca="1" si="5"/>
        <v>ProjektSzám</v>
      </c>
      <c r="B165" s="225" t="s">
        <v>265</v>
      </c>
      <c r="C165" s="223" t="str">
        <f ca="1">Folyamat_Sor_Bútorfront[[#This Row],[DSMR]] &amp; "-" &amp; Folyamat_Sor_Bútorfront[[#This Row],[Feladat Rövidnév]]</f>
        <v>ProjektSzám-GyV-BF.07</v>
      </c>
      <c r="D165" s="223" t="str">
        <f>_xlfn.XLOOKUP(Folyamat_Sor_Bútorfront[[#This Row],[Feladat Rövidnév]],Feladat_Egység_idő1[Feladat Rövidnév],Feladat_Egység_idő1[Feladat leírás],0,0,1)</f>
        <v>Kivágás</v>
      </c>
      <c r="E165" s="223" t="str">
        <f>_xlfn.XLOOKUP(Folyamat_Sor_Bútorfront[[#This Row],[Feladat Rövidnév]],Feladat_Egység_idő1[Feladat Rövidnév],Feladat_Egység_idő1[Feladat leírás],0,0,1)</f>
        <v>Kivágás</v>
      </c>
      <c r="F165" s="223" t="str">
        <f>_xlfn.LET(
_xlpm.megnevezés,"Bútorfront",
IF(_xlpm.megnevezés=Folyamat_Sor_Bútorfront[[#This Row],[Megnevezés]],"",_xlpm.megnevezés)
)</f>
        <v>Bútorfront</v>
      </c>
      <c r="G165" s="230" t="s">
        <v>59</v>
      </c>
      <c r="H165" s="225" t="s">
        <v>172</v>
      </c>
      <c r="I165" s="225" t="s">
        <v>169</v>
      </c>
      <c r="J165" s="225" t="s">
        <v>189</v>
      </c>
      <c r="K165" s="225" t="s">
        <v>208</v>
      </c>
      <c r="L165" s="225" t="s">
        <v>190</v>
      </c>
      <c r="M165" s="225"/>
      <c r="N165" s="226" cm="1">
        <f t="array" ref="N165">SUM(_xlfn._xlws.FILTER(Szabászat[Darab],(ISNUMBER(SEARCH("Bútorfront",Szabászat[Alkatrész Megnevezése]))) * (Szabászat[Felület tipus]=Folyamt_Fóliázás_Tipus_Név),0))</f>
        <v>3</v>
      </c>
      <c r="O165" s="227">
        <f>_xlfn.XLOOKUP(Folyamat_Sor_Bútorfront[[#This Row],[Feladat Rövidnév]],Feladat_Egység_idő1[Feladat Rövidnév],Feladat_Egység_idő1[Egység idő],0,0,1)</f>
        <v>2.6041666666666665E-3</v>
      </c>
      <c r="P165" s="224">
        <f>_xlfn.XLOOKUP(Folyamat_Sor_Bútorfront[[#This Row],[Feladat Rövidnév]],Feladat_Egység_idő1[Feladat Rövidnév],Feladat_Egység_idő1[Humánerő],0,0,1)</f>
        <v>1</v>
      </c>
      <c r="Q165" s="223" t="str">
        <f ca="1">Folyamat_Sor_Bútorfront[[#This Row],[DSMR]] &amp; "-GyV-BF.00"</f>
        <v>ProjektSzám-GyV-BF.00</v>
      </c>
      <c r="R165" s="223" t="s">
        <v>263</v>
      </c>
      <c r="S165" s="223" t="str">
        <f ca="1">Folyamat_Sor_Bútorfront[[#This Row],[DSMR]] &amp; "-" &amp; Folyamat_Sor_Bútorfront[[#This Row],[Szülő feladat Rővidnév]]</f>
        <v>ProjektSzám-GyV-BF.05</v>
      </c>
      <c r="T165" s="223" t="s">
        <v>175</v>
      </c>
      <c r="U165" s="223"/>
      <c r="V165" s="228">
        <v>1</v>
      </c>
      <c r="W165" s="223"/>
    </row>
    <row r="166" spans="1:23" x14ac:dyDescent="0.3">
      <c r="A166" s="224" t="str">
        <f t="shared" ca="1" si="5"/>
        <v>ProjektSzám</v>
      </c>
      <c r="B166" s="225" t="s">
        <v>266</v>
      </c>
      <c r="C166" s="223" t="str">
        <f ca="1">Folyamat_Sor_Bútorfront[[#This Row],[DSMR]] &amp; "-" &amp; Folyamat_Sor_Bútorfront[[#This Row],[Feladat Rövidnév]]</f>
        <v>ProjektSzám-GyV-BF.08</v>
      </c>
      <c r="D166" s="223" t="str">
        <f>_xlfn.XLOOKUP(Folyamat_Sor_Bútorfront[[#This Row],[Feladat Rövidnév]],Feladat_Egység_idő1[Feladat Rövidnév],Feladat_Egység_idő1[Feladat leírás],0,0,1)</f>
        <v>Visszafordítás</v>
      </c>
      <c r="E166" s="223" t="str">
        <f>_xlfn.XLOOKUP(Folyamat_Sor_Bútorfront[[#This Row],[Feladat Rövidnév]],Feladat_Egység_idő1[Feladat Rövidnév],Feladat_Egység_idő1[Feladat leírás],0,0,1)</f>
        <v>Visszafordítás</v>
      </c>
      <c r="F166" s="223" t="str">
        <f>_xlfn.LET(
_xlpm.megnevezés,"Bútorfront",
IF(_xlpm.megnevezés=Folyamat_Sor_Bútorfront[[#This Row],[Megnevezés]],"",_xlpm.megnevezés)
)</f>
        <v>Bútorfront</v>
      </c>
      <c r="G166" s="230" t="s">
        <v>60</v>
      </c>
      <c r="H166" s="225" t="s">
        <v>172</v>
      </c>
      <c r="I166" s="225" t="s">
        <v>169</v>
      </c>
      <c r="J166" s="225" t="s">
        <v>189</v>
      </c>
      <c r="K166" s="225" t="s">
        <v>208</v>
      </c>
      <c r="L166" s="225" t="s">
        <v>190</v>
      </c>
      <c r="M166" s="225"/>
      <c r="N166" s="226" cm="1">
        <f t="array" ref="N166">SUM(_xlfn._xlws.FILTER(Szabászat[Darab],(ISNUMBER(SEARCH("Bútorfront",Szabászat[Alkatrész Megnevezése]))) * (Szabászat[Felület tipus]=Folyamt_Fóliázás_Tipus_Név),0))</f>
        <v>3</v>
      </c>
      <c r="O166" s="227">
        <f>_xlfn.XLOOKUP(Folyamat_Sor_Bútorfront[[#This Row],[Feladat Rövidnév]],Feladat_Egység_idő1[Feladat Rövidnév],Feladat_Egység_idő1[Egység idő],0,0,1)</f>
        <v>6.9444444444444441E-3</v>
      </c>
      <c r="P166" s="224">
        <f>_xlfn.XLOOKUP(Folyamat_Sor_Bútorfront[[#This Row],[Feladat Rövidnév]],Feladat_Egység_idő1[Feladat Rövidnév],Feladat_Egység_idő1[Humánerő],0,0,1)</f>
        <v>1</v>
      </c>
      <c r="Q166" s="223" t="str">
        <f ca="1">Folyamat_Sor_Bútorfront[[#This Row],[DSMR]] &amp; "-GyV-BF.00"</f>
        <v>ProjektSzám-GyV-BF.00</v>
      </c>
      <c r="R166" s="223" t="s">
        <v>263</v>
      </c>
      <c r="S166" s="223" t="str">
        <f ca="1">Folyamat_Sor_Bútorfront[[#This Row],[DSMR]] &amp; "-" &amp; Folyamat_Sor_Bútorfront[[#This Row],[Szülő feladat Rővidnév]]</f>
        <v>ProjektSzám-GyV-BF.05</v>
      </c>
      <c r="T166" s="223" t="s">
        <v>175</v>
      </c>
      <c r="U166" s="223"/>
      <c r="V166" s="228">
        <v>1</v>
      </c>
      <c r="W166" s="223"/>
    </row>
    <row r="167" spans="1:23" x14ac:dyDescent="0.3">
      <c r="A167" s="224" t="str">
        <f t="shared" ca="1" si="5"/>
        <v>ProjektSzám</v>
      </c>
      <c r="B167" s="225" t="s">
        <v>267</v>
      </c>
      <c r="C167" s="223" t="str">
        <f ca="1">Folyamat_Sor_Bútorfront[[#This Row],[DSMR]] &amp; "-" &amp; Folyamat_Sor_Bútorfront[[#This Row],[Feladat Rövidnév]]</f>
        <v>ProjektSzám-GyV-BF.09</v>
      </c>
      <c r="D167" s="223" t="str">
        <f>_xlfn.XLOOKUP(Folyamat_Sor_Bútorfront[[#This Row],[Feladat Rövidnév]],Feladat_Egység_idő1[Feladat Rövidnév],Feladat_Egység_idő1[Feladat leírás],0,0,1)</f>
        <v>Festőnél</v>
      </c>
      <c r="E167" s="223" t="str">
        <f>_xlfn.XLOOKUP(Folyamat_Sor_Bútorfront[[#This Row],[Feladat Rövidnév]],Feladat_Egység_idő1[Feladat Rövidnév],Feladat_Egység_idő1[Feladat leírás],0,0,1)</f>
        <v>Festőnél</v>
      </c>
      <c r="F167" s="223" t="str">
        <f>_xlfn.LET(
_xlpm.megnevezés,"Bútorfront",
IF(_xlpm.megnevezés=Folyamat_Sor_Bútorfront[[#This Row],[Megnevezés]],"",_xlpm.megnevezés)
)</f>
        <v>Bútorfront</v>
      </c>
      <c r="G167" s="230" t="s">
        <v>61</v>
      </c>
      <c r="H167" s="225" t="s">
        <v>172</v>
      </c>
      <c r="I167" s="225" t="s">
        <v>169</v>
      </c>
      <c r="J167" s="225" t="s">
        <v>189</v>
      </c>
      <c r="K167" s="225" t="s">
        <v>201</v>
      </c>
      <c r="L167" s="225" t="s">
        <v>202</v>
      </c>
      <c r="M167" s="225"/>
      <c r="N167" s="226" cm="1">
        <f t="array" ref="N167">SUM(_xlfn._xlws.FILTER(Szabászat[Darab],(ISNUMBER(SEARCH("Bútorfront",Szabászat[Alkatrész Megnevezése]))),0))</f>
        <v>70</v>
      </c>
      <c r="O167" s="227">
        <f>_xlfn.XLOOKUP(Folyamat_Sor_Bútorfront[[#This Row],[Feladat Rövidnév]],Feladat_Egység_idő1[Feladat Rövidnév],Feladat_Egység_idő1[Egység idő],0,0,1)</f>
        <v>4.1666666666666664E-2</v>
      </c>
      <c r="P167" s="224">
        <f>_xlfn.XLOOKUP(Folyamat_Sor_Bútorfront[[#This Row],[Feladat Rövidnév]],Feladat_Egység_idő1[Feladat Rövidnév],Feladat_Egység_idő1[Humánerő],0,0,1)</f>
        <v>1</v>
      </c>
      <c r="Q167" s="223" t="str">
        <f ca="1">Folyamat_Sor_Bútorfront[[#This Row],[DSMR]] &amp; "-GyV-BF.00"</f>
        <v>ProjektSzám-GyV-BF.00</v>
      </c>
      <c r="R167" s="223" t="s">
        <v>266</v>
      </c>
      <c r="S167" s="223" t="str">
        <f ca="1">Folyamat_Sor_Bútorfront[[#This Row],[DSMR]] &amp; "-" &amp; Folyamat_Sor_Bútorfront[[#This Row],[Szülő feladat Rővidnév]]</f>
        <v>ProjektSzám-GyV-BF.08</v>
      </c>
      <c r="T167" s="223" t="s">
        <v>179</v>
      </c>
      <c r="U167" s="223"/>
      <c r="V167" s="228">
        <v>1</v>
      </c>
      <c r="W167" s="223"/>
    </row>
    <row r="168" spans="1:23" x14ac:dyDescent="0.3">
      <c r="A168" s="224" t="str">
        <f t="shared" ca="1" si="5"/>
        <v>ProjektSzám</v>
      </c>
      <c r="B168" s="225" t="s">
        <v>268</v>
      </c>
      <c r="C168" s="223" t="str">
        <f ca="1">Folyamat_Sor_Bútorfront[[#This Row],[DSMR]] &amp; "-" &amp; Folyamat_Sor_Bútorfront[[#This Row],[Feladat Rövidnév]]</f>
        <v>ProjektSzám-GyV-BF.10</v>
      </c>
      <c r="D168" s="223" t="str">
        <f>_xlfn.XLOOKUP(Folyamat_Sor_Bútorfront[[#This Row],[Feladat Rövidnév]],Feladat_Egység_idő1[Feladat Rövidnév],Feladat_Egység_idő1[Feladat leírás],0,0,1)</f>
        <v>Festőtöl viszahozzva</v>
      </c>
      <c r="E168" s="223" t="str">
        <f>_xlfn.XLOOKUP(Folyamat_Sor_Bútorfront[[#This Row],[Feladat Rövidnév]],Feladat_Egység_idő1[Feladat Rövidnév],Feladat_Egység_idő1[Feladat leírás],0,0,1)</f>
        <v>Festőtöl viszahozzva</v>
      </c>
      <c r="F168" s="223" t="str">
        <f>_xlfn.LET(
_xlpm.megnevezés,"Bútorfront",
IF(_xlpm.megnevezés=Folyamat_Sor_Bútorfront[[#This Row],[Megnevezés]],"",_xlpm.megnevezés)
)</f>
        <v>Bútorfront</v>
      </c>
      <c r="G168" s="230" t="s">
        <v>62</v>
      </c>
      <c r="H168" s="225" t="s">
        <v>172</v>
      </c>
      <c r="I168" s="225" t="s">
        <v>169</v>
      </c>
      <c r="J168" s="225" t="s">
        <v>189</v>
      </c>
      <c r="K168" s="225" t="s">
        <v>205</v>
      </c>
      <c r="L168" s="225"/>
      <c r="M168" s="225"/>
      <c r="N168" s="226" cm="1">
        <f t="array" ref="N168">SUM(_xlfn._xlws.FILTER(Szabászat[Darab],(ISNUMBER(SEARCH("Bútorfront",Szabászat[Alkatrész Megnevezése]))),0))</f>
        <v>70</v>
      </c>
      <c r="O168" s="227">
        <f>_xlfn.XLOOKUP(Folyamat_Sor_Bútorfront[[#This Row],[Feladat Rövidnév]],Feladat_Egység_idő1[Feladat Rövidnév],Feladat_Egység_idő1[Egység idő],0,0,1)</f>
        <v>4.1666666666666664E-2</v>
      </c>
      <c r="P168" s="224">
        <f>_xlfn.XLOOKUP(Folyamat_Sor_Bútorfront[[#This Row],[Feladat Rövidnév]],Feladat_Egység_idő1[Feladat Rövidnév],Feladat_Egység_idő1[Humánerő],0,0,1)</f>
        <v>1</v>
      </c>
      <c r="Q168" s="223" t="str">
        <f ca="1">Folyamat_Sor_Bútorfront[[#This Row],[DSMR]] &amp; "-GyV-BF.00"</f>
        <v>ProjektSzám-GyV-BF.00</v>
      </c>
      <c r="R168" s="223" t="s">
        <v>267</v>
      </c>
      <c r="S168" s="223" t="str">
        <f ca="1">Folyamat_Sor_Bútorfront[[#This Row],[DSMR]] &amp; "-" &amp; Folyamat_Sor_Bútorfront[[#This Row],[Szülő feladat Rővidnév]]</f>
        <v>ProjektSzám-GyV-BF.09</v>
      </c>
      <c r="T168" s="223" t="s">
        <v>179</v>
      </c>
      <c r="U168" s="223"/>
      <c r="V168" s="228">
        <v>1</v>
      </c>
      <c r="W168" s="223"/>
    </row>
    <row r="171" spans="1:23" x14ac:dyDescent="0.3">
      <c r="B171" s="197" t="s">
        <v>106</v>
      </c>
    </row>
    <row r="172" spans="1:23" x14ac:dyDescent="0.3">
      <c r="B172" s="51" t="s">
        <v>109</v>
      </c>
    </row>
    <row r="173" spans="1:23" x14ac:dyDescent="0.3">
      <c r="B173" s="51"/>
    </row>
    <row r="174" spans="1:23" x14ac:dyDescent="0.3">
      <c r="B174" s="51"/>
    </row>
    <row r="175" spans="1:23" x14ac:dyDescent="0.3">
      <c r="D175" s="204"/>
    </row>
    <row r="176" spans="1:23" x14ac:dyDescent="0.3">
      <c r="D176" s="204"/>
    </row>
    <row r="179" spans="1:23" x14ac:dyDescent="0.3">
      <c r="A179" s="194" t="s">
        <v>38</v>
      </c>
      <c r="B179" s="195" t="s">
        <v>145</v>
      </c>
      <c r="C179" s="195" t="s">
        <v>146</v>
      </c>
      <c r="D179" s="195" t="s">
        <v>147</v>
      </c>
      <c r="E179" s="195" t="s">
        <v>148</v>
      </c>
      <c r="F179" s="195" t="s">
        <v>149</v>
      </c>
      <c r="G179" s="195" t="s">
        <v>28</v>
      </c>
      <c r="H179" s="195" t="s">
        <v>150</v>
      </c>
      <c r="I179" s="195" t="s">
        <v>151</v>
      </c>
      <c r="J179" s="195" t="s">
        <v>152</v>
      </c>
      <c r="K179" s="195" t="s">
        <v>153</v>
      </c>
      <c r="L179" s="195" t="s">
        <v>154</v>
      </c>
      <c r="M179" s="195" t="s">
        <v>155</v>
      </c>
      <c r="N179" s="195" t="s">
        <v>156</v>
      </c>
      <c r="O179" s="195" t="s">
        <v>157</v>
      </c>
      <c r="P179" s="198" t="s">
        <v>158</v>
      </c>
      <c r="Q179" s="195" t="s">
        <v>159</v>
      </c>
      <c r="R179" s="195" t="s">
        <v>160</v>
      </c>
      <c r="S179" s="195" t="s">
        <v>161</v>
      </c>
      <c r="T179" s="195" t="s">
        <v>162</v>
      </c>
      <c r="U179" s="195" t="s">
        <v>163</v>
      </c>
      <c r="V179" s="195" t="s">
        <v>164</v>
      </c>
      <c r="W179" s="195" t="s">
        <v>165</v>
      </c>
    </row>
    <row r="180" spans="1:23" x14ac:dyDescent="0.3">
      <c r="A180" s="194" t="str">
        <f t="shared" ref="A180:A192" ca="1" si="6">Projekt_Szám</f>
        <v>ProjektSzám</v>
      </c>
      <c r="B180" s="199" t="s">
        <v>269</v>
      </c>
      <c r="C180" s="195" t="str">
        <f ca="1">Folyamat_Sor_Blende[[#This Row],[DSMR]] &amp; "-" &amp; Folyamat_Sor_Blende[[#This Row],[Feladat Rövidnév]]</f>
        <v>ProjektSzám-GyV-BL.00</v>
      </c>
      <c r="D180" s="195" t="str">
        <f>_xlfn.XLOOKUP(Folyamat_Sor_Blende[[#This Row],[Feladat Rövidnév]],Feladat_Egység_idő1[Feladat Rövidnév],Feladat_Egység_idő1[Feladat leírás],0,0,1)</f>
        <v>Blende</v>
      </c>
      <c r="E180" s="195" t="str">
        <f>_xlfn.XLOOKUP(Folyamat_Sor_Blende[[#This Row],[Feladat Rövidnév]],Feladat_Egység_idő1[Feladat Rövidnév],Feladat_Egység_idő1[Feladat leírás],0,0,1)</f>
        <v>Blende</v>
      </c>
      <c r="F180" s="195" t="str">
        <f>_xlfn.LET(
_xlpm.megnevezés,"Blende",
IF(_xlpm.megnevezés=Folyamat_Sor_Blende[[#This Row],[Megnevezés]],"",_xlpm.megnevezés)
)</f>
        <v/>
      </c>
      <c r="G180" s="230" t="s">
        <v>167</v>
      </c>
      <c r="H180" s="199" t="s">
        <v>168</v>
      </c>
      <c r="I180" s="199" t="s">
        <v>169</v>
      </c>
      <c r="J180" s="199" t="s">
        <v>189</v>
      </c>
      <c r="K180" s="199"/>
      <c r="L180" s="199" t="s">
        <v>190</v>
      </c>
      <c r="M180" s="199"/>
      <c r="N180" s="201">
        <f>IF(SUM(N181:N192)&gt;0,1,0)</f>
        <v>0</v>
      </c>
      <c r="O180" s="202">
        <f>_xlfn.XLOOKUP(Folyamat_Sor_Blende[[#This Row],[Feladat Rövidnév]],Feladat_Egység_idő1[Feladat Rövidnév],Feladat_Egység_idő1[Egység idő],0,0,1)</f>
        <v>0</v>
      </c>
      <c r="P180" s="198">
        <f>_xlfn.XLOOKUP(Folyamat_Sor_Blende[[#This Row],[Feladat Rövidnév]],Feladat_Egység_idő1[Feladat Rövidnév],Feladat_Egység_idő1[Humánerő],0,0,1)</f>
        <v>0</v>
      </c>
      <c r="Q180" s="195"/>
      <c r="R180" s="195" t="s">
        <v>166</v>
      </c>
      <c r="S180" s="195" t="str">
        <f ca="1">Folyamat_Sor_Blende[[#This Row],[DSMR]] &amp; "-" &amp; Folyamat_Sor_Blende[[#This Row],[Szülő feladat Rővidnév]]</f>
        <v>ProjektSzám-GyI-E.00</v>
      </c>
      <c r="T180" s="195" t="s">
        <v>179</v>
      </c>
      <c r="U180" s="195">
        <v>1</v>
      </c>
      <c r="V180" s="229">
        <v>1</v>
      </c>
      <c r="W180" s="195">
        <v>5</v>
      </c>
    </row>
    <row r="181" spans="1:23" x14ac:dyDescent="0.3">
      <c r="A181" s="194" t="str">
        <f t="shared" ca="1" si="6"/>
        <v>ProjektSzám</v>
      </c>
      <c r="B181" s="199" t="s">
        <v>270</v>
      </c>
      <c r="C181" s="195" t="str">
        <f ca="1">Folyamat_Sor_Blende[[#This Row],[DSMR]] &amp; "-" &amp; Folyamat_Sor_Blende[[#This Row],[Feladat Rövidnév]]</f>
        <v>ProjektSzám-GyV-BL.01</v>
      </c>
      <c r="D181" s="195" t="str">
        <f>_xlfn.XLOOKUP(Folyamat_Sor_Blende[[#This Row],[Feladat Rövidnév]],Feladat_Egység_idő1[Feladat Rövidnév],Feladat_Egység_idő1[Feladat leírás],0,0,1)</f>
        <v>18-as szabás</v>
      </c>
      <c r="E181" s="195" t="str">
        <f>_xlfn.XLOOKUP(Folyamat_Sor_Blende[[#This Row],[Feladat Rövidnév]],Feladat_Egység_idő1[Feladat Rövidnév],Feladat_Egység_idő1[Feladat leírás],0,0,1)</f>
        <v>18-as szabás</v>
      </c>
      <c r="F181" s="195" t="str">
        <f>_xlfn.LET(
_xlpm.megnevezés,"Blende",
IF(_xlpm.megnevezés=Folyamat_Sor_Blende[[#This Row],[Megnevezés]],"",_xlpm.megnevezés)
)</f>
        <v>Blende</v>
      </c>
      <c r="G181" s="230" t="s">
        <v>52</v>
      </c>
      <c r="H181" s="199" t="s">
        <v>172</v>
      </c>
      <c r="I181" s="199" t="s">
        <v>169</v>
      </c>
      <c r="J181" s="199" t="s">
        <v>189</v>
      </c>
      <c r="K181" s="199" t="s">
        <v>192</v>
      </c>
      <c r="L181" s="199" t="s">
        <v>193</v>
      </c>
      <c r="M181" s="199" t="s">
        <v>194</v>
      </c>
      <c r="N181" s="201" cm="1">
        <f t="array" ref="N181">SUM(_xlfn._xlws.FILTER(Szabászat[Darab],(ISNUMBER(SEARCH("Blende",Szabászat[Alkatrész Megnevezése]))),0))</f>
        <v>0</v>
      </c>
      <c r="O181" s="202">
        <f>_xlfn.XLOOKUP(Folyamat_Sor_Blende[[#This Row],[Feladat Rövidnév]],Feladat_Egység_idő1[Feladat Rövidnév],Feladat_Egység_idő1[Egység idő],0,0,1)</f>
        <v>5.2893518518518515E-3</v>
      </c>
      <c r="P181" s="198">
        <f>_xlfn.XLOOKUP(Folyamat_Sor_Blende[[#This Row],[Feladat Rövidnév]],Feladat_Egység_idő1[Feladat Rövidnév],Feladat_Egység_idő1[Humánerő],0,0,1)</f>
        <v>2</v>
      </c>
      <c r="Q181" s="195" t="str">
        <f ca="1">Folyamat_Sor_Blende[[#This Row],[DSMR]] &amp; "-GyV-BL.00"</f>
        <v>ProjektSzám-GyV-BL.00</v>
      </c>
      <c r="R181" s="195" t="s">
        <v>269</v>
      </c>
      <c r="S181" s="195" t="str">
        <f ca="1">Folyamat_Sor_Blende[[#This Row],[DSMR]] &amp; "-" &amp; Folyamat_Sor_Blende[[#This Row],[Szülő feladat Rővidnév]]</f>
        <v>ProjektSzám-GyV-BL.00</v>
      </c>
      <c r="T181" s="195" t="s">
        <v>175</v>
      </c>
      <c r="U181" s="195"/>
      <c r="V181" s="229">
        <v>1</v>
      </c>
      <c r="W181" s="195"/>
    </row>
    <row r="182" spans="1:23" x14ac:dyDescent="0.3">
      <c r="A182" s="198" t="str">
        <f t="shared" ca="1" si="6"/>
        <v>ProjektSzám</v>
      </c>
      <c r="B182" s="199" t="s">
        <v>271</v>
      </c>
      <c r="C182" s="195" t="str">
        <f ca="1">Folyamat_Sor_Blende[[#This Row],[DSMR]] &amp; "-" &amp; Folyamat_Sor_Blende[[#This Row],[Feladat Rövidnév]]</f>
        <v>ProjektSzám-GyV-BL.02</v>
      </c>
      <c r="D182" s="195" t="str">
        <f>_xlfn.XLOOKUP(Folyamat_Sor_Blende[[#This Row],[Feladat Rövidnév]],Feladat_Egység_idő1[Feladat Rövidnév],Feladat_Egység_idő1[Feladat leírás],0,0,1)</f>
        <v>CNC kontúr+minta</v>
      </c>
      <c r="E182" s="195" t="str">
        <f>_xlfn.XLOOKUP(Folyamat_Sor_Blende[[#This Row],[Feladat Rövidnév]],Feladat_Egység_idő1[Feladat Rövidnév],Feladat_Egység_idő1[Feladat leírás],0,0,1)</f>
        <v>CNC kontúr+minta</v>
      </c>
      <c r="F182" s="195" t="str">
        <f>_xlfn.LET(
_xlpm.megnevezés,"Blende",
IF(_xlpm.megnevezés=Folyamat_Sor_Blende[[#This Row],[Megnevezés]],"",_xlpm.megnevezés)
)</f>
        <v>Blende</v>
      </c>
      <c r="G182" s="230" t="s">
        <v>54</v>
      </c>
      <c r="H182" s="199" t="s">
        <v>172</v>
      </c>
      <c r="I182" s="199" t="s">
        <v>169</v>
      </c>
      <c r="J182" s="199" t="s">
        <v>189</v>
      </c>
      <c r="K182" s="199" t="s">
        <v>201</v>
      </c>
      <c r="L182" s="199" t="s">
        <v>202</v>
      </c>
      <c r="M182" s="199"/>
      <c r="N182" s="201" cm="1">
        <f t="array" ref="N182">SUM(_xlfn._xlws.FILTER(Szabászat[Darab],(ISNUMBER(SEARCH("Blende",Szabászat[Alkatrész Megnevezése]))),0))</f>
        <v>0</v>
      </c>
      <c r="O182" s="202">
        <f>_xlfn.XLOOKUP(Folyamat_Sor_Blende[[#This Row],[Feladat Rövidnév]],Feladat_Egység_idő1[Feladat Rövidnév],Feladat_Egység_idő1[Egység idő],0,0,1)</f>
        <v>1.0185185185185186E-2</v>
      </c>
      <c r="P182" s="198">
        <f>_xlfn.XLOOKUP(Folyamat_Sor_Blende[[#This Row],[Feladat Rövidnév]],Feladat_Egység_idő1[Feladat Rövidnév],Feladat_Egység_idő1[Humánerő],0,0,1)</f>
        <v>1</v>
      </c>
      <c r="Q182" s="195" t="str">
        <f ca="1">Folyamat_Sor_Blende[[#This Row],[DSMR]] &amp; "-GyV-BL.00"</f>
        <v>ProjektSzám-GyV-BL.00</v>
      </c>
      <c r="R182" s="195" t="s">
        <v>270</v>
      </c>
      <c r="S182" s="195" t="str">
        <f ca="1">Folyamat_Sor_Blende[[#This Row],[DSMR]] &amp; "-" &amp; Folyamat_Sor_Blende[[#This Row],[Szülő feladat Rővidnév]]</f>
        <v>ProjektSzám-GyV-BL.01</v>
      </c>
      <c r="T182" s="195" t="s">
        <v>179</v>
      </c>
      <c r="U182" s="195"/>
      <c r="V182" s="229">
        <v>1</v>
      </c>
      <c r="W182" s="195"/>
    </row>
    <row r="183" spans="1:23" x14ac:dyDescent="0.3">
      <c r="A183" s="198" t="str">
        <f t="shared" ca="1" si="6"/>
        <v>ProjektSzám</v>
      </c>
      <c r="B183" s="199" t="s">
        <v>272</v>
      </c>
      <c r="C183" s="195" t="str">
        <f ca="1">Folyamat_Sor_Blende[[#This Row],[DSMR]] &amp; "-" &amp; Folyamat_Sor_Blende[[#This Row],[Feladat Rövidnév]]</f>
        <v>ProjektSzám-GyV-BL.03</v>
      </c>
      <c r="D183" s="195" t="str">
        <f>_xlfn.XLOOKUP(Folyamat_Sor_Blende[[#This Row],[Feladat Rövidnév]],Feladat_Egység_idő1[Feladat Rövidnév],Feladat_Egység_idő1[Feladat leírás],0,0,1)</f>
        <v>Csap ragasztás</v>
      </c>
      <c r="E183" s="195" t="str">
        <f>_xlfn.XLOOKUP(Folyamat_Sor_Blende[[#This Row],[Feladat Rövidnév]],Feladat_Egység_idő1[Feladat Rövidnév],Feladat_Egység_idő1[Feladat leírás],0,0,1)</f>
        <v>Csap ragasztás</v>
      </c>
      <c r="F183" s="195" t="str">
        <f>_xlfn.LET(
_xlpm.megnevezés,"Blende",
IF(_xlpm.megnevezés=Folyamat_Sor_Blende[[#This Row],[Megnevezés]],"",_xlpm.megnevezés)
)</f>
        <v>Blende</v>
      </c>
      <c r="G183" s="230" t="s">
        <v>55</v>
      </c>
      <c r="H183" s="199" t="s">
        <v>172</v>
      </c>
      <c r="I183" s="199" t="s">
        <v>169</v>
      </c>
      <c r="J183" s="199" t="s">
        <v>189</v>
      </c>
      <c r="K183" s="199" t="s">
        <v>192</v>
      </c>
      <c r="L183" s="199" t="s">
        <v>193</v>
      </c>
      <c r="M183" s="199" t="s">
        <v>194</v>
      </c>
      <c r="N183" s="201" cm="1">
        <f t="array" ref="N183">SUM(_xlfn._xlws.FILTER(Szabászat[Darab],(ISNUMBER(SEARCH("Blende",Szabászat[Alkatrész Megnevezése]))),0))</f>
        <v>0</v>
      </c>
      <c r="O183" s="202">
        <f>_xlfn.XLOOKUP(Folyamat_Sor_Blende[[#This Row],[Feladat Rövidnév]],Feladat_Egység_idő1[Feladat Rövidnév],Feladat_Egység_idő1[Egység idő],0,0,1)</f>
        <v>1.1805555555555555E-2</v>
      </c>
      <c r="P183" s="198">
        <f>_xlfn.XLOOKUP(Folyamat_Sor_Blende[[#This Row],[Feladat Rövidnév]],Feladat_Egység_idő1[Feladat Rövidnév],Feladat_Egység_idő1[Humánerő],0,0,1)</f>
        <v>1</v>
      </c>
      <c r="Q183" s="195" t="str">
        <f ca="1">Folyamat_Sor_Blende[[#This Row],[DSMR]] &amp; "-GyV-BL.00"</f>
        <v>ProjektSzám-GyV-BL.00</v>
      </c>
      <c r="R183" s="195" t="s">
        <v>271</v>
      </c>
      <c r="S183" s="195" t="str">
        <f ca="1">Folyamat_Sor_Blende[[#This Row],[DSMR]] &amp; "-" &amp; Folyamat_Sor_Blende[[#This Row],[Szülő feladat Rővidnév]]</f>
        <v>ProjektSzám-GyV-BL.02</v>
      </c>
      <c r="T183" s="195" t="s">
        <v>175</v>
      </c>
      <c r="U183" s="195"/>
      <c r="V183" s="229">
        <v>1</v>
      </c>
      <c r="W183" s="195"/>
    </row>
    <row r="184" spans="1:23" x14ac:dyDescent="0.3">
      <c r="A184" s="198" t="str">
        <f t="shared" ca="1" si="6"/>
        <v>ProjektSzám</v>
      </c>
      <c r="B184" s="199" t="s">
        <v>273</v>
      </c>
      <c r="C184" s="195" t="str">
        <f ca="1">Folyamat_Sor_Blende[[#This Row],[DSMR]] &amp; "-" &amp; Folyamat_Sor_Blende[[#This Row],[Feladat Rövidnév]]</f>
        <v>ProjektSzám-GyV-BL.04</v>
      </c>
      <c r="D184" s="195" t="str">
        <f>_xlfn.XLOOKUP(Folyamat_Sor_Blende[[#This Row],[Feladat Rövidnév]],Feladat_Egység_idő1[Feladat Rövidnév],Feladat_Egység_idő1[Feladat leírás],0,0,1)</f>
        <v>Csiszolás</v>
      </c>
      <c r="E184" s="195" t="str">
        <f>_xlfn.XLOOKUP(Folyamat_Sor_Blende[[#This Row],[Feladat Rövidnév]],Feladat_Egység_idő1[Feladat Rövidnév],Feladat_Egység_idő1[Feladat leírás],0,0,1)</f>
        <v>Csiszolás</v>
      </c>
      <c r="F184" s="195" t="str">
        <f>_xlfn.LET(
_xlpm.megnevezés,"Blende",
IF(_xlpm.megnevezés=Folyamat_Sor_Blende[[#This Row],[Megnevezés]],"",_xlpm.megnevezés)
)</f>
        <v>Blende</v>
      </c>
      <c r="G184" s="230" t="s">
        <v>56</v>
      </c>
      <c r="H184" s="199" t="s">
        <v>172</v>
      </c>
      <c r="I184" s="199" t="s">
        <v>169</v>
      </c>
      <c r="J184" s="199" t="s">
        <v>189</v>
      </c>
      <c r="K184" s="199" t="s">
        <v>205</v>
      </c>
      <c r="L184" s="199"/>
      <c r="M184" s="199"/>
      <c r="N184" s="201" cm="1">
        <f t="array" ref="N184">SUM(_xlfn._xlws.FILTER(Szabászat[Darab],(ISNUMBER(SEARCH("Blende",Szabászat[Alkatrész Megnevezése]))),0))</f>
        <v>0</v>
      </c>
      <c r="O184" s="202">
        <f>_xlfn.XLOOKUP(Folyamat_Sor_Blende[[#This Row],[Feladat Rövidnév]],Feladat_Egység_idő1[Feladat Rövidnév],Feladat_Egység_idő1[Egység idő],0,0,1)</f>
        <v>8.0092592592592594E-3</v>
      </c>
      <c r="P184" s="198">
        <f>_xlfn.XLOOKUP(Folyamat_Sor_Blende[[#This Row],[Feladat Rövidnév]],Feladat_Egység_idő1[Feladat Rövidnév],Feladat_Egység_idő1[Humánerő],0,0,1)</f>
        <v>1</v>
      </c>
      <c r="Q184" s="195" t="str">
        <f ca="1">Folyamat_Sor_Blende[[#This Row],[DSMR]] &amp; "-GyV-BL.00"</f>
        <v>ProjektSzám-GyV-BL.00</v>
      </c>
      <c r="R184" s="195" t="s">
        <v>272</v>
      </c>
      <c r="S184" s="195" t="str">
        <f ca="1">Folyamat_Sor_Blende[[#This Row],[DSMR]] &amp; "-" &amp; Folyamat_Sor_Blende[[#This Row],[Szülő feladat Rővidnév]]</f>
        <v>ProjektSzám-GyV-BL.03</v>
      </c>
      <c r="T184" s="195" t="s">
        <v>179</v>
      </c>
      <c r="U184" s="195"/>
      <c r="V184" s="229">
        <v>1</v>
      </c>
      <c r="W184" s="195"/>
    </row>
    <row r="185" spans="1:23" x14ac:dyDescent="0.3">
      <c r="A185" s="198" t="str">
        <f t="shared" ca="1" si="6"/>
        <v>ProjektSzám</v>
      </c>
      <c r="B185" s="199" t="s">
        <v>274</v>
      </c>
      <c r="C185" s="195" t="str">
        <f ca="1">Folyamat_Sor_Blende[[#This Row],[DSMR]] &amp; "-" &amp; Folyamat_Sor_Blende[[#This Row],[Feladat Rövidnév]]</f>
        <v>ProjektSzám-GyV-BL.05</v>
      </c>
      <c r="D185" s="195" t="str">
        <f>_xlfn.XLOOKUP(Folyamat_Sor_Blende[[#This Row],[Feladat Rövidnév]],Feladat_Egység_idő1[Feladat Rövidnév],Feladat_Egység_idő1[Feladat leírás],0,0,1)</f>
        <v>Fújás</v>
      </c>
      <c r="E185" s="195" t="str">
        <f>_xlfn.XLOOKUP(Folyamat_Sor_Blende[[#This Row],[Feladat Rövidnév]],Feladat_Egység_idő1[Feladat Rövidnév],Feladat_Egység_idő1[Feladat leírás],0,0,1)</f>
        <v>Fújás</v>
      </c>
      <c r="F185" s="195" t="str">
        <f>_xlfn.LET(
_xlpm.megnevezés,"Blende",
IF(_xlpm.megnevezés=Folyamat_Sor_Blende[[#This Row],[Megnevezés]],"",_xlpm.megnevezés)
)</f>
        <v>Blende</v>
      </c>
      <c r="G185" s="230" t="s">
        <v>57</v>
      </c>
      <c r="H185" s="199" t="s">
        <v>172</v>
      </c>
      <c r="I185" s="199" t="s">
        <v>169</v>
      </c>
      <c r="J185" s="199" t="s">
        <v>189</v>
      </c>
      <c r="K185" s="199" t="s">
        <v>205</v>
      </c>
      <c r="L185" s="199"/>
      <c r="M185" s="199"/>
      <c r="N185" s="201" cm="1">
        <f t="array" ref="N185">SUM(_xlfn._xlws.FILTER(Szabászat[Darab],(ISNUMBER(SEARCH("Blende",Szabászat[Alkatrész Megnevezése])))*(Szabászat[Felület tipus]=Folyamt_Fóliázás_Tipus_Név),0))</f>
        <v>0</v>
      </c>
      <c r="O185" s="202">
        <f>_xlfn.XLOOKUP(Folyamat_Sor_Blende[[#This Row],[Feladat Rövidnév]],Feladat_Egység_idő1[Feladat Rövidnév],Feladat_Egység_idő1[Egység idő],0,0,1)</f>
        <v>4.5486111111111109E-3</v>
      </c>
      <c r="P185" s="198">
        <f>_xlfn.XLOOKUP(Folyamat_Sor_Blende[[#This Row],[Feladat Rövidnév]],Feladat_Egység_idő1[Feladat Rövidnév],Feladat_Egység_idő1[Humánerő],0,0,1)</f>
        <v>1</v>
      </c>
      <c r="Q185" s="195" t="str">
        <f ca="1">Folyamat_Sor_Blende[[#This Row],[DSMR]] &amp; "-GyV-BL.00"</f>
        <v>ProjektSzám-GyV-BL.00</v>
      </c>
      <c r="R185" s="195" t="s">
        <v>273</v>
      </c>
      <c r="S185" s="195" t="str">
        <f ca="1">Folyamat_Sor_Blende[[#This Row],[DSMR]] &amp; "-" &amp; Folyamat_Sor_Blende[[#This Row],[Szülő feladat Rővidnév]]</f>
        <v>ProjektSzám-GyV-BL.04</v>
      </c>
      <c r="T185" s="195" t="s">
        <v>175</v>
      </c>
      <c r="U185" s="195"/>
      <c r="V185" s="229">
        <v>1</v>
      </c>
      <c r="W185" s="195"/>
    </row>
    <row r="186" spans="1:23" x14ac:dyDescent="0.3">
      <c r="A186" s="198" t="str">
        <f t="shared" ca="1" si="6"/>
        <v>ProjektSzám</v>
      </c>
      <c r="B186" s="199" t="s">
        <v>275</v>
      </c>
      <c r="C186" s="195" t="str">
        <f ca="1">Folyamat_Sor_Blende[[#This Row],[DSMR]] &amp; "-" &amp; Folyamat_Sor_Blende[[#This Row],[Feladat Rövidnév]]</f>
        <v>ProjektSzám-GyV-BL.06</v>
      </c>
      <c r="D186" s="195" t="str">
        <f>_xlfn.XLOOKUP(Folyamat_Sor_Blende[[#This Row],[Feladat Rövidnév]],Feladat_Egység_idő1[Feladat Rövidnév],Feladat_Egység_idő1[Feladat leírás],0,0,1)</f>
        <v>Ragasztó csiszolás</v>
      </c>
      <c r="E186" s="195" t="str">
        <f>_xlfn.XLOOKUP(Folyamat_Sor_Blende[[#This Row],[Feladat Rövidnév]],Feladat_Egység_idő1[Feladat Rövidnév],Feladat_Egység_idő1[Feladat leírás],0,0,1)</f>
        <v>Ragasztó csiszolás</v>
      </c>
      <c r="F186" s="195" t="str">
        <f>_xlfn.LET(
_xlpm.megnevezés,"Blende",
IF(_xlpm.megnevezés=Folyamat_Sor_Blende[[#This Row],[Megnevezés]],"",_xlpm.megnevezés)
)</f>
        <v>Blende</v>
      </c>
      <c r="G186" s="230" t="s">
        <v>58</v>
      </c>
      <c r="H186" s="199" t="s">
        <v>172</v>
      </c>
      <c r="I186" s="199" t="s">
        <v>169</v>
      </c>
      <c r="J186" s="199" t="s">
        <v>189</v>
      </c>
      <c r="K186" s="199" t="s">
        <v>208</v>
      </c>
      <c r="L186" s="199" t="s">
        <v>190</v>
      </c>
      <c r="M186" s="199" t="s">
        <v>209</v>
      </c>
      <c r="N186" s="201" cm="1">
        <f t="array" ref="N186">SUM(_xlfn._xlws.FILTER(Szabászat[Darab],(ISNUMBER(SEARCH("Blende",Szabászat[Alkatrész Megnevezése])))*(Szabászat[Felület tipus]=Folyamt_Fóliázás_Tipus_Név),0))</f>
        <v>0</v>
      </c>
      <c r="O186" s="202">
        <f>_xlfn.XLOOKUP(Folyamat_Sor_Blende[[#This Row],[Feladat Rövidnév]],Feladat_Egység_idő1[Feladat Rövidnév],Feladat_Egység_idő1[Egység idő],0,0,1)</f>
        <v>3.1944444444444446E-3</v>
      </c>
      <c r="P186" s="198">
        <f>_xlfn.XLOOKUP(Folyamat_Sor_Blende[[#This Row],[Feladat Rövidnév]],Feladat_Egység_idő1[Feladat Rövidnév],Feladat_Egység_idő1[Humánerő],0,0,1)</f>
        <v>1</v>
      </c>
      <c r="Q186" s="195" t="str">
        <f ca="1">Folyamat_Sor_Blende[[#This Row],[DSMR]] &amp; "-GyV-BL.00"</f>
        <v>ProjektSzám-GyV-BL.00</v>
      </c>
      <c r="R186" s="195" t="s">
        <v>274</v>
      </c>
      <c r="S186" s="195" t="str">
        <f ca="1">Folyamat_Sor_Blende[[#This Row],[DSMR]] &amp; "-" &amp; Folyamat_Sor_Blende[[#This Row],[Szülő feladat Rővidnév]]</f>
        <v>ProjektSzám-GyV-BL.05</v>
      </c>
      <c r="T186" s="195" t="s">
        <v>179</v>
      </c>
      <c r="U186" s="195"/>
      <c r="V186" s="229">
        <v>1</v>
      </c>
      <c r="W186" s="195"/>
    </row>
    <row r="187" spans="1:23" x14ac:dyDescent="0.3">
      <c r="A187" s="198" t="str">
        <f t="shared" ca="1" si="6"/>
        <v>ProjektSzám</v>
      </c>
      <c r="B187" s="199" t="s">
        <v>276</v>
      </c>
      <c r="C187" s="195" t="str">
        <f ca="1">Folyamat_Sor_Blende[[#This Row],[DSMR]] &amp; "-" &amp; Folyamat_Sor_Blende[[#This Row],[Feladat Rövidnév]]</f>
        <v>ProjektSzám-GyV-BL.07</v>
      </c>
      <c r="D187" s="195" t="str">
        <f>_xlfn.XLOOKUP(Folyamat_Sor_Blende[[#This Row],[Feladat Rövidnév]],Feladat_Egység_idő1[Feladat Rövidnév],Feladat_Egység_idő1[Feladat leírás],0,0,1)</f>
        <v>Fóliázás</v>
      </c>
      <c r="E187" s="195" t="str">
        <f>_xlfn.XLOOKUP(Folyamat_Sor_Blende[[#This Row],[Feladat Rövidnév]],Feladat_Egység_idő1[Feladat Rövidnév],Feladat_Egység_idő1[Feladat leírás],0,0,1)</f>
        <v>Fóliázás</v>
      </c>
      <c r="F187" s="195" t="str">
        <f>_xlfn.LET(
_xlpm.megnevezés,"Blende",
IF(_xlpm.megnevezés=Folyamat_Sor_Blende[[#This Row],[Megnevezés]],"",_xlpm.megnevezés)
)</f>
        <v>Blende</v>
      </c>
      <c r="G187" s="230" t="s">
        <v>59</v>
      </c>
      <c r="H187" s="199" t="s">
        <v>172</v>
      </c>
      <c r="I187" s="199" t="s">
        <v>169</v>
      </c>
      <c r="J187" s="199" t="s">
        <v>189</v>
      </c>
      <c r="K187" s="199" t="s">
        <v>208</v>
      </c>
      <c r="L187" s="199" t="s">
        <v>190</v>
      </c>
      <c r="M187" s="199" t="s">
        <v>209</v>
      </c>
      <c r="N187" s="201" cm="1">
        <f t="array" ref="N187">SUM(_xlfn._xlws.FILTER(Szabászat[Darab],(ISNUMBER(SEARCH("Blende",Szabászat[Alkatrész Megnevezése])))*(Szabászat[Felület tipus]=Folyamt_Fóliázás_Tipus_Név),0))</f>
        <v>0</v>
      </c>
      <c r="O187" s="202">
        <f>_xlfn.XLOOKUP(Folyamat_Sor_Blende[[#This Row],[Feladat Rövidnév]],Feladat_Egység_idő1[Feladat Rövidnév],Feladat_Egység_idő1[Egység idő],0,0,1)</f>
        <v>7.1527777777777779E-3</v>
      </c>
      <c r="P187" s="198">
        <f>_xlfn.XLOOKUP(Folyamat_Sor_Blende[[#This Row],[Feladat Rövidnév]],Feladat_Egység_idő1[Feladat Rövidnév],Feladat_Egység_idő1[Humánerő],0,0,1)</f>
        <v>2</v>
      </c>
      <c r="Q187" s="195" t="str">
        <f ca="1">Folyamat_Sor_Blende[[#This Row],[DSMR]] &amp; "-GyV-BL.00"</f>
        <v>ProjektSzám-GyV-BL.00</v>
      </c>
      <c r="R187" s="195" t="s">
        <v>275</v>
      </c>
      <c r="S187" s="195" t="str">
        <f ca="1">Folyamat_Sor_Blende[[#This Row],[DSMR]] &amp; "-" &amp; Folyamat_Sor_Blende[[#This Row],[Szülő feladat Rővidnév]]</f>
        <v>ProjektSzám-GyV-BL.06</v>
      </c>
      <c r="T187" s="195" t="s">
        <v>175</v>
      </c>
      <c r="U187" s="195"/>
      <c r="V187" s="229">
        <v>1</v>
      </c>
      <c r="W187" s="195"/>
    </row>
    <row r="188" spans="1:23" x14ac:dyDescent="0.3">
      <c r="A188" s="198" t="str">
        <f t="shared" ca="1" si="6"/>
        <v>ProjektSzám</v>
      </c>
      <c r="B188" s="199" t="s">
        <v>277</v>
      </c>
      <c r="C188" s="195" t="str">
        <f ca="1">Folyamat_Sor_Blende[[#This Row],[DSMR]] &amp; "-" &amp; Folyamat_Sor_Blende[[#This Row],[Feladat Rövidnév]]</f>
        <v>ProjektSzám-GyV-BL.08</v>
      </c>
      <c r="D188" s="195" t="str">
        <f>_xlfn.XLOOKUP(Folyamat_Sor_Blende[[#This Row],[Feladat Rövidnév]],Feladat_Egység_idő1[Feladat Rövidnév],Feladat_Egység_idő1[Feladat leírás],0,0,1)</f>
        <v>Kivágás</v>
      </c>
      <c r="E188" s="195" t="str">
        <f>_xlfn.XLOOKUP(Folyamat_Sor_Blende[[#This Row],[Feladat Rövidnév]],Feladat_Egység_idő1[Feladat Rövidnév],Feladat_Egység_idő1[Feladat leírás],0,0,1)</f>
        <v>Kivágás</v>
      </c>
      <c r="F188" s="195" t="str">
        <f>_xlfn.LET(
_xlpm.megnevezés,"Blende",
IF(_xlpm.megnevezés=Folyamat_Sor_Blende[[#This Row],[Megnevezés]],"",_xlpm.megnevezés)
)</f>
        <v>Blende</v>
      </c>
      <c r="G188" s="230" t="s">
        <v>60</v>
      </c>
      <c r="H188" s="199" t="s">
        <v>172</v>
      </c>
      <c r="I188" s="199" t="s">
        <v>169</v>
      </c>
      <c r="J188" s="199" t="s">
        <v>189</v>
      </c>
      <c r="K188" s="199" t="s">
        <v>208</v>
      </c>
      <c r="L188" s="199" t="s">
        <v>190</v>
      </c>
      <c r="M188" s="199" t="s">
        <v>209</v>
      </c>
      <c r="N188" s="201" cm="1">
        <f t="array" ref="N188">SUM(_xlfn._xlws.FILTER(Szabászat[Darab],(ISNUMBER(SEARCH("Blende",Szabászat[Alkatrész Megnevezése])))*(Szabászat[Felület tipus]=Folyamt_Fóliázás_Tipus_Név),0))</f>
        <v>0</v>
      </c>
      <c r="O188" s="202">
        <f>_xlfn.XLOOKUP(Folyamat_Sor_Blende[[#This Row],[Feladat Rövidnév]],Feladat_Egység_idő1[Feladat Rövidnév],Feladat_Egység_idő1[Egység idő],0,0,1)</f>
        <v>2.6041666666666665E-3</v>
      </c>
      <c r="P188" s="198">
        <f>_xlfn.XLOOKUP(Folyamat_Sor_Blende[[#This Row],[Feladat Rövidnév]],Feladat_Egység_idő1[Feladat Rövidnév],Feladat_Egység_idő1[Humánerő],0,0,1)</f>
        <v>1</v>
      </c>
      <c r="Q188" s="195" t="str">
        <f ca="1">Folyamat_Sor_Blende[[#This Row],[DSMR]] &amp; "-GyV-BL.00"</f>
        <v>ProjektSzám-GyV-BL.00</v>
      </c>
      <c r="R188" s="195" t="s">
        <v>275</v>
      </c>
      <c r="S188" s="195" t="str">
        <f ca="1">Folyamat_Sor_Blende[[#This Row],[DSMR]] &amp; "-" &amp; Folyamat_Sor_Blende[[#This Row],[Szülő feladat Rővidnév]]</f>
        <v>ProjektSzám-GyV-BL.06</v>
      </c>
      <c r="T188" s="195" t="s">
        <v>175</v>
      </c>
      <c r="U188" s="195"/>
      <c r="V188" s="229">
        <v>1</v>
      </c>
      <c r="W188" s="195"/>
    </row>
    <row r="189" spans="1:23" x14ac:dyDescent="0.3">
      <c r="A189" s="198" t="str">
        <f t="shared" ca="1" si="6"/>
        <v>ProjektSzám</v>
      </c>
      <c r="B189" s="199" t="s">
        <v>278</v>
      </c>
      <c r="C189" s="195" t="str">
        <f ca="1">Folyamat_Sor_Blende[[#This Row],[DSMR]] &amp; "-" &amp; Folyamat_Sor_Blende[[#This Row],[Feladat Rövidnév]]</f>
        <v>ProjektSzám-GyV-BL.09</v>
      </c>
      <c r="D189" s="195" t="str">
        <f>_xlfn.XLOOKUP(Folyamat_Sor_Blende[[#This Row],[Feladat Rövidnév]],Feladat_Egység_idő1[Feladat Rövidnév],Feladat_Egység_idő1[Feladat leírás],0,0,1)</f>
        <v>Visszafordítás</v>
      </c>
      <c r="E189" s="195" t="str">
        <f>_xlfn.XLOOKUP(Folyamat_Sor_Blende[[#This Row],[Feladat Rövidnév]],Feladat_Egység_idő1[Feladat Rövidnév],Feladat_Egység_idő1[Feladat leírás],0,0,1)</f>
        <v>Visszafordítás</v>
      </c>
      <c r="F189" s="195" t="str">
        <f>_xlfn.LET(
_xlpm.megnevezés,"Blende",
IF(_xlpm.megnevezés=Folyamat_Sor_Blende[[#This Row],[Megnevezés]],"",_xlpm.megnevezés)
)</f>
        <v>Blende</v>
      </c>
      <c r="G189" s="230" t="s">
        <v>61</v>
      </c>
      <c r="H189" s="199" t="s">
        <v>172</v>
      </c>
      <c r="I189" s="199" t="s">
        <v>169</v>
      </c>
      <c r="J189" s="199" t="s">
        <v>189</v>
      </c>
      <c r="K189" s="199" t="s">
        <v>208</v>
      </c>
      <c r="L189" s="199" t="s">
        <v>190</v>
      </c>
      <c r="M189" s="199" t="s">
        <v>209</v>
      </c>
      <c r="N189" s="201" cm="1">
        <f t="array" ref="N189">SUM(_xlfn._xlws.FILTER(Szabászat[Darab],(ISNUMBER(SEARCH("Blende",Szabászat[Alkatrész Megnevezése])))*(Szabászat[Felület tipus]=Folyamt_Fóliázás_Tipus_Név),0))</f>
        <v>0</v>
      </c>
      <c r="O189" s="202">
        <f>_xlfn.XLOOKUP(Folyamat_Sor_Blende[[#This Row],[Feladat Rövidnév]],Feladat_Egység_idő1[Feladat Rövidnév],Feladat_Egység_idő1[Egység idő],0,0,1)</f>
        <v>6.9444444444444441E-3</v>
      </c>
      <c r="P189" s="198">
        <f>_xlfn.XLOOKUP(Folyamat_Sor_Blende[[#This Row],[Feladat Rövidnév]],Feladat_Egység_idő1[Feladat Rövidnév],Feladat_Egység_idő1[Humánerő],0,0,1)</f>
        <v>1</v>
      </c>
      <c r="Q189" s="195" t="str">
        <f ca="1">Folyamat_Sor_Blende[[#This Row],[DSMR]] &amp; "-GyV-BL.00"</f>
        <v>ProjektSzám-GyV-BL.00</v>
      </c>
      <c r="R189" s="195" t="s">
        <v>275</v>
      </c>
      <c r="S189" s="195" t="str">
        <f ca="1">Folyamat_Sor_Blende[[#This Row],[DSMR]] &amp; "-" &amp; Folyamat_Sor_Blende[[#This Row],[Szülő feladat Rővidnév]]</f>
        <v>ProjektSzám-GyV-BL.06</v>
      </c>
      <c r="T189" s="195" t="s">
        <v>175</v>
      </c>
      <c r="U189" s="195"/>
      <c r="V189" s="229">
        <v>1</v>
      </c>
      <c r="W189" s="195"/>
    </row>
    <row r="190" spans="1:23" x14ac:dyDescent="0.3">
      <c r="A190" s="198" t="str">
        <f t="shared" ca="1" si="6"/>
        <v>ProjektSzám</v>
      </c>
      <c r="B190" s="199" t="s">
        <v>279</v>
      </c>
      <c r="C190" s="195" t="str">
        <f ca="1">Folyamat_Sor_Blende[[#This Row],[DSMR]] &amp; "-" &amp; Folyamat_Sor_Blende[[#This Row],[Feladat Rövidnév]]</f>
        <v>ProjektSzám-GyV-BL.10</v>
      </c>
      <c r="D190" s="195" t="str">
        <f>_xlfn.XLOOKUP(Folyamat_Sor_Blende[[#This Row],[Feladat Rövidnév]],Feladat_Egység_idő1[Feladat Rövidnév],Feladat_Egység_idő1[Feladat leírás],0,0,1)</f>
        <v>Festőnél</v>
      </c>
      <c r="E190" s="195" t="str">
        <f>_xlfn.XLOOKUP(Folyamat_Sor_Blende[[#This Row],[Feladat Rövidnév]],Feladat_Egység_idő1[Feladat Rövidnév],Feladat_Egység_idő1[Feladat leírás],0,0,1)</f>
        <v>Festőnél</v>
      </c>
      <c r="F190" s="195" t="str">
        <f>_xlfn.LET(
_xlpm.megnevezés,"Blende",
IF(_xlpm.megnevezés=Folyamat_Sor_Blende[[#This Row],[Megnevezés]],"",_xlpm.megnevezés)
)</f>
        <v>Blende</v>
      </c>
      <c r="G190" s="230" t="s">
        <v>62</v>
      </c>
      <c r="H190" s="199" t="s">
        <v>172</v>
      </c>
      <c r="I190" s="199" t="s">
        <v>169</v>
      </c>
      <c r="J190" s="199" t="s">
        <v>189</v>
      </c>
      <c r="K190" s="199" t="s">
        <v>205</v>
      </c>
      <c r="L190" s="199"/>
      <c r="M190" s="199"/>
      <c r="N190" s="201" cm="1">
        <f t="array" ref="N190">SUM(_xlfn._xlws.FILTER(Szabászat[Darab],(ISNUMBER(SEARCH("Blende",Szabászat[Alkatrész Megnevezése]))),0))</f>
        <v>0</v>
      </c>
      <c r="O190" s="202">
        <f>_xlfn.XLOOKUP(Folyamat_Sor_Blende[[#This Row],[Feladat Rövidnév]],Feladat_Egység_idő1[Feladat Rövidnév],Feladat_Egység_idő1[Egység idő],0,0,1)</f>
        <v>4.1666666666666664E-2</v>
      </c>
      <c r="P190" s="198">
        <f>_xlfn.XLOOKUP(Folyamat_Sor_Blende[[#This Row],[Feladat Rövidnév]],Feladat_Egység_idő1[Feladat Rövidnév],Feladat_Egység_idő1[Humánerő],0,0,1)</f>
        <v>1</v>
      </c>
      <c r="Q190" s="195" t="str">
        <f ca="1">Folyamat_Sor_Blende[[#This Row],[DSMR]] &amp; "-GyV-BL.00"</f>
        <v>ProjektSzám-GyV-BL.00</v>
      </c>
      <c r="R190" s="195" t="s">
        <v>278</v>
      </c>
      <c r="S190" s="195" t="str">
        <f ca="1">Folyamat_Sor_Blende[[#This Row],[DSMR]] &amp; "-" &amp; Folyamat_Sor_Blende[[#This Row],[Szülő feladat Rővidnév]]</f>
        <v>ProjektSzám-GyV-BL.09</v>
      </c>
      <c r="T190" s="195" t="s">
        <v>179</v>
      </c>
      <c r="U190" s="195"/>
      <c r="V190" s="229">
        <v>1</v>
      </c>
      <c r="W190" s="195"/>
    </row>
    <row r="191" spans="1:23" x14ac:dyDescent="0.3">
      <c r="A191" s="198" t="str">
        <f t="shared" ca="1" si="6"/>
        <v>ProjektSzám</v>
      </c>
      <c r="B191" s="199" t="s">
        <v>280</v>
      </c>
      <c r="C191" s="195" t="str">
        <f ca="1">Folyamat_Sor_Blende[[#This Row],[DSMR]] &amp; "-" &amp; Folyamat_Sor_Blende[[#This Row],[Feladat Rövidnév]]</f>
        <v>ProjektSzám-GyV-BL.11</v>
      </c>
      <c r="D191" s="195" t="str">
        <f>_xlfn.XLOOKUP(Folyamat_Sor_Blende[[#This Row],[Feladat Rövidnév]],Feladat_Egység_idő1[Feladat Rövidnév],Feladat_Egység_idő1[Feladat leírás],0,0,1)</f>
        <v>Festőtöl viszahozzva</v>
      </c>
      <c r="E191" s="195" t="str">
        <f>_xlfn.XLOOKUP(Folyamat_Sor_Blende[[#This Row],[Feladat Rövidnév]],Feladat_Egység_idő1[Feladat Rövidnév],Feladat_Egység_idő1[Feladat leírás],0,0,1)</f>
        <v>Festőtöl viszahozzva</v>
      </c>
      <c r="F191" s="195" t="str">
        <f>_xlfn.LET(
_xlpm.megnevezés,"Blende",
IF(_xlpm.megnevezés=Folyamat_Sor_Blende[[#This Row],[Megnevezés]],"",_xlpm.megnevezés)
)</f>
        <v>Blende</v>
      </c>
      <c r="G191" s="230" t="s">
        <v>63</v>
      </c>
      <c r="H191" s="199" t="s">
        <v>172</v>
      </c>
      <c r="I191" s="199" t="s">
        <v>169</v>
      </c>
      <c r="J191" s="199" t="s">
        <v>189</v>
      </c>
      <c r="K191" s="199" t="s">
        <v>205</v>
      </c>
      <c r="L191" s="199"/>
      <c r="M191" s="199"/>
      <c r="N191" s="201" cm="1">
        <f t="array" ref="N191">SUM(_xlfn._xlws.FILTER(Szabászat[Darab],(ISNUMBER(SEARCH("Blende",Szabászat[Alkatrész Megnevezése]))),0))</f>
        <v>0</v>
      </c>
      <c r="O191" s="202">
        <f>_xlfn.XLOOKUP(Folyamat_Sor_Blende[[#This Row],[Feladat Rövidnév]],Feladat_Egység_idő1[Feladat Rövidnév],Feladat_Egység_idő1[Egység idő],0,0,1)</f>
        <v>4.1666666666666664E-2</v>
      </c>
      <c r="P191" s="198">
        <f>_xlfn.XLOOKUP(Folyamat_Sor_Blende[[#This Row],[Feladat Rövidnév]],Feladat_Egység_idő1[Feladat Rövidnév],Feladat_Egység_idő1[Humánerő],0,0,1)</f>
        <v>1</v>
      </c>
      <c r="Q191" s="195" t="str">
        <f ca="1">Folyamat_Sor_Blende[[#This Row],[DSMR]] &amp; "-GyV-BL.00"</f>
        <v>ProjektSzám-GyV-BL.00</v>
      </c>
      <c r="R191" s="195" t="s">
        <v>279</v>
      </c>
      <c r="S191" s="195" t="str">
        <f ca="1">Folyamat_Sor_Blende[[#This Row],[DSMR]] &amp; "-" &amp; Folyamat_Sor_Blende[[#This Row],[Szülő feladat Rővidnév]]</f>
        <v>ProjektSzám-GyV-BL.10</v>
      </c>
      <c r="T191" s="195" t="s">
        <v>175</v>
      </c>
      <c r="U191" s="195"/>
      <c r="V191" s="229">
        <v>1</v>
      </c>
      <c r="W191" s="195"/>
    </row>
    <row r="192" spans="1:23" x14ac:dyDescent="0.3">
      <c r="A192" s="198" t="str">
        <f t="shared" ca="1" si="6"/>
        <v>ProjektSzám</v>
      </c>
      <c r="B192" s="199" t="s">
        <v>281</v>
      </c>
      <c r="C192" s="195" t="str">
        <f ca="1">Folyamat_Sor_Blende[[#This Row],[DSMR]] &amp; "-" &amp; Folyamat_Sor_Blende[[#This Row],[Feladat Rövidnév]]</f>
        <v>ProjektSzám-GyV-BL.12</v>
      </c>
      <c r="D192" s="195" t="str">
        <f>_xlfn.XLOOKUP(Folyamat_Sor_Blende[[#This Row],[Feladat Rövidnév]],Feladat_Egység_idő1[Feladat Rövidnév],Feladat_Egység_idő1[Feladat leírás],0,0,1)</f>
        <v>Raszter</v>
      </c>
      <c r="E192" s="195" t="str">
        <f>_xlfn.XLOOKUP(Folyamat_Sor_Blende[[#This Row],[Feladat Rövidnév]],Feladat_Egység_idő1[Feladat Rövidnév],Feladat_Egység_idő1[Feladat leírás],0,0,1)</f>
        <v>Raszter</v>
      </c>
      <c r="F192" s="195" t="str">
        <f>_xlfn.LET(
_xlpm.megnevezés,"Blende",
IF(_xlpm.megnevezés=Folyamat_Sor_Blende[[#This Row],[Megnevezés]],"",_xlpm.megnevezés)
)</f>
        <v>Blende</v>
      </c>
      <c r="G192" s="230" t="s">
        <v>64</v>
      </c>
      <c r="H192" s="199" t="s">
        <v>172</v>
      </c>
      <c r="I192" s="199" t="s">
        <v>169</v>
      </c>
      <c r="J192" s="199" t="s">
        <v>189</v>
      </c>
      <c r="K192" s="199" t="s">
        <v>205</v>
      </c>
      <c r="L192" s="199"/>
      <c r="M192" s="199"/>
      <c r="N192" s="201" cm="1">
        <f t="array" ref="N192">SUM(_xlfn._xlws.FILTER(Szabászat[Darab],(ISNUMBER(SEARCH("Blende",Szabászat[Alkatrész Megnevezése]))),0))</f>
        <v>0</v>
      </c>
      <c r="O192" s="202">
        <f>_xlfn.XLOOKUP(Folyamat_Sor_Blende[[#This Row],[Feladat Rövidnév]],Feladat_Egység_idő1[Feladat Rövidnév],Feladat_Egység_idő1[Egység idő],0,0,1)</f>
        <v>8.9583333333333338E-3</v>
      </c>
      <c r="P192" s="198">
        <f>_xlfn.XLOOKUP(Folyamat_Sor_Blende[[#This Row],[Feladat Rövidnév]],Feladat_Egység_idő1[Feladat Rövidnév],Feladat_Egység_idő1[Humánerő],0,0,1)</f>
        <v>1</v>
      </c>
      <c r="Q192" s="195" t="str">
        <f ca="1">Folyamat_Sor_Blende[[#This Row],[DSMR]] &amp; "-GyV-BL.00"</f>
        <v>ProjektSzám-GyV-BL.00</v>
      </c>
      <c r="R192" s="195" t="s">
        <v>279</v>
      </c>
      <c r="S192" s="195" t="str">
        <f ca="1">Folyamat_Sor_Blende[[#This Row],[DSMR]] &amp; "-" &amp; Folyamat_Sor_Blende[[#This Row],[Szülő feladat Rővidnév]]</f>
        <v>ProjektSzám-GyV-BL.10</v>
      </c>
      <c r="T192" s="195" t="s">
        <v>175</v>
      </c>
      <c r="U192" s="195"/>
      <c r="V192" s="229">
        <v>1</v>
      </c>
      <c r="W192" s="195"/>
    </row>
    <row r="196" spans="1:23" x14ac:dyDescent="0.3">
      <c r="B196" s="197" t="s">
        <v>106</v>
      </c>
    </row>
    <row r="197" spans="1:23" x14ac:dyDescent="0.3">
      <c r="B197" s="51" t="s">
        <v>109</v>
      </c>
    </row>
    <row r="198" spans="1:23" x14ac:dyDescent="0.3">
      <c r="B198" s="51"/>
      <c r="D198" s="204"/>
    </row>
    <row r="199" spans="1:23" x14ac:dyDescent="0.3">
      <c r="B199" s="51"/>
      <c r="D199" s="204"/>
    </row>
    <row r="202" spans="1:23" x14ac:dyDescent="0.3">
      <c r="A202" s="194" t="s">
        <v>38</v>
      </c>
      <c r="B202" s="195" t="s">
        <v>145</v>
      </c>
      <c r="C202" s="195" t="s">
        <v>146</v>
      </c>
      <c r="D202" s="195" t="s">
        <v>147</v>
      </c>
      <c r="E202" s="195" t="s">
        <v>148</v>
      </c>
      <c r="F202" s="195" t="s">
        <v>149</v>
      </c>
      <c r="G202" s="195" t="s">
        <v>28</v>
      </c>
      <c r="H202" s="195" t="s">
        <v>150</v>
      </c>
      <c r="I202" s="195" t="s">
        <v>151</v>
      </c>
      <c r="J202" s="195" t="s">
        <v>152</v>
      </c>
      <c r="K202" s="195" t="s">
        <v>153</v>
      </c>
      <c r="L202" s="195" t="s">
        <v>154</v>
      </c>
      <c r="M202" s="195" t="s">
        <v>155</v>
      </c>
      <c r="N202" s="195" t="s">
        <v>156</v>
      </c>
      <c r="O202" s="195" t="s">
        <v>157</v>
      </c>
      <c r="P202" s="198" t="s">
        <v>158</v>
      </c>
      <c r="Q202" s="195" t="s">
        <v>159</v>
      </c>
      <c r="R202" s="195" t="s">
        <v>160</v>
      </c>
      <c r="S202" s="195" t="s">
        <v>161</v>
      </c>
      <c r="T202" s="195" t="s">
        <v>162</v>
      </c>
      <c r="U202" s="195" t="s">
        <v>163</v>
      </c>
      <c r="V202" s="198" t="s">
        <v>164</v>
      </c>
      <c r="W202" s="195" t="s">
        <v>165</v>
      </c>
    </row>
    <row r="203" spans="1:23" x14ac:dyDescent="0.3">
      <c r="A203" s="194" t="str">
        <f t="shared" ref="A203:A216" ca="1" si="7">Projekt_Szám</f>
        <v>ProjektSzám</v>
      </c>
      <c r="B203" s="199" t="s">
        <v>282</v>
      </c>
      <c r="C203" s="195" t="str">
        <f ca="1">Folyamat_Sor_Falpanel[[#This Row],[DSMR]] &amp; "-" &amp; Folyamat_Sor_Falpanel[[#This Row],[Feladat Rövidnév]]</f>
        <v>ProjektSzám-GyV-F.00</v>
      </c>
      <c r="D203" s="195" t="str">
        <f>_xlfn.XLOOKUP(Folyamat_Sor_Falpanel[[#This Row],[Feladat Rövidnév]],Feladat_Egység_idő1[Feladat Rövidnév],Feladat_Egység_idő1[Feladat leírás],0,0,1)</f>
        <v>Falpanel</v>
      </c>
      <c r="E203" s="195" t="str">
        <f>_xlfn.XLOOKUP(Folyamat_Sor_Falpanel[[#This Row],[Feladat Rövidnév]],Feladat_Egység_idő1[Feladat Rövidnév],Feladat_Egység_idő1[Feladat leírás],0,0,1)</f>
        <v>Falpanel</v>
      </c>
      <c r="F203" s="195" t="str">
        <f>_xlfn.LET(
_xlpm.megnevezés,"Falpanel",
IF(_xlpm.megnevezés=Folyamat_Sor_Falpanel[[#This Row],[Megnevezés]],"",_xlpm.megnevezés)
)</f>
        <v/>
      </c>
      <c r="G203" s="230" t="s">
        <v>167</v>
      </c>
      <c r="H203" s="199" t="s">
        <v>168</v>
      </c>
      <c r="I203" s="199" t="s">
        <v>169</v>
      </c>
      <c r="J203" s="199" t="s">
        <v>189</v>
      </c>
      <c r="K203" s="199"/>
      <c r="L203" s="199" t="s">
        <v>190</v>
      </c>
      <c r="M203" s="199"/>
      <c r="N203" s="201">
        <f>IF(SUM(N204:N216)&gt;0,1,0)</f>
        <v>0</v>
      </c>
      <c r="O203" s="202">
        <f>_xlfn.XLOOKUP(Folyamat_Sor_Falpanel[[#This Row],[Feladat Rövidnév]],Feladat_Egység_idő1[Feladat Rövidnév],Feladat_Egység_idő1[Egység idő],0,0,1)</f>
        <v>0</v>
      </c>
      <c r="P203" s="198">
        <f>_xlfn.XLOOKUP(Folyamat_Sor_Falpanel[[#This Row],[Feladat Rövidnév]],Feladat_Egység_idő1[Feladat Rövidnév],Feladat_Egység_idő1[Humánerő],0,0,1)</f>
        <v>0</v>
      </c>
      <c r="Q203" s="195"/>
      <c r="R203" s="195" t="s">
        <v>166</v>
      </c>
      <c r="S203" s="195" t="str">
        <f ca="1">Folyamat_Sor_Falpanel[[#This Row],[DSMR]] &amp; "-" &amp; Folyamat_Sor_Falpanel[[#This Row],[Szülő feladat Rővidnév]]</f>
        <v>ProjektSzám-GyI-E.00</v>
      </c>
      <c r="T203" s="195" t="s">
        <v>179</v>
      </c>
      <c r="U203" s="195">
        <v>3</v>
      </c>
      <c r="V203" s="203">
        <v>1</v>
      </c>
      <c r="W203" s="195">
        <v>6</v>
      </c>
    </row>
    <row r="204" spans="1:23" x14ac:dyDescent="0.3">
      <c r="A204" s="194" t="str">
        <f t="shared" ca="1" si="7"/>
        <v>ProjektSzám</v>
      </c>
      <c r="B204" s="199" t="s">
        <v>283</v>
      </c>
      <c r="C204" s="195" t="str">
        <f ca="1">Folyamat_Sor_Falpanel[[#This Row],[DSMR]] &amp; "-" &amp; Folyamat_Sor_Falpanel[[#This Row],[Feladat Rövidnév]]</f>
        <v>ProjektSzám-GyV-F.01</v>
      </c>
      <c r="D204" s="195" t="str">
        <f>_xlfn.XLOOKUP(Folyamat_Sor_Falpanel[[#This Row],[Feladat Rövidnév]],Feladat_Egység_idő1[Feladat Rövidnév],Feladat_Egység_idő1[Feladat leírás],0,0,1)</f>
        <v>18-as szabás</v>
      </c>
      <c r="E204" s="195" t="str">
        <f>_xlfn.XLOOKUP(Folyamat_Sor_Falpanel[[#This Row],[Feladat Rövidnév]],Feladat_Egység_idő1[Feladat Rövidnév],Feladat_Egység_idő1[Feladat leírás],0,0,1)</f>
        <v>18-as szabás</v>
      </c>
      <c r="F204" s="195" t="str">
        <f>_xlfn.LET(
_xlpm.megnevezés,"Falpanel",
IF(_xlpm.megnevezés=Folyamat_Sor_Falpanel[[#This Row],[Megnevezés]],"",_xlpm.megnevezés)
)</f>
        <v>Falpanel</v>
      </c>
      <c r="G204" s="230" t="s">
        <v>52</v>
      </c>
      <c r="H204" s="199" t="s">
        <v>172</v>
      </c>
      <c r="I204" s="199" t="s">
        <v>169</v>
      </c>
      <c r="J204" s="199" t="s">
        <v>189</v>
      </c>
      <c r="K204" s="199" t="s">
        <v>192</v>
      </c>
      <c r="L204" s="199" t="s">
        <v>193</v>
      </c>
      <c r="M204" s="199" t="s">
        <v>194</v>
      </c>
      <c r="N204" s="201" cm="1">
        <f t="array" ref="N204">SUM(_xlfn.NUMBERVALUE(_xlfn._xlws.FILTER(Szabászat[Darab],(ISNUMBER(SEARCH("Falpanel",Szabászat[Alkatrész Megnevezése]))),0)))</f>
        <v>0</v>
      </c>
      <c r="O204" s="202">
        <f>_xlfn.XLOOKUP(Folyamat_Sor_Falpanel[[#This Row],[Feladat Rövidnév]],Feladat_Egység_idő1[Feladat Rövidnév],Feladat_Egység_idő1[Egység idő],0,0,1)</f>
        <v>3.0555555555555557E-3</v>
      </c>
      <c r="P204" s="198">
        <f>_xlfn.XLOOKUP(Folyamat_Sor_Falpanel[[#This Row],[Feladat Rövidnév]],Feladat_Egység_idő1[Feladat Rövidnév],Feladat_Egység_idő1[Humánerő],0,0,1)</f>
        <v>2</v>
      </c>
      <c r="Q204" s="195" t="str">
        <f ca="1">Folyamat_Sor_Falpanel[[#This Row],[DSMR]] &amp; "-GyV-F.00"</f>
        <v>ProjektSzám-GyV-F.00</v>
      </c>
      <c r="R204" s="195" t="s">
        <v>282</v>
      </c>
      <c r="S204" s="195" t="str">
        <f ca="1">Folyamat_Sor_Falpanel[[#This Row],[DSMR]] &amp; "-" &amp; Folyamat_Sor_Falpanel[[#This Row],[Szülő feladat Rővidnév]]</f>
        <v>ProjektSzám-GyV-F.00</v>
      </c>
      <c r="T204" s="195" t="s">
        <v>175</v>
      </c>
      <c r="U204" s="195"/>
      <c r="V204" s="203">
        <v>1</v>
      </c>
      <c r="W204" s="195"/>
    </row>
    <row r="205" spans="1:23" x14ac:dyDescent="0.3">
      <c r="A205" s="198" t="str">
        <f t="shared" ca="1" si="7"/>
        <v>ProjektSzám</v>
      </c>
      <c r="B205" s="199" t="s">
        <v>284</v>
      </c>
      <c r="C205" s="195" t="str">
        <f ca="1">Folyamat_Sor_Falpanel[[#This Row],[DSMR]] &amp; "-" &amp; Folyamat_Sor_Falpanel[[#This Row],[Feladat Rövidnév]]</f>
        <v>ProjektSzám-GyV-F.02</v>
      </c>
      <c r="D205" s="195" t="str">
        <f>_xlfn.XLOOKUP(Folyamat_Sor_Falpanel[[#This Row],[Feladat Rövidnév]],Feladat_Egység_idő1[Feladat Rövidnév],Feladat_Egység_idő1[Feladat leírás],0,0,1)</f>
        <v>CNC kontúr+minta</v>
      </c>
      <c r="E205" s="195" t="str">
        <f>_xlfn.XLOOKUP(Folyamat_Sor_Falpanel[[#This Row],[Feladat Rövidnév]],Feladat_Egység_idő1[Feladat Rövidnév],Feladat_Egység_idő1[Feladat leírás],0,0,1)</f>
        <v>CNC kontúr+minta</v>
      </c>
      <c r="F205" s="195" t="str">
        <f>_xlfn.LET(
_xlpm.megnevezés,"Falpanel",
IF(_xlpm.megnevezés=Folyamat_Sor_Falpanel[[#This Row],[Megnevezés]],"",_xlpm.megnevezés)
)</f>
        <v>Falpanel</v>
      </c>
      <c r="G205" s="230" t="s">
        <v>54</v>
      </c>
      <c r="H205" s="199" t="s">
        <v>172</v>
      </c>
      <c r="I205" s="199" t="s">
        <v>169</v>
      </c>
      <c r="J205" s="199" t="s">
        <v>189</v>
      </c>
      <c r="K205" s="199" t="s">
        <v>201</v>
      </c>
      <c r="L205" s="199" t="s">
        <v>202</v>
      </c>
      <c r="M205" s="199"/>
      <c r="N205" s="201" cm="1">
        <f t="array" ref="N205">SUM(_xlfn._xlws.FILTER(Szabászat[Darab],(ISNUMBER(SEARCH("Falpanel",Szabászat[Alkatrész Megnevezése]))),0))</f>
        <v>0</v>
      </c>
      <c r="O205" s="202">
        <f>_xlfn.XLOOKUP(Folyamat_Sor_Falpanel[[#This Row],[Feladat Rövidnév]],Feladat_Egység_idő1[Feladat Rövidnév],Feladat_Egység_idő1[Egység idő],0,0,1)</f>
        <v>9.4212962962962957E-3</v>
      </c>
      <c r="P205" s="198">
        <f>_xlfn.XLOOKUP(Folyamat_Sor_Falpanel[[#This Row],[Feladat Rövidnév]],Feladat_Egység_idő1[Feladat Rövidnév],Feladat_Egység_idő1[Humánerő],0,0,1)</f>
        <v>1</v>
      </c>
      <c r="Q205" s="195" t="str">
        <f ca="1">Folyamat_Sor_Falpanel[[#This Row],[DSMR]] &amp; "-GyV-F.00"</f>
        <v>ProjektSzám-GyV-F.00</v>
      </c>
      <c r="R205" s="195" t="s">
        <v>283</v>
      </c>
      <c r="S205" s="195" t="str">
        <f ca="1">Folyamat_Sor_Falpanel[[#This Row],[DSMR]] &amp; "-" &amp; Folyamat_Sor_Falpanel[[#This Row],[Szülő feladat Rővidnév]]</f>
        <v>ProjektSzám-GyV-F.01</v>
      </c>
      <c r="T205" s="195" t="s">
        <v>179</v>
      </c>
      <c r="U205" s="195"/>
      <c r="V205" s="203">
        <v>1</v>
      </c>
      <c r="W205" s="195"/>
    </row>
    <row r="206" spans="1:23" x14ac:dyDescent="0.3">
      <c r="A206" s="198" t="str">
        <f t="shared" ca="1" si="7"/>
        <v>ProjektSzám</v>
      </c>
      <c r="B206" s="199" t="s">
        <v>285</v>
      </c>
      <c r="C206" s="195" t="str">
        <f ca="1">Folyamat_Sor_Falpanel[[#This Row],[DSMR]] &amp; "-" &amp; Folyamat_Sor_Falpanel[[#This Row],[Feladat Rövidnév]]</f>
        <v>ProjektSzám-GyV-F.03</v>
      </c>
      <c r="D206" s="195" t="str">
        <f>_xlfn.XLOOKUP(Folyamat_Sor_Falpanel[[#This Row],[Feladat Rövidnév]],Feladat_Egység_idő1[Feladat Rövidnév],Feladat_Egység_idő1[Feladat leírás],0,0,1)</f>
        <v>Csap ragasztás</v>
      </c>
      <c r="E206" s="195" t="str">
        <f>_xlfn.XLOOKUP(Folyamat_Sor_Falpanel[[#This Row],[Feladat Rövidnév]],Feladat_Egység_idő1[Feladat Rövidnév],Feladat_Egység_idő1[Feladat leírás],0,0,1)</f>
        <v>Csap ragasztás</v>
      </c>
      <c r="F206" s="195" t="str">
        <f>_xlfn.LET(
_xlpm.megnevezés,"Falpanel",
IF(_xlpm.megnevezés=Folyamat_Sor_Falpanel[[#This Row],[Megnevezés]],"",_xlpm.megnevezés)
)</f>
        <v>Falpanel</v>
      </c>
      <c r="G206" s="230" t="s">
        <v>55</v>
      </c>
      <c r="H206" s="199" t="s">
        <v>172</v>
      </c>
      <c r="I206" s="199" t="s">
        <v>169</v>
      </c>
      <c r="J206" s="199" t="s">
        <v>189</v>
      </c>
      <c r="K206" s="199" t="s">
        <v>192</v>
      </c>
      <c r="L206" s="199" t="s">
        <v>193</v>
      </c>
      <c r="M206" s="199" t="s">
        <v>194</v>
      </c>
      <c r="N206" s="201" cm="1">
        <f t="array" ref="N206">SUM(_xlfn._xlws.FILTER(Szabászat[Darab],(ISNUMBER(SEARCH("Falpanel",Szabászat[Alkatrész Megnevezése]))),0))</f>
        <v>0</v>
      </c>
      <c r="O206" s="202">
        <f>_xlfn.XLOOKUP(Folyamat_Sor_Falpanel[[#This Row],[Feladat Rövidnév]],Feladat_Egység_idő1[Feladat Rövidnév],Feladat_Egység_idő1[Egység idő],0,0,1)</f>
        <v>1.1805555555555555E-2</v>
      </c>
      <c r="P206" s="198">
        <f>_xlfn.XLOOKUP(Folyamat_Sor_Falpanel[[#This Row],[Feladat Rövidnév]],Feladat_Egység_idő1[Feladat Rövidnév],Feladat_Egység_idő1[Humánerő],0,0,1)</f>
        <v>1</v>
      </c>
      <c r="Q206" s="195" t="str">
        <f ca="1">Folyamat_Sor_Falpanel[[#This Row],[DSMR]] &amp; "-GyV-F.00"</f>
        <v>ProjektSzám-GyV-F.00</v>
      </c>
      <c r="R206" s="195" t="s">
        <v>284</v>
      </c>
      <c r="S206" s="195" t="str">
        <f ca="1">Folyamat_Sor_Falpanel[[#This Row],[DSMR]] &amp; "-" &amp; Folyamat_Sor_Falpanel[[#This Row],[Szülő feladat Rővidnév]]</f>
        <v>ProjektSzám-GyV-F.02</v>
      </c>
      <c r="T206" s="195" t="s">
        <v>179</v>
      </c>
      <c r="U206" s="195"/>
      <c r="V206" s="203">
        <v>1</v>
      </c>
      <c r="W206" s="195"/>
    </row>
    <row r="207" spans="1:23" x14ac:dyDescent="0.3">
      <c r="A207" s="198" t="str">
        <f t="shared" ca="1" si="7"/>
        <v>ProjektSzám</v>
      </c>
      <c r="B207" s="199" t="s">
        <v>286</v>
      </c>
      <c r="C207" s="195" t="str">
        <f ca="1">Folyamat_Sor_Falpanel[[#This Row],[DSMR]] &amp; "-" &amp; Folyamat_Sor_Falpanel[[#This Row],[Feladat Rövidnév]]</f>
        <v>ProjektSzám-GyV-F.04</v>
      </c>
      <c r="D207" s="195" t="str">
        <f>_xlfn.XLOOKUP(Folyamat_Sor_Falpanel[[#This Row],[Feladat Rövidnév]],Feladat_Egység_idő1[Feladat Rövidnév],Feladat_Egység_idő1[Feladat leírás],0,0,1)</f>
        <v>Csiszolás</v>
      </c>
      <c r="E207" s="195" t="str">
        <f>_xlfn.XLOOKUP(Folyamat_Sor_Falpanel[[#This Row],[Feladat Rövidnév]],Feladat_Egység_idő1[Feladat Rövidnév],Feladat_Egység_idő1[Feladat leírás],0,0,1)</f>
        <v>Csiszolás</v>
      </c>
      <c r="F207" s="195" t="str">
        <f>_xlfn.LET(
_xlpm.megnevezés,"Falpanel",
IF(_xlpm.megnevezés=Folyamat_Sor_Falpanel[[#This Row],[Megnevezés]],"",_xlpm.megnevezés)
)</f>
        <v>Falpanel</v>
      </c>
      <c r="G207" s="230" t="s">
        <v>56</v>
      </c>
      <c r="H207" s="199" t="s">
        <v>172</v>
      </c>
      <c r="I207" s="199" t="s">
        <v>169</v>
      </c>
      <c r="J207" s="199" t="s">
        <v>189</v>
      </c>
      <c r="K207" s="199" t="s">
        <v>205</v>
      </c>
      <c r="L207" s="199"/>
      <c r="M207" s="199"/>
      <c r="N207" s="201" cm="1">
        <f t="array" ref="N207">SUM(_xlfn._xlws.FILTER(Szabászat[Darab],(ISNUMBER(SEARCH("Falpanel",Szabászat[Alkatrész Megnevezése]))),0))</f>
        <v>0</v>
      </c>
      <c r="O207" s="202">
        <f>_xlfn.XLOOKUP(Folyamat_Sor_Falpanel[[#This Row],[Feladat Rövidnév]],Feladat_Egység_idő1[Feladat Rövidnév],Feladat_Egység_idő1[Egység idő],0,0,1)</f>
        <v>9.4212962962962957E-3</v>
      </c>
      <c r="P207" s="198">
        <f>_xlfn.XLOOKUP(Folyamat_Sor_Falpanel[[#This Row],[Feladat Rövidnév]],Feladat_Egység_idő1[Feladat Rövidnév],Feladat_Egység_idő1[Humánerő],0,0,1)</f>
        <v>1</v>
      </c>
      <c r="Q207" s="195" t="str">
        <f ca="1">Folyamat_Sor_Falpanel[[#This Row],[DSMR]] &amp; "-GyV-F.00"</f>
        <v>ProjektSzám-GyV-F.00</v>
      </c>
      <c r="R207" s="195" t="s">
        <v>285</v>
      </c>
      <c r="S207" s="195" t="str">
        <f ca="1">Folyamat_Sor_Falpanel[[#This Row],[DSMR]] &amp; "-" &amp; Folyamat_Sor_Falpanel[[#This Row],[Szülő feladat Rővidnév]]</f>
        <v>ProjektSzám-GyV-F.03</v>
      </c>
      <c r="T207" s="195" t="s">
        <v>179</v>
      </c>
      <c r="U207" s="195"/>
      <c r="V207" s="203">
        <v>1</v>
      </c>
      <c r="W207" s="195"/>
    </row>
    <row r="208" spans="1:23" x14ac:dyDescent="0.3">
      <c r="A208" s="198" t="str">
        <f t="shared" ca="1" si="7"/>
        <v>ProjektSzám</v>
      </c>
      <c r="B208" s="199" t="s">
        <v>287</v>
      </c>
      <c r="C208" s="195" t="str">
        <f ca="1">Folyamat_Sor_Falpanel[[#This Row],[DSMR]] &amp; "-" &amp; Folyamat_Sor_Falpanel[[#This Row],[Feladat Rövidnév]]</f>
        <v>ProjektSzám-GyV-F.05</v>
      </c>
      <c r="D208" s="195" t="str">
        <f>_xlfn.XLOOKUP(Folyamat_Sor_Falpanel[[#This Row],[Feladat Rövidnév]],Feladat_Egység_idő1[Feladat Rövidnév],Feladat_Egység_idő1[Feladat leírás],0,0,1)</f>
        <v>Fújás</v>
      </c>
      <c r="E208" s="195" t="str">
        <f>_xlfn.XLOOKUP(Folyamat_Sor_Falpanel[[#This Row],[Feladat Rövidnév]],Feladat_Egység_idő1[Feladat Rövidnév],Feladat_Egység_idő1[Feladat leírás],0,0,1)</f>
        <v>Fújás</v>
      </c>
      <c r="F208" s="195" t="str">
        <f>_xlfn.LET(
_xlpm.megnevezés,"Falpanel",
IF(_xlpm.megnevezés=Folyamat_Sor_Falpanel[[#This Row],[Megnevezés]],"",_xlpm.megnevezés)
)</f>
        <v>Falpanel</v>
      </c>
      <c r="G208" s="230" t="s">
        <v>57</v>
      </c>
      <c r="H208" s="199" t="s">
        <v>172</v>
      </c>
      <c r="I208" s="199" t="s">
        <v>169</v>
      </c>
      <c r="J208" s="199" t="s">
        <v>189</v>
      </c>
      <c r="K208" s="199" t="s">
        <v>205</v>
      </c>
      <c r="L208" s="199"/>
      <c r="M208" s="199"/>
      <c r="N208" s="201" cm="1">
        <f t="array" ref="N208">SUM(_xlfn._xlws.FILTER(Szabászat[Darab],(ISNUMBER(SEARCH("Falpanel",Szabászat[Alkatrész Megnevezése]))) * (Szabászat[Felület tipus]=Folyamt_Fóliázás_Tipus_Név),0))</f>
        <v>0</v>
      </c>
      <c r="O208" s="202">
        <f>_xlfn.XLOOKUP(Folyamat_Sor_Falpanel[[#This Row],[Feladat Rövidnév]],Feladat_Egység_idő1[Feladat Rövidnév],Feladat_Egység_idő1[Egység idő],0,0,1)</f>
        <v>2.5000000000000001E-3</v>
      </c>
      <c r="P208" s="198">
        <f>_xlfn.XLOOKUP(Folyamat_Sor_Falpanel[[#This Row],[Feladat Rövidnév]],Feladat_Egység_idő1[Feladat Rövidnév],Feladat_Egység_idő1[Humánerő],0,0,1)</f>
        <v>1</v>
      </c>
      <c r="Q208" s="195" t="str">
        <f ca="1">Folyamat_Sor_Falpanel[[#This Row],[DSMR]] &amp; "-GyV-F.00"</f>
        <v>ProjektSzám-GyV-F.00</v>
      </c>
      <c r="R208" s="195" t="s">
        <v>286</v>
      </c>
      <c r="S208" s="195" t="str">
        <f ca="1">Folyamat_Sor_Falpanel[[#This Row],[DSMR]] &amp; "-" &amp; Folyamat_Sor_Falpanel[[#This Row],[Szülő feladat Rővidnév]]</f>
        <v>ProjektSzám-GyV-F.04</v>
      </c>
      <c r="T208" s="195" t="s">
        <v>175</v>
      </c>
      <c r="U208" s="195"/>
      <c r="V208" s="203">
        <v>1</v>
      </c>
      <c r="W208" s="195"/>
    </row>
    <row r="209" spans="1:23" x14ac:dyDescent="0.3">
      <c r="A209" s="198" t="str">
        <f t="shared" ca="1" si="7"/>
        <v>ProjektSzám</v>
      </c>
      <c r="B209" s="199" t="s">
        <v>288</v>
      </c>
      <c r="C209" s="195" t="str">
        <f ca="1">Folyamat_Sor_Falpanel[[#This Row],[DSMR]] &amp; "-" &amp; Folyamat_Sor_Falpanel[[#This Row],[Feladat Rövidnév]]</f>
        <v>ProjektSzám-GyV-F.06</v>
      </c>
      <c r="D209" s="195" t="str">
        <f>_xlfn.XLOOKUP(Folyamat_Sor_Falpanel[[#This Row],[Feladat Rövidnév]],Feladat_Egység_idő1[Feladat Rövidnév],Feladat_Egység_idő1[Feladat leírás],0,0,1)</f>
        <v>Ragasztó csiszolás</v>
      </c>
      <c r="E209" s="195" t="str">
        <f>_xlfn.XLOOKUP(Folyamat_Sor_Falpanel[[#This Row],[Feladat Rövidnév]],Feladat_Egység_idő1[Feladat Rövidnév],Feladat_Egység_idő1[Feladat leírás],0,0,1)</f>
        <v>Ragasztó csiszolás</v>
      </c>
      <c r="F209" s="195" t="str">
        <f>_xlfn.LET(
_xlpm.megnevezés,"Falpanel",
IF(_xlpm.megnevezés=Folyamat_Sor_Falpanel[[#This Row],[Megnevezés]],"",_xlpm.megnevezés)
)</f>
        <v>Falpanel</v>
      </c>
      <c r="G209" s="230" t="s">
        <v>58</v>
      </c>
      <c r="H209" s="199" t="s">
        <v>172</v>
      </c>
      <c r="I209" s="199" t="s">
        <v>169</v>
      </c>
      <c r="J209" s="199" t="s">
        <v>189</v>
      </c>
      <c r="K209" s="199" t="s">
        <v>208</v>
      </c>
      <c r="L209" s="199" t="s">
        <v>190</v>
      </c>
      <c r="M209" s="199" t="s">
        <v>209</v>
      </c>
      <c r="N209" s="201" cm="1">
        <f t="array" ref="N209">SUM(_xlfn._xlws.FILTER(Szabászat[Darab],(ISNUMBER(SEARCH("Falpanel",Szabászat[Alkatrész Megnevezése]))) * (Szabászat[Felület tipus]=Folyamt_Fóliázás_Tipus_Név),0))</f>
        <v>0</v>
      </c>
      <c r="O209" s="202">
        <f>_xlfn.XLOOKUP(Folyamat_Sor_Falpanel[[#This Row],[Feladat Rövidnév]],Feladat_Egység_idő1[Feladat Rövidnév],Feladat_Egység_idő1[Egység idő],0,0,1)</f>
        <v>3.2638888888888891E-3</v>
      </c>
      <c r="P209" s="198">
        <f>_xlfn.XLOOKUP(Folyamat_Sor_Falpanel[[#This Row],[Feladat Rövidnév]],Feladat_Egység_idő1[Feladat Rövidnév],Feladat_Egység_idő1[Humánerő],0,0,1)</f>
        <v>1</v>
      </c>
      <c r="Q209" s="195" t="str">
        <f ca="1">Folyamat_Sor_Falpanel[[#This Row],[DSMR]] &amp; "-GyV-F.00"</f>
        <v>ProjektSzám-GyV-F.00</v>
      </c>
      <c r="R209" s="195" t="s">
        <v>287</v>
      </c>
      <c r="S209" s="195" t="str">
        <f ca="1">Folyamat_Sor_Falpanel[[#This Row],[DSMR]] &amp; "-" &amp; Folyamat_Sor_Falpanel[[#This Row],[Szülő feladat Rővidnév]]</f>
        <v>ProjektSzám-GyV-F.05</v>
      </c>
      <c r="T209" s="195" t="s">
        <v>179</v>
      </c>
      <c r="U209" s="195"/>
      <c r="V209" s="203">
        <v>1</v>
      </c>
      <c r="W209" s="195"/>
    </row>
    <row r="210" spans="1:23" x14ac:dyDescent="0.3">
      <c r="A210" s="198" t="str">
        <f t="shared" ca="1" si="7"/>
        <v>ProjektSzám</v>
      </c>
      <c r="B210" s="199" t="s">
        <v>289</v>
      </c>
      <c r="C210" s="195" t="str">
        <f ca="1">Folyamat_Sor_Falpanel[[#This Row],[DSMR]] &amp; "-" &amp; Folyamat_Sor_Falpanel[[#This Row],[Feladat Rövidnév]]</f>
        <v>ProjektSzám-GyV-F.07</v>
      </c>
      <c r="D210" s="195" t="str">
        <f>_xlfn.XLOOKUP(Folyamat_Sor_Falpanel[[#This Row],[Feladat Rövidnév]],Feladat_Egység_idő1[Feladat Rövidnév],Feladat_Egység_idő1[Feladat leírás],0,0,1)</f>
        <v>Fóliázás</v>
      </c>
      <c r="E210" s="195" t="str">
        <f>_xlfn.XLOOKUP(Folyamat_Sor_Falpanel[[#This Row],[Feladat Rövidnév]],Feladat_Egység_idő1[Feladat Rövidnév],Feladat_Egység_idő1[Feladat leírás],0,0,1)</f>
        <v>Fóliázás</v>
      </c>
      <c r="F210" s="195" t="str">
        <f>_xlfn.LET(
_xlpm.megnevezés,"Falpanel",
IF(_xlpm.megnevezés=Folyamat_Sor_Falpanel[[#This Row],[Megnevezés]],"",_xlpm.megnevezés)
)</f>
        <v>Falpanel</v>
      </c>
      <c r="G210" s="230" t="s">
        <v>59</v>
      </c>
      <c r="H210" s="199" t="s">
        <v>172</v>
      </c>
      <c r="I210" s="199" t="s">
        <v>169</v>
      </c>
      <c r="J210" s="199" t="s">
        <v>189</v>
      </c>
      <c r="K210" s="199" t="s">
        <v>208</v>
      </c>
      <c r="L210" s="199" t="s">
        <v>190</v>
      </c>
      <c r="M210" s="199" t="s">
        <v>209</v>
      </c>
      <c r="N210" s="201" cm="1">
        <f t="array" ref="N210">SUM(_xlfn._xlws.FILTER(Szabászat[Darab],(ISNUMBER(SEARCH("Falpanel",Szabászat[Alkatrész Megnevezése]))) * (Szabászat[Felület tipus]=Folyamt_Fóliázás_Tipus_Név),0))</f>
        <v>0</v>
      </c>
      <c r="O210" s="202">
        <f>_xlfn.XLOOKUP(Folyamat_Sor_Falpanel[[#This Row],[Feladat Rövidnév]],Feladat_Egység_idő1[Feladat Rövidnév],Feladat_Egység_idő1[Egység idő],0,0,1)</f>
        <v>7.2916666666666668E-3</v>
      </c>
      <c r="P210" s="198">
        <f>_xlfn.XLOOKUP(Folyamat_Sor_Falpanel[[#This Row],[Feladat Rövidnév]],Feladat_Egység_idő1[Feladat Rövidnév],Feladat_Egység_idő1[Humánerő],0,0,1)</f>
        <v>2</v>
      </c>
      <c r="Q210" s="195" t="str">
        <f ca="1">Folyamat_Sor_Falpanel[[#This Row],[DSMR]] &amp; "-GyV-F.00"</f>
        <v>ProjektSzám-GyV-F.00</v>
      </c>
      <c r="R210" s="195" t="s">
        <v>288</v>
      </c>
      <c r="S210" s="195" t="str">
        <f ca="1">Folyamat_Sor_Falpanel[[#This Row],[DSMR]] &amp; "-" &amp; Folyamat_Sor_Falpanel[[#This Row],[Szülő feladat Rővidnév]]</f>
        <v>ProjektSzám-GyV-F.06</v>
      </c>
      <c r="T210" s="195" t="s">
        <v>175</v>
      </c>
      <c r="U210" s="195"/>
      <c r="V210" s="203">
        <v>1</v>
      </c>
      <c r="W210" s="195"/>
    </row>
    <row r="211" spans="1:23" x14ac:dyDescent="0.3">
      <c r="A211" s="198" t="str">
        <f t="shared" ca="1" si="7"/>
        <v>ProjektSzám</v>
      </c>
      <c r="B211" s="199" t="s">
        <v>290</v>
      </c>
      <c r="C211" s="195" t="str">
        <f ca="1">Folyamat_Sor_Falpanel[[#This Row],[DSMR]] &amp; "-" &amp; Folyamat_Sor_Falpanel[[#This Row],[Feladat Rövidnév]]</f>
        <v>ProjektSzám-GyV-F.08</v>
      </c>
      <c r="D211" s="195" t="str">
        <f>_xlfn.XLOOKUP(Folyamat_Sor_Falpanel[[#This Row],[Feladat Rövidnév]],Feladat_Egység_idő1[Feladat Rövidnév],Feladat_Egység_idő1[Feladat leírás],0,0,1)</f>
        <v>Kivágás</v>
      </c>
      <c r="E211" s="195" t="str">
        <f>_xlfn.XLOOKUP(Folyamat_Sor_Falpanel[[#This Row],[Feladat Rövidnév]],Feladat_Egység_idő1[Feladat Rövidnév],Feladat_Egység_idő1[Feladat leírás],0,0,1)</f>
        <v>Kivágás</v>
      </c>
      <c r="F211" s="195" t="str">
        <f>_xlfn.LET(
_xlpm.megnevezés,"Falpanel",
IF(_xlpm.megnevezés=Folyamat_Sor_Falpanel[[#This Row],[Megnevezés]],"",_xlpm.megnevezés)
)</f>
        <v>Falpanel</v>
      </c>
      <c r="G211" s="230" t="s">
        <v>60</v>
      </c>
      <c r="H211" s="199" t="s">
        <v>172</v>
      </c>
      <c r="I211" s="199" t="s">
        <v>169</v>
      </c>
      <c r="J211" s="199" t="s">
        <v>189</v>
      </c>
      <c r="K211" s="199" t="s">
        <v>208</v>
      </c>
      <c r="L211" s="199" t="s">
        <v>190</v>
      </c>
      <c r="M211" s="199" t="s">
        <v>209</v>
      </c>
      <c r="N211" s="201" cm="1">
        <f t="array" ref="N211">SUM(_xlfn._xlws.FILTER(Szabászat[Darab],(ISNUMBER(SEARCH("Falpanel",Szabászat[Alkatrész Megnevezése]))) * (Szabászat[Felület tipus]=Folyamt_Fóliázás_Tipus_Név),0))</f>
        <v>0</v>
      </c>
      <c r="O211" s="202">
        <f>_xlfn.XLOOKUP(Folyamat_Sor_Falpanel[[#This Row],[Feladat Rövidnév]],Feladat_Egység_idő1[Feladat Rövidnév],Feladat_Egység_idő1[Egység idő],0,0,1)</f>
        <v>2.6041666666666665E-3</v>
      </c>
      <c r="P211" s="198">
        <f>_xlfn.XLOOKUP(Folyamat_Sor_Falpanel[[#This Row],[Feladat Rövidnév]],Feladat_Egység_idő1[Feladat Rövidnév],Feladat_Egység_idő1[Humánerő],0,0,1)</f>
        <v>1</v>
      </c>
      <c r="Q211" s="195" t="str">
        <f ca="1">Folyamat_Sor_Falpanel[[#This Row],[DSMR]] &amp; "-GyV-F.00"</f>
        <v>ProjektSzám-GyV-F.00</v>
      </c>
      <c r="R211" s="195" t="s">
        <v>289</v>
      </c>
      <c r="S211" s="195" t="str">
        <f ca="1">Folyamat_Sor_Falpanel[[#This Row],[DSMR]] &amp; "-" &amp; Folyamat_Sor_Falpanel[[#This Row],[Szülő feladat Rővidnév]]</f>
        <v>ProjektSzám-GyV-F.07</v>
      </c>
      <c r="T211" s="195" t="s">
        <v>175</v>
      </c>
      <c r="U211" s="195"/>
      <c r="V211" s="203">
        <v>1</v>
      </c>
      <c r="W211" s="195"/>
    </row>
    <row r="212" spans="1:23" x14ac:dyDescent="0.3">
      <c r="A212" s="198" t="str">
        <f t="shared" ca="1" si="7"/>
        <v>ProjektSzám</v>
      </c>
      <c r="B212" s="199" t="s">
        <v>291</v>
      </c>
      <c r="C212" s="195" t="str">
        <f ca="1">Folyamat_Sor_Falpanel[[#This Row],[DSMR]] &amp; "-" &amp; Folyamat_Sor_Falpanel[[#This Row],[Feladat Rövidnév]]</f>
        <v>ProjektSzám-GyV-F.09</v>
      </c>
      <c r="D212" s="195" t="str">
        <f>_xlfn.XLOOKUP(Folyamat_Sor_Falpanel[[#This Row],[Feladat Rövidnév]],Feladat_Egység_idő1[Feladat Rövidnév],Feladat_Egység_idő1[Feladat leírás],0,0,1)</f>
        <v>Visszafordítás</v>
      </c>
      <c r="E212" s="195" t="str">
        <f>_xlfn.XLOOKUP(Folyamat_Sor_Falpanel[[#This Row],[Feladat Rövidnév]],Feladat_Egység_idő1[Feladat Rövidnév],Feladat_Egység_idő1[Feladat leírás],0,0,1)</f>
        <v>Visszafordítás</v>
      </c>
      <c r="F212" s="195" t="str">
        <f>_xlfn.LET(
_xlpm.megnevezés,"Falpanel",
IF(_xlpm.megnevezés=Folyamat_Sor_Falpanel[[#This Row],[Megnevezés]],"",_xlpm.megnevezés)
)</f>
        <v>Falpanel</v>
      </c>
      <c r="G212" s="230" t="s">
        <v>61</v>
      </c>
      <c r="H212" s="199" t="s">
        <v>172</v>
      </c>
      <c r="I212" s="199" t="s">
        <v>169</v>
      </c>
      <c r="J212" s="199" t="s">
        <v>189</v>
      </c>
      <c r="K212" s="199" t="s">
        <v>208</v>
      </c>
      <c r="L212" s="199" t="s">
        <v>190</v>
      </c>
      <c r="M212" s="199" t="s">
        <v>209</v>
      </c>
      <c r="N212" s="201" cm="1">
        <f t="array" ref="N212">SUM(_xlfn._xlws.FILTER(Szabászat[Darab],(ISNUMBER(SEARCH("Falpanel",Szabászat[Alkatrész Megnevezése]))) * (Szabászat[Felület tipus]=Folyamt_Fóliázás_Tipus_Név),0))</f>
        <v>0</v>
      </c>
      <c r="O212" s="202">
        <f>_xlfn.XLOOKUP(Folyamat_Sor_Falpanel[[#This Row],[Feladat Rövidnév]],Feladat_Egység_idő1[Feladat Rövidnév],Feladat_Egység_idő1[Egység idő],0,0,1)</f>
        <v>6.9444444444444441E-3</v>
      </c>
      <c r="P212" s="198">
        <f>_xlfn.XLOOKUP(Folyamat_Sor_Falpanel[[#This Row],[Feladat Rövidnév]],Feladat_Egység_idő1[Feladat Rövidnév],Feladat_Egység_idő1[Humánerő],0,0,1)</f>
        <v>1</v>
      </c>
      <c r="Q212" s="195" t="str">
        <f ca="1">Folyamat_Sor_Falpanel[[#This Row],[DSMR]] &amp; "-GyV-F.00"</f>
        <v>ProjektSzám-GyV-F.00</v>
      </c>
      <c r="R212" s="195" t="s">
        <v>290</v>
      </c>
      <c r="S212" s="195" t="str">
        <f ca="1">Folyamat_Sor_Falpanel[[#This Row],[DSMR]] &amp; "-" &amp; Folyamat_Sor_Falpanel[[#This Row],[Szülő feladat Rővidnév]]</f>
        <v>ProjektSzám-GyV-F.08</v>
      </c>
      <c r="T212" s="195" t="s">
        <v>175</v>
      </c>
      <c r="U212" s="195"/>
      <c r="V212" s="203">
        <v>1</v>
      </c>
      <c r="W212" s="195"/>
    </row>
    <row r="213" spans="1:23" x14ac:dyDescent="0.3">
      <c r="A213" s="198" t="str">
        <f t="shared" ca="1" si="7"/>
        <v>ProjektSzám</v>
      </c>
      <c r="B213" s="199" t="s">
        <v>292</v>
      </c>
      <c r="C213" s="195" t="str">
        <f ca="1">Folyamat_Sor_Falpanel[[#This Row],[DSMR]] &amp; "-" &amp; Folyamat_Sor_Falpanel[[#This Row],[Feladat Rövidnév]]</f>
        <v>ProjektSzám-GyV-F.10</v>
      </c>
      <c r="D213" s="195" t="str">
        <f>_xlfn.XLOOKUP(Folyamat_Sor_Falpanel[[#This Row],[Feladat Rövidnév]],Feladat_Egység_idő1[Feladat Rövidnév],Feladat_Egység_idő1[Feladat leírás],0,0,1)</f>
        <v>Festőnél</v>
      </c>
      <c r="E213" s="195" t="str">
        <f>_xlfn.XLOOKUP(Folyamat_Sor_Falpanel[[#This Row],[Feladat Rövidnév]],Feladat_Egység_idő1[Feladat Rövidnév],Feladat_Egység_idő1[Feladat leírás],0,0,1)</f>
        <v>Festőnél</v>
      </c>
      <c r="F213" s="195" t="str">
        <f>_xlfn.LET(
_xlpm.megnevezés,"Falpanel",
IF(_xlpm.megnevezés=Folyamat_Sor_Falpanel[[#This Row],[Megnevezés]],"",_xlpm.megnevezés)
)</f>
        <v>Falpanel</v>
      </c>
      <c r="G213" s="230" t="s">
        <v>62</v>
      </c>
      <c r="H213" s="199" t="s">
        <v>172</v>
      </c>
      <c r="I213" s="199" t="s">
        <v>169</v>
      </c>
      <c r="J213" s="199" t="s">
        <v>189</v>
      </c>
      <c r="K213" s="199" t="s">
        <v>205</v>
      </c>
      <c r="L213" s="199"/>
      <c r="M213" s="199"/>
      <c r="N213" s="201" cm="1">
        <f t="array" ref="N213">SUM(_xlfn._xlws.FILTER(Szabászat[Darab],(ISNUMBER(SEARCH("Falpanel",Szabászat[Alkatrész Megnevezése]))),0))</f>
        <v>0</v>
      </c>
      <c r="O213" s="202">
        <f>_xlfn.XLOOKUP(Folyamat_Sor_Falpanel[[#This Row],[Feladat Rövidnév]],Feladat_Egység_idő1[Feladat Rövidnév],Feladat_Egység_idő1[Egység idő],0,0,1)</f>
        <v>4.1666666666666664E-2</v>
      </c>
      <c r="P213" s="198">
        <f>_xlfn.XLOOKUP(Folyamat_Sor_Falpanel[[#This Row],[Feladat Rövidnév]],Feladat_Egység_idő1[Feladat Rövidnév],Feladat_Egység_idő1[Humánerő],0,0,1)</f>
        <v>1</v>
      </c>
      <c r="Q213" s="195" t="str">
        <f ca="1">Folyamat_Sor_Falpanel[[#This Row],[DSMR]] &amp; "-GyV-F.00"</f>
        <v>ProjektSzám-GyV-F.00</v>
      </c>
      <c r="R213" s="195" t="s">
        <v>288</v>
      </c>
      <c r="S213" s="195" t="str">
        <f ca="1">Folyamat_Sor_Falpanel[[#This Row],[DSMR]] &amp; "-" &amp; Folyamat_Sor_Falpanel[[#This Row],[Szülő feladat Rővidnév]]</f>
        <v>ProjektSzám-GyV-F.06</v>
      </c>
      <c r="T213" s="195" t="s">
        <v>179</v>
      </c>
      <c r="U213" s="195"/>
      <c r="V213" s="203">
        <v>1</v>
      </c>
      <c r="W213" s="195"/>
    </row>
    <row r="214" spans="1:23" x14ac:dyDescent="0.3">
      <c r="A214" s="198" t="str">
        <f t="shared" ca="1" si="7"/>
        <v>ProjektSzám</v>
      </c>
      <c r="B214" s="199" t="s">
        <v>293</v>
      </c>
      <c r="C214" s="195" t="str">
        <f ca="1">Folyamat_Sor_Falpanel[[#This Row],[DSMR]] &amp; "-" &amp; Folyamat_Sor_Falpanel[[#This Row],[Feladat Rövidnév]]</f>
        <v>ProjektSzám-GyV-F.11</v>
      </c>
      <c r="D214" s="195" t="str">
        <f>_xlfn.XLOOKUP(Folyamat_Sor_Falpanel[[#This Row],[Feladat Rövidnév]],Feladat_Egység_idő1[Feladat Rövidnév],Feladat_Egység_idő1[Feladat leírás],0,0,1)</f>
        <v>Festőtöl viszahozzva</v>
      </c>
      <c r="E214" s="195" t="str">
        <f>_xlfn.XLOOKUP(Folyamat_Sor_Falpanel[[#This Row],[Feladat Rövidnév]],Feladat_Egység_idő1[Feladat Rövidnév],Feladat_Egység_idő1[Feladat leírás],0,0,1)</f>
        <v>Festőtöl viszahozzva</v>
      </c>
      <c r="F214" s="195" t="str">
        <f>_xlfn.LET(
_xlpm.megnevezés,"Falpanel",
IF(_xlpm.megnevezés=Folyamat_Sor_Falpanel[[#This Row],[Megnevezés]],"",_xlpm.megnevezés)
)</f>
        <v>Falpanel</v>
      </c>
      <c r="G214" s="230" t="s">
        <v>63</v>
      </c>
      <c r="H214" s="199" t="s">
        <v>172</v>
      </c>
      <c r="I214" s="199" t="s">
        <v>169</v>
      </c>
      <c r="J214" s="199" t="s">
        <v>189</v>
      </c>
      <c r="K214" s="199" t="s">
        <v>205</v>
      </c>
      <c r="L214" s="199"/>
      <c r="M214" s="199"/>
      <c r="N214" s="201" cm="1">
        <f t="array" ref="N214">SUM(_xlfn._xlws.FILTER(Szabászat[Darab],(ISNUMBER(SEARCH("Falpanel",Szabászat[Alkatrész Megnevezése]))),0))</f>
        <v>0</v>
      </c>
      <c r="O214" s="202">
        <f>_xlfn.XLOOKUP(Folyamat_Sor_Falpanel[[#This Row],[Feladat Rövidnév]],Feladat_Egység_idő1[Feladat Rövidnév],Feladat_Egység_idő1[Egység idő],0,0,1)</f>
        <v>4.1666666666666664E-2</v>
      </c>
      <c r="P214" s="198">
        <f>_xlfn.XLOOKUP(Folyamat_Sor_Falpanel[[#This Row],[Feladat Rövidnév]],Feladat_Egység_idő1[Feladat Rövidnév],Feladat_Egység_idő1[Humánerő],0,0,1)</f>
        <v>1</v>
      </c>
      <c r="Q214" s="195" t="str">
        <f ca="1">Folyamat_Sor_Falpanel[[#This Row],[DSMR]] &amp; "-GyV-F.00"</f>
        <v>ProjektSzám-GyV-F.00</v>
      </c>
      <c r="R214" s="195" t="s">
        <v>292</v>
      </c>
      <c r="S214" s="195" t="str">
        <f ca="1">Folyamat_Sor_Falpanel[[#This Row],[DSMR]] &amp; "-" &amp; Folyamat_Sor_Falpanel[[#This Row],[Szülő feladat Rővidnév]]</f>
        <v>ProjektSzám-GyV-F.10</v>
      </c>
      <c r="T214" s="195" t="s">
        <v>175</v>
      </c>
      <c r="U214" s="195"/>
      <c r="V214" s="203">
        <v>1</v>
      </c>
      <c r="W214" s="195"/>
    </row>
    <row r="215" spans="1:23" x14ac:dyDescent="0.3">
      <c r="A215" s="198" t="str">
        <f t="shared" ca="1" si="7"/>
        <v>ProjektSzám</v>
      </c>
      <c r="B215" s="199" t="s">
        <v>294</v>
      </c>
      <c r="C215" s="195" t="str">
        <f ca="1">Folyamat_Sor_Falpanel[[#This Row],[DSMR]] &amp; "-" &amp; Folyamat_Sor_Falpanel[[#This Row],[Feladat Rövidnév]]</f>
        <v>ProjektSzám-GyV-F.12</v>
      </c>
      <c r="D215" s="195" t="str">
        <f>_xlfn.XLOOKUP(Folyamat_Sor_Falpanel[[#This Row],[Feladat Rövidnév]],Feladat_Egység_idő1[Feladat Rövidnév],Feladat_Egység_idő1[Feladat leírás],0,0,1)</f>
        <v>Paknizás</v>
      </c>
      <c r="E215" s="195" t="str">
        <f>_xlfn.XLOOKUP(Folyamat_Sor_Falpanel[[#This Row],[Feladat Rövidnév]],Feladat_Egység_idő1[Feladat Rövidnév],Feladat_Egység_idő1[Feladat leírás],0,0,1)</f>
        <v>Paknizás</v>
      </c>
      <c r="F215" s="195" t="str">
        <f>_xlfn.LET(
_xlpm.megnevezés,"Falpanel",
IF(_xlpm.megnevezés=Folyamat_Sor_Falpanel[[#This Row],[Megnevezés]],"",_xlpm.megnevezés)
)</f>
        <v>Falpanel</v>
      </c>
      <c r="G215" s="230" t="s">
        <v>64</v>
      </c>
      <c r="H215" s="199" t="s">
        <v>172</v>
      </c>
      <c r="I215" s="199" t="s">
        <v>169</v>
      </c>
      <c r="J215" s="199" t="s">
        <v>189</v>
      </c>
      <c r="K215" s="199" t="s">
        <v>205</v>
      </c>
      <c r="L215" s="199"/>
      <c r="M215" s="199"/>
      <c r="N215" s="201" cm="1">
        <f t="array" ref="N215">SUM(_xlfn._xlws.FILTER(Szabászat[Darab],(ISNUMBER(SEARCH("Falpanel",Szabászat[Alkatrész Megnevezése]))),0))</f>
        <v>0</v>
      </c>
      <c r="O215" s="202">
        <f>_xlfn.XLOOKUP(Folyamat_Sor_Falpanel[[#This Row],[Feladat Rövidnév]],Feladat_Egység_idő1[Feladat Rövidnév],Feladat_Egység_idő1[Egység idő],0,0,1)</f>
        <v>0</v>
      </c>
      <c r="P215" s="198">
        <f>_xlfn.XLOOKUP(Folyamat_Sor_Falpanel[[#This Row],[Feladat Rövidnév]],Feladat_Egység_idő1[Feladat Rövidnév],Feladat_Egység_idő1[Humánerő],0,0,1)</f>
        <v>0</v>
      </c>
      <c r="Q215" s="195" t="str">
        <f ca="1">Folyamat_Sor_Falpanel[[#This Row],[DSMR]] &amp; "-GyV-F.00"</f>
        <v>ProjektSzám-GyV-F.00</v>
      </c>
      <c r="R215" s="195" t="s">
        <v>293</v>
      </c>
      <c r="S215" s="195" t="str">
        <f ca="1">Folyamat_Sor_Falpanel[[#This Row],[DSMR]] &amp; "-" &amp; Folyamat_Sor_Falpanel[[#This Row],[Szülő feladat Rővidnév]]</f>
        <v>ProjektSzám-GyV-F.11</v>
      </c>
      <c r="T215" s="195" t="s">
        <v>175</v>
      </c>
      <c r="U215" s="195"/>
      <c r="V215" s="203">
        <v>1</v>
      </c>
      <c r="W215" s="195"/>
    </row>
    <row r="216" spans="1:23" x14ac:dyDescent="0.3">
      <c r="A216" s="198" t="str">
        <f t="shared" ca="1" si="7"/>
        <v>ProjektSzám</v>
      </c>
      <c r="B216" s="199" t="s">
        <v>295</v>
      </c>
      <c r="C216" s="195" t="str">
        <f ca="1">Folyamat_Sor_Falpanel[[#This Row],[DSMR]] &amp; "-" &amp; Folyamat_Sor_Falpanel[[#This Row],[Feladat Rövidnév]]</f>
        <v>ProjektSzám-GyV-F.13</v>
      </c>
      <c r="D216" s="195" t="str">
        <f>_xlfn.XLOOKUP(Folyamat_Sor_Falpanel[[#This Row],[Feladat Rövidnév]],Feladat_Egység_idő1[Feladat Rövidnév],Feladat_Egység_idő1[Feladat leírás],0,0,1)</f>
        <v>Raszter</v>
      </c>
      <c r="E216" s="195" t="str">
        <f>_xlfn.XLOOKUP(Folyamat_Sor_Falpanel[[#This Row],[Feladat Rövidnév]],Feladat_Egység_idő1[Feladat Rövidnév],Feladat_Egység_idő1[Feladat leírás],0,0,1)</f>
        <v>Raszter</v>
      </c>
      <c r="F216" s="195" t="str">
        <f>_xlfn.LET(
_xlpm.megnevezés,"Falpanel",
IF(_xlpm.megnevezés=Folyamat_Sor_Falpanel[[#This Row],[Megnevezés]],"",_xlpm.megnevezés)
)</f>
        <v>Falpanel</v>
      </c>
      <c r="G216" s="230" t="s">
        <v>65</v>
      </c>
      <c r="H216" s="199" t="s">
        <v>172</v>
      </c>
      <c r="I216" s="199" t="s">
        <v>169</v>
      </c>
      <c r="J216" s="199" t="s">
        <v>189</v>
      </c>
      <c r="K216" s="199" t="s">
        <v>205</v>
      </c>
      <c r="L216" s="199"/>
      <c r="M216" s="199"/>
      <c r="N216" s="201" cm="1">
        <f t="array" ref="N216">SUM(_xlfn._xlws.FILTER(Szabászat[Darab],(ISNUMBER(SEARCH("Falpanel",Szabászat[Alkatrész Megnevezése]))),0))</f>
        <v>0</v>
      </c>
      <c r="O216" s="202">
        <f>_xlfn.XLOOKUP(Folyamat_Sor_Falpanel[[#This Row],[Feladat Rövidnév]],Feladat_Egység_idő1[Feladat Rövidnév],Feladat_Egység_idő1[Egység idő],0,0,1)</f>
        <v>8.9583333333333338E-3</v>
      </c>
      <c r="P216" s="198">
        <f>_xlfn.XLOOKUP(Folyamat_Sor_Falpanel[[#This Row],[Feladat Rövidnév]],Feladat_Egység_idő1[Feladat Rövidnév],Feladat_Egység_idő1[Humánerő],0,0,1)</f>
        <v>1</v>
      </c>
      <c r="Q216" s="195" t="str">
        <f ca="1">Folyamat_Sor_Falpanel[[#This Row],[DSMR]] &amp; "-GyV-F.00"</f>
        <v>ProjektSzám-GyV-F.00</v>
      </c>
      <c r="R216" s="195" t="s">
        <v>294</v>
      </c>
      <c r="S216" s="195" t="str">
        <f ca="1">Folyamat_Sor_Falpanel[[#This Row],[DSMR]] &amp; "-" &amp; Folyamat_Sor_Falpanel[[#This Row],[Szülő feladat Rővidnév]]</f>
        <v>ProjektSzám-GyV-F.12</v>
      </c>
      <c r="T216" s="195" t="s">
        <v>175</v>
      </c>
      <c r="U216" s="195"/>
      <c r="V216" s="203">
        <v>1</v>
      </c>
      <c r="W216" s="195"/>
    </row>
    <row r="217" spans="1:23" x14ac:dyDescent="0.3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8"/>
      <c r="M217" s="195"/>
      <c r="N217" s="195"/>
      <c r="O217" s="195"/>
      <c r="P217" s="195"/>
      <c r="Q217" s="195"/>
      <c r="R217" s="195"/>
      <c r="S217" s="198"/>
      <c r="T217" s="195"/>
    </row>
    <row r="219" spans="1:23" x14ac:dyDescent="0.3">
      <c r="D219" s="204"/>
    </row>
    <row r="220" spans="1:23" x14ac:dyDescent="0.3">
      <c r="D220" s="204"/>
    </row>
  </sheetData>
  <phoneticPr fontId="2" type="noConversion"/>
  <dataValidations disablePrompts="1" count="1">
    <dataValidation type="list" allowBlank="1" showInputMessage="1" showErrorMessage="1" sqref="D1:D4 I109 B197:B199 B172:B174 B151:B153 B126:B131 B106:B108 B5:B32 B82:B86 B51:B58" xr:uid="{A42B12FC-04B6-44A6-AE1B-FBBC5D8DA86F}">
      <formula1>#REF!</formula1>
    </dataValidation>
  </dataValidations>
  <pageMargins left="0.7" right="0.7" top="0.75" bottom="0.75" header="0.3" footer="0.3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AD7D-92B2-41F5-89B6-B1FE3D3A041B}">
  <sheetPr codeName="Munka40">
    <tabColor rgb="FF7030A0"/>
  </sheetPr>
  <dimension ref="A4:W27"/>
  <sheetViews>
    <sheetView tabSelected="1" workbookViewId="0">
      <selection activeCell="A4" sqref="A4:W34"/>
    </sheetView>
  </sheetViews>
  <sheetFormatPr defaultRowHeight="14.4" x14ac:dyDescent="0.3"/>
  <cols>
    <col min="1" max="1" width="11" bestFit="1" customWidth="1"/>
    <col min="2" max="2" width="17.77734375" bestFit="1" customWidth="1"/>
    <col min="3" max="3" width="21.44140625" bestFit="1" customWidth="1"/>
    <col min="4" max="5" width="28" bestFit="1" customWidth="1"/>
    <col min="6" max="6" width="23.21875" bestFit="1" customWidth="1"/>
    <col min="7" max="7" width="10.21875" bestFit="1" customWidth="1"/>
    <col min="8" max="8" width="16.5546875" bestFit="1" customWidth="1"/>
    <col min="9" max="9" width="10.77734375" bestFit="1" customWidth="1"/>
    <col min="10" max="10" width="13.44140625" bestFit="1" customWidth="1"/>
    <col min="11" max="11" width="14.88671875" bestFit="1" customWidth="1"/>
    <col min="12" max="12" width="12.44140625" bestFit="1" customWidth="1"/>
    <col min="13" max="13" width="12.33203125" bestFit="1" customWidth="1"/>
    <col min="14" max="14" width="10.88671875" bestFit="1" customWidth="1"/>
    <col min="15" max="16" width="12.109375" bestFit="1" customWidth="1"/>
    <col min="17" max="17" width="22.44140625" style="183" bestFit="1" customWidth="1"/>
    <col min="18" max="18" width="22.5546875" style="183" bestFit="1" customWidth="1"/>
    <col min="19" max="19" width="21.44140625" style="183" bestFit="1" customWidth="1"/>
    <col min="20" max="20" width="26.109375" style="183" bestFit="1" customWidth="1"/>
    <col min="21" max="21" width="21" style="183" bestFit="1" customWidth="1"/>
    <col min="22" max="22" width="44.109375" style="183" bestFit="1" customWidth="1"/>
    <col min="23" max="23" width="13.33203125" style="183" bestFit="1" customWidth="1"/>
  </cols>
  <sheetData>
    <row r="4" spans="1:23" x14ac:dyDescent="0.3">
      <c r="A4" t="s">
        <v>38</v>
      </c>
      <c r="B4" t="s">
        <v>145</v>
      </c>
      <c r="C4" t="s">
        <v>146</v>
      </c>
      <c r="D4" t="s">
        <v>147</v>
      </c>
      <c r="E4" t="s">
        <v>148</v>
      </c>
      <c r="F4" t="s">
        <v>149</v>
      </c>
      <c r="G4" t="s">
        <v>28</v>
      </c>
      <c r="H4" t="s">
        <v>150</v>
      </c>
      <c r="I4" t="s">
        <v>151</v>
      </c>
      <c r="J4" t="s">
        <v>152</v>
      </c>
      <c r="K4" t="s">
        <v>153</v>
      </c>
      <c r="L4" t="s">
        <v>154</v>
      </c>
      <c r="M4" t="s">
        <v>155</v>
      </c>
      <c r="N4" t="s">
        <v>156</v>
      </c>
      <c r="O4" t="s">
        <v>157</v>
      </c>
      <c r="P4" t="s">
        <v>158</v>
      </c>
      <c r="Q4" t="s">
        <v>159</v>
      </c>
      <c r="R4" t="s">
        <v>160</v>
      </c>
      <c r="S4" t="s">
        <v>161</v>
      </c>
      <c r="T4" s="183" t="s">
        <v>162</v>
      </c>
      <c r="U4" s="183" t="s">
        <v>163</v>
      </c>
      <c r="V4" s="183" t="s">
        <v>164</v>
      </c>
      <c r="W4" s="183" t="s">
        <v>165</v>
      </c>
    </row>
    <row r="5" spans="1:23" x14ac:dyDescent="0.3">
      <c r="A5" t="s">
        <v>51</v>
      </c>
      <c r="B5" t="s">
        <v>166</v>
      </c>
      <c r="C5" t="s">
        <v>296</v>
      </c>
      <c r="D5" t="s">
        <v>297</v>
      </c>
      <c r="E5" t="s">
        <v>297</v>
      </c>
      <c r="F5" t="s">
        <v>53</v>
      </c>
      <c r="G5" t="s">
        <v>167</v>
      </c>
      <c r="H5" t="s">
        <v>168</v>
      </c>
      <c r="I5" t="s">
        <v>169</v>
      </c>
      <c r="J5" t="s">
        <v>170</v>
      </c>
      <c r="N5">
        <v>1</v>
      </c>
      <c r="O5">
        <v>0</v>
      </c>
      <c r="P5">
        <v>0</v>
      </c>
      <c r="Q5"/>
      <c r="R5"/>
      <c r="S5"/>
      <c r="V5" s="183">
        <v>1</v>
      </c>
      <c r="W5" s="183">
        <v>5</v>
      </c>
    </row>
    <row r="6" spans="1:23" x14ac:dyDescent="0.3">
      <c r="A6" t="s">
        <v>51</v>
      </c>
      <c r="B6" t="s">
        <v>171</v>
      </c>
      <c r="C6" t="s">
        <v>298</v>
      </c>
      <c r="D6" t="s">
        <v>299</v>
      </c>
      <c r="E6" t="s">
        <v>299</v>
      </c>
      <c r="F6" t="s">
        <v>297</v>
      </c>
      <c r="G6" t="s">
        <v>52</v>
      </c>
      <c r="H6" t="s">
        <v>172</v>
      </c>
      <c r="I6" t="s">
        <v>169</v>
      </c>
      <c r="J6" t="s">
        <v>170</v>
      </c>
      <c r="K6" t="s">
        <v>173</v>
      </c>
      <c r="L6" t="s">
        <v>174</v>
      </c>
      <c r="N6">
        <v>1</v>
      </c>
      <c r="O6">
        <v>4.1666666666666664E-2</v>
      </c>
      <c r="P6">
        <v>1</v>
      </c>
      <c r="Q6" t="s">
        <v>296</v>
      </c>
      <c r="R6" t="s">
        <v>166</v>
      </c>
      <c r="S6" t="s">
        <v>296</v>
      </c>
      <c r="T6" s="183" t="s">
        <v>175</v>
      </c>
      <c r="V6" s="183">
        <v>1</v>
      </c>
    </row>
    <row r="7" spans="1:23" x14ac:dyDescent="0.3">
      <c r="A7" t="s">
        <v>51</v>
      </c>
      <c r="B7" t="s">
        <v>176</v>
      </c>
      <c r="C7" t="s">
        <v>300</v>
      </c>
      <c r="D7" t="s">
        <v>301</v>
      </c>
      <c r="E7" t="s">
        <v>301</v>
      </c>
      <c r="F7" t="s">
        <v>297</v>
      </c>
      <c r="G7" t="s">
        <v>54</v>
      </c>
      <c r="H7" t="s">
        <v>172</v>
      </c>
      <c r="I7" t="s">
        <v>169</v>
      </c>
      <c r="J7" t="s">
        <v>170</v>
      </c>
      <c r="K7" t="s">
        <v>173</v>
      </c>
      <c r="L7" t="s">
        <v>174</v>
      </c>
      <c r="N7">
        <v>1</v>
      </c>
      <c r="O7">
        <v>4.1666666666666664E-2</v>
      </c>
      <c r="P7">
        <v>1</v>
      </c>
      <c r="Q7" t="s">
        <v>296</v>
      </c>
      <c r="R7" t="s">
        <v>171</v>
      </c>
      <c r="S7" t="s">
        <v>298</v>
      </c>
      <c r="T7" s="183" t="s">
        <v>175</v>
      </c>
      <c r="V7" s="183">
        <v>1</v>
      </c>
    </row>
    <row r="8" spans="1:23" x14ac:dyDescent="0.3">
      <c r="A8" t="s">
        <v>51</v>
      </c>
      <c r="B8" t="s">
        <v>177</v>
      </c>
      <c r="C8" t="s">
        <v>302</v>
      </c>
      <c r="D8">
        <v>0</v>
      </c>
      <c r="E8">
        <v>0</v>
      </c>
      <c r="F8" t="s">
        <v>297</v>
      </c>
      <c r="G8" t="s">
        <v>55</v>
      </c>
      <c r="H8" t="s">
        <v>172</v>
      </c>
      <c r="I8" t="s">
        <v>169</v>
      </c>
      <c r="J8" t="s">
        <v>170</v>
      </c>
      <c r="K8" t="s">
        <v>173</v>
      </c>
      <c r="L8" t="s">
        <v>174</v>
      </c>
      <c r="M8" t="s">
        <v>178</v>
      </c>
      <c r="N8">
        <v>1</v>
      </c>
      <c r="O8">
        <v>0</v>
      </c>
      <c r="P8">
        <v>0</v>
      </c>
      <c r="Q8" t="s">
        <v>296</v>
      </c>
      <c r="R8" t="s">
        <v>176</v>
      </c>
      <c r="S8" t="s">
        <v>300</v>
      </c>
      <c r="T8" s="183" t="s">
        <v>179</v>
      </c>
      <c r="V8" s="183">
        <v>1</v>
      </c>
    </row>
    <row r="9" spans="1:23" x14ac:dyDescent="0.3">
      <c r="A9" t="s">
        <v>51</v>
      </c>
      <c r="B9" t="s">
        <v>180</v>
      </c>
      <c r="C9" t="s">
        <v>303</v>
      </c>
      <c r="D9" t="s">
        <v>304</v>
      </c>
      <c r="E9" t="s">
        <v>304</v>
      </c>
      <c r="F9" t="s">
        <v>297</v>
      </c>
      <c r="G9" t="s">
        <v>56</v>
      </c>
      <c r="H9" t="s">
        <v>172</v>
      </c>
      <c r="I9" t="s">
        <v>169</v>
      </c>
      <c r="J9" t="s">
        <v>170</v>
      </c>
      <c r="K9" t="s">
        <v>173</v>
      </c>
      <c r="L9" t="s">
        <v>174</v>
      </c>
      <c r="N9">
        <v>1</v>
      </c>
      <c r="O9">
        <v>4.1666666666666664E-2</v>
      </c>
      <c r="P9">
        <v>1</v>
      </c>
      <c r="Q9" t="s">
        <v>296</v>
      </c>
      <c r="R9" t="s">
        <v>177</v>
      </c>
      <c r="S9" t="s">
        <v>302</v>
      </c>
      <c r="T9" s="183" t="s">
        <v>175</v>
      </c>
      <c r="V9" s="183">
        <v>1</v>
      </c>
    </row>
    <row r="10" spans="1:23" x14ac:dyDescent="0.3">
      <c r="A10" t="s">
        <v>51</v>
      </c>
      <c r="B10" t="s">
        <v>181</v>
      </c>
      <c r="C10" t="s">
        <v>305</v>
      </c>
      <c r="D10" t="s">
        <v>306</v>
      </c>
      <c r="E10" t="s">
        <v>306</v>
      </c>
      <c r="F10" t="s">
        <v>297</v>
      </c>
      <c r="G10" t="s">
        <v>57</v>
      </c>
      <c r="H10" t="s">
        <v>172</v>
      </c>
      <c r="I10" t="s">
        <v>169</v>
      </c>
      <c r="J10" t="s">
        <v>170</v>
      </c>
      <c r="K10" t="s">
        <v>173</v>
      </c>
      <c r="L10" t="s">
        <v>174</v>
      </c>
      <c r="M10" t="s">
        <v>178</v>
      </c>
      <c r="N10">
        <v>1</v>
      </c>
      <c r="O10">
        <v>4.1666666666666664E-2</v>
      </c>
      <c r="P10">
        <v>1</v>
      </c>
      <c r="Q10" t="s">
        <v>296</v>
      </c>
      <c r="R10" t="s">
        <v>180</v>
      </c>
      <c r="S10" t="s">
        <v>303</v>
      </c>
      <c r="T10" s="183" t="s">
        <v>175</v>
      </c>
      <c r="V10" s="183">
        <v>1</v>
      </c>
    </row>
    <row r="11" spans="1:23" x14ac:dyDescent="0.3">
      <c r="A11" t="s">
        <v>51</v>
      </c>
      <c r="B11" t="s">
        <v>182</v>
      </c>
      <c r="C11" t="s">
        <v>307</v>
      </c>
      <c r="D11" t="s">
        <v>308</v>
      </c>
      <c r="E11" t="s">
        <v>308</v>
      </c>
      <c r="F11" t="s">
        <v>297</v>
      </c>
      <c r="G11" t="s">
        <v>58</v>
      </c>
      <c r="H11" t="s">
        <v>172</v>
      </c>
      <c r="I11" t="s">
        <v>169</v>
      </c>
      <c r="J11" t="s">
        <v>170</v>
      </c>
      <c r="K11" t="s">
        <v>173</v>
      </c>
      <c r="L11" t="s">
        <v>174</v>
      </c>
      <c r="N11">
        <v>1</v>
      </c>
      <c r="O11">
        <v>4.1666666666666664E-2</v>
      </c>
      <c r="P11">
        <v>1</v>
      </c>
      <c r="Q11" t="s">
        <v>296</v>
      </c>
      <c r="R11" t="s">
        <v>181</v>
      </c>
      <c r="S11" t="s">
        <v>305</v>
      </c>
      <c r="T11" s="183" t="s">
        <v>175</v>
      </c>
      <c r="V11" s="183">
        <v>1</v>
      </c>
    </row>
    <row r="12" spans="1:23" x14ac:dyDescent="0.3">
      <c r="A12" t="s">
        <v>51</v>
      </c>
      <c r="B12" t="s">
        <v>183</v>
      </c>
      <c r="C12" t="s">
        <v>309</v>
      </c>
      <c r="D12" t="s">
        <v>310</v>
      </c>
      <c r="E12" t="s">
        <v>310</v>
      </c>
      <c r="F12" t="s">
        <v>297</v>
      </c>
      <c r="G12" t="s">
        <v>59</v>
      </c>
      <c r="H12" t="s">
        <v>172</v>
      </c>
      <c r="I12" t="s">
        <v>169</v>
      </c>
      <c r="J12" t="s">
        <v>170</v>
      </c>
      <c r="K12" t="s">
        <v>173</v>
      </c>
      <c r="L12" t="s">
        <v>174</v>
      </c>
      <c r="M12" t="s">
        <v>178</v>
      </c>
      <c r="N12">
        <v>1</v>
      </c>
      <c r="O12">
        <v>4.1666666666666664E-2</v>
      </c>
      <c r="P12">
        <v>1</v>
      </c>
      <c r="Q12" t="s">
        <v>296</v>
      </c>
      <c r="R12" t="s">
        <v>182</v>
      </c>
      <c r="S12" t="s">
        <v>307</v>
      </c>
      <c r="T12" s="183" t="s">
        <v>175</v>
      </c>
      <c r="V12" s="183">
        <v>1</v>
      </c>
    </row>
    <row r="13" spans="1:23" x14ac:dyDescent="0.3">
      <c r="A13" t="s">
        <v>51</v>
      </c>
      <c r="B13" t="s">
        <v>184</v>
      </c>
      <c r="C13" t="s">
        <v>311</v>
      </c>
      <c r="D13" t="s">
        <v>312</v>
      </c>
      <c r="E13" t="s">
        <v>312</v>
      </c>
      <c r="F13" t="s">
        <v>297</v>
      </c>
      <c r="G13" t="s">
        <v>60</v>
      </c>
      <c r="H13" t="s">
        <v>172</v>
      </c>
      <c r="I13" t="s">
        <v>169</v>
      </c>
      <c r="J13" t="s">
        <v>170</v>
      </c>
      <c r="K13" t="s">
        <v>173</v>
      </c>
      <c r="L13" t="s">
        <v>174</v>
      </c>
      <c r="N13">
        <v>1</v>
      </c>
      <c r="O13">
        <v>4.1666666666666664E-2</v>
      </c>
      <c r="P13">
        <v>1</v>
      </c>
      <c r="Q13" t="s">
        <v>296</v>
      </c>
      <c r="R13" t="s">
        <v>183</v>
      </c>
      <c r="S13" t="s">
        <v>309</v>
      </c>
      <c r="T13" s="183" t="s">
        <v>179</v>
      </c>
      <c r="V13" s="183">
        <v>1</v>
      </c>
    </row>
    <row r="14" spans="1:23" x14ac:dyDescent="0.3">
      <c r="A14" t="s">
        <v>51</v>
      </c>
      <c r="B14" t="s">
        <v>185</v>
      </c>
      <c r="C14" t="s">
        <v>313</v>
      </c>
      <c r="D14" t="s">
        <v>314</v>
      </c>
      <c r="E14" t="s">
        <v>314</v>
      </c>
      <c r="F14" t="s">
        <v>297</v>
      </c>
      <c r="G14" t="s">
        <v>61</v>
      </c>
      <c r="H14" t="s">
        <v>172</v>
      </c>
      <c r="I14" t="s">
        <v>169</v>
      </c>
      <c r="J14" t="s">
        <v>170</v>
      </c>
      <c r="K14" t="s">
        <v>173</v>
      </c>
      <c r="L14" t="s">
        <v>174</v>
      </c>
      <c r="N14">
        <v>1</v>
      </c>
      <c r="O14">
        <v>4.1666666666666664E-2</v>
      </c>
      <c r="P14">
        <v>1</v>
      </c>
      <c r="Q14" t="s">
        <v>296</v>
      </c>
      <c r="R14" t="s">
        <v>184</v>
      </c>
      <c r="S14" t="s">
        <v>311</v>
      </c>
      <c r="T14" s="183" t="s">
        <v>179</v>
      </c>
      <c r="V14" s="183">
        <v>1</v>
      </c>
    </row>
    <row r="15" spans="1:23" x14ac:dyDescent="0.3">
      <c r="A15" t="s">
        <v>51</v>
      </c>
      <c r="B15" t="s">
        <v>186</v>
      </c>
      <c r="C15" t="s">
        <v>315</v>
      </c>
      <c r="D15">
        <v>0</v>
      </c>
      <c r="E15">
        <v>0</v>
      </c>
      <c r="F15" t="s">
        <v>297</v>
      </c>
      <c r="G15" t="s">
        <v>62</v>
      </c>
      <c r="H15" t="s">
        <v>172</v>
      </c>
      <c r="I15" t="s">
        <v>169</v>
      </c>
      <c r="J15" t="s">
        <v>170</v>
      </c>
      <c r="K15" t="s">
        <v>173</v>
      </c>
      <c r="L15" t="s">
        <v>174</v>
      </c>
      <c r="N15">
        <v>1</v>
      </c>
      <c r="O15">
        <v>0</v>
      </c>
      <c r="P15">
        <v>0</v>
      </c>
      <c r="Q15" t="s">
        <v>296</v>
      </c>
      <c r="R15" t="s">
        <v>185</v>
      </c>
      <c r="S15" t="s">
        <v>313</v>
      </c>
      <c r="T15" s="183" t="s">
        <v>175</v>
      </c>
      <c r="V15" s="183">
        <v>1</v>
      </c>
    </row>
    <row r="16" spans="1:23" x14ac:dyDescent="0.3">
      <c r="A16" t="s">
        <v>51</v>
      </c>
      <c r="B16" t="s">
        <v>187</v>
      </c>
      <c r="C16" t="s">
        <v>316</v>
      </c>
      <c r="D16" t="s">
        <v>317</v>
      </c>
      <c r="E16" t="s">
        <v>317</v>
      </c>
      <c r="F16" t="s">
        <v>297</v>
      </c>
      <c r="G16" t="s">
        <v>63</v>
      </c>
      <c r="H16" t="s">
        <v>172</v>
      </c>
      <c r="I16" t="s">
        <v>169</v>
      </c>
      <c r="J16" t="s">
        <v>170</v>
      </c>
      <c r="K16" t="s">
        <v>173</v>
      </c>
      <c r="L16" t="s">
        <v>174</v>
      </c>
      <c r="N16">
        <v>1</v>
      </c>
      <c r="O16">
        <v>4.1666666666666664E-2</v>
      </c>
      <c r="P16">
        <v>1</v>
      </c>
      <c r="Q16" t="s">
        <v>296</v>
      </c>
      <c r="R16" t="s">
        <v>186</v>
      </c>
      <c r="S16" t="s">
        <v>315</v>
      </c>
      <c r="T16" s="183" t="s">
        <v>179</v>
      </c>
      <c r="V16" s="183">
        <v>1</v>
      </c>
    </row>
    <row r="17" spans="1:23" x14ac:dyDescent="0.3">
      <c r="A17" t="s">
        <v>51</v>
      </c>
      <c r="B17" t="s">
        <v>258</v>
      </c>
      <c r="C17" t="s">
        <v>607</v>
      </c>
      <c r="D17" t="s">
        <v>109</v>
      </c>
      <c r="E17" t="s">
        <v>109</v>
      </c>
      <c r="F17" t="s">
        <v>53</v>
      </c>
      <c r="G17" t="s">
        <v>167</v>
      </c>
      <c r="H17" t="s">
        <v>168</v>
      </c>
      <c r="I17" t="s">
        <v>169</v>
      </c>
      <c r="J17" t="s">
        <v>189</v>
      </c>
      <c r="L17" t="s">
        <v>190</v>
      </c>
      <c r="N17">
        <v>1</v>
      </c>
      <c r="O17">
        <v>0</v>
      </c>
      <c r="P17">
        <v>0</v>
      </c>
      <c r="Q17"/>
      <c r="R17" t="s">
        <v>166</v>
      </c>
      <c r="S17" t="s">
        <v>296</v>
      </c>
      <c r="T17" s="183" t="s">
        <v>179</v>
      </c>
      <c r="U17" s="183">
        <v>4</v>
      </c>
      <c r="V17" s="183">
        <v>1</v>
      </c>
      <c r="W17" s="183">
        <v>9</v>
      </c>
    </row>
    <row r="18" spans="1:23" x14ac:dyDescent="0.3">
      <c r="A18" t="s">
        <v>51</v>
      </c>
      <c r="B18" t="s">
        <v>259</v>
      </c>
      <c r="C18" t="s">
        <v>608</v>
      </c>
      <c r="D18" t="s">
        <v>441</v>
      </c>
      <c r="E18" t="s">
        <v>441</v>
      </c>
      <c r="F18" t="s">
        <v>109</v>
      </c>
      <c r="G18" t="s">
        <v>52</v>
      </c>
      <c r="H18" t="s">
        <v>172</v>
      </c>
      <c r="I18" t="s">
        <v>169</v>
      </c>
      <c r="J18" t="s">
        <v>189</v>
      </c>
      <c r="K18" t="s">
        <v>192</v>
      </c>
      <c r="L18" t="s">
        <v>193</v>
      </c>
      <c r="M18" t="s">
        <v>194</v>
      </c>
      <c r="N18">
        <v>70</v>
      </c>
      <c r="O18">
        <v>3.0555555555555557E-3</v>
      </c>
      <c r="P18">
        <v>2</v>
      </c>
      <c r="Q18" t="s">
        <v>607</v>
      </c>
      <c r="R18" t="s">
        <v>258</v>
      </c>
      <c r="S18" t="s">
        <v>607</v>
      </c>
      <c r="T18" s="183" t="s">
        <v>175</v>
      </c>
      <c r="V18" s="183">
        <v>1</v>
      </c>
    </row>
    <row r="19" spans="1:23" x14ac:dyDescent="0.3">
      <c r="A19" t="s">
        <v>51</v>
      </c>
      <c r="B19" t="s">
        <v>260</v>
      </c>
      <c r="C19" t="s">
        <v>609</v>
      </c>
      <c r="D19" t="s">
        <v>442</v>
      </c>
      <c r="E19" t="s">
        <v>442</v>
      </c>
      <c r="F19" t="s">
        <v>109</v>
      </c>
      <c r="G19" t="s">
        <v>54</v>
      </c>
      <c r="H19" t="s">
        <v>172</v>
      </c>
      <c r="I19" t="s">
        <v>169</v>
      </c>
      <c r="J19" t="s">
        <v>189</v>
      </c>
      <c r="K19" t="s">
        <v>201</v>
      </c>
      <c r="L19" t="s">
        <v>202</v>
      </c>
      <c r="N19">
        <v>70</v>
      </c>
      <c r="O19">
        <v>9.4212962962962957E-3</v>
      </c>
      <c r="P19">
        <v>1</v>
      </c>
      <c r="Q19" t="s">
        <v>607</v>
      </c>
      <c r="R19" t="s">
        <v>259</v>
      </c>
      <c r="S19" t="s">
        <v>608</v>
      </c>
      <c r="T19" s="183" t="s">
        <v>179</v>
      </c>
      <c r="V19" s="183">
        <v>1</v>
      </c>
    </row>
    <row r="20" spans="1:23" x14ac:dyDescent="0.3">
      <c r="A20" t="s">
        <v>51</v>
      </c>
      <c r="B20" t="s">
        <v>261</v>
      </c>
      <c r="C20" t="s">
        <v>610</v>
      </c>
      <c r="D20" t="s">
        <v>430</v>
      </c>
      <c r="E20" t="s">
        <v>430</v>
      </c>
      <c r="F20" t="s">
        <v>109</v>
      </c>
      <c r="G20" t="s">
        <v>55</v>
      </c>
      <c r="H20" t="s">
        <v>172</v>
      </c>
      <c r="I20" t="s">
        <v>169</v>
      </c>
      <c r="J20" t="s">
        <v>189</v>
      </c>
      <c r="K20" t="s">
        <v>205</v>
      </c>
      <c r="N20">
        <v>70</v>
      </c>
      <c r="O20">
        <v>9.4212962962962957E-3</v>
      </c>
      <c r="P20">
        <v>1</v>
      </c>
      <c r="Q20" t="s">
        <v>607</v>
      </c>
      <c r="R20" t="s">
        <v>260</v>
      </c>
      <c r="S20" t="s">
        <v>609</v>
      </c>
      <c r="T20" s="183" t="s">
        <v>179</v>
      </c>
      <c r="V20" s="183">
        <v>1</v>
      </c>
    </row>
    <row r="21" spans="1:23" x14ac:dyDescent="0.3">
      <c r="A21" t="s">
        <v>51</v>
      </c>
      <c r="B21" t="s">
        <v>262</v>
      </c>
      <c r="C21" t="s">
        <v>611</v>
      </c>
      <c r="D21" t="s">
        <v>431</v>
      </c>
      <c r="E21" t="s">
        <v>431</v>
      </c>
      <c r="F21" t="s">
        <v>109</v>
      </c>
      <c r="G21" t="s">
        <v>56</v>
      </c>
      <c r="H21" t="s">
        <v>172</v>
      </c>
      <c r="I21" t="s">
        <v>169</v>
      </c>
      <c r="J21" t="s">
        <v>189</v>
      </c>
      <c r="K21" t="s">
        <v>205</v>
      </c>
      <c r="N21">
        <v>70</v>
      </c>
      <c r="O21">
        <v>2.5000000000000001E-3</v>
      </c>
      <c r="P21">
        <v>1</v>
      </c>
      <c r="Q21" t="s">
        <v>607</v>
      </c>
      <c r="R21" t="s">
        <v>261</v>
      </c>
      <c r="S21" t="s">
        <v>610</v>
      </c>
      <c r="T21" s="183" t="s">
        <v>175</v>
      </c>
      <c r="V21" s="183">
        <v>1</v>
      </c>
    </row>
    <row r="22" spans="1:23" x14ac:dyDescent="0.3">
      <c r="A22" t="s">
        <v>51</v>
      </c>
      <c r="B22" t="s">
        <v>263</v>
      </c>
      <c r="C22" t="s">
        <v>612</v>
      </c>
      <c r="D22" t="s">
        <v>443</v>
      </c>
      <c r="E22" t="s">
        <v>443</v>
      </c>
      <c r="F22" t="s">
        <v>109</v>
      </c>
      <c r="G22" t="s">
        <v>57</v>
      </c>
      <c r="H22" t="s">
        <v>172</v>
      </c>
      <c r="I22" t="s">
        <v>169</v>
      </c>
      <c r="J22" t="s">
        <v>189</v>
      </c>
      <c r="K22" t="s">
        <v>208</v>
      </c>
      <c r="L22" t="s">
        <v>190</v>
      </c>
      <c r="N22">
        <v>3</v>
      </c>
      <c r="O22">
        <v>3.2638888888888891E-3</v>
      </c>
      <c r="P22">
        <v>1</v>
      </c>
      <c r="Q22" t="s">
        <v>607</v>
      </c>
      <c r="R22" t="s">
        <v>262</v>
      </c>
      <c r="S22" t="s">
        <v>611</v>
      </c>
      <c r="T22" s="183" t="s">
        <v>179</v>
      </c>
      <c r="V22" s="183">
        <v>1</v>
      </c>
    </row>
    <row r="23" spans="1:23" x14ac:dyDescent="0.3">
      <c r="A23" t="s">
        <v>51</v>
      </c>
      <c r="B23" t="s">
        <v>264</v>
      </c>
      <c r="C23" t="s">
        <v>613</v>
      </c>
      <c r="D23" t="s">
        <v>433</v>
      </c>
      <c r="E23" t="s">
        <v>433</v>
      </c>
      <c r="F23" t="s">
        <v>109</v>
      </c>
      <c r="G23" t="s">
        <v>58</v>
      </c>
      <c r="H23" t="s">
        <v>172</v>
      </c>
      <c r="I23" t="s">
        <v>169</v>
      </c>
      <c r="J23" t="s">
        <v>189</v>
      </c>
      <c r="K23" t="s">
        <v>208</v>
      </c>
      <c r="L23" t="s">
        <v>190</v>
      </c>
      <c r="N23">
        <v>3</v>
      </c>
      <c r="O23">
        <v>7.2916666666666668E-3</v>
      </c>
      <c r="P23">
        <v>2</v>
      </c>
      <c r="Q23" t="s">
        <v>607</v>
      </c>
      <c r="R23" t="s">
        <v>263</v>
      </c>
      <c r="S23" t="s">
        <v>612</v>
      </c>
      <c r="T23" s="183" t="s">
        <v>175</v>
      </c>
      <c r="V23" s="183">
        <v>1</v>
      </c>
    </row>
    <row r="24" spans="1:23" x14ac:dyDescent="0.3">
      <c r="A24" t="s">
        <v>51</v>
      </c>
      <c r="B24" t="s">
        <v>265</v>
      </c>
      <c r="C24" t="s">
        <v>614</v>
      </c>
      <c r="D24" t="s">
        <v>434</v>
      </c>
      <c r="E24" t="s">
        <v>434</v>
      </c>
      <c r="F24" t="s">
        <v>109</v>
      </c>
      <c r="G24" t="s">
        <v>59</v>
      </c>
      <c r="H24" t="s">
        <v>172</v>
      </c>
      <c r="I24" t="s">
        <v>169</v>
      </c>
      <c r="J24" t="s">
        <v>189</v>
      </c>
      <c r="K24" t="s">
        <v>208</v>
      </c>
      <c r="L24" t="s">
        <v>190</v>
      </c>
      <c r="N24">
        <v>3</v>
      </c>
      <c r="O24">
        <v>2.6041666666666665E-3</v>
      </c>
      <c r="P24">
        <v>1</v>
      </c>
      <c r="Q24" t="s">
        <v>607</v>
      </c>
      <c r="R24" t="s">
        <v>263</v>
      </c>
      <c r="S24" t="s">
        <v>612</v>
      </c>
      <c r="T24" s="183" t="s">
        <v>175</v>
      </c>
      <c r="V24" s="183">
        <v>1</v>
      </c>
    </row>
    <row r="25" spans="1:23" x14ac:dyDescent="0.3">
      <c r="A25" t="s">
        <v>51</v>
      </c>
      <c r="B25" t="s">
        <v>266</v>
      </c>
      <c r="C25" t="s">
        <v>615</v>
      </c>
      <c r="D25" t="s">
        <v>444</v>
      </c>
      <c r="E25" t="s">
        <v>444</v>
      </c>
      <c r="F25" t="s">
        <v>109</v>
      </c>
      <c r="G25" t="s">
        <v>60</v>
      </c>
      <c r="H25" t="s">
        <v>172</v>
      </c>
      <c r="I25" t="s">
        <v>169</v>
      </c>
      <c r="J25" t="s">
        <v>189</v>
      </c>
      <c r="K25" t="s">
        <v>208</v>
      </c>
      <c r="L25" t="s">
        <v>190</v>
      </c>
      <c r="N25">
        <v>3</v>
      </c>
      <c r="O25">
        <v>6.9444444444444441E-3</v>
      </c>
      <c r="P25">
        <v>1</v>
      </c>
      <c r="Q25" t="s">
        <v>607</v>
      </c>
      <c r="R25" t="s">
        <v>263</v>
      </c>
      <c r="S25" t="s">
        <v>612</v>
      </c>
      <c r="T25" s="183" t="s">
        <v>175</v>
      </c>
      <c r="V25" s="183">
        <v>1</v>
      </c>
    </row>
    <row r="26" spans="1:23" x14ac:dyDescent="0.3">
      <c r="A26" t="s">
        <v>51</v>
      </c>
      <c r="B26" t="s">
        <v>267</v>
      </c>
      <c r="C26" t="s">
        <v>616</v>
      </c>
      <c r="D26" t="s">
        <v>435</v>
      </c>
      <c r="E26" t="s">
        <v>435</v>
      </c>
      <c r="F26" t="s">
        <v>109</v>
      </c>
      <c r="G26" t="s">
        <v>61</v>
      </c>
      <c r="H26" t="s">
        <v>172</v>
      </c>
      <c r="I26" t="s">
        <v>169</v>
      </c>
      <c r="J26" t="s">
        <v>189</v>
      </c>
      <c r="K26" t="s">
        <v>201</v>
      </c>
      <c r="L26" t="s">
        <v>202</v>
      </c>
      <c r="N26">
        <v>70</v>
      </c>
      <c r="O26">
        <v>4.1666666666666664E-2</v>
      </c>
      <c r="P26">
        <v>1</v>
      </c>
      <c r="Q26" t="s">
        <v>607</v>
      </c>
      <c r="R26" t="s">
        <v>266</v>
      </c>
      <c r="S26" t="s">
        <v>615</v>
      </c>
      <c r="T26" s="183" t="s">
        <v>179</v>
      </c>
      <c r="V26" s="183">
        <v>1</v>
      </c>
    </row>
    <row r="27" spans="1:23" x14ac:dyDescent="0.3">
      <c r="A27" t="s">
        <v>51</v>
      </c>
      <c r="B27" t="s">
        <v>268</v>
      </c>
      <c r="C27" t="s">
        <v>617</v>
      </c>
      <c r="D27" t="s">
        <v>436</v>
      </c>
      <c r="E27" t="s">
        <v>436</v>
      </c>
      <c r="F27" t="s">
        <v>109</v>
      </c>
      <c r="G27" t="s">
        <v>62</v>
      </c>
      <c r="H27" t="s">
        <v>172</v>
      </c>
      <c r="I27" t="s">
        <v>169</v>
      </c>
      <c r="J27" t="s">
        <v>189</v>
      </c>
      <c r="K27" t="s">
        <v>205</v>
      </c>
      <c r="N27">
        <v>70</v>
      </c>
      <c r="O27">
        <v>4.1666666666666664E-2</v>
      </c>
      <c r="P27">
        <v>1</v>
      </c>
      <c r="Q27" t="s">
        <v>607</v>
      </c>
      <c r="R27" t="s">
        <v>267</v>
      </c>
      <c r="S27" t="s">
        <v>616</v>
      </c>
      <c r="T27" s="183" t="s">
        <v>179</v>
      </c>
      <c r="V27" s="183">
        <v>1</v>
      </c>
    </row>
  </sheetData>
  <phoneticPr fontId="2" type="noConversion"/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BE83-4558-49AC-86C2-78C6B71B531C}">
  <sheetPr codeName="Munka41">
    <tabColor rgb="FF7030A0"/>
    <pageSetUpPr fitToPage="1"/>
  </sheetPr>
  <dimension ref="A1:AQ200"/>
  <sheetViews>
    <sheetView zoomScale="85" zoomScaleNormal="85" workbookViewId="0">
      <pane xSplit="4" ySplit="4" topLeftCell="E26" activePane="bottomRight" state="frozen"/>
      <selection pane="topRight" activeCell="G22" sqref="G22"/>
      <selection pane="bottomLeft" activeCell="G22" sqref="G22"/>
      <selection pane="bottomRight" activeCell="W24" sqref="W24"/>
    </sheetView>
  </sheetViews>
  <sheetFormatPr defaultColWidth="17.44140625" defaultRowHeight="14.4" x14ac:dyDescent="0.3"/>
  <cols>
    <col min="1" max="2" width="21.33203125" style="68" bestFit="1" customWidth="1"/>
    <col min="3" max="3" width="18.5546875" style="178" customWidth="1"/>
    <col min="4" max="4" width="35.6640625" style="68" bestFit="1" customWidth="1"/>
    <col min="5" max="5" width="18" style="68" customWidth="1"/>
    <col min="6" max="6" width="21.33203125" style="68" bestFit="1" customWidth="1"/>
    <col min="7" max="7" width="15.44140625" style="68" customWidth="1"/>
    <col min="8" max="8" width="17.33203125" style="68" customWidth="1"/>
    <col min="9" max="9" width="14.33203125" style="68" customWidth="1"/>
    <col min="10" max="10" width="15" style="67" customWidth="1"/>
    <col min="11" max="11" width="15.44140625" style="128" customWidth="1"/>
    <col min="12" max="12" width="13.44140625" style="128" customWidth="1"/>
    <col min="13" max="13" width="13.6640625" style="178" bestFit="1" customWidth="1"/>
    <col min="14" max="14" width="15.44140625" style="68" bestFit="1" customWidth="1"/>
    <col min="15" max="15" width="15.33203125" style="178" bestFit="1" customWidth="1"/>
    <col min="16" max="16" width="17.33203125" style="178" bestFit="1" customWidth="1"/>
    <col min="17" max="17" width="19.6640625" style="68" bestFit="1" customWidth="1"/>
    <col min="18" max="18" width="27.5546875" style="68" bestFit="1" customWidth="1"/>
    <col min="19" max="19" width="15.6640625" style="68" bestFit="1" customWidth="1"/>
    <col min="20" max="20" width="15.44140625" style="128" bestFit="1" customWidth="1"/>
    <col min="21" max="21" width="24.33203125" style="128" bestFit="1" customWidth="1"/>
    <col min="22" max="22" width="21.33203125" style="68" bestFit="1" customWidth="1"/>
    <col min="23" max="23" width="17.33203125" style="68" bestFit="1" customWidth="1"/>
    <col min="24" max="24" width="20.33203125" style="68" bestFit="1" customWidth="1"/>
    <col min="25" max="25" width="14.33203125" style="68" customWidth="1"/>
    <col min="26" max="26" width="21.44140625" style="68" bestFit="1" customWidth="1"/>
    <col min="27" max="27" width="14.6640625" style="68" bestFit="1" customWidth="1"/>
    <col min="28" max="28" width="14.44140625" style="68" bestFit="1" customWidth="1"/>
    <col min="29" max="29" width="17.6640625" style="68" bestFit="1" customWidth="1"/>
    <col min="30" max="30" width="20" style="67" bestFit="1" customWidth="1"/>
    <col min="31" max="31" width="17" style="68" bestFit="1" customWidth="1"/>
    <col min="32" max="32" width="19.6640625" style="68" bestFit="1" customWidth="1"/>
    <col min="33" max="33" width="22.44140625" style="68" bestFit="1" customWidth="1"/>
    <col min="34" max="34" width="15.44140625" style="68" bestFit="1" customWidth="1"/>
    <col min="35" max="35" width="14.5546875" style="128" bestFit="1" customWidth="1"/>
    <col min="36" max="36" width="15" style="68" bestFit="1" customWidth="1"/>
    <col min="37" max="39" width="17.44140625" style="68"/>
    <col min="40" max="16384" width="17.44140625" style="128"/>
  </cols>
  <sheetData>
    <row r="1" spans="1:43" ht="28.8" x14ac:dyDescent="0.3">
      <c r="A1" s="122"/>
      <c r="B1" s="122"/>
      <c r="C1" s="123" t="s">
        <v>318</v>
      </c>
      <c r="D1" s="124">
        <f>INDEX(Projekt_Data[Start Date],1)</f>
        <v>45823</v>
      </c>
      <c r="E1" s="123" t="s">
        <v>319</v>
      </c>
      <c r="F1" s="124">
        <f>INDEX(Projekt_Data[Dedline],1)</f>
        <v>45840</v>
      </c>
      <c r="G1" s="125"/>
      <c r="H1" s="123"/>
      <c r="I1" s="123"/>
      <c r="J1" s="126"/>
      <c r="K1" s="123"/>
      <c r="L1" s="123"/>
      <c r="M1" s="127"/>
      <c r="N1" s="128"/>
      <c r="O1" s="129"/>
      <c r="P1" s="127"/>
      <c r="Q1" s="128"/>
      <c r="R1" s="128"/>
      <c r="S1" s="128"/>
      <c r="V1" s="128"/>
      <c r="W1" s="128"/>
      <c r="X1" s="128"/>
      <c r="Y1" s="128"/>
      <c r="Z1" s="130"/>
      <c r="AA1" s="128"/>
      <c r="AB1" s="128">
        <v>0</v>
      </c>
      <c r="AC1" s="128"/>
      <c r="AD1" s="125"/>
      <c r="AE1" s="128"/>
      <c r="AF1" s="128"/>
      <c r="AG1" s="128"/>
      <c r="AH1" s="128"/>
      <c r="AJ1" s="128"/>
      <c r="AK1" s="128"/>
      <c r="AL1" s="128"/>
      <c r="AM1" s="128"/>
    </row>
    <row r="2" spans="1:43" ht="18" x14ac:dyDescent="0.3">
      <c r="A2" s="131"/>
      <c r="B2" s="131"/>
      <c r="C2" s="127" t="s">
        <v>320</v>
      </c>
      <c r="D2" s="128">
        <v>3</v>
      </c>
      <c r="E2" s="132" t="s">
        <v>321</v>
      </c>
      <c r="F2" s="132">
        <v>2</v>
      </c>
      <c r="G2" s="132"/>
      <c r="H2" s="132"/>
      <c r="I2" s="132"/>
      <c r="J2" s="133"/>
      <c r="K2" s="132"/>
      <c r="L2" s="132"/>
      <c r="M2" s="134"/>
      <c r="N2" s="128"/>
      <c r="O2" s="127"/>
      <c r="P2" s="127"/>
      <c r="Q2" s="128"/>
      <c r="R2" s="128"/>
      <c r="S2" s="128"/>
      <c r="V2" s="128"/>
      <c r="W2" s="128"/>
      <c r="X2" s="128"/>
      <c r="Y2" s="128"/>
      <c r="Z2" s="128"/>
      <c r="AA2" s="128"/>
      <c r="AB2" s="128"/>
      <c r="AC2" s="128"/>
      <c r="AD2" s="125"/>
      <c r="AE2" s="128"/>
      <c r="AF2" s="128"/>
      <c r="AG2" s="128"/>
      <c r="AH2" s="128"/>
      <c r="AJ2" s="128"/>
      <c r="AK2" s="128"/>
      <c r="AL2" s="128"/>
      <c r="AM2" s="128"/>
    </row>
    <row r="3" spans="1:43" x14ac:dyDescent="0.3">
      <c r="A3" s="128"/>
      <c r="B3" s="128"/>
      <c r="C3" s="127"/>
      <c r="D3" s="128"/>
      <c r="E3" s="132"/>
      <c r="F3" s="132"/>
      <c r="G3" s="132"/>
      <c r="H3" s="132"/>
      <c r="I3" s="132"/>
      <c r="J3" s="133"/>
      <c r="K3" s="132"/>
      <c r="L3" s="132"/>
      <c r="M3" s="134"/>
      <c r="N3" s="128"/>
      <c r="O3" s="127"/>
      <c r="P3" s="127"/>
      <c r="Q3" s="128"/>
      <c r="R3" s="128"/>
      <c r="S3" s="128"/>
      <c r="V3" s="128"/>
      <c r="W3" s="128"/>
      <c r="X3" s="128"/>
      <c r="Y3" s="128"/>
      <c r="Z3" s="128"/>
      <c r="AA3" s="128"/>
      <c r="AB3" s="128"/>
      <c r="AC3" s="128"/>
      <c r="AD3" s="125"/>
      <c r="AE3" s="128"/>
      <c r="AF3" s="128"/>
      <c r="AG3" s="128"/>
      <c r="AH3" s="128"/>
      <c r="AJ3" s="128"/>
      <c r="AK3" s="128"/>
      <c r="AL3" s="128"/>
      <c r="AM3" s="128"/>
    </row>
    <row r="4" spans="1:43" ht="43.2" x14ac:dyDescent="0.3">
      <c r="A4" s="175" t="s">
        <v>322</v>
      </c>
      <c r="B4" s="175" t="s">
        <v>145</v>
      </c>
      <c r="C4" s="175" t="s">
        <v>146</v>
      </c>
      <c r="D4" s="175" t="s">
        <v>147</v>
      </c>
      <c r="E4" s="175" t="s">
        <v>150</v>
      </c>
      <c r="F4" s="175" t="s">
        <v>151</v>
      </c>
      <c r="G4" s="175" t="s">
        <v>152</v>
      </c>
      <c r="H4" s="175" t="s">
        <v>153</v>
      </c>
      <c r="I4" s="175" t="s">
        <v>154</v>
      </c>
      <c r="J4" s="175" t="s">
        <v>155</v>
      </c>
      <c r="K4" s="135" t="s">
        <v>323</v>
      </c>
      <c r="L4" s="135" t="s">
        <v>29</v>
      </c>
      <c r="M4" s="175" t="s">
        <v>156</v>
      </c>
      <c r="N4" s="175" t="s">
        <v>157</v>
      </c>
      <c r="O4" s="175" t="s">
        <v>158</v>
      </c>
      <c r="P4" s="175" t="s">
        <v>159</v>
      </c>
      <c r="Q4" s="175" t="s">
        <v>161</v>
      </c>
      <c r="R4" s="175" t="s">
        <v>162</v>
      </c>
      <c r="S4" s="175" t="s">
        <v>163</v>
      </c>
      <c r="T4" s="135" t="s">
        <v>324</v>
      </c>
      <c r="U4" s="135" t="s">
        <v>164</v>
      </c>
      <c r="V4" s="175" t="s">
        <v>325</v>
      </c>
      <c r="W4" s="175" t="s">
        <v>326</v>
      </c>
      <c r="X4" s="175" t="s">
        <v>327</v>
      </c>
      <c r="Y4" s="179" t="s">
        <v>328</v>
      </c>
      <c r="Z4" s="175" t="s">
        <v>329</v>
      </c>
      <c r="AA4" s="175" t="s">
        <v>330</v>
      </c>
      <c r="AB4" s="175" t="s">
        <v>331</v>
      </c>
      <c r="AC4" s="175" t="s">
        <v>332</v>
      </c>
      <c r="AD4" s="176" t="s">
        <v>333</v>
      </c>
      <c r="AE4" s="176" t="s">
        <v>334</v>
      </c>
      <c r="AF4" s="176" t="s">
        <v>165</v>
      </c>
      <c r="AG4" s="175" t="s">
        <v>335</v>
      </c>
      <c r="AH4" s="175" t="s">
        <v>336</v>
      </c>
      <c r="AI4" s="135" t="s">
        <v>337</v>
      </c>
      <c r="AJ4" s="175" t="s">
        <v>338</v>
      </c>
      <c r="AK4" s="175" t="s">
        <v>339</v>
      </c>
      <c r="AL4" s="175" t="s">
        <v>340</v>
      </c>
      <c r="AM4" s="175" t="s">
        <v>341</v>
      </c>
      <c r="AN4" s="135" t="s">
        <v>342</v>
      </c>
      <c r="AQ4" s="136"/>
    </row>
    <row r="5" spans="1:43" x14ac:dyDescent="0.3">
      <c r="A5" s="151" t="str">
        <f>IFERROR(Folyamat[[#This Row],[DSMR]],"")</f>
        <v>ProjektSzám</v>
      </c>
      <c r="B5" s="152" t="str">
        <f>IFERROR(Folyamat[[#This Row],[Feladat Rövidnév]],"")</f>
        <v>GyI-E.00</v>
      </c>
      <c r="C5" s="152" t="str">
        <f>IFERROR(Mérföldkövek[[#This Row],[Projekt azonosító]] &amp; "-" &amp; Mérföldkövek[[#This Row],[Feladat Rövidnév]],"")</f>
        <v>ProjektSzám-GyI-E.00</v>
      </c>
      <c r="D5" s="153" t="str">
        <f>IFERROR(Folyamat[[#This Row],[Feladat leírás]],"")</f>
        <v>Előkészítés</v>
      </c>
      <c r="E5" s="154" t="str">
        <f>IFERROR(Folyamat[[#This Row],[Feladat Tipus]],"")</f>
        <v>Összetett folyamat</v>
      </c>
      <c r="F5" s="154" t="str">
        <f>IFERROR(Folyamat[[#This Row],[Kockázat]],"")</f>
        <v>Terv szerint</v>
      </c>
      <c r="G5" s="154" t="str">
        <f>IFERROR(Folyamat[[#This Row],[Részleg 02]],"")</f>
        <v>Gyártás Iroda</v>
      </c>
      <c r="H5" s="154">
        <f>IFERROR(Folyamat[[#This Row],[Részleg 01]],"")</f>
        <v>0</v>
      </c>
      <c r="I5" s="154">
        <f>IFERROR(Folyamat[[#This Row],[Felelős]],"")</f>
        <v>0</v>
      </c>
      <c r="J5" s="154">
        <f>IFERROR(Folyamat[[#This Row],[Támogató]],"")</f>
        <v>0</v>
      </c>
      <c r="K5" s="137">
        <v>0</v>
      </c>
      <c r="L5" s="137"/>
      <c r="M5" s="155">
        <f>IFERROR(Folyamat[[#This Row],[Volumen]],"")</f>
        <v>1</v>
      </c>
      <c r="N5" s="156">
        <f>IFERROR(Folyamat[[#This Row],[Egység idő]],"")</f>
        <v>0</v>
      </c>
      <c r="O5" s="157">
        <f>IFERROR(Folyamat[[#This Row],[Humánerő]],"")</f>
        <v>0</v>
      </c>
      <c r="P5" s="158" t="str">
        <f>IFERROR(IF(Folyamat[[#This Row],[Ősszefoglaló feladat ID]]=0,"",Folyamat[[#This Row],[Ősszefoglaló feladat ID]]),"")</f>
        <v/>
      </c>
      <c r="Q5" s="159" t="str">
        <f>IFERROR(IF(Folyamat[[#This Row],[Szülő feladat ID]]=0,"",Folyamat[[#This Row],[Szülő feladat ID]]),"")</f>
        <v/>
      </c>
      <c r="R5" s="154" t="str">
        <f>IFERROR(IF(Folyamat[[#This Row],[Feladat Függöség Tipusa]]=0,"",Folyamat[[#This Row],[Feladat Függöség Tipusa]]),"")</f>
        <v/>
      </c>
      <c r="S5" s="160">
        <f>IFERROR(Folyamat[[#This Row],[Feladat Késleltetés]],"")</f>
        <v>0</v>
      </c>
      <c r="T5" s="138">
        <f>$D$1</f>
        <v>45823</v>
      </c>
      <c r="U5" s="137">
        <f>IFERROR(Folyamat[[#This Row],[Feladat Elinditása Részleges készültség esetén]],"")</f>
        <v>1</v>
      </c>
      <c r="V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5" s="162" cm="1">
        <f t="array" ref="W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5" s="162">
        <f>Mérföldkövek[[#This Row],[Függökezdés Kalkulált]]+Mérföldkövek[[#This Row],[Feladat Késleltetés]]</f>
        <v>0</v>
      </c>
      <c r="Y5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5" s="162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2</v>
      </c>
      <c r="AA5" s="162" cm="1">
        <f t="array" aca="1" ref="AA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45823</v>
      </c>
      <c r="AB5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45824</v>
      </c>
      <c r="AC5" s="162"/>
      <c r="AD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5" s="163">
        <f>IFERROR(Folyamat[[#This Row],[Extra nap]],"")</f>
        <v>5</v>
      </c>
      <c r="AG5" s="160">
        <f>ROUNDUP((Mérföldkövek[[#This Row],[Tervezettidő]]*24)/8,0)+Mérföldkövek[[#This Row],[Extra nap]]</f>
        <v>5</v>
      </c>
      <c r="AH5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5" s="138"/>
      <c r="AJ5" s="161" cm="1">
        <f t="array" ref="AJ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5" s="161">
        <f ca="1">IF(OR(Mérföldkövek[[#This Row],[Kezdés]]=0,Mérföldkövek[[#This Row],[Napok száma]]=0),0,Mérföldkövek[[#This Row],[Kezdés]]+Mérföldkövek[[#This Row],[Napok száma]]-1+Mérföldkövek[[#This Row],[Nem munkanap]])</f>
        <v>45828</v>
      </c>
      <c r="AL5" s="161" cm="1">
        <f t="array" aca="1" ref="AL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45828</v>
      </c>
      <c r="AM5" s="165">
        <f ca="1">IF(OR(WEEKDAY(Mérföldkövek[[#This Row],[Kalkulált befejezés2]],2)&gt;5), WORKDAY(Mérföldkövek[[#This Row],[Kalkulált befejezés2]],1), Mérföldkövek[[#This Row],[Kalkulált befejezés2]])</f>
        <v>45828</v>
      </c>
      <c r="AN5" s="139"/>
      <c r="AP5" s="140"/>
      <c r="AQ5" s="136"/>
    </row>
    <row r="6" spans="1:43" x14ac:dyDescent="0.3">
      <c r="A6" s="151" t="str">
        <f>IFERROR(Folyamat[[#This Row],[DSMR]],"")</f>
        <v>ProjektSzám</v>
      </c>
      <c r="B6" s="152" t="str">
        <f>IFERROR(Folyamat[[#This Row],[Feladat Rövidnév]],"")</f>
        <v>GyI-E.01</v>
      </c>
      <c r="C6" s="152" t="str">
        <f>IFERROR(Mérföldkövek[[#This Row],[Projekt azonosító]] &amp; "-" &amp; Mérföldkövek[[#This Row],[Feladat Rövidnév]],"")</f>
        <v>ProjektSzám-GyI-E.01</v>
      </c>
      <c r="D6" s="153" t="str">
        <f>IFERROR(Folyamat[[#This Row],[Feladat leírás]],"")</f>
        <v>Megrendelés átadó megbeszélés</v>
      </c>
      <c r="E6" s="154" t="str">
        <f>IFERROR(Folyamat[[#This Row],[Feladat Tipus]],"")</f>
        <v>Folyamat</v>
      </c>
      <c r="F6" s="154" t="str">
        <f>IFERROR(Folyamat[[#This Row],[Kockázat]],"")</f>
        <v>Terv szerint</v>
      </c>
      <c r="G6" s="154" t="str">
        <f>IFERROR(Folyamat[[#This Row],[Részleg 02]],"")</f>
        <v>Gyártás Iroda</v>
      </c>
      <c r="H6" s="154" t="str">
        <f>IFERROR(Folyamat[[#This Row],[Részleg 01]],"")</f>
        <v>Műszaki tervezés</v>
      </c>
      <c r="I6" s="154" t="str">
        <f>IFERROR(Folyamat[[#This Row],[Felelős]],"")</f>
        <v>Simon Kázmér</v>
      </c>
      <c r="J6" s="154">
        <f>IFERROR(Folyamat[[#This Row],[Támogató]],"")</f>
        <v>0</v>
      </c>
      <c r="K6" s="141">
        <v>0</v>
      </c>
      <c r="L6" s="141"/>
      <c r="M6" s="155">
        <f>IFERROR(Folyamat[[#This Row],[Volumen]],"")</f>
        <v>1</v>
      </c>
      <c r="N6" s="156">
        <f>IFERROR(Folyamat[[#This Row],[Egység idő]],"")</f>
        <v>4.1666666666666664E-2</v>
      </c>
      <c r="O6" s="157">
        <f>IFERROR(Folyamat[[#This Row],[Humánerő]],"")</f>
        <v>1</v>
      </c>
      <c r="P6" s="166" t="str">
        <f>IFERROR(IF(Folyamat[[#This Row],[Ősszefoglaló feladat ID]]=0,"",Folyamat[[#This Row],[Ősszefoglaló feladat ID]]),"")</f>
        <v>ProjektSzám-GyI-E.00</v>
      </c>
      <c r="Q6" s="159" t="str">
        <f>IFERROR(IF(Folyamat[[#This Row],[Szülő feladat ID]]=0,"",Folyamat[[#This Row],[Szülő feladat ID]]),"")</f>
        <v>ProjektSzám-GyI-E.00</v>
      </c>
      <c r="R6" s="154" t="str">
        <f>IFERROR(IF(Folyamat[[#This Row],[Feladat Függöség Tipusa]]=0,"",Folyamat[[#This Row],[Feladat Függöség Tipusa]]),"")</f>
        <v>SS</v>
      </c>
      <c r="S6" s="160">
        <f>IFERROR(Folyamat[[#This Row],[Feladat Késleltetés]],"")</f>
        <v>0</v>
      </c>
      <c r="T6" s="142"/>
      <c r="U6" s="141">
        <f>IFERROR(Folyamat[[#This Row],[Feladat Elinditása Részleges készültség esetén]],"")</f>
        <v>1</v>
      </c>
      <c r="V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6" s="162" cm="1">
        <f t="array" aca="1" ref="W6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45824</v>
      </c>
      <c r="X6" s="162">
        <f ca="1">Mérföldkövek[[#This Row],[Függökezdés Kalkulált]]+Mérföldkövek[[#This Row],[Feladat Késleltetés]]</f>
        <v>45824</v>
      </c>
      <c r="Y6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6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45824</v>
      </c>
      <c r="AA6" s="162" cm="1">
        <f t="array" aca="1" ref="AA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45824</v>
      </c>
      <c r="AB6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45824</v>
      </c>
      <c r="AC6" s="167"/>
      <c r="AD6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4.1666666666666664E-2</v>
      </c>
      <c r="AE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4.1666666666666664E-2</v>
      </c>
      <c r="AF6" s="163">
        <f>IFERROR(Folyamat[[#This Row],[Extra nap]],"")</f>
        <v>0</v>
      </c>
      <c r="AG6" s="160">
        <f>ROUNDUP((Mérföldkövek[[#This Row],[Tervezettidő]]*24)/8,0)+Mérföldkövek[[#This Row],[Extra nap]]</f>
        <v>1</v>
      </c>
      <c r="AH6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6" s="138"/>
      <c r="AJ6" s="161" cm="1">
        <f t="array" ref="AJ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6" s="161">
        <f ca="1">IF(OR(Mérföldkövek[[#This Row],[Kezdés]]=0,Mérföldkövek[[#This Row],[Napok száma]]=0),0,Mérföldkövek[[#This Row],[Kezdés]]+Mérföldkövek[[#This Row],[Napok száma]]-1+Mérföldkövek[[#This Row],[Nem munkanap]])</f>
        <v>45824</v>
      </c>
      <c r="AL6" s="161" cm="1">
        <f t="array" aca="1" ref="AL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45824</v>
      </c>
      <c r="AM6" s="165">
        <f ca="1">IF(OR(WEEKDAY(Mérföldkövek[[#This Row],[Kalkulált befejezés2]],2)&gt;5), WORKDAY(Mérföldkövek[[#This Row],[Kalkulált befejezés2]],1), Mérföldkövek[[#This Row],[Kalkulált befejezés2]])</f>
        <v>45824</v>
      </c>
      <c r="AN6" s="139"/>
      <c r="AP6" s="140"/>
      <c r="AQ6" s="136"/>
    </row>
    <row r="7" spans="1:43" x14ac:dyDescent="0.3">
      <c r="A7" s="151" t="str">
        <f>IFERROR(Folyamat[[#This Row],[DSMR]],"")</f>
        <v>ProjektSzám</v>
      </c>
      <c r="B7" s="152" t="str">
        <f>IFERROR(Folyamat[[#This Row],[Feladat Rövidnév]],"")</f>
        <v>GyI-E.02</v>
      </c>
      <c r="C7" s="152" t="str">
        <f>IFERROR(Mérföldkövek[[#This Row],[Projekt azonosító]] &amp; "-" &amp; Mérföldkövek[[#This Row],[Feladat Rövidnév]],"")</f>
        <v>ProjektSzám-GyI-E.02</v>
      </c>
      <c r="D7" s="153" t="str">
        <f>IFERROR(Folyamat[[#This Row],[Feladat leírás]],"")</f>
        <v>Információk beszerzése</v>
      </c>
      <c r="E7" s="154" t="str">
        <f>IFERROR(Folyamat[[#This Row],[Feladat Tipus]],"")</f>
        <v>Folyamat</v>
      </c>
      <c r="F7" s="154" t="str">
        <f>IFERROR(Folyamat[[#This Row],[Kockázat]],"")</f>
        <v>Terv szerint</v>
      </c>
      <c r="G7" s="154" t="str">
        <f>IFERROR(Folyamat[[#This Row],[Részleg 02]],"")</f>
        <v>Gyártás Iroda</v>
      </c>
      <c r="H7" s="154" t="str">
        <f>IFERROR(Folyamat[[#This Row],[Részleg 01]],"")</f>
        <v>Műszaki tervezés</v>
      </c>
      <c r="I7" s="154" t="str">
        <f>IFERROR(Folyamat[[#This Row],[Felelős]],"")</f>
        <v>Simon Kázmér</v>
      </c>
      <c r="J7" s="154">
        <f>IFERROR(Folyamat[[#This Row],[Támogató]],"")</f>
        <v>0</v>
      </c>
      <c r="K7" s="141"/>
      <c r="L7" s="141"/>
      <c r="M7" s="155">
        <f>IFERROR(Folyamat[[#This Row],[Volumen]],"")</f>
        <v>1</v>
      </c>
      <c r="N7" s="156">
        <f>IFERROR(Folyamat[[#This Row],[Egység idő]],"")</f>
        <v>4.1666666666666664E-2</v>
      </c>
      <c r="O7" s="157">
        <f>IFERROR(Folyamat[[#This Row],[Humánerő]],"")</f>
        <v>1</v>
      </c>
      <c r="P7" s="166" t="str">
        <f>IFERROR(IF(Folyamat[[#This Row],[Ősszefoglaló feladat ID]]=0,"",Folyamat[[#This Row],[Ősszefoglaló feladat ID]]),"")</f>
        <v>ProjektSzám-GyI-E.00</v>
      </c>
      <c r="Q7" s="159" t="str">
        <f>IFERROR(IF(Folyamat[[#This Row],[Szülő feladat ID]]=0,"",Folyamat[[#This Row],[Szülő feladat ID]]),"")</f>
        <v>ProjektSzám-GyI-E.01</v>
      </c>
      <c r="R7" s="154" t="str">
        <f>IFERROR(IF(Folyamat[[#This Row],[Feladat Függöség Tipusa]]=0,"",Folyamat[[#This Row],[Feladat Függöség Tipusa]]),"")</f>
        <v>SS</v>
      </c>
      <c r="S7" s="160">
        <f>IFERROR(Folyamat[[#This Row],[Feladat Késleltetés]],"")</f>
        <v>0</v>
      </c>
      <c r="T7" s="142"/>
      <c r="U7" s="141">
        <f>IFERROR(Folyamat[[#This Row],[Feladat Elinditása Részleges készültség esetén]],"")</f>
        <v>1</v>
      </c>
      <c r="V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7" s="162" cm="1">
        <f t="array" aca="1" ref="W7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45824</v>
      </c>
      <c r="X7" s="162">
        <f ca="1">Mérföldkövek[[#This Row],[Függökezdés Kalkulált]]+Mérföldkövek[[#This Row],[Feladat Késleltetés]]</f>
        <v>45824</v>
      </c>
      <c r="Y7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7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45824</v>
      </c>
      <c r="AA7" s="162" cm="1">
        <f t="array" aca="1" ref="AA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45824</v>
      </c>
      <c r="AB7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45824</v>
      </c>
      <c r="AC7" s="167"/>
      <c r="AD7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4.1666666666666664E-2</v>
      </c>
      <c r="AE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4.1666666666666664E-2</v>
      </c>
      <c r="AF7" s="163">
        <f>IFERROR(Folyamat[[#This Row],[Extra nap]],"")</f>
        <v>0</v>
      </c>
      <c r="AG7" s="160">
        <f>ROUNDUP((Mérföldkövek[[#This Row],[Tervezettidő]]*24)/8,0)+Mérföldkövek[[#This Row],[Extra nap]]</f>
        <v>1</v>
      </c>
      <c r="AH7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7" s="138"/>
      <c r="AJ7" s="161" cm="1">
        <f t="array" ref="AJ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7" s="161">
        <f ca="1">IF(OR(Mérföldkövek[[#This Row],[Kezdés]]=0,Mérföldkövek[[#This Row],[Napok száma]]=0),0,Mérföldkövek[[#This Row],[Kezdés]]+Mérföldkövek[[#This Row],[Napok száma]]-1+Mérföldkövek[[#This Row],[Nem munkanap]])</f>
        <v>45824</v>
      </c>
      <c r="AL7" s="161" cm="1">
        <f t="array" aca="1" ref="AL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45824</v>
      </c>
      <c r="AM7" s="165">
        <f ca="1">IF(OR(WEEKDAY(Mérföldkövek[[#This Row],[Kalkulált befejezés2]],2)&gt;5), WORKDAY(Mérföldkövek[[#This Row],[Kalkulált befejezés2]],1), Mérföldkövek[[#This Row],[Kalkulált befejezés2]])</f>
        <v>45824</v>
      </c>
      <c r="AN7" s="139"/>
      <c r="AP7" s="140"/>
      <c r="AQ7" s="136"/>
    </row>
    <row r="8" spans="1:43" x14ac:dyDescent="0.3">
      <c r="A8" s="151" t="str">
        <f>IFERROR(Folyamat[[#This Row],[DSMR]],"")</f>
        <v>ProjektSzám</v>
      </c>
      <c r="B8" s="152" t="str">
        <f>IFERROR(Folyamat[[#This Row],[Feladat Rövidnév]],"")</f>
        <v>GyI-E.02.01</v>
      </c>
      <c r="C8" s="152" t="str">
        <f>IFERROR(Mérföldkövek[[#This Row],[Projekt azonosító]] &amp; "-" &amp; Mérföldkövek[[#This Row],[Feladat Rövidnév]],"")</f>
        <v>ProjektSzám-GyI-E.02.01</v>
      </c>
      <c r="D8" s="153">
        <f>IFERROR(Folyamat[[#This Row],[Feladat leírás]],"")</f>
        <v>0</v>
      </c>
      <c r="E8" s="154" t="str">
        <f>IFERROR(Folyamat[[#This Row],[Feladat Tipus]],"")</f>
        <v>Folyamat</v>
      </c>
      <c r="F8" s="154" t="str">
        <f>IFERROR(Folyamat[[#This Row],[Kockázat]],"")</f>
        <v>Terv szerint</v>
      </c>
      <c r="G8" s="154" t="str">
        <f>IFERROR(Folyamat[[#This Row],[Részleg 02]],"")</f>
        <v>Gyártás Iroda</v>
      </c>
      <c r="H8" s="154" t="str">
        <f>IFERROR(Folyamat[[#This Row],[Részleg 01]],"")</f>
        <v>Műszaki tervezés</v>
      </c>
      <c r="I8" s="154" t="str">
        <f>IFERROR(Folyamat[[#This Row],[Felelős]],"")</f>
        <v>Simon Kázmér</v>
      </c>
      <c r="J8" s="154" t="str">
        <f>IFERROR(Folyamat[[#This Row],[Támogató]],"")</f>
        <v>Szántói Gábor</v>
      </c>
      <c r="K8" s="141"/>
      <c r="L8" s="141"/>
      <c r="M8" s="155">
        <f>IFERROR(Folyamat[[#This Row],[Volumen]],"")</f>
        <v>1</v>
      </c>
      <c r="N8" s="156">
        <f>IFERROR(Folyamat[[#This Row],[Egység idő]],"")</f>
        <v>0</v>
      </c>
      <c r="O8" s="157">
        <f>IFERROR(Folyamat[[#This Row],[Humánerő]],"")</f>
        <v>0</v>
      </c>
      <c r="P8" s="166" t="str">
        <f>IFERROR(IF(Folyamat[[#This Row],[Ősszefoglaló feladat ID]]=0,"",Folyamat[[#This Row],[Ősszefoglaló feladat ID]]),"")</f>
        <v>ProjektSzám-GyI-E.00</v>
      </c>
      <c r="Q8" s="159" t="str">
        <f>IFERROR(IF(Folyamat[[#This Row],[Szülő feladat ID]]=0,"",Folyamat[[#This Row],[Szülő feladat ID]]),"")</f>
        <v>ProjektSzám-GyI-E.02</v>
      </c>
      <c r="R8" s="154" t="str">
        <f>IFERROR(IF(Folyamat[[#This Row],[Feladat Függöség Tipusa]]=0,"",Folyamat[[#This Row],[Feladat Függöség Tipusa]]),"")</f>
        <v>FS</v>
      </c>
      <c r="S8" s="160">
        <f>IFERROR(Folyamat[[#This Row],[Feladat Késleltetés]],"")</f>
        <v>0</v>
      </c>
      <c r="T8" s="142"/>
      <c r="U8" s="141">
        <f>IFERROR(Folyamat[[#This Row],[Feladat Elinditása Részleges készültség esetén]],"")</f>
        <v>1</v>
      </c>
      <c r="V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8" s="162" cm="1">
        <f t="array" aca="1" ref="W8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45825</v>
      </c>
      <c r="X8" s="162">
        <f ca="1">Mérföldkövek[[#This Row],[Függökezdés Kalkulált]]+Mérföldkövek[[#This Row],[Feladat Késleltetés]]</f>
        <v>45825</v>
      </c>
      <c r="Y8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8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45825</v>
      </c>
      <c r="AA8" s="162" cm="1">
        <f t="array" aca="1" ref="AA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45825</v>
      </c>
      <c r="AB8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45825</v>
      </c>
      <c r="AC8" s="167"/>
      <c r="AD8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8" s="163">
        <f>IFERROR(Folyamat[[#This Row],[Extra nap]],"")</f>
        <v>0</v>
      </c>
      <c r="AG8" s="160">
        <f>ROUNDUP((Mérföldkövek[[#This Row],[Tervezettidő]]*24)/8,0)+Mérföldkövek[[#This Row],[Extra nap]]</f>
        <v>0</v>
      </c>
      <c r="AH8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2</v>
      </c>
      <c r="AI8" s="138"/>
      <c r="AJ8" s="161" cm="1">
        <f t="array" ref="AJ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8" s="161">
        <f ca="1">IF(OR(Mérföldkövek[[#This Row],[Kezdés]]=0,Mérföldkövek[[#This Row],[Napok száma]]=0),0,Mérföldkövek[[#This Row],[Kezdés]]+Mérföldkövek[[#This Row],[Napok száma]]-1+Mérföldkövek[[#This Row],[Nem munkanap]])</f>
        <v>0</v>
      </c>
      <c r="AL8" s="161" cm="1">
        <f t="array" aca="1" ref="AL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0</v>
      </c>
      <c r="AM8" s="165">
        <f ca="1">IF(OR(WEEKDAY(Mérföldkövek[[#This Row],[Kalkulált befejezés2]],2)&gt;5), WORKDAY(Mérföldkövek[[#This Row],[Kalkulált befejezés2]],1), Mérföldkövek[[#This Row],[Kalkulált befejezés2]])</f>
        <v>2</v>
      </c>
      <c r="AN8" s="139"/>
      <c r="AP8" s="140"/>
      <c r="AQ8" s="136"/>
    </row>
    <row r="9" spans="1:43" x14ac:dyDescent="0.3">
      <c r="A9" s="151" t="str">
        <f>IFERROR(Folyamat[[#This Row],[DSMR]],"")</f>
        <v>ProjektSzám</v>
      </c>
      <c r="B9" s="152" t="str">
        <f>IFERROR(Folyamat[[#This Row],[Feladat Rövidnév]],"")</f>
        <v>GyI-E.03</v>
      </c>
      <c r="C9" s="152" t="str">
        <f>IFERROR(Mérföldkövek[[#This Row],[Projekt azonosító]] &amp; "-" &amp; Mérföldkövek[[#This Row],[Feladat Rövidnév]],"")</f>
        <v>ProjektSzám-GyI-E.03</v>
      </c>
      <c r="D9" s="153" t="str">
        <f>IFERROR(Folyamat[[#This Row],[Feladat leírás]],"")</f>
        <v>Megerndelőlap elenőrzése</v>
      </c>
      <c r="E9" s="154" t="str">
        <f>IFERROR(Folyamat[[#This Row],[Feladat Tipus]],"")</f>
        <v>Folyamat</v>
      </c>
      <c r="F9" s="154" t="str">
        <f>IFERROR(Folyamat[[#This Row],[Kockázat]],"")</f>
        <v>Terv szerint</v>
      </c>
      <c r="G9" s="154" t="str">
        <f>IFERROR(Folyamat[[#This Row],[Részleg 02]],"")</f>
        <v>Gyártás Iroda</v>
      </c>
      <c r="H9" s="154" t="str">
        <f>IFERROR(Folyamat[[#This Row],[Részleg 01]],"")</f>
        <v>Műszaki tervezés</v>
      </c>
      <c r="I9" s="154" t="str">
        <f>IFERROR(Folyamat[[#This Row],[Felelős]],"")</f>
        <v>Simon Kázmér</v>
      </c>
      <c r="J9" s="154">
        <f>IFERROR(Folyamat[[#This Row],[Támogató]],"")</f>
        <v>0</v>
      </c>
      <c r="K9" s="141"/>
      <c r="L9" s="141"/>
      <c r="M9" s="155">
        <f>IFERROR(Folyamat[[#This Row],[Volumen]],"")</f>
        <v>1</v>
      </c>
      <c r="N9" s="156">
        <f>IFERROR(Folyamat[[#This Row],[Egység idő]],"")</f>
        <v>4.1666666666666664E-2</v>
      </c>
      <c r="O9" s="157">
        <f>IFERROR(Folyamat[[#This Row],[Humánerő]],"")</f>
        <v>1</v>
      </c>
      <c r="P9" s="166" t="str">
        <f>IFERROR(IF(Folyamat[[#This Row],[Ősszefoglaló feladat ID]]=0,"",Folyamat[[#This Row],[Ősszefoglaló feladat ID]]),"")</f>
        <v>ProjektSzám-GyI-E.00</v>
      </c>
      <c r="Q9" s="159" t="str">
        <f>IFERROR(IF(Folyamat[[#This Row],[Szülő feladat ID]]=0,"",Folyamat[[#This Row],[Szülő feladat ID]]),"")</f>
        <v>ProjektSzám-GyI-E.02.01</v>
      </c>
      <c r="R9" s="154" t="str">
        <f>IFERROR(IF(Folyamat[[#This Row],[Feladat Függöség Tipusa]]=0,"",Folyamat[[#This Row],[Feladat Függöség Tipusa]]),"")</f>
        <v>SS</v>
      </c>
      <c r="S9" s="160">
        <f>IFERROR(Folyamat[[#This Row],[Feladat Késleltetés]],"")</f>
        <v>0</v>
      </c>
      <c r="T9" s="142"/>
      <c r="U9" s="141">
        <f>IFERROR(Folyamat[[#This Row],[Feladat Elinditása Részleges készültség esetén]],"")</f>
        <v>1</v>
      </c>
      <c r="V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9" s="162" cm="1">
        <f t="array" aca="1" ref="W9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45825</v>
      </c>
      <c r="X9" s="162">
        <f ca="1">Mérföldkövek[[#This Row],[Függökezdés Kalkulált]]+Mérföldkövek[[#This Row],[Feladat Késleltetés]]</f>
        <v>45825</v>
      </c>
      <c r="Y9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9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45825</v>
      </c>
      <c r="AA9" s="162" cm="1">
        <f t="array" aca="1" ref="AA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45825</v>
      </c>
      <c r="AB9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45825</v>
      </c>
      <c r="AC9" s="167"/>
      <c r="AD9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4.1666666666666664E-2</v>
      </c>
      <c r="AE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4.1666666666666664E-2</v>
      </c>
      <c r="AF9" s="163">
        <f>IFERROR(Folyamat[[#This Row],[Extra nap]],"")</f>
        <v>0</v>
      </c>
      <c r="AG9" s="160">
        <f>ROUNDUP((Mérföldkövek[[#This Row],[Tervezettidő]]*24)/8,0)+Mérföldkövek[[#This Row],[Extra nap]]</f>
        <v>1</v>
      </c>
      <c r="AH9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9" s="138"/>
      <c r="AJ9" s="161" cm="1">
        <f t="array" ref="AJ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9" s="161">
        <f ca="1">IF(OR(Mérföldkövek[[#This Row],[Kezdés]]=0,Mérföldkövek[[#This Row],[Napok száma]]=0),0,Mérföldkövek[[#This Row],[Kezdés]]+Mérföldkövek[[#This Row],[Napok száma]]-1+Mérföldkövek[[#This Row],[Nem munkanap]])</f>
        <v>45825</v>
      </c>
      <c r="AL9" s="161" cm="1">
        <f t="array" aca="1" ref="AL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45825</v>
      </c>
      <c r="AM9" s="165">
        <f ca="1">IF(OR(WEEKDAY(Mérföldkövek[[#This Row],[Kalkulált befejezés2]],2)&gt;5), WORKDAY(Mérföldkövek[[#This Row],[Kalkulált befejezés2]],1), Mérföldkövek[[#This Row],[Kalkulált befejezés2]])</f>
        <v>45825</v>
      </c>
      <c r="AN9" s="139"/>
      <c r="AP9" s="140"/>
      <c r="AQ9" s="136"/>
    </row>
    <row r="10" spans="1:43" x14ac:dyDescent="0.3">
      <c r="A10" s="151" t="str">
        <f>IFERROR(Folyamat[[#This Row],[DSMR]],"")</f>
        <v>ProjektSzám</v>
      </c>
      <c r="B10" s="152" t="str">
        <f>IFERROR(Folyamat[[#This Row],[Feladat Rövidnév]],"")</f>
        <v>GyI-E.04</v>
      </c>
      <c r="C10" s="152" t="str">
        <f>IFERROR(Mérföldkövek[[#This Row],[Projekt azonosító]] &amp; "-" &amp; Mérföldkövek[[#This Row],[Feladat Rövidnév]],"")</f>
        <v>ProjektSzám-GyI-E.04</v>
      </c>
      <c r="D10" s="153" t="str">
        <f>IFERROR(Folyamat[[#This Row],[Feladat leírás]],"")</f>
        <v>Információk elenőrzése</v>
      </c>
      <c r="E10" s="154" t="str">
        <f>IFERROR(Folyamat[[#This Row],[Feladat Tipus]],"")</f>
        <v>Folyamat</v>
      </c>
      <c r="F10" s="154" t="str">
        <f>IFERROR(Folyamat[[#This Row],[Kockázat]],"")</f>
        <v>Terv szerint</v>
      </c>
      <c r="G10" s="154" t="str">
        <f>IFERROR(Folyamat[[#This Row],[Részleg 02]],"")</f>
        <v>Gyártás Iroda</v>
      </c>
      <c r="H10" s="154" t="str">
        <f>IFERROR(Folyamat[[#This Row],[Részleg 01]],"")</f>
        <v>Műszaki tervezés</v>
      </c>
      <c r="I10" s="154" t="str">
        <f>IFERROR(Folyamat[[#This Row],[Felelős]],"")</f>
        <v>Simon Kázmér</v>
      </c>
      <c r="J10" s="154" t="str">
        <f>IFERROR(Folyamat[[#This Row],[Támogató]],"")</f>
        <v>Szántói Gábor</v>
      </c>
      <c r="K10" s="141"/>
      <c r="L10" s="141"/>
      <c r="M10" s="155">
        <f>IFERROR(Folyamat[[#This Row],[Volumen]],"")</f>
        <v>1</v>
      </c>
      <c r="N10" s="156">
        <f>IFERROR(Folyamat[[#This Row],[Egység idő]],"")</f>
        <v>4.1666666666666664E-2</v>
      </c>
      <c r="O10" s="157">
        <f>IFERROR(Folyamat[[#This Row],[Humánerő]],"")</f>
        <v>1</v>
      </c>
      <c r="P10" s="166" t="str">
        <f>IFERROR(IF(Folyamat[[#This Row],[Ősszefoglaló feladat ID]]=0,"",Folyamat[[#This Row],[Ősszefoglaló feladat ID]]),"")</f>
        <v>ProjektSzám-GyI-E.00</v>
      </c>
      <c r="Q10" s="159" t="str">
        <f>IFERROR(IF(Folyamat[[#This Row],[Szülő feladat ID]]=0,"",Folyamat[[#This Row],[Szülő feladat ID]]),"")</f>
        <v>ProjektSzám-GyI-E.03</v>
      </c>
      <c r="R10" s="154" t="str">
        <f>IFERROR(IF(Folyamat[[#This Row],[Feladat Függöség Tipusa]]=0,"",Folyamat[[#This Row],[Feladat Függöség Tipusa]]),"")</f>
        <v>SS</v>
      </c>
      <c r="S10" s="160">
        <f>IFERROR(Folyamat[[#This Row],[Feladat Késleltetés]],"")</f>
        <v>0</v>
      </c>
      <c r="T10" s="142"/>
      <c r="U10" s="141">
        <f>IFERROR(Folyamat[[#This Row],[Feladat Elinditása Részleges készültség esetén]],"")</f>
        <v>1</v>
      </c>
      <c r="V1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0" s="162" cm="1">
        <f t="array" aca="1" ref="W10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45825</v>
      </c>
      <c r="X10" s="162">
        <f ca="1">Mérföldkövek[[#This Row],[Függökezdés Kalkulált]]+Mérföldkövek[[#This Row],[Feladat Késleltetés]]</f>
        <v>45825</v>
      </c>
      <c r="Y10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10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45825</v>
      </c>
      <c r="AA10" s="162" cm="1">
        <f t="array" aca="1" ref="AA1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45825</v>
      </c>
      <c r="AB10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45825</v>
      </c>
      <c r="AC10" s="167"/>
      <c r="AD10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4.1666666666666664E-2</v>
      </c>
      <c r="AE1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4.1666666666666664E-2</v>
      </c>
      <c r="AF10" s="163">
        <f>IFERROR(Folyamat[[#This Row],[Extra nap]],"")</f>
        <v>0</v>
      </c>
      <c r="AG10" s="160">
        <f>ROUNDUP((Mérföldkövek[[#This Row],[Tervezettidő]]*24)/8,0)+Mérföldkövek[[#This Row],[Extra nap]]</f>
        <v>1</v>
      </c>
      <c r="AH10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10" s="138"/>
      <c r="AJ10" s="161" cm="1">
        <f t="array" ref="AJ1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0" s="161">
        <f ca="1">IF(OR(Mérföldkövek[[#This Row],[Kezdés]]=0,Mérföldkövek[[#This Row],[Napok száma]]=0),0,Mérföldkövek[[#This Row],[Kezdés]]+Mérföldkövek[[#This Row],[Napok száma]]-1+Mérföldkövek[[#This Row],[Nem munkanap]])</f>
        <v>45825</v>
      </c>
      <c r="AL10" s="161" cm="1">
        <f t="array" aca="1" ref="AL1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45825</v>
      </c>
      <c r="AM10" s="165">
        <f ca="1">IF(OR(WEEKDAY(Mérföldkövek[[#This Row],[Kalkulált befejezés2]],2)&gt;5), WORKDAY(Mérföldkövek[[#This Row],[Kalkulált befejezés2]],1), Mérföldkövek[[#This Row],[Kalkulált befejezés2]])</f>
        <v>45825</v>
      </c>
      <c r="AN10" s="139"/>
      <c r="AP10" s="140"/>
      <c r="AQ10" s="136"/>
    </row>
    <row r="11" spans="1:43" x14ac:dyDescent="0.3">
      <c r="A11" s="151" t="str">
        <f>IFERROR(Folyamat[[#This Row],[DSMR]],"")</f>
        <v>ProjektSzám</v>
      </c>
      <c r="B11" s="152" t="str">
        <f>IFERROR(Folyamat[[#This Row],[Feladat Rövidnév]],"")</f>
        <v>GyI-E.05</v>
      </c>
      <c r="C11" s="152" t="str">
        <f>IFERROR(Mérföldkövek[[#This Row],[Projekt azonosító]] &amp; "-" &amp; Mérföldkövek[[#This Row],[Feladat Rövidnév]],"")</f>
        <v>ProjektSzám-GyI-E.05</v>
      </c>
      <c r="D11" s="153" t="str">
        <f>IFERROR(Folyamat[[#This Row],[Feladat leírás]],"")</f>
        <v>Meghajtón a mappa előkészítése</v>
      </c>
      <c r="E11" s="154" t="str">
        <f>IFERROR(Folyamat[[#This Row],[Feladat Tipus]],"")</f>
        <v>Folyamat</v>
      </c>
      <c r="F11" s="154" t="str">
        <f>IFERROR(Folyamat[[#This Row],[Kockázat]],"")</f>
        <v>Terv szerint</v>
      </c>
      <c r="G11" s="154" t="str">
        <f>IFERROR(Folyamat[[#This Row],[Részleg 02]],"")</f>
        <v>Gyártás Iroda</v>
      </c>
      <c r="H11" s="154" t="str">
        <f>IFERROR(Folyamat[[#This Row],[Részleg 01]],"")</f>
        <v>Műszaki tervezés</v>
      </c>
      <c r="I11" s="154" t="str">
        <f>IFERROR(Folyamat[[#This Row],[Felelős]],"")</f>
        <v>Simon Kázmér</v>
      </c>
      <c r="J11" s="154">
        <f>IFERROR(Folyamat[[#This Row],[Támogató]],"")</f>
        <v>0</v>
      </c>
      <c r="K11" s="141"/>
      <c r="L11" s="141"/>
      <c r="M11" s="155">
        <f>IFERROR(Folyamat[[#This Row],[Volumen]],"")</f>
        <v>1</v>
      </c>
      <c r="N11" s="156">
        <f>IFERROR(Folyamat[[#This Row],[Egység idő]],"")</f>
        <v>4.1666666666666664E-2</v>
      </c>
      <c r="O11" s="157">
        <f>IFERROR(Folyamat[[#This Row],[Humánerő]],"")</f>
        <v>1</v>
      </c>
      <c r="P11" s="166" t="str">
        <f>IFERROR(IF(Folyamat[[#This Row],[Ősszefoglaló feladat ID]]=0,"",Folyamat[[#This Row],[Ősszefoglaló feladat ID]]),"")</f>
        <v>ProjektSzám-GyI-E.00</v>
      </c>
      <c r="Q11" s="159" t="str">
        <f>IFERROR(IF(Folyamat[[#This Row],[Szülő feladat ID]]=0,"",Folyamat[[#This Row],[Szülő feladat ID]]),"")</f>
        <v>ProjektSzám-GyI-E.04</v>
      </c>
      <c r="R11" s="154" t="str">
        <f>IFERROR(IF(Folyamat[[#This Row],[Feladat Függöség Tipusa]]=0,"",Folyamat[[#This Row],[Feladat Függöség Tipusa]]),"")</f>
        <v>SS</v>
      </c>
      <c r="S11" s="160">
        <f>IFERROR(Folyamat[[#This Row],[Feladat Késleltetés]],"")</f>
        <v>0</v>
      </c>
      <c r="T11" s="142"/>
      <c r="U11" s="141">
        <f>IFERROR(Folyamat[[#This Row],[Feladat Elinditása Részleges készültség esetén]],"")</f>
        <v>1</v>
      </c>
      <c r="V1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1" s="162" cm="1">
        <f t="array" aca="1" ref="W11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45825</v>
      </c>
      <c r="X11" s="162">
        <f ca="1">Mérföldkövek[[#This Row],[Függökezdés Kalkulált]]+Mérföldkövek[[#This Row],[Feladat Késleltetés]]</f>
        <v>45825</v>
      </c>
      <c r="Y11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11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45825</v>
      </c>
      <c r="AA11" s="162" cm="1">
        <f t="array" aca="1" ref="AA1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45825</v>
      </c>
      <c r="AB11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45825</v>
      </c>
      <c r="AC11" s="167"/>
      <c r="AD11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4.1666666666666664E-2</v>
      </c>
      <c r="AE1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4.1666666666666664E-2</v>
      </c>
      <c r="AF11" s="163">
        <f>IFERROR(Folyamat[[#This Row],[Extra nap]],"")</f>
        <v>0</v>
      </c>
      <c r="AG11" s="160">
        <f>ROUNDUP((Mérföldkövek[[#This Row],[Tervezettidő]]*24)/8,0)+Mérföldkövek[[#This Row],[Extra nap]]</f>
        <v>1</v>
      </c>
      <c r="AH11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11" s="138"/>
      <c r="AJ11" s="161" cm="1">
        <f t="array" ref="AJ1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1" s="161">
        <f ca="1">IF(OR(Mérföldkövek[[#This Row],[Kezdés]]=0,Mérföldkövek[[#This Row],[Napok száma]]=0),0,Mérföldkövek[[#This Row],[Kezdés]]+Mérföldkövek[[#This Row],[Napok száma]]-1+Mérföldkövek[[#This Row],[Nem munkanap]])</f>
        <v>45825</v>
      </c>
      <c r="AL11" s="161" cm="1">
        <f t="array" aca="1" ref="AL1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45825</v>
      </c>
      <c r="AM11" s="165">
        <f ca="1">IF(OR(WEEKDAY(Mérföldkövek[[#This Row],[Kalkulált befejezés2]],2)&gt;5), WORKDAY(Mérföldkövek[[#This Row],[Kalkulált befejezés2]],1), Mérföldkövek[[#This Row],[Kalkulált befejezés2]])</f>
        <v>45825</v>
      </c>
      <c r="AN11" s="139"/>
      <c r="AP11" s="140"/>
      <c r="AQ11" s="136"/>
    </row>
    <row r="12" spans="1:43" x14ac:dyDescent="0.3">
      <c r="A12" s="151" t="str">
        <f>IFERROR(Folyamat[[#This Row],[DSMR]],"")</f>
        <v>ProjektSzám</v>
      </c>
      <c r="B12" s="152" t="str">
        <f>IFERROR(Folyamat[[#This Row],[Feladat Rövidnév]],"")</f>
        <v>GyI-E.06</v>
      </c>
      <c r="C12" s="152" t="str">
        <f>IFERROR(Mérföldkövek[[#This Row],[Projekt azonosító]] &amp; "-" &amp; Mérföldkövek[[#This Row],[Feladat Rövidnév]],"")</f>
        <v>ProjektSzám-GyI-E.06</v>
      </c>
      <c r="D12" s="153" t="str">
        <f>IFERROR(Folyamat[[#This Row],[Feladat leírás]],"")</f>
        <v>Kiíróba átvezetés</v>
      </c>
      <c r="E12" s="154" t="str">
        <f>IFERROR(Folyamat[[#This Row],[Feladat Tipus]],"")</f>
        <v>Folyamat</v>
      </c>
      <c r="F12" s="154" t="str">
        <f>IFERROR(Folyamat[[#This Row],[Kockázat]],"")</f>
        <v>Terv szerint</v>
      </c>
      <c r="G12" s="154" t="str">
        <f>IFERROR(Folyamat[[#This Row],[Részleg 02]],"")</f>
        <v>Gyártás Iroda</v>
      </c>
      <c r="H12" s="154" t="str">
        <f>IFERROR(Folyamat[[#This Row],[Részleg 01]],"")</f>
        <v>Műszaki tervezés</v>
      </c>
      <c r="I12" s="154" t="str">
        <f>IFERROR(Folyamat[[#This Row],[Felelős]],"")</f>
        <v>Simon Kázmér</v>
      </c>
      <c r="J12" s="154" t="str">
        <f>IFERROR(Folyamat[[#This Row],[Támogató]],"")</f>
        <v>Szántói Gábor</v>
      </c>
      <c r="K12" s="141"/>
      <c r="L12" s="141"/>
      <c r="M12" s="155">
        <f>IFERROR(Folyamat[[#This Row],[Volumen]],"")</f>
        <v>1</v>
      </c>
      <c r="N12" s="156">
        <f>IFERROR(Folyamat[[#This Row],[Egység idő]],"")</f>
        <v>4.1666666666666664E-2</v>
      </c>
      <c r="O12" s="157">
        <f>IFERROR(Folyamat[[#This Row],[Humánerő]],"")</f>
        <v>1</v>
      </c>
      <c r="P12" s="166" t="str">
        <f>IFERROR(IF(Folyamat[[#This Row],[Ősszefoglaló feladat ID]]=0,"",Folyamat[[#This Row],[Ősszefoglaló feladat ID]]),"")</f>
        <v>ProjektSzám-GyI-E.00</v>
      </c>
      <c r="Q12" s="159" t="str">
        <f>IFERROR(IF(Folyamat[[#This Row],[Szülő feladat ID]]=0,"",Folyamat[[#This Row],[Szülő feladat ID]]),"")</f>
        <v>ProjektSzám-GyI-E.05</v>
      </c>
      <c r="R12" s="154" t="str">
        <f>IFERROR(IF(Folyamat[[#This Row],[Feladat Függöség Tipusa]]=0,"",Folyamat[[#This Row],[Feladat Függöség Tipusa]]),"")</f>
        <v>SS</v>
      </c>
      <c r="S12" s="160">
        <f>IFERROR(Folyamat[[#This Row],[Feladat Késleltetés]],"")</f>
        <v>0</v>
      </c>
      <c r="T12" s="142"/>
      <c r="U12" s="141">
        <f>IFERROR(Folyamat[[#This Row],[Feladat Elinditása Részleges készültség esetén]],"")</f>
        <v>1</v>
      </c>
      <c r="V1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2" s="162" cm="1">
        <f t="array" aca="1" ref="W12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45825</v>
      </c>
      <c r="X12" s="162">
        <f ca="1">Mérföldkövek[[#This Row],[Függökezdés Kalkulált]]+Mérföldkövek[[#This Row],[Feladat Késleltetés]]</f>
        <v>45825</v>
      </c>
      <c r="Y12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12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45825</v>
      </c>
      <c r="AA12" s="162" cm="1">
        <f t="array" aca="1" ref="AA1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45825</v>
      </c>
      <c r="AB12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45825</v>
      </c>
      <c r="AC12" s="167"/>
      <c r="AD12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4.1666666666666664E-2</v>
      </c>
      <c r="AE1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4.1666666666666664E-2</v>
      </c>
      <c r="AF12" s="163">
        <f>IFERROR(Folyamat[[#This Row],[Extra nap]],"")</f>
        <v>0</v>
      </c>
      <c r="AG12" s="160">
        <f>ROUNDUP((Mérföldkövek[[#This Row],[Tervezettidő]]*24)/8,0)+Mérföldkövek[[#This Row],[Extra nap]]</f>
        <v>1</v>
      </c>
      <c r="AH12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12" s="138"/>
      <c r="AJ12" s="161" cm="1">
        <f t="array" ref="AJ1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2" s="161">
        <f ca="1">IF(OR(Mérföldkövek[[#This Row],[Kezdés]]=0,Mérföldkövek[[#This Row],[Napok száma]]=0),0,Mérföldkövek[[#This Row],[Kezdés]]+Mérföldkövek[[#This Row],[Napok száma]]-1+Mérföldkövek[[#This Row],[Nem munkanap]])</f>
        <v>45825</v>
      </c>
      <c r="AL12" s="161" cm="1">
        <f t="array" aca="1" ref="AL1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45825</v>
      </c>
      <c r="AM12" s="165">
        <f ca="1">IF(OR(WEEKDAY(Mérföldkövek[[#This Row],[Kalkulált befejezés2]],2)&gt;5), WORKDAY(Mérföldkövek[[#This Row],[Kalkulált befejezés2]],1), Mérföldkövek[[#This Row],[Kalkulált befejezés2]])</f>
        <v>45825</v>
      </c>
      <c r="AN12" s="139"/>
      <c r="AP12" s="140"/>
      <c r="AQ12" s="136"/>
    </row>
    <row r="13" spans="1:43" x14ac:dyDescent="0.3">
      <c r="A13" s="151" t="str">
        <f>IFERROR(Folyamat[[#This Row],[DSMR]],"")</f>
        <v>ProjektSzám</v>
      </c>
      <c r="B13" s="152" t="str">
        <f>IFERROR(Folyamat[[#This Row],[Feladat Rövidnév]],"")</f>
        <v>GyI-E.07</v>
      </c>
      <c r="C13" s="152" t="str">
        <f>IFERROR(Mérföldkövek[[#This Row],[Projekt azonosító]] &amp; "-" &amp; Mérföldkövek[[#This Row],[Feladat Rövidnév]],"")</f>
        <v>ProjektSzám-GyI-E.07</v>
      </c>
      <c r="D13" s="153" t="str">
        <f>IFERROR(Folyamat[[#This Row],[Feladat leírás]],"")</f>
        <v>Kiíró elenőrzése</v>
      </c>
      <c r="E13" s="154" t="str">
        <f>IFERROR(Folyamat[[#This Row],[Feladat Tipus]],"")</f>
        <v>Folyamat</v>
      </c>
      <c r="F13" s="154" t="str">
        <f>IFERROR(Folyamat[[#This Row],[Kockázat]],"")</f>
        <v>Terv szerint</v>
      </c>
      <c r="G13" s="154" t="str">
        <f>IFERROR(Folyamat[[#This Row],[Részleg 02]],"")</f>
        <v>Gyártás Iroda</v>
      </c>
      <c r="H13" s="154" t="str">
        <f>IFERROR(Folyamat[[#This Row],[Részleg 01]],"")</f>
        <v>Műszaki tervezés</v>
      </c>
      <c r="I13" s="154" t="str">
        <f>IFERROR(Folyamat[[#This Row],[Felelős]],"")</f>
        <v>Simon Kázmér</v>
      </c>
      <c r="J13" s="154">
        <f>IFERROR(Folyamat[[#This Row],[Támogató]],"")</f>
        <v>0</v>
      </c>
      <c r="K13" s="143"/>
      <c r="L13" s="143"/>
      <c r="M13" s="155">
        <f>IFERROR(Folyamat[[#This Row],[Volumen]],"")</f>
        <v>1</v>
      </c>
      <c r="N13" s="156">
        <f>IFERROR(Folyamat[[#This Row],[Egység idő]],"")</f>
        <v>4.1666666666666664E-2</v>
      </c>
      <c r="O13" s="157">
        <f>IFERROR(Folyamat[[#This Row],[Humánerő]],"")</f>
        <v>1</v>
      </c>
      <c r="P13" s="166" t="str">
        <f>IFERROR(IF(Folyamat[[#This Row],[Ősszefoglaló feladat ID]]=0,"",Folyamat[[#This Row],[Ősszefoglaló feladat ID]]),"")</f>
        <v>ProjektSzám-GyI-E.00</v>
      </c>
      <c r="Q13" s="159" t="str">
        <f>IFERROR(IF(Folyamat[[#This Row],[Szülő feladat ID]]=0,"",Folyamat[[#This Row],[Szülő feladat ID]]),"")</f>
        <v>ProjektSzám-GyI-E.06</v>
      </c>
      <c r="R13" s="154" t="str">
        <f>IFERROR(IF(Folyamat[[#This Row],[Feladat Függöség Tipusa]]=0,"",Folyamat[[#This Row],[Feladat Függöség Tipusa]]),"")</f>
        <v>FS</v>
      </c>
      <c r="S13" s="160">
        <f>IFERROR(Folyamat[[#This Row],[Feladat Késleltetés]],"")</f>
        <v>0</v>
      </c>
      <c r="T13" s="144"/>
      <c r="U13" s="141">
        <f>IFERROR(Folyamat[[#This Row],[Feladat Elinditása Részleges készültség esetén]],"")</f>
        <v>1</v>
      </c>
      <c r="V1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3" s="162" cm="1">
        <f t="array" aca="1" ref="W13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45826</v>
      </c>
      <c r="X13" s="162">
        <f ca="1">Mérföldkövek[[#This Row],[Függökezdés Kalkulált]]+Mérföldkövek[[#This Row],[Feladat Késleltetés]]</f>
        <v>45826</v>
      </c>
      <c r="Y13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13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45826</v>
      </c>
      <c r="AA13" s="162" cm="1">
        <f t="array" aca="1" ref="AA1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45826</v>
      </c>
      <c r="AB13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45826</v>
      </c>
      <c r="AC13" s="169"/>
      <c r="AD1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4.1666666666666664E-2</v>
      </c>
      <c r="AE1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4.1666666666666664E-2</v>
      </c>
      <c r="AF13" s="163">
        <f>IFERROR(Folyamat[[#This Row],[Extra nap]],"")</f>
        <v>0</v>
      </c>
      <c r="AG13" s="160">
        <f>ROUNDUP((Mérföldkövek[[#This Row],[Tervezettidő]]*24)/8,0)+Mérföldkövek[[#This Row],[Extra nap]]</f>
        <v>1</v>
      </c>
      <c r="AH13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13" s="138"/>
      <c r="AJ13" s="161" cm="1">
        <f t="array" ref="AJ1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3" s="161">
        <f ca="1">IF(OR(Mérföldkövek[[#This Row],[Kezdés]]=0,Mérföldkövek[[#This Row],[Napok száma]]=0),0,Mérföldkövek[[#This Row],[Kezdés]]+Mérföldkövek[[#This Row],[Napok száma]]-1+Mérföldkövek[[#This Row],[Nem munkanap]])</f>
        <v>45826</v>
      </c>
      <c r="AL13" s="161" cm="1">
        <f t="array" aca="1" ref="AL1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45826</v>
      </c>
      <c r="AM13" s="165">
        <f ca="1">IF(OR(WEEKDAY(Mérföldkövek[[#This Row],[Kalkulált befejezés2]],2)&gt;5), WORKDAY(Mérföldkövek[[#This Row],[Kalkulált befejezés2]],1), Mérföldkövek[[#This Row],[Kalkulált befejezés2]])</f>
        <v>45826</v>
      </c>
      <c r="AN13" s="139"/>
      <c r="AP13" s="140"/>
      <c r="AQ13" s="136"/>
    </row>
    <row r="14" spans="1:43" x14ac:dyDescent="0.3">
      <c r="A14" s="151" t="str">
        <f>IFERROR(Folyamat[[#This Row],[DSMR]],"")</f>
        <v>ProjektSzám</v>
      </c>
      <c r="B14" s="152" t="str">
        <f>IFERROR(Folyamat[[#This Row],[Feladat Rövidnév]],"")</f>
        <v>GyI-E.08</v>
      </c>
      <c r="C14" s="152" t="str">
        <f>IFERROR(Mérföldkövek[[#This Row],[Projekt azonosító]] &amp; "-" &amp; Mérföldkövek[[#This Row],[Feladat Rövidnév]],"")</f>
        <v>ProjektSzám-GyI-E.08</v>
      </c>
      <c r="D14" s="153" t="str">
        <f>IFERROR(Folyamat[[#This Row],[Feladat leírás]],"")</f>
        <v>Gyártás inditó megbeszéléssel</v>
      </c>
      <c r="E14" s="154" t="str">
        <f>IFERROR(Folyamat[[#This Row],[Feladat Tipus]],"")</f>
        <v>Folyamat</v>
      </c>
      <c r="F14" s="154" t="str">
        <f>IFERROR(Folyamat[[#This Row],[Kockázat]],"")</f>
        <v>Terv szerint</v>
      </c>
      <c r="G14" s="154" t="str">
        <f>IFERROR(Folyamat[[#This Row],[Részleg 02]],"")</f>
        <v>Gyártás Iroda</v>
      </c>
      <c r="H14" s="154" t="str">
        <f>IFERROR(Folyamat[[#This Row],[Részleg 01]],"")</f>
        <v>Műszaki tervezés</v>
      </c>
      <c r="I14" s="154" t="str">
        <f>IFERROR(Folyamat[[#This Row],[Felelős]],"")</f>
        <v>Simon Kázmér</v>
      </c>
      <c r="J14" s="154">
        <f>IFERROR(Folyamat[[#This Row],[Támogató]],"")</f>
        <v>0</v>
      </c>
      <c r="K14" s="143"/>
      <c r="L14" s="143"/>
      <c r="M14" s="155">
        <f>IFERROR(Folyamat[[#This Row],[Volumen]],"")</f>
        <v>1</v>
      </c>
      <c r="N14" s="156">
        <f>IFERROR(Folyamat[[#This Row],[Egység idő]],"")</f>
        <v>4.1666666666666664E-2</v>
      </c>
      <c r="O14" s="157">
        <f>IFERROR(Folyamat[[#This Row],[Humánerő]],"")</f>
        <v>1</v>
      </c>
      <c r="P14" s="166" t="str">
        <f>IFERROR(IF(Folyamat[[#This Row],[Ősszefoglaló feladat ID]]=0,"",Folyamat[[#This Row],[Ősszefoglaló feladat ID]]),"")</f>
        <v>ProjektSzám-GyI-E.00</v>
      </c>
      <c r="Q14" s="159" t="str">
        <f>IFERROR(IF(Folyamat[[#This Row],[Szülő feladat ID]]=0,"",Folyamat[[#This Row],[Szülő feladat ID]]),"")</f>
        <v>ProjektSzám-GyI-E.07</v>
      </c>
      <c r="R14" s="154" t="str">
        <f>IFERROR(IF(Folyamat[[#This Row],[Feladat Függöség Tipusa]]=0,"",Folyamat[[#This Row],[Feladat Függöség Tipusa]]),"")</f>
        <v>FS</v>
      </c>
      <c r="S14" s="160">
        <f>IFERROR(Folyamat[[#This Row],[Feladat Késleltetés]],"")</f>
        <v>0</v>
      </c>
      <c r="T14" s="144"/>
      <c r="U14" s="141">
        <f>IFERROR(Folyamat[[#This Row],[Feladat Elinditása Részleges készültség esetén]],"")</f>
        <v>1</v>
      </c>
      <c r="V1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4" s="162" cm="1">
        <f t="array" aca="1" ref="W14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45827</v>
      </c>
      <c r="X14" s="162">
        <f ca="1">Mérföldkövek[[#This Row],[Függökezdés Kalkulált]]+Mérföldkövek[[#This Row],[Feladat Késleltetés]]</f>
        <v>45827</v>
      </c>
      <c r="Y14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14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45827</v>
      </c>
      <c r="AA14" s="162" cm="1">
        <f t="array" aca="1" ref="AA1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45827</v>
      </c>
      <c r="AB14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45827</v>
      </c>
      <c r="AC14" s="169"/>
      <c r="AD1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4.1666666666666664E-2</v>
      </c>
      <c r="AE1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4.1666666666666664E-2</v>
      </c>
      <c r="AF14" s="163">
        <f>IFERROR(Folyamat[[#This Row],[Extra nap]],"")</f>
        <v>0</v>
      </c>
      <c r="AG14" s="160">
        <f>ROUNDUP((Mérföldkövek[[#This Row],[Tervezettidő]]*24)/8,0)+Mérföldkövek[[#This Row],[Extra nap]]</f>
        <v>1</v>
      </c>
      <c r="AH14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14" s="138"/>
      <c r="AJ14" s="161" cm="1">
        <f t="array" ref="AJ1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4" s="161">
        <f ca="1">IF(OR(Mérföldkövek[[#This Row],[Kezdés]]=0,Mérföldkövek[[#This Row],[Napok száma]]=0),0,Mérföldkövek[[#This Row],[Kezdés]]+Mérföldkövek[[#This Row],[Napok száma]]-1+Mérföldkövek[[#This Row],[Nem munkanap]])</f>
        <v>45827</v>
      </c>
      <c r="AL14" s="161" cm="1">
        <f t="array" aca="1" ref="AL1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45827</v>
      </c>
      <c r="AM14" s="165">
        <f ca="1">IF(OR(WEEKDAY(Mérföldkövek[[#This Row],[Kalkulált befejezés2]],2)&gt;5), WORKDAY(Mérföldkövek[[#This Row],[Kalkulált befejezés2]],1), Mérföldkövek[[#This Row],[Kalkulált befejezés2]])</f>
        <v>45827</v>
      </c>
      <c r="AN14" s="139"/>
      <c r="AP14" s="140"/>
      <c r="AQ14" s="136"/>
    </row>
    <row r="15" spans="1:43" x14ac:dyDescent="0.3">
      <c r="A15" s="151" t="str">
        <f>IFERROR(Folyamat[[#This Row],[DSMR]],"")</f>
        <v>ProjektSzám</v>
      </c>
      <c r="B15" s="152" t="str">
        <f>IFERROR(Folyamat[[#This Row],[Feladat Rövidnév]],"")</f>
        <v>GyI-E.08.01</v>
      </c>
      <c r="C15" s="152" t="str">
        <f>IFERROR(Mérföldkövek[[#This Row],[Projekt azonosító]] &amp; "-" &amp; Mérföldkövek[[#This Row],[Feladat Rövidnév]],"")</f>
        <v>ProjektSzám-GyI-E.08.01</v>
      </c>
      <c r="D15" s="153">
        <f>IFERROR(Folyamat[[#This Row],[Feladat leírás]],"")</f>
        <v>0</v>
      </c>
      <c r="E15" s="154" t="str">
        <f>IFERROR(Folyamat[[#This Row],[Feladat Tipus]],"")</f>
        <v>Folyamat</v>
      </c>
      <c r="F15" s="154" t="str">
        <f>IFERROR(Folyamat[[#This Row],[Kockázat]],"")</f>
        <v>Terv szerint</v>
      </c>
      <c r="G15" s="154" t="str">
        <f>IFERROR(Folyamat[[#This Row],[Részleg 02]],"")</f>
        <v>Gyártás Iroda</v>
      </c>
      <c r="H15" s="154" t="str">
        <f>IFERROR(Folyamat[[#This Row],[Részleg 01]],"")</f>
        <v>Műszaki tervezés</v>
      </c>
      <c r="I15" s="154" t="str">
        <f>IFERROR(Folyamat[[#This Row],[Felelős]],"")</f>
        <v>Simon Kázmér</v>
      </c>
      <c r="J15" s="154">
        <f>IFERROR(Folyamat[[#This Row],[Támogató]],"")</f>
        <v>0</v>
      </c>
      <c r="K15" s="143"/>
      <c r="L15" s="143"/>
      <c r="M15" s="155">
        <f>IFERROR(Folyamat[[#This Row],[Volumen]],"")</f>
        <v>1</v>
      </c>
      <c r="N15" s="156">
        <f>IFERROR(Folyamat[[#This Row],[Egység idő]],"")</f>
        <v>0</v>
      </c>
      <c r="O15" s="157">
        <f>IFERROR(Folyamat[[#This Row],[Humánerő]],"")</f>
        <v>0</v>
      </c>
      <c r="P15" s="166" t="str">
        <f>IFERROR(IF(Folyamat[[#This Row],[Ősszefoglaló feladat ID]]=0,"",Folyamat[[#This Row],[Ősszefoglaló feladat ID]]),"")</f>
        <v>ProjektSzám-GyI-E.00</v>
      </c>
      <c r="Q15" s="159" t="str">
        <f>IFERROR(IF(Folyamat[[#This Row],[Szülő feladat ID]]=0,"",Folyamat[[#This Row],[Szülő feladat ID]]),"")</f>
        <v>ProjektSzám-GyI-E.08</v>
      </c>
      <c r="R15" s="154" t="str">
        <f>IFERROR(IF(Folyamat[[#This Row],[Feladat Függöség Tipusa]]=0,"",Folyamat[[#This Row],[Feladat Függöség Tipusa]]),"")</f>
        <v>SS</v>
      </c>
      <c r="S15" s="160">
        <f>IFERROR(Folyamat[[#This Row],[Feladat Késleltetés]],"")</f>
        <v>0</v>
      </c>
      <c r="T15" s="144"/>
      <c r="U15" s="141">
        <f>IFERROR(Folyamat[[#This Row],[Feladat Elinditása Részleges készültség esetén]],"")</f>
        <v>1</v>
      </c>
      <c r="V1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5" s="162" cm="1">
        <f t="array" aca="1" ref="W15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45827</v>
      </c>
      <c r="X15" s="162">
        <f ca="1">Mérföldkövek[[#This Row],[Függökezdés Kalkulált]]+Mérföldkövek[[#This Row],[Feladat Késleltetés]]</f>
        <v>45827</v>
      </c>
      <c r="Y15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15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45827</v>
      </c>
      <c r="AA15" s="162" cm="1">
        <f t="array" aca="1" ref="AA1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45827</v>
      </c>
      <c r="AB15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45827</v>
      </c>
      <c r="AC15" s="169"/>
      <c r="AD1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5" s="163">
        <f>IFERROR(Folyamat[[#This Row],[Extra nap]],"")</f>
        <v>0</v>
      </c>
      <c r="AG15" s="160">
        <f>ROUNDUP((Mérföldkövek[[#This Row],[Tervezettidő]]*24)/8,0)+Mérföldkövek[[#This Row],[Extra nap]]</f>
        <v>0</v>
      </c>
      <c r="AH15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2</v>
      </c>
      <c r="AI15" s="138"/>
      <c r="AJ15" s="161" cm="1">
        <f t="array" ref="AJ1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5" s="161">
        <f ca="1">IF(OR(Mérföldkövek[[#This Row],[Kezdés]]=0,Mérföldkövek[[#This Row],[Napok száma]]=0),0,Mérföldkövek[[#This Row],[Kezdés]]+Mérföldkövek[[#This Row],[Napok száma]]-1+Mérföldkövek[[#This Row],[Nem munkanap]])</f>
        <v>0</v>
      </c>
      <c r="AL15" s="161" cm="1">
        <f t="array" aca="1" ref="AL1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0</v>
      </c>
      <c r="AM15" s="165">
        <f ca="1">IF(OR(WEEKDAY(Mérföldkövek[[#This Row],[Kalkulált befejezés2]],2)&gt;5), WORKDAY(Mérföldkövek[[#This Row],[Kalkulált befejezés2]],1), Mérföldkövek[[#This Row],[Kalkulált befejezés2]])</f>
        <v>2</v>
      </c>
      <c r="AN15" s="139"/>
      <c r="AP15" s="140"/>
      <c r="AQ15" s="136"/>
    </row>
    <row r="16" spans="1:43" x14ac:dyDescent="0.3">
      <c r="A16" s="151" t="str">
        <f>IFERROR(Folyamat[[#This Row],[DSMR]],"")</f>
        <v>ProjektSzám</v>
      </c>
      <c r="B16" s="152" t="str">
        <f>IFERROR(Folyamat[[#This Row],[Feladat Rövidnév]],"")</f>
        <v>GyI-E.09</v>
      </c>
      <c r="C16" s="152" t="str">
        <f>IFERROR(Mérföldkövek[[#This Row],[Projekt azonosító]] &amp; "-" &amp; Mérföldkövek[[#This Row],[Feladat Rövidnév]],"")</f>
        <v>ProjektSzám-GyI-E.09</v>
      </c>
      <c r="D16" s="153" t="str">
        <f>IFERROR(Folyamat[[#This Row],[Feladat leírás]],"")</f>
        <v>Anyagszükséglet</v>
      </c>
      <c r="E16" s="154" t="str">
        <f>IFERROR(Folyamat[[#This Row],[Feladat Tipus]],"")</f>
        <v>Folyamat</v>
      </c>
      <c r="F16" s="154" t="str">
        <f>IFERROR(Folyamat[[#This Row],[Kockázat]],"")</f>
        <v>Terv szerint</v>
      </c>
      <c r="G16" s="154" t="str">
        <f>IFERROR(Folyamat[[#This Row],[Részleg 02]],"")</f>
        <v>Gyártás Iroda</v>
      </c>
      <c r="H16" s="154" t="str">
        <f>IFERROR(Folyamat[[#This Row],[Részleg 01]],"")</f>
        <v>Műszaki tervezés</v>
      </c>
      <c r="I16" s="154" t="str">
        <f>IFERROR(Folyamat[[#This Row],[Felelős]],"")</f>
        <v>Simon Kázmér</v>
      </c>
      <c r="J16" s="154">
        <f>IFERROR(Folyamat[[#This Row],[Támogató]],"")</f>
        <v>0</v>
      </c>
      <c r="K16" s="143"/>
      <c r="L16" s="143"/>
      <c r="M16" s="155">
        <f>IFERROR(Folyamat[[#This Row],[Volumen]],"")</f>
        <v>1</v>
      </c>
      <c r="N16" s="156">
        <f>IFERROR(Folyamat[[#This Row],[Egység idő]],"")</f>
        <v>4.1666666666666664E-2</v>
      </c>
      <c r="O16" s="157">
        <f>IFERROR(Folyamat[[#This Row],[Humánerő]],"")</f>
        <v>1</v>
      </c>
      <c r="P16" s="166" t="str">
        <f>IFERROR(IF(Folyamat[[#This Row],[Ősszefoglaló feladat ID]]=0,"",Folyamat[[#This Row],[Ősszefoglaló feladat ID]]),"")</f>
        <v>ProjektSzám-GyI-E.00</v>
      </c>
      <c r="Q16" s="159" t="str">
        <f>IFERROR(IF(Folyamat[[#This Row],[Szülő feladat ID]]=0,"",Folyamat[[#This Row],[Szülő feladat ID]]),"")</f>
        <v>ProjektSzám-GyI-E.08.01</v>
      </c>
      <c r="R16" s="154" t="str">
        <f>IFERROR(IF(Folyamat[[#This Row],[Feladat Függöség Tipusa]]=0,"",Folyamat[[#This Row],[Feladat Függöség Tipusa]]),"")</f>
        <v>FS</v>
      </c>
      <c r="S16" s="160">
        <f>IFERROR(Folyamat[[#This Row],[Feladat Késleltetés]],"")</f>
        <v>0</v>
      </c>
      <c r="T16" s="144"/>
      <c r="U16" s="141">
        <f>IFERROR(Folyamat[[#This Row],[Feladat Elinditása Részleges készültség esetén]],"")</f>
        <v>1</v>
      </c>
      <c r="V1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6" s="162" cm="1">
        <f t="array" aca="1" ref="W16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3</v>
      </c>
      <c r="X16" s="162">
        <f ca="1">Mérföldkövek[[#This Row],[Függökezdés Kalkulált]]+Mérföldkövek[[#This Row],[Feladat Késleltetés]]</f>
        <v>3</v>
      </c>
      <c r="Y16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16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3</v>
      </c>
      <c r="AA16" s="162" cm="1">
        <f t="array" aca="1" ref="AA1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3</v>
      </c>
      <c r="AB16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3</v>
      </c>
      <c r="AC16" s="167"/>
      <c r="AD16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4.1666666666666664E-2</v>
      </c>
      <c r="AE1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4.1666666666666664E-2</v>
      </c>
      <c r="AF16" s="163">
        <f>IFERROR(Folyamat[[#This Row],[Extra nap]],"")</f>
        <v>0</v>
      </c>
      <c r="AG16" s="160">
        <f>ROUNDUP((Mérföldkövek[[#This Row],[Tervezettidő]]*24)/8,0)+Mérföldkövek[[#This Row],[Extra nap]]</f>
        <v>1</v>
      </c>
      <c r="AH16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16" s="138"/>
      <c r="AJ16" s="161" cm="1">
        <f t="array" ref="AJ1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6" s="161">
        <f ca="1">IF(OR(Mérföldkövek[[#This Row],[Kezdés]]=0,Mérföldkövek[[#This Row],[Napok száma]]=0),0,Mérföldkövek[[#This Row],[Kezdés]]+Mérföldkövek[[#This Row],[Napok száma]]-1+Mérföldkövek[[#This Row],[Nem munkanap]])</f>
        <v>3</v>
      </c>
      <c r="AL16" s="161" cm="1">
        <f t="array" aca="1" ref="AL1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3</v>
      </c>
      <c r="AM16" s="165">
        <f ca="1">IF(OR(WEEKDAY(Mérföldkövek[[#This Row],[Kalkulált befejezés2]],2)&gt;5), WORKDAY(Mérföldkövek[[#This Row],[Kalkulált befejezés2]],1), Mérföldkövek[[#This Row],[Kalkulált befejezés2]])</f>
        <v>3</v>
      </c>
      <c r="AN16" s="139"/>
      <c r="AP16" s="140"/>
      <c r="AQ16" s="136"/>
    </row>
    <row r="17" spans="1:40" x14ac:dyDescent="0.3">
      <c r="A17" s="151" t="str">
        <f>IFERROR(Folyamat[[#This Row],[DSMR]],"")</f>
        <v>ProjektSzám</v>
      </c>
      <c r="B17" s="152" t="str">
        <f>IFERROR(Folyamat[[#This Row],[Feladat Rövidnév]],"")</f>
        <v>GyV-BF.00</v>
      </c>
      <c r="C17" s="152" t="str">
        <f>IFERROR(Mérföldkövek[[#This Row],[Projekt azonosító]] &amp; "-" &amp; Mérföldkövek[[#This Row],[Feladat Rövidnév]],"")</f>
        <v>ProjektSzám-GyV-BF.00</v>
      </c>
      <c r="D17" s="153" t="str">
        <f>IFERROR(Folyamat[[#This Row],[Feladat leírás]],"")</f>
        <v>Bútorfront</v>
      </c>
      <c r="E17" s="154" t="str">
        <f>IFERROR(Folyamat[[#This Row],[Feladat Tipus]],"")</f>
        <v>Összetett folyamat</v>
      </c>
      <c r="F17" s="154" t="str">
        <f>IFERROR(Folyamat[[#This Row],[Kockázat]],"")</f>
        <v>Terv szerint</v>
      </c>
      <c r="G17" s="154" t="str">
        <f>IFERROR(Folyamat[[#This Row],[Részleg 02]],"")</f>
        <v>Gyártásvezetés</v>
      </c>
      <c r="H17" s="154">
        <f>IFERROR(Folyamat[[#This Row],[Részleg 01]],"")</f>
        <v>0</v>
      </c>
      <c r="I17" s="154" t="str">
        <f>IFERROR(Folyamat[[#This Row],[Felelős]],"")</f>
        <v>Martin Zoltán</v>
      </c>
      <c r="J17" s="154">
        <f>IFERROR(Folyamat[[#This Row],[Támogató]],"")</f>
        <v>0</v>
      </c>
      <c r="K17" s="143">
        <v>0</v>
      </c>
      <c r="L17" s="145"/>
      <c r="M17" s="155">
        <f>IFERROR(Folyamat[[#This Row],[Volumen]],"")</f>
        <v>1</v>
      </c>
      <c r="N17" s="156">
        <f>IFERROR(Folyamat[[#This Row],[Egység idő]],"")</f>
        <v>0</v>
      </c>
      <c r="O17" s="157">
        <f>IFERROR(Folyamat[[#This Row],[Humánerő]],"")</f>
        <v>0</v>
      </c>
      <c r="P17" s="166" t="str">
        <f>IFERROR(IF(Folyamat[[#This Row],[Ősszefoglaló feladat ID]]=0,"",Folyamat[[#This Row],[Ősszefoglaló feladat ID]]),"")</f>
        <v/>
      </c>
      <c r="Q17" s="159" t="str">
        <f>IFERROR(IF(Folyamat[[#This Row],[Szülő feladat ID]]=0,"",Folyamat[[#This Row],[Szülő feladat ID]]),"")</f>
        <v>ProjektSzám-GyI-E.00</v>
      </c>
      <c r="R17" s="154" t="str">
        <f>IFERROR(IF(Folyamat[[#This Row],[Feladat Függöség Tipusa]]=0,"",Folyamat[[#This Row],[Feladat Függöség Tipusa]]),"")</f>
        <v>FS</v>
      </c>
      <c r="S17" s="160">
        <f>IFERROR(Folyamat[[#This Row],[Feladat Késleltetés]],"")</f>
        <v>4</v>
      </c>
      <c r="T17" s="144"/>
      <c r="U17" s="141">
        <f>IFERROR(Folyamat[[#This Row],[Feladat Elinditása Részleges készültség esetén]],"")</f>
        <v>1</v>
      </c>
      <c r="V1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7" s="162" cm="1">
        <f t="array" aca="1" ref="W17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45829</v>
      </c>
      <c r="X17" s="162">
        <f ca="1">Mérföldkövek[[#This Row],[Függökezdés Kalkulált]]+Mérföldkövek[[#This Row],[Feladat Késleltetés]]</f>
        <v>45833</v>
      </c>
      <c r="Y17" s="163">
        <f ca="1"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2</v>
      </c>
      <c r="Z17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45833</v>
      </c>
      <c r="AA17" s="162" cm="1">
        <f t="array" aca="1" ref="AA1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45833</v>
      </c>
      <c r="AB17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45833</v>
      </c>
      <c r="AC17" s="171"/>
      <c r="AD17" s="172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7" s="163">
        <f>IFERROR(Folyamat[[#This Row],[Extra nap]],"")</f>
        <v>9</v>
      </c>
      <c r="AG17" s="160">
        <f>ROUNDUP((Mérföldkövek[[#This Row],[Tervezettidő]]*24)/8,0)+Mérföldkövek[[#This Row],[Extra nap]]</f>
        <v>9</v>
      </c>
      <c r="AH17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2</v>
      </c>
      <c r="AI17" s="138"/>
      <c r="AJ17" s="161" cm="1">
        <f t="array" ref="AJ1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7" s="161">
        <f ca="1">IF(OR(Mérföldkövek[[#This Row],[Kezdés]]=0,Mérföldkövek[[#This Row],[Napok száma]]=0),0,Mérföldkövek[[#This Row],[Kezdés]]+Mérföldkövek[[#This Row],[Napok száma]]-1+Mérföldkövek[[#This Row],[Nem munkanap]])</f>
        <v>45843</v>
      </c>
      <c r="AL17" s="161" cm="1">
        <f t="array" aca="1" ref="AL1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45843</v>
      </c>
      <c r="AM17" s="165">
        <f ca="1">IF(OR(WEEKDAY(Mérföldkövek[[#This Row],[Kalkulált befejezés2]],2)&gt;5), WORKDAY(Mérföldkövek[[#This Row],[Kalkulált befejezés2]],1), Mérföldkövek[[#This Row],[Kalkulált befejezés2]])</f>
        <v>45845</v>
      </c>
      <c r="AN17" s="139"/>
    </row>
    <row r="18" spans="1:40" x14ac:dyDescent="0.3">
      <c r="A18" s="151" t="str">
        <f>IFERROR(Folyamat[[#This Row],[DSMR]],"")</f>
        <v>ProjektSzám</v>
      </c>
      <c r="B18" s="152" t="str">
        <f>IFERROR(Folyamat[[#This Row],[Feladat Rövidnév]],"")</f>
        <v>GyV-BF.01</v>
      </c>
      <c r="C18" s="152" t="str">
        <f>IFERROR(Mérföldkövek[[#This Row],[Projekt azonosító]] &amp; "-" &amp; Mérföldkövek[[#This Row],[Feladat Rövidnév]],"")</f>
        <v>ProjektSzám-GyV-BF.01</v>
      </c>
      <c r="D18" s="153" t="str">
        <f>IFERROR(Folyamat[[#This Row],[Feladat leírás]],"")</f>
        <v>18-as szabás</v>
      </c>
      <c r="E18" s="154" t="str">
        <f>IFERROR(Folyamat[[#This Row],[Feladat Tipus]],"")</f>
        <v>Folyamat</v>
      </c>
      <c r="F18" s="154" t="str">
        <f>IFERROR(Folyamat[[#This Row],[Kockázat]],"")</f>
        <v>Terv szerint</v>
      </c>
      <c r="G18" s="154" t="str">
        <f>IFERROR(Folyamat[[#This Row],[Részleg 02]],"")</f>
        <v>Gyártásvezetés</v>
      </c>
      <c r="H18" s="154" t="str">
        <f>IFERROR(Folyamat[[#This Row],[Részleg 01]],"")</f>
        <v>Asztalos</v>
      </c>
      <c r="I18" s="154" t="str">
        <f>IFERROR(Folyamat[[#This Row],[Felelős]],"")</f>
        <v>Geröcs István</v>
      </c>
      <c r="J18" s="154" t="str">
        <f>IFERROR(Folyamat[[#This Row],[Támogató]],"")</f>
        <v>Berei János</v>
      </c>
      <c r="K18" s="143"/>
      <c r="L18" s="143"/>
      <c r="M18" s="155">
        <f>IFERROR(Folyamat[[#This Row],[Volumen]],"")</f>
        <v>70</v>
      </c>
      <c r="N18" s="156">
        <f>IFERROR(Folyamat[[#This Row],[Egység idő]],"")</f>
        <v>3.0555555555555557E-3</v>
      </c>
      <c r="O18" s="157">
        <f>IFERROR(Folyamat[[#This Row],[Humánerő]],"")</f>
        <v>2</v>
      </c>
      <c r="P18" s="166" t="str">
        <f>IFERROR(IF(Folyamat[[#This Row],[Ősszefoglaló feladat ID]]=0,"",Folyamat[[#This Row],[Ősszefoglaló feladat ID]]),"")</f>
        <v>ProjektSzám-GyV-BF.00</v>
      </c>
      <c r="Q18" s="159" t="str">
        <f>IFERROR(IF(Folyamat[[#This Row],[Szülő feladat ID]]=0,"",Folyamat[[#This Row],[Szülő feladat ID]]),"")</f>
        <v>ProjektSzám-GyV-BF.00</v>
      </c>
      <c r="R18" s="154" t="str">
        <f>IFERROR(IF(Folyamat[[#This Row],[Feladat Függöség Tipusa]]=0,"",Folyamat[[#This Row],[Feladat Függöség Tipusa]]),"")</f>
        <v>SS</v>
      </c>
      <c r="S18" s="160">
        <f>IFERROR(Folyamat[[#This Row],[Feladat Késleltetés]],"")</f>
        <v>0</v>
      </c>
      <c r="T18" s="144"/>
      <c r="U18" s="141">
        <f>IFERROR(Folyamat[[#This Row],[Feladat Elinditása Részleges készültség esetén]],"")</f>
        <v>1</v>
      </c>
      <c r="V1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8" s="162" cm="1">
        <f t="array" aca="1" ref="W18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45833</v>
      </c>
      <c r="X18" s="162">
        <f ca="1">Mérföldkövek[[#This Row],[Függökezdés Kalkulált]]+Mérföldkövek[[#This Row],[Feladat Késleltetés]]</f>
        <v>45833</v>
      </c>
      <c r="Y18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18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45833</v>
      </c>
      <c r="AA18" s="162" cm="1">
        <f t="array" aca="1" ref="AA1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45833</v>
      </c>
      <c r="AB18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45833</v>
      </c>
      <c r="AC18" s="169"/>
      <c r="AD1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0.21388888888888891</v>
      </c>
      <c r="AE1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0.42777777777777781</v>
      </c>
      <c r="AF18" s="163">
        <f>IFERROR(Folyamat[[#This Row],[Extra nap]],"")</f>
        <v>0</v>
      </c>
      <c r="AG18" s="160">
        <f>ROUNDUP((Mérföldkövek[[#This Row],[Tervezettidő]]*24)/8,0)+Mérföldkövek[[#This Row],[Extra nap]]</f>
        <v>1</v>
      </c>
      <c r="AH18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18" s="138"/>
      <c r="AJ18" s="161" cm="1">
        <f t="array" ref="AJ1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8" s="161">
        <f ca="1">IF(OR(Mérföldkövek[[#This Row],[Kezdés]]=0,Mérföldkövek[[#This Row],[Napok száma]]=0),0,Mérföldkövek[[#This Row],[Kezdés]]+Mérföldkövek[[#This Row],[Napok száma]]-1+Mérföldkövek[[#This Row],[Nem munkanap]])</f>
        <v>45833</v>
      </c>
      <c r="AL18" s="161" cm="1">
        <f t="array" aca="1" ref="AL1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45833</v>
      </c>
      <c r="AM18" s="165">
        <f ca="1">IF(OR(WEEKDAY(Mérföldkövek[[#This Row],[Kalkulált befejezés2]],2)&gt;5), WORKDAY(Mérföldkövek[[#This Row],[Kalkulált befejezés2]],1), Mérföldkövek[[#This Row],[Kalkulált befejezés2]])</f>
        <v>45833</v>
      </c>
      <c r="AN18" s="139"/>
    </row>
    <row r="19" spans="1:40" x14ac:dyDescent="0.3">
      <c r="A19" s="151" t="str">
        <f>IFERROR(Folyamat[[#This Row],[DSMR]],"")</f>
        <v>ProjektSzám</v>
      </c>
      <c r="B19" s="152" t="str">
        <f>IFERROR(Folyamat[[#This Row],[Feladat Rövidnév]],"")</f>
        <v>GyV-BF.02</v>
      </c>
      <c r="C19" s="152" t="str">
        <f>IFERROR(Mérföldkövek[[#This Row],[Projekt azonosító]] &amp; "-" &amp; Mérföldkövek[[#This Row],[Feladat Rövidnév]],"")</f>
        <v>ProjektSzám-GyV-BF.02</v>
      </c>
      <c r="D19" s="153" t="str">
        <f>IFERROR(Folyamat[[#This Row],[Feladat leírás]],"")</f>
        <v>CNC kontúr+ minta</v>
      </c>
      <c r="E19" s="154" t="str">
        <f>IFERROR(Folyamat[[#This Row],[Feladat Tipus]],"")</f>
        <v>Folyamat</v>
      </c>
      <c r="F19" s="154" t="str">
        <f>IFERROR(Folyamat[[#This Row],[Kockázat]],"")</f>
        <v>Terv szerint</v>
      </c>
      <c r="G19" s="154" t="str">
        <f>IFERROR(Folyamat[[#This Row],[Részleg 02]],"")</f>
        <v>Gyártásvezetés</v>
      </c>
      <c r="H19" s="154" t="str">
        <f>IFERROR(Folyamat[[#This Row],[Részleg 01]],"")</f>
        <v>CNC</v>
      </c>
      <c r="I19" s="154" t="str">
        <f>IFERROR(Folyamat[[#This Row],[Felelős]],"")</f>
        <v>Dancsik János</v>
      </c>
      <c r="J19" s="154">
        <f>IFERROR(Folyamat[[#This Row],[Támogató]],"")</f>
        <v>0</v>
      </c>
      <c r="K19" s="141"/>
      <c r="L19" s="141"/>
      <c r="M19" s="155">
        <f>IFERROR(Folyamat[[#This Row],[Volumen]],"")</f>
        <v>70</v>
      </c>
      <c r="N19" s="156">
        <f>IFERROR(Folyamat[[#This Row],[Egység idő]],"")</f>
        <v>9.4212962962962957E-3</v>
      </c>
      <c r="O19" s="157">
        <f>IFERROR(Folyamat[[#This Row],[Humánerő]],"")</f>
        <v>1</v>
      </c>
      <c r="P19" s="166" t="str">
        <f>IFERROR(IF(Folyamat[[#This Row],[Ősszefoglaló feladat ID]]=0,"",Folyamat[[#This Row],[Ősszefoglaló feladat ID]]),"")</f>
        <v>ProjektSzám-GyV-BF.00</v>
      </c>
      <c r="Q19" s="159" t="str">
        <f>IFERROR(IF(Folyamat[[#This Row],[Szülő feladat ID]]=0,"",Folyamat[[#This Row],[Szülő feladat ID]]),"")</f>
        <v>ProjektSzám-GyV-BF.01</v>
      </c>
      <c r="R19" s="154" t="str">
        <f>IFERROR(IF(Folyamat[[#This Row],[Feladat Függöség Tipusa]]=0,"",Folyamat[[#This Row],[Feladat Függöség Tipusa]]),"")</f>
        <v>FS</v>
      </c>
      <c r="S19" s="160">
        <f>IFERROR(Folyamat[[#This Row],[Feladat Késleltetés]],"")</f>
        <v>0</v>
      </c>
      <c r="T19" s="142"/>
      <c r="U19" s="141">
        <f>IFERROR(Folyamat[[#This Row],[Feladat Elinditása Részleges készültség esetén]],"")</f>
        <v>1</v>
      </c>
      <c r="V1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9" s="162" cm="1">
        <f t="array" aca="1" ref="W19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45834</v>
      </c>
      <c r="X19" s="162">
        <f ca="1">Mérföldkövek[[#This Row],[Függökezdés Kalkulált]]+Mérföldkövek[[#This Row],[Feladat Késleltetés]]</f>
        <v>45834</v>
      </c>
      <c r="Y19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19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45834</v>
      </c>
      <c r="AA19" s="162" cm="1">
        <f t="array" aca="1" ref="AA1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45834</v>
      </c>
      <c r="AB19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45834</v>
      </c>
      <c r="AC19" s="167"/>
      <c r="AD19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0.65949074074074066</v>
      </c>
      <c r="AE1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0.65949074074074066</v>
      </c>
      <c r="AF19" s="163">
        <f>IFERROR(Folyamat[[#This Row],[Extra nap]],"")</f>
        <v>0</v>
      </c>
      <c r="AG19" s="160">
        <f>ROUNDUP((Mérföldkövek[[#This Row],[Tervezettidő]]*24)/8,0)+Mérföldkövek[[#This Row],[Extra nap]]</f>
        <v>2</v>
      </c>
      <c r="AH19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19" s="138"/>
      <c r="AJ19" s="161" cm="1">
        <f t="array" ref="AJ1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9" s="161">
        <f ca="1">IF(OR(Mérföldkövek[[#This Row],[Kezdés]]=0,Mérföldkövek[[#This Row],[Napok száma]]=0),0,Mérföldkövek[[#This Row],[Kezdés]]+Mérföldkövek[[#This Row],[Napok száma]]-1+Mérföldkövek[[#This Row],[Nem munkanap]])</f>
        <v>45835</v>
      </c>
      <c r="AL19" s="161" cm="1">
        <f t="array" aca="1" ref="AL1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45835</v>
      </c>
      <c r="AM19" s="165">
        <f ca="1">IF(OR(WEEKDAY(Mérföldkövek[[#This Row],[Kalkulált befejezés2]],2)&gt;5), WORKDAY(Mérföldkövek[[#This Row],[Kalkulált befejezés2]],1), Mérföldkövek[[#This Row],[Kalkulált befejezés2]])</f>
        <v>45835</v>
      </c>
      <c r="AN19" s="139"/>
    </row>
    <row r="20" spans="1:40" x14ac:dyDescent="0.3">
      <c r="A20" s="151" t="str">
        <f>IFERROR(Folyamat[[#This Row],[DSMR]],"")</f>
        <v>ProjektSzám</v>
      </c>
      <c r="B20" s="152" t="str">
        <f>IFERROR(Folyamat[[#This Row],[Feladat Rövidnév]],"")</f>
        <v>GyV-BF.03</v>
      </c>
      <c r="C20" s="152" t="str">
        <f>IFERROR(Mérföldkövek[[#This Row],[Projekt azonosító]] &amp; "-" &amp; Mérföldkövek[[#This Row],[Feladat Rövidnév]],"")</f>
        <v>ProjektSzám-GyV-BF.03</v>
      </c>
      <c r="D20" s="153" t="str">
        <f>IFERROR(Folyamat[[#This Row],[Feladat leírás]],"")</f>
        <v>Csiszolás</v>
      </c>
      <c r="E20" s="154" t="str">
        <f>IFERROR(Folyamat[[#This Row],[Feladat Tipus]],"")</f>
        <v>Folyamat</v>
      </c>
      <c r="F20" s="154" t="str">
        <f>IFERROR(Folyamat[[#This Row],[Kockázat]],"")</f>
        <v>Terv szerint</v>
      </c>
      <c r="G20" s="154" t="str">
        <f>IFERROR(Folyamat[[#This Row],[Részleg 02]],"")</f>
        <v>Gyártásvezetés</v>
      </c>
      <c r="H20" s="154" t="str">
        <f>IFERROR(Folyamat[[#This Row],[Részleg 01]],"")</f>
        <v>Összeszerelő</v>
      </c>
      <c r="I20" s="154">
        <f>IFERROR(Folyamat[[#This Row],[Felelős]],"")</f>
        <v>0</v>
      </c>
      <c r="J20" s="154">
        <f>IFERROR(Folyamat[[#This Row],[Támogató]],"")</f>
        <v>0</v>
      </c>
      <c r="K20" s="143"/>
      <c r="L20" s="143"/>
      <c r="M20" s="155">
        <f>IFERROR(Folyamat[[#This Row],[Volumen]],"")</f>
        <v>70</v>
      </c>
      <c r="N20" s="156">
        <f>IFERROR(Folyamat[[#This Row],[Egység idő]],"")</f>
        <v>9.4212962962962957E-3</v>
      </c>
      <c r="O20" s="157">
        <f>IFERROR(Folyamat[[#This Row],[Humánerő]],"")</f>
        <v>1</v>
      </c>
      <c r="P20" s="166" t="str">
        <f>IFERROR(IF(Folyamat[[#This Row],[Ősszefoglaló feladat ID]]=0,"",Folyamat[[#This Row],[Ősszefoglaló feladat ID]]),"")</f>
        <v>ProjektSzám-GyV-BF.00</v>
      </c>
      <c r="Q20" s="159" t="str">
        <f>IFERROR(IF(Folyamat[[#This Row],[Szülő feladat ID]]=0,"",Folyamat[[#This Row],[Szülő feladat ID]]),"")</f>
        <v>ProjektSzám-GyV-BF.02</v>
      </c>
      <c r="R20" s="154" t="str">
        <f>IFERROR(IF(Folyamat[[#This Row],[Feladat Függöség Tipusa]]=0,"",Folyamat[[#This Row],[Feladat Függöség Tipusa]]),"")</f>
        <v>FS</v>
      </c>
      <c r="S20" s="160">
        <f>IFERROR(Folyamat[[#This Row],[Feladat Késleltetés]],"")</f>
        <v>0</v>
      </c>
      <c r="T20" s="144"/>
      <c r="U20" s="141">
        <f>IFERROR(Folyamat[[#This Row],[Feladat Elinditása Részleges készültség esetén]],"")</f>
        <v>1</v>
      </c>
      <c r="V2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20" s="162" cm="1">
        <f t="array" aca="1" ref="W20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45836</v>
      </c>
      <c r="X20" s="162">
        <f ca="1">Mérföldkövek[[#This Row],[Függökezdés Kalkulált]]+Mérföldkövek[[#This Row],[Feladat Késleltetés]]</f>
        <v>45836</v>
      </c>
      <c r="Y20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20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45838</v>
      </c>
      <c r="AA20" s="162" cm="1">
        <f t="array" aca="1" ref="AA2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45838</v>
      </c>
      <c r="AB20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45838</v>
      </c>
      <c r="AC20" s="169"/>
      <c r="AD2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0.65949074074074066</v>
      </c>
      <c r="AE2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0.65949074074074066</v>
      </c>
      <c r="AF20" s="163">
        <f>IFERROR(Folyamat[[#This Row],[Extra nap]],"")</f>
        <v>0</v>
      </c>
      <c r="AG20" s="160">
        <f>ROUNDUP((Mérföldkövek[[#This Row],[Tervezettidő]]*24)/8,0)+Mérföldkövek[[#This Row],[Extra nap]]</f>
        <v>2</v>
      </c>
      <c r="AH20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20" s="138"/>
      <c r="AJ20" s="161" cm="1">
        <f t="array" ref="AJ2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20" s="161">
        <f ca="1">IF(OR(Mérföldkövek[[#This Row],[Kezdés]]=0,Mérföldkövek[[#This Row],[Napok száma]]=0),0,Mérföldkövek[[#This Row],[Kezdés]]+Mérföldkövek[[#This Row],[Napok száma]]-1+Mérföldkövek[[#This Row],[Nem munkanap]])</f>
        <v>45839</v>
      </c>
      <c r="AL20" s="161" cm="1">
        <f t="array" aca="1" ref="AL2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45839</v>
      </c>
      <c r="AM20" s="165">
        <f ca="1">IF(OR(WEEKDAY(Mérföldkövek[[#This Row],[Kalkulált befejezés2]],2)&gt;5), WORKDAY(Mérföldkövek[[#This Row],[Kalkulált befejezés2]],1), Mérföldkövek[[#This Row],[Kalkulált befejezés2]])</f>
        <v>45839</v>
      </c>
      <c r="AN20" s="139"/>
    </row>
    <row r="21" spans="1:40" x14ac:dyDescent="0.3">
      <c r="A21" s="151" t="str">
        <f>IFERROR(Folyamat[[#This Row],[DSMR]],"")</f>
        <v>ProjektSzám</v>
      </c>
      <c r="B21" s="152" t="str">
        <f>IFERROR(Folyamat[[#This Row],[Feladat Rövidnév]],"")</f>
        <v>GyV-BF.04</v>
      </c>
      <c r="C21" s="152" t="str">
        <f>IFERROR(Mérföldkövek[[#This Row],[Projekt azonosító]] &amp; "-" &amp; Mérföldkövek[[#This Row],[Feladat Rövidnév]],"")</f>
        <v>ProjektSzám-GyV-BF.04</v>
      </c>
      <c r="D21" s="153" t="str">
        <f>IFERROR(Folyamat[[#This Row],[Feladat leírás]],"")</f>
        <v>Fújás</v>
      </c>
      <c r="E21" s="154" t="str">
        <f>IFERROR(Folyamat[[#This Row],[Feladat Tipus]],"")</f>
        <v>Folyamat</v>
      </c>
      <c r="F21" s="154" t="str">
        <f>IFERROR(Folyamat[[#This Row],[Kockázat]],"")</f>
        <v>Terv szerint</v>
      </c>
      <c r="G21" s="154" t="str">
        <f>IFERROR(Folyamat[[#This Row],[Részleg 02]],"")</f>
        <v>Gyártásvezetés</v>
      </c>
      <c r="H21" s="154" t="str">
        <f>IFERROR(Folyamat[[#This Row],[Részleg 01]],"")</f>
        <v>Összeszerelő</v>
      </c>
      <c r="I21" s="154">
        <f>IFERROR(Folyamat[[#This Row],[Felelős]],"")</f>
        <v>0</v>
      </c>
      <c r="J21" s="154">
        <f>IFERROR(Folyamat[[#This Row],[Támogató]],"")</f>
        <v>0</v>
      </c>
      <c r="K21" s="141"/>
      <c r="L21" s="141"/>
      <c r="M21" s="155">
        <f>IFERROR(Folyamat[[#This Row],[Volumen]],"")</f>
        <v>70</v>
      </c>
      <c r="N21" s="156">
        <f>IFERROR(Folyamat[[#This Row],[Egység idő]],"")</f>
        <v>2.5000000000000001E-3</v>
      </c>
      <c r="O21" s="157">
        <f>IFERROR(Folyamat[[#This Row],[Humánerő]],"")</f>
        <v>1</v>
      </c>
      <c r="P21" s="166" t="str">
        <f>IFERROR(IF(Folyamat[[#This Row],[Ősszefoglaló feladat ID]]=0,"",Folyamat[[#This Row],[Ősszefoglaló feladat ID]]),"")</f>
        <v>ProjektSzám-GyV-BF.00</v>
      </c>
      <c r="Q21" s="159" t="str">
        <f>IFERROR(IF(Folyamat[[#This Row],[Szülő feladat ID]]=0,"",Folyamat[[#This Row],[Szülő feladat ID]]),"")</f>
        <v>ProjektSzám-GyV-BF.03</v>
      </c>
      <c r="R21" s="154" t="str">
        <f>IFERROR(IF(Folyamat[[#This Row],[Feladat Függöség Tipusa]]=0,"",Folyamat[[#This Row],[Feladat Függöség Tipusa]]),"")</f>
        <v>SS</v>
      </c>
      <c r="S21" s="160">
        <f>IFERROR(Folyamat[[#This Row],[Feladat Késleltetés]],"")</f>
        <v>0</v>
      </c>
      <c r="T21" s="142"/>
      <c r="U21" s="141">
        <f>IFERROR(Folyamat[[#This Row],[Feladat Elinditása Részleges készültség esetén]],"")</f>
        <v>1</v>
      </c>
      <c r="V2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21" s="162" cm="1">
        <f t="array" aca="1" ref="W21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45838</v>
      </c>
      <c r="X21" s="162">
        <f ca="1">Mérföldkövek[[#This Row],[Függökezdés Kalkulált]]+Mérföldkövek[[#This Row],[Feladat Késleltetés]]</f>
        <v>45838</v>
      </c>
      <c r="Y21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21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45838</v>
      </c>
      <c r="AA21" s="162" cm="1">
        <f t="array" aca="1" ref="AA2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45838</v>
      </c>
      <c r="AB21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45838</v>
      </c>
      <c r="AC21" s="167"/>
      <c r="AD21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0.17500000000000002</v>
      </c>
      <c r="AE2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0.17500000000000002</v>
      </c>
      <c r="AF21" s="163">
        <f>IFERROR(Folyamat[[#This Row],[Extra nap]],"")</f>
        <v>0</v>
      </c>
      <c r="AG21" s="160">
        <f>ROUNDUP((Mérföldkövek[[#This Row],[Tervezettidő]]*24)/8,0)+Mérföldkövek[[#This Row],[Extra nap]]</f>
        <v>1</v>
      </c>
      <c r="AH21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21" s="138"/>
      <c r="AJ21" s="161" cm="1">
        <f t="array" ref="AJ2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21" s="161">
        <f ca="1">IF(OR(Mérföldkövek[[#This Row],[Kezdés]]=0,Mérföldkövek[[#This Row],[Napok száma]]=0),0,Mérföldkövek[[#This Row],[Kezdés]]+Mérföldkövek[[#This Row],[Napok száma]]-1+Mérföldkövek[[#This Row],[Nem munkanap]])</f>
        <v>45838</v>
      </c>
      <c r="AL21" s="161" cm="1">
        <f t="array" aca="1" ref="AL2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45838</v>
      </c>
      <c r="AM21" s="165">
        <f ca="1">IF(OR(WEEKDAY(Mérföldkövek[[#This Row],[Kalkulált befejezés2]],2)&gt;5), WORKDAY(Mérföldkövek[[#This Row],[Kalkulált befejezés2]],1), Mérföldkövek[[#This Row],[Kalkulált befejezés2]])</f>
        <v>45838</v>
      </c>
      <c r="AN21" s="139"/>
    </row>
    <row r="22" spans="1:40" x14ac:dyDescent="0.3">
      <c r="A22" s="151" t="str">
        <f>IFERROR(Folyamat[[#This Row],[DSMR]],"")</f>
        <v>ProjektSzám</v>
      </c>
      <c r="B22" s="152" t="str">
        <f>IFERROR(Folyamat[[#This Row],[Feladat Rövidnév]],"")</f>
        <v>GyV-BF.05</v>
      </c>
      <c r="C22" s="152" t="str">
        <f>IFERROR(Mérföldkövek[[#This Row],[Projekt azonosító]] &amp; "-" &amp; Mérföldkövek[[#This Row],[Feladat Rövidnév]],"")</f>
        <v>ProjektSzám-GyV-BF.05</v>
      </c>
      <c r="D22" s="153" t="str">
        <f>IFERROR(Folyamat[[#This Row],[Feladat leírás]],"")</f>
        <v>Ragasztó Csiszolás</v>
      </c>
      <c r="E22" s="154" t="str">
        <f>IFERROR(Folyamat[[#This Row],[Feladat Tipus]],"")</f>
        <v>Folyamat</v>
      </c>
      <c r="F22" s="154" t="str">
        <f>IFERROR(Folyamat[[#This Row],[Kockázat]],"")</f>
        <v>Terv szerint</v>
      </c>
      <c r="G22" s="154" t="str">
        <f>IFERROR(Folyamat[[#This Row],[Részleg 02]],"")</f>
        <v>Gyártásvezetés</v>
      </c>
      <c r="H22" s="154" t="str">
        <f>IFERROR(Folyamat[[#This Row],[Részleg 01]],"")</f>
        <v>Fóliázó</v>
      </c>
      <c r="I22" s="154" t="str">
        <f>IFERROR(Folyamat[[#This Row],[Felelős]],"")</f>
        <v>Martin Zoltán</v>
      </c>
      <c r="J22" s="154">
        <f>IFERROR(Folyamat[[#This Row],[Támogató]],"")</f>
        <v>0</v>
      </c>
      <c r="K22" s="141"/>
      <c r="L22" s="141"/>
      <c r="M22" s="155">
        <f>IFERROR(Folyamat[[#This Row],[Volumen]],"")</f>
        <v>3</v>
      </c>
      <c r="N22" s="156">
        <f>IFERROR(Folyamat[[#This Row],[Egység idő]],"")</f>
        <v>3.2638888888888891E-3</v>
      </c>
      <c r="O22" s="157">
        <f>IFERROR(Folyamat[[#This Row],[Humánerő]],"")</f>
        <v>1</v>
      </c>
      <c r="P22" s="166" t="str">
        <f>IFERROR(IF(Folyamat[[#This Row],[Ősszefoglaló feladat ID]]=0,"",Folyamat[[#This Row],[Ősszefoglaló feladat ID]]),"")</f>
        <v>ProjektSzám-GyV-BF.00</v>
      </c>
      <c r="Q22" s="159" t="str">
        <f>IFERROR(IF(Folyamat[[#This Row],[Szülő feladat ID]]=0,"",Folyamat[[#This Row],[Szülő feladat ID]]),"")</f>
        <v>ProjektSzám-GyV-BF.04</v>
      </c>
      <c r="R22" s="154" t="str">
        <f>IFERROR(IF(Folyamat[[#This Row],[Feladat Függöség Tipusa]]=0,"",Folyamat[[#This Row],[Feladat Függöség Tipusa]]),"")</f>
        <v>FS</v>
      </c>
      <c r="S22" s="160">
        <f>IFERROR(Folyamat[[#This Row],[Feladat Késleltetés]],"")</f>
        <v>0</v>
      </c>
      <c r="T22" s="142"/>
      <c r="U22" s="141">
        <f>IFERROR(Folyamat[[#This Row],[Feladat Elinditása Részleges készültség esetén]],"")</f>
        <v>1</v>
      </c>
      <c r="V2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22" s="162" cm="1">
        <f t="array" aca="1" ref="W22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45839</v>
      </c>
      <c r="X22" s="162">
        <f ca="1">Mérföldkövek[[#This Row],[Függökezdés Kalkulált]]+Mérföldkövek[[#This Row],[Feladat Késleltetés]]</f>
        <v>45839</v>
      </c>
      <c r="Y22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22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45839</v>
      </c>
      <c r="AA22" s="162" cm="1">
        <f t="array" aca="1" ref="AA2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45839</v>
      </c>
      <c r="AB22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45839</v>
      </c>
      <c r="AC22" s="167"/>
      <c r="AD22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9.7916666666666673E-3</v>
      </c>
      <c r="AE2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9.7916666666666673E-3</v>
      </c>
      <c r="AF22" s="163">
        <f>IFERROR(Folyamat[[#This Row],[Extra nap]],"")</f>
        <v>0</v>
      </c>
      <c r="AG22" s="160">
        <f>ROUNDUP((Mérföldkövek[[#This Row],[Tervezettidő]]*24)/8,0)+Mérföldkövek[[#This Row],[Extra nap]]</f>
        <v>1</v>
      </c>
      <c r="AH22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22" s="138"/>
      <c r="AJ22" s="161" cm="1">
        <f t="array" ref="AJ2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22" s="161">
        <f ca="1">IF(OR(Mérföldkövek[[#This Row],[Kezdés]]=0,Mérföldkövek[[#This Row],[Napok száma]]=0),0,Mérföldkövek[[#This Row],[Kezdés]]+Mérföldkövek[[#This Row],[Napok száma]]-1+Mérföldkövek[[#This Row],[Nem munkanap]])</f>
        <v>45839</v>
      </c>
      <c r="AL22" s="161" cm="1">
        <f t="array" aca="1" ref="AL2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45839</v>
      </c>
      <c r="AM22" s="165">
        <f ca="1">IF(OR(WEEKDAY(Mérföldkövek[[#This Row],[Kalkulált befejezés2]],2)&gt;5), WORKDAY(Mérföldkövek[[#This Row],[Kalkulált befejezés2]],1), Mérföldkövek[[#This Row],[Kalkulált befejezés2]])</f>
        <v>45839</v>
      </c>
      <c r="AN22" s="139"/>
    </row>
    <row r="23" spans="1:40" x14ac:dyDescent="0.3">
      <c r="A23" s="151" t="str">
        <f>IFERROR(Folyamat[[#This Row],[DSMR]],"")</f>
        <v>ProjektSzám</v>
      </c>
      <c r="B23" s="152" t="str">
        <f>IFERROR(Folyamat[[#This Row],[Feladat Rövidnév]],"")</f>
        <v>GyV-BF.06</v>
      </c>
      <c r="C23" s="152" t="str">
        <f>IFERROR(Mérföldkövek[[#This Row],[Projekt azonosító]] &amp; "-" &amp; Mérföldkövek[[#This Row],[Feladat Rövidnév]],"")</f>
        <v>ProjektSzám-GyV-BF.06</v>
      </c>
      <c r="D23" s="153" t="str">
        <f>IFERROR(Folyamat[[#This Row],[Feladat leírás]],"")</f>
        <v>Fóliázás</v>
      </c>
      <c r="E23" s="154" t="str">
        <f>IFERROR(Folyamat[[#This Row],[Feladat Tipus]],"")</f>
        <v>Folyamat</v>
      </c>
      <c r="F23" s="154" t="str">
        <f>IFERROR(Folyamat[[#This Row],[Kockázat]],"")</f>
        <v>Terv szerint</v>
      </c>
      <c r="G23" s="154" t="str">
        <f>IFERROR(Folyamat[[#This Row],[Részleg 02]],"")</f>
        <v>Gyártásvezetés</v>
      </c>
      <c r="H23" s="154" t="str">
        <f>IFERROR(Folyamat[[#This Row],[Részleg 01]],"")</f>
        <v>Fóliázó</v>
      </c>
      <c r="I23" s="154" t="str">
        <f>IFERROR(Folyamat[[#This Row],[Felelős]],"")</f>
        <v>Martin Zoltán</v>
      </c>
      <c r="J23" s="154">
        <f>IFERROR(Folyamat[[#This Row],[Támogató]],"")</f>
        <v>0</v>
      </c>
      <c r="K23" s="146"/>
      <c r="L23" s="146"/>
      <c r="M23" s="155">
        <f>IFERROR(Folyamat[[#This Row],[Volumen]],"")</f>
        <v>3</v>
      </c>
      <c r="N23" s="156">
        <f>IFERROR(Folyamat[[#This Row],[Egység idő]],"")</f>
        <v>7.2916666666666668E-3</v>
      </c>
      <c r="O23" s="157">
        <f>IFERROR(Folyamat[[#This Row],[Humánerő]],"")</f>
        <v>2</v>
      </c>
      <c r="P23" s="173" t="str">
        <f>IFERROR(IF(Folyamat[[#This Row],[Ősszefoglaló feladat ID]]=0,"",Folyamat[[#This Row],[Ősszefoglaló feladat ID]]),"")</f>
        <v>ProjektSzám-GyV-BF.00</v>
      </c>
      <c r="Q23" s="159" t="str">
        <f>IFERROR(IF(Folyamat[[#This Row],[Szülő feladat ID]]=0,"",Folyamat[[#This Row],[Szülő feladat ID]]),"")</f>
        <v>ProjektSzám-GyV-BF.05</v>
      </c>
      <c r="R23" s="154" t="str">
        <f>IFERROR(IF(Folyamat[[#This Row],[Feladat Függöség Tipusa]]=0,"",Folyamat[[#This Row],[Feladat Függöség Tipusa]]),"")</f>
        <v>SS</v>
      </c>
      <c r="S23" s="160">
        <f>IFERROR(Folyamat[[#This Row],[Feladat Késleltetés]],"")</f>
        <v>0</v>
      </c>
      <c r="T23" s="142"/>
      <c r="U23" s="141">
        <f>IFERROR(Folyamat[[#This Row],[Feladat Elinditása Részleges készültség esetén]],"")</f>
        <v>1</v>
      </c>
      <c r="V2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23" s="162" cm="1">
        <f t="array" aca="1" ref="W23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45839</v>
      </c>
      <c r="X23" s="162">
        <f ca="1">Mérföldkövek[[#This Row],[Függökezdés Kalkulált]]+Mérföldkövek[[#This Row],[Feladat Késleltetés]]</f>
        <v>45839</v>
      </c>
      <c r="Y23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23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45839</v>
      </c>
      <c r="AA23" s="162" cm="1">
        <f t="array" aca="1" ref="AA2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45839</v>
      </c>
      <c r="AB23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45839</v>
      </c>
      <c r="AC23" s="162"/>
      <c r="AD2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2.1874999999999999E-2</v>
      </c>
      <c r="AE2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4.3749999999999997E-2</v>
      </c>
      <c r="AF23" s="163">
        <f>IFERROR(Folyamat[[#This Row],[Extra nap]],"")</f>
        <v>0</v>
      </c>
      <c r="AG23" s="160">
        <f>ROUNDUP((Mérföldkövek[[#This Row],[Tervezettidő]]*24)/8,0)+Mérföldkövek[[#This Row],[Extra nap]]</f>
        <v>1</v>
      </c>
      <c r="AH23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23" s="138"/>
      <c r="AJ23" s="161" cm="1">
        <f t="array" ref="AJ2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23" s="161">
        <f ca="1">IF(OR(Mérföldkövek[[#This Row],[Kezdés]]=0,Mérföldkövek[[#This Row],[Napok száma]]=0),0,Mérföldkövek[[#This Row],[Kezdés]]+Mérföldkövek[[#This Row],[Napok száma]]-1+Mérföldkövek[[#This Row],[Nem munkanap]])</f>
        <v>45839</v>
      </c>
      <c r="AL23" s="161" cm="1">
        <f t="array" aca="1" ref="AL2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45839</v>
      </c>
      <c r="AM23" s="165">
        <f ca="1">IF(OR(WEEKDAY(Mérföldkövek[[#This Row],[Kalkulált befejezés2]],2)&gt;5), WORKDAY(Mérföldkövek[[#This Row],[Kalkulált befejezés2]],1), Mérföldkövek[[#This Row],[Kalkulált befejezés2]])</f>
        <v>45839</v>
      </c>
      <c r="AN23" s="139"/>
    </row>
    <row r="24" spans="1:40" x14ac:dyDescent="0.3">
      <c r="A24" s="151" t="str">
        <f>IFERROR(Folyamat[[#This Row],[DSMR]],"")</f>
        <v>ProjektSzám</v>
      </c>
      <c r="B24" s="152" t="str">
        <f>IFERROR(Folyamat[[#This Row],[Feladat Rövidnév]],"")</f>
        <v>GyV-BF.07</v>
      </c>
      <c r="C24" s="152" t="str">
        <f>IFERROR(Mérföldkövek[[#This Row],[Projekt azonosító]] &amp; "-" &amp; Mérföldkövek[[#This Row],[Feladat Rövidnév]],"")</f>
        <v>ProjektSzám-GyV-BF.07</v>
      </c>
      <c r="D24" s="153" t="str">
        <f>IFERROR(Folyamat[[#This Row],[Feladat leírás]],"")</f>
        <v>Kivágás</v>
      </c>
      <c r="E24" s="154" t="str">
        <f>IFERROR(Folyamat[[#This Row],[Feladat Tipus]],"")</f>
        <v>Folyamat</v>
      </c>
      <c r="F24" s="154" t="str">
        <f>IFERROR(Folyamat[[#This Row],[Kockázat]],"")</f>
        <v>Terv szerint</v>
      </c>
      <c r="G24" s="154" t="str">
        <f>IFERROR(Folyamat[[#This Row],[Részleg 02]],"")</f>
        <v>Gyártásvezetés</v>
      </c>
      <c r="H24" s="154" t="str">
        <f>IFERROR(Folyamat[[#This Row],[Részleg 01]],"")</f>
        <v>Fóliázó</v>
      </c>
      <c r="I24" s="154" t="str">
        <f>IFERROR(Folyamat[[#This Row],[Felelős]],"")</f>
        <v>Martin Zoltán</v>
      </c>
      <c r="J24" s="154">
        <f>IFERROR(Folyamat[[#This Row],[Támogató]],"")</f>
        <v>0</v>
      </c>
      <c r="K24" s="143"/>
      <c r="L24" s="143"/>
      <c r="M24" s="155">
        <f>IFERROR(Folyamat[[#This Row],[Volumen]],"")</f>
        <v>3</v>
      </c>
      <c r="N24" s="156">
        <f>IFERROR(Folyamat[[#This Row],[Egység idő]],"")</f>
        <v>2.6041666666666665E-3</v>
      </c>
      <c r="O24" s="157">
        <f>IFERROR(Folyamat[[#This Row],[Humánerő]],"")</f>
        <v>1</v>
      </c>
      <c r="P24" s="166" t="str">
        <f>IFERROR(IF(Folyamat[[#This Row],[Ősszefoglaló feladat ID]]=0,"",Folyamat[[#This Row],[Ősszefoglaló feladat ID]]),"")</f>
        <v>ProjektSzám-GyV-BF.00</v>
      </c>
      <c r="Q24" s="159" t="str">
        <f>IFERROR(IF(Folyamat[[#This Row],[Szülő feladat ID]]=0,"",Folyamat[[#This Row],[Szülő feladat ID]]),"")</f>
        <v>ProjektSzám-GyV-BF.05</v>
      </c>
      <c r="R24" s="154" t="str">
        <f>IFERROR(IF(Folyamat[[#This Row],[Feladat Függöség Tipusa]]=0,"",Folyamat[[#This Row],[Feladat Függöség Tipusa]]),"")</f>
        <v>SS</v>
      </c>
      <c r="S24" s="160">
        <f>IFERROR(Folyamat[[#This Row],[Feladat Késleltetés]],"")</f>
        <v>0</v>
      </c>
      <c r="T24" s="144"/>
      <c r="U24" s="141">
        <f>IFERROR(Folyamat[[#This Row],[Feladat Elinditása Részleges készültség esetén]],"")</f>
        <v>1</v>
      </c>
      <c r="V2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24" s="162" cm="1">
        <f t="array" aca="1" ref="W24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45839</v>
      </c>
      <c r="X24" s="162">
        <f ca="1">Mérföldkövek[[#This Row],[Függökezdés Kalkulált]]+Mérföldkövek[[#This Row],[Feladat Késleltetés]]</f>
        <v>45839</v>
      </c>
      <c r="Y24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24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45839</v>
      </c>
      <c r="AA24" s="162" cm="1">
        <f t="array" aca="1" ref="AA2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45839</v>
      </c>
      <c r="AB24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45839</v>
      </c>
      <c r="AC24" s="169"/>
      <c r="AD2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7.8125E-3</v>
      </c>
      <c r="AE2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7.8125E-3</v>
      </c>
      <c r="AF24" s="163">
        <f>IFERROR(Folyamat[[#This Row],[Extra nap]],"")</f>
        <v>0</v>
      </c>
      <c r="AG24" s="160">
        <f>ROUNDUP((Mérföldkövek[[#This Row],[Tervezettidő]]*24)/8,0)+Mérföldkövek[[#This Row],[Extra nap]]</f>
        <v>1</v>
      </c>
      <c r="AH24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24" s="138"/>
      <c r="AJ24" s="161" cm="1">
        <f t="array" ref="AJ2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24" s="161">
        <f ca="1">IF(OR(Mérföldkövek[[#This Row],[Kezdés]]=0,Mérföldkövek[[#This Row],[Napok száma]]=0),0,Mérföldkövek[[#This Row],[Kezdés]]+Mérföldkövek[[#This Row],[Napok száma]]-1+Mérföldkövek[[#This Row],[Nem munkanap]])</f>
        <v>45839</v>
      </c>
      <c r="AL24" s="161" cm="1">
        <f t="array" aca="1" ref="AL2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45839</v>
      </c>
      <c r="AM24" s="165">
        <f ca="1">IF(OR(WEEKDAY(Mérföldkövek[[#This Row],[Kalkulált befejezés2]],2)&gt;5), WORKDAY(Mérföldkövek[[#This Row],[Kalkulált befejezés2]],1), Mérföldkövek[[#This Row],[Kalkulált befejezés2]])</f>
        <v>45839</v>
      </c>
      <c r="AN24" s="139"/>
    </row>
    <row r="25" spans="1:40" x14ac:dyDescent="0.3">
      <c r="A25" s="151" t="str">
        <f>IFERROR(Folyamat[[#This Row],[DSMR]],"")</f>
        <v>ProjektSzám</v>
      </c>
      <c r="B25" s="152" t="str">
        <f>IFERROR(Folyamat[[#This Row],[Feladat Rövidnév]],"")</f>
        <v>GyV-BF.08</v>
      </c>
      <c r="C25" s="152" t="str">
        <f>IFERROR(Mérföldkövek[[#This Row],[Projekt azonosító]] &amp; "-" &amp; Mérföldkövek[[#This Row],[Feladat Rövidnév]],"")</f>
        <v>ProjektSzám-GyV-BF.08</v>
      </c>
      <c r="D25" s="153" t="str">
        <f>IFERROR(Folyamat[[#This Row],[Feladat leírás]],"")</f>
        <v>Visszafordítás</v>
      </c>
      <c r="E25" s="154" t="str">
        <f>IFERROR(Folyamat[[#This Row],[Feladat Tipus]],"")</f>
        <v>Folyamat</v>
      </c>
      <c r="F25" s="154" t="str">
        <f>IFERROR(Folyamat[[#This Row],[Kockázat]],"")</f>
        <v>Terv szerint</v>
      </c>
      <c r="G25" s="154" t="str">
        <f>IFERROR(Folyamat[[#This Row],[Részleg 02]],"")</f>
        <v>Gyártásvezetés</v>
      </c>
      <c r="H25" s="154" t="str">
        <f>IFERROR(Folyamat[[#This Row],[Részleg 01]],"")</f>
        <v>Fóliázó</v>
      </c>
      <c r="I25" s="154" t="str">
        <f>IFERROR(Folyamat[[#This Row],[Felelős]],"")</f>
        <v>Martin Zoltán</v>
      </c>
      <c r="J25" s="154">
        <f>IFERROR(Folyamat[[#This Row],[Támogató]],"")</f>
        <v>0</v>
      </c>
      <c r="K25" s="141"/>
      <c r="L25" s="141"/>
      <c r="M25" s="155">
        <f>IFERROR(Folyamat[[#This Row],[Volumen]],"")</f>
        <v>3</v>
      </c>
      <c r="N25" s="156">
        <f>IFERROR(Folyamat[[#This Row],[Egység idő]],"")</f>
        <v>6.9444444444444441E-3</v>
      </c>
      <c r="O25" s="157">
        <f>IFERROR(Folyamat[[#This Row],[Humánerő]],"")</f>
        <v>1</v>
      </c>
      <c r="P25" s="166" t="str">
        <f>IFERROR(IF(Folyamat[[#This Row],[Ősszefoglaló feladat ID]]=0,"",Folyamat[[#This Row],[Ősszefoglaló feladat ID]]),"")</f>
        <v>ProjektSzám-GyV-BF.00</v>
      </c>
      <c r="Q25" s="159" t="str">
        <f>IFERROR(IF(Folyamat[[#This Row],[Szülő feladat ID]]=0,"",Folyamat[[#This Row],[Szülő feladat ID]]),"")</f>
        <v>ProjektSzám-GyV-BF.05</v>
      </c>
      <c r="R25" s="154" t="str">
        <f>IFERROR(IF(Folyamat[[#This Row],[Feladat Függöség Tipusa]]=0,"",Folyamat[[#This Row],[Feladat Függöség Tipusa]]),"")</f>
        <v>SS</v>
      </c>
      <c r="S25" s="160">
        <f>IFERROR(Folyamat[[#This Row],[Feladat Késleltetés]],"")</f>
        <v>0</v>
      </c>
      <c r="T25" s="142"/>
      <c r="U25" s="141">
        <f>IFERROR(Folyamat[[#This Row],[Feladat Elinditása Részleges készültség esetén]],"")</f>
        <v>1</v>
      </c>
      <c r="V2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25" s="162" cm="1">
        <f t="array" aca="1" ref="W25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45839</v>
      </c>
      <c r="X25" s="162">
        <f ca="1">Mérföldkövek[[#This Row],[Függökezdés Kalkulált]]+Mérföldkövek[[#This Row],[Feladat Késleltetés]]</f>
        <v>45839</v>
      </c>
      <c r="Y25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25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45839</v>
      </c>
      <c r="AA25" s="162" cm="1">
        <f t="array" aca="1" ref="AA2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45839</v>
      </c>
      <c r="AB25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45839</v>
      </c>
      <c r="AC25" s="167"/>
      <c r="AD25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2.0833333333333332E-2</v>
      </c>
      <c r="AE2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2.0833333333333332E-2</v>
      </c>
      <c r="AF25" s="163">
        <f>IFERROR(Folyamat[[#This Row],[Extra nap]],"")</f>
        <v>0</v>
      </c>
      <c r="AG25" s="160">
        <f>ROUNDUP((Mérföldkövek[[#This Row],[Tervezettidő]]*24)/8,0)+Mérföldkövek[[#This Row],[Extra nap]]</f>
        <v>1</v>
      </c>
      <c r="AH25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0</v>
      </c>
      <c r="AI25" s="138"/>
      <c r="AJ25" s="161" cm="1">
        <f t="array" ref="AJ2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25" s="161">
        <f ca="1">IF(OR(Mérföldkövek[[#This Row],[Kezdés]]=0,Mérföldkövek[[#This Row],[Napok száma]]=0),0,Mérföldkövek[[#This Row],[Kezdés]]+Mérföldkövek[[#This Row],[Napok száma]]-1+Mérföldkövek[[#This Row],[Nem munkanap]])</f>
        <v>45839</v>
      </c>
      <c r="AL25" s="161" cm="1">
        <f t="array" aca="1" ref="AL2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45839</v>
      </c>
      <c r="AM25" s="165">
        <f ca="1">IF(OR(WEEKDAY(Mérföldkövek[[#This Row],[Kalkulált befejezés2]],2)&gt;5), WORKDAY(Mérföldkövek[[#This Row],[Kalkulált befejezés2]],1), Mérföldkövek[[#This Row],[Kalkulált befejezés2]])</f>
        <v>45839</v>
      </c>
      <c r="AN25" s="139"/>
    </row>
    <row r="26" spans="1:40" x14ac:dyDescent="0.3">
      <c r="A26" s="151" t="str">
        <f>IFERROR(Folyamat[[#This Row],[DSMR]],"")</f>
        <v>ProjektSzám</v>
      </c>
      <c r="B26" s="152" t="str">
        <f>IFERROR(Folyamat[[#This Row],[Feladat Rövidnév]],"")</f>
        <v>GyV-BF.09</v>
      </c>
      <c r="C26" s="152" t="str">
        <f>IFERROR(Mérföldkövek[[#This Row],[Projekt azonosító]] &amp; "-" &amp; Mérföldkövek[[#This Row],[Feladat Rövidnév]],"")</f>
        <v>ProjektSzám-GyV-BF.09</v>
      </c>
      <c r="D26" s="153" t="str">
        <f>IFERROR(Folyamat[[#This Row],[Feladat leírás]],"")</f>
        <v>Festőnél</v>
      </c>
      <c r="E26" s="154" t="str">
        <f>IFERROR(Folyamat[[#This Row],[Feladat Tipus]],"")</f>
        <v>Folyamat</v>
      </c>
      <c r="F26" s="154" t="str">
        <f>IFERROR(Folyamat[[#This Row],[Kockázat]],"")</f>
        <v>Terv szerint</v>
      </c>
      <c r="G26" s="154" t="str">
        <f>IFERROR(Folyamat[[#This Row],[Részleg 02]],"")</f>
        <v>Gyártásvezetés</v>
      </c>
      <c r="H26" s="154" t="str">
        <f>IFERROR(Folyamat[[#This Row],[Részleg 01]],"")</f>
        <v>CNC</v>
      </c>
      <c r="I26" s="154" t="str">
        <f>IFERROR(Folyamat[[#This Row],[Felelős]],"")</f>
        <v>Dancsik János</v>
      </c>
      <c r="J26" s="154">
        <f>IFERROR(Folyamat[[#This Row],[Támogató]],"")</f>
        <v>0</v>
      </c>
      <c r="K26" s="141"/>
      <c r="L26" s="141"/>
      <c r="M26" s="155">
        <f>IFERROR(Folyamat[[#This Row],[Volumen]],"")</f>
        <v>70</v>
      </c>
      <c r="N26" s="156">
        <f>IFERROR(Folyamat[[#This Row],[Egység idő]],"")</f>
        <v>4.1666666666666664E-2</v>
      </c>
      <c r="O26" s="157">
        <f>IFERROR(Folyamat[[#This Row],[Humánerő]],"")</f>
        <v>1</v>
      </c>
      <c r="P26" s="166" t="str">
        <f>IFERROR(IF(Folyamat[[#This Row],[Ősszefoglaló feladat ID]]=0,"",Folyamat[[#This Row],[Ősszefoglaló feladat ID]]),"")</f>
        <v>ProjektSzám-GyV-BF.00</v>
      </c>
      <c r="Q26" s="159" t="str">
        <f>IFERROR(IF(Folyamat[[#This Row],[Szülő feladat ID]]=0,"",Folyamat[[#This Row],[Szülő feladat ID]]),"")</f>
        <v>ProjektSzám-GyV-BF.08</v>
      </c>
      <c r="R26" s="154" t="str">
        <f>IFERROR(IF(Folyamat[[#This Row],[Feladat Függöség Tipusa]]=0,"",Folyamat[[#This Row],[Feladat Függöség Tipusa]]),"")</f>
        <v>FS</v>
      </c>
      <c r="S26" s="160">
        <f>IFERROR(Folyamat[[#This Row],[Feladat Késleltetés]],"")</f>
        <v>0</v>
      </c>
      <c r="T26" s="142"/>
      <c r="U26" s="141">
        <f>IFERROR(Folyamat[[#This Row],[Feladat Elinditása Részleges készültség esetén]],"")</f>
        <v>1</v>
      </c>
      <c r="V2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26" s="162" cm="1">
        <f t="array" aca="1" ref="W26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45840</v>
      </c>
      <c r="X26" s="162">
        <f ca="1">Mérföldkövek[[#This Row],[Függökezdés Kalkulált]]+Mérföldkövek[[#This Row],[Feladat Késleltetés]]</f>
        <v>45840</v>
      </c>
      <c r="Y26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26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45840</v>
      </c>
      <c r="AA26" s="162" cm="1">
        <f t="array" aca="1" ref="AA2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45840</v>
      </c>
      <c r="AB26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45840</v>
      </c>
      <c r="AC26" s="167"/>
      <c r="AD26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2.9166666666666665</v>
      </c>
      <c r="AE2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2.9166666666666665</v>
      </c>
      <c r="AF26" s="163">
        <f>IFERROR(Folyamat[[#This Row],[Extra nap]],"")</f>
        <v>0</v>
      </c>
      <c r="AG26" s="160">
        <f>ROUNDUP((Mérföldkövek[[#This Row],[Tervezettidő]]*24)/8,0)+Mérföldkövek[[#This Row],[Extra nap]]</f>
        <v>9</v>
      </c>
      <c r="AH26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2</v>
      </c>
      <c r="AI26" s="138"/>
      <c r="AJ26" s="161" cm="1">
        <f t="array" ref="AJ2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26" s="161">
        <f ca="1">IF(OR(Mérföldkövek[[#This Row],[Kezdés]]=0,Mérföldkövek[[#This Row],[Napok száma]]=0),0,Mérföldkövek[[#This Row],[Kezdés]]+Mérföldkövek[[#This Row],[Napok száma]]-1+Mérföldkövek[[#This Row],[Nem munkanap]])</f>
        <v>45850</v>
      </c>
      <c r="AL26" s="161" cm="1">
        <f t="array" aca="1" ref="AL2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45850</v>
      </c>
      <c r="AM26" s="165">
        <f ca="1">IF(OR(WEEKDAY(Mérföldkövek[[#This Row],[Kalkulált befejezés2]],2)&gt;5), WORKDAY(Mérföldkövek[[#This Row],[Kalkulált befejezés2]],1), Mérföldkövek[[#This Row],[Kalkulált befejezés2]])</f>
        <v>45852</v>
      </c>
      <c r="AN26" s="139"/>
    </row>
    <row r="27" spans="1:40" x14ac:dyDescent="0.3">
      <c r="A27" s="151" t="str">
        <f>IFERROR(Folyamat[[#This Row],[DSMR]],"")</f>
        <v>ProjektSzám</v>
      </c>
      <c r="B27" s="152" t="str">
        <f>IFERROR(Folyamat[[#This Row],[Feladat Rövidnév]],"")</f>
        <v>GyV-BF.10</v>
      </c>
      <c r="C27" s="152" t="str">
        <f>IFERROR(Mérföldkövek[[#This Row],[Projekt azonosító]] &amp; "-" &amp; Mérföldkövek[[#This Row],[Feladat Rövidnév]],"")</f>
        <v>ProjektSzám-GyV-BF.10</v>
      </c>
      <c r="D27" s="153" t="str">
        <f>IFERROR(Folyamat[[#This Row],[Feladat leírás]],"")</f>
        <v>Festőtöl viszahozzva</v>
      </c>
      <c r="E27" s="154" t="str">
        <f>IFERROR(Folyamat[[#This Row],[Feladat Tipus]],"")</f>
        <v>Folyamat</v>
      </c>
      <c r="F27" s="154" t="str">
        <f>IFERROR(Folyamat[[#This Row],[Kockázat]],"")</f>
        <v>Terv szerint</v>
      </c>
      <c r="G27" s="154" t="str">
        <f>IFERROR(Folyamat[[#This Row],[Részleg 02]],"")</f>
        <v>Gyártásvezetés</v>
      </c>
      <c r="H27" s="154" t="str">
        <f>IFERROR(Folyamat[[#This Row],[Részleg 01]],"")</f>
        <v>Összeszerelő</v>
      </c>
      <c r="I27" s="154">
        <f>IFERROR(Folyamat[[#This Row],[Felelős]],"")</f>
        <v>0</v>
      </c>
      <c r="J27" s="154">
        <f>IFERROR(Folyamat[[#This Row],[Támogató]],"")</f>
        <v>0</v>
      </c>
      <c r="K27" s="141">
        <v>0</v>
      </c>
      <c r="L27" s="141"/>
      <c r="M27" s="155">
        <f>IFERROR(Folyamat[[#This Row],[Volumen]],"")</f>
        <v>70</v>
      </c>
      <c r="N27" s="156">
        <f>IFERROR(Folyamat[[#This Row],[Egység idő]],"")</f>
        <v>4.1666666666666664E-2</v>
      </c>
      <c r="O27" s="157">
        <f>IFERROR(Folyamat[[#This Row],[Humánerő]],"")</f>
        <v>1</v>
      </c>
      <c r="P27" s="166" t="str">
        <f>IFERROR(IF(Folyamat[[#This Row],[Ősszefoglaló feladat ID]]=0,"",Folyamat[[#This Row],[Ősszefoglaló feladat ID]]),"")</f>
        <v>ProjektSzám-GyV-BF.00</v>
      </c>
      <c r="Q27" s="159" t="str">
        <f>IFERROR(IF(Folyamat[[#This Row],[Szülő feladat ID]]=0,"",Folyamat[[#This Row],[Szülő feladat ID]]),"")</f>
        <v>ProjektSzám-GyV-BF.09</v>
      </c>
      <c r="R27" s="154" t="str">
        <f>IFERROR(IF(Folyamat[[#This Row],[Feladat Függöség Tipusa]]=0,"",Folyamat[[#This Row],[Feladat Függöség Tipusa]]),"")</f>
        <v>FS</v>
      </c>
      <c r="S27" s="160">
        <f>IFERROR(Folyamat[[#This Row],[Feladat Késleltetés]],"")</f>
        <v>0</v>
      </c>
      <c r="T27" s="142"/>
      <c r="U27" s="141">
        <f>IFERROR(Folyamat[[#This Row],[Feladat Elinditása Részleges készültség esetén]],"")</f>
        <v>1</v>
      </c>
      <c r="V2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27" s="162" cm="1">
        <f t="array" aca="1" ref="W27" ca="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45853</v>
      </c>
      <c r="X27" s="162">
        <f ca="1">Mérföldkövek[[#This Row],[Függökezdés Kalkulált]]+Mérföldkövek[[#This Row],[Feladat Késleltetés]]</f>
        <v>45853</v>
      </c>
      <c r="Y27" s="163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0</v>
      </c>
      <c r="Z27" s="162">
        <f ca="1"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45853</v>
      </c>
      <c r="AA27" s="162" cm="1">
        <f t="array" aca="1" ref="AA2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45853</v>
      </c>
      <c r="AB27" s="162">
        <f ca="1">IF(Mérföldkövek[[#This Row],[Volumen]]&lt;=0,0,IF(OR(WEEKDAY(Mérföldkövek[[#This Row],[Kalkulált kezdés]],2)&gt;5), WORKDAY(Mérföldkövek[[#This Row],[Kalkulált kezdés]],1), Mérföldkövek[[#This Row],[Kalkulált kezdés]]))</f>
        <v>45853</v>
      </c>
      <c r="AC27" s="167"/>
      <c r="AD27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2.9166666666666665</v>
      </c>
      <c r="AE2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2.9166666666666665</v>
      </c>
      <c r="AF27" s="163">
        <f>IFERROR(Folyamat[[#This Row],[Extra nap]],"")</f>
        <v>0</v>
      </c>
      <c r="AG27" s="160">
        <f>ROUNDUP((Mérföldkövek[[#This Row],[Tervezettidő]]*24)/8,0)+Mérföldkövek[[#This Row],[Extra nap]]</f>
        <v>9</v>
      </c>
      <c r="AH27" s="154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2</v>
      </c>
      <c r="AI27" s="138"/>
      <c r="AJ27" s="161" cm="1">
        <f t="array" ref="AJ2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27" s="161">
        <f ca="1">IF(OR(Mérföldkövek[[#This Row],[Kezdés]]=0,Mérföldkövek[[#This Row],[Napok száma]]=0),0,Mérföldkövek[[#This Row],[Kezdés]]+Mérföldkövek[[#This Row],[Napok száma]]-1+Mérföldkövek[[#This Row],[Nem munkanap]])</f>
        <v>45863</v>
      </c>
      <c r="AL27" s="161" cm="1">
        <f t="array" aca="1" ref="AL2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45863</v>
      </c>
      <c r="AM27" s="165">
        <f ca="1">IF(OR(WEEKDAY(Mérföldkövek[[#This Row],[Kalkulált befejezés2]],2)&gt;5), WORKDAY(Mérföldkövek[[#This Row],[Kalkulált befejezés2]],1), Mérföldkövek[[#This Row],[Kalkulált befejezés2]])</f>
        <v>45863</v>
      </c>
      <c r="AN27" s="139"/>
    </row>
    <row r="28" spans="1:40" x14ac:dyDescent="0.3">
      <c r="A28" s="151" t="str">
        <f>IFERROR(Folyamat[[#This Row],[DSMR]],"")</f>
        <v/>
      </c>
      <c r="B28" s="152" t="str">
        <f>IFERROR(Folyamat[[#This Row],[Feladat Rövidnév]],"")</f>
        <v/>
      </c>
      <c r="C28" s="152" t="str">
        <f>IFERROR(Mérföldkövek[[#This Row],[Projekt azonosító]] &amp; "-" &amp; Mérföldkövek[[#This Row],[Feladat Rövidnév]],"")</f>
        <v>-</v>
      </c>
      <c r="D28" s="153" t="str">
        <f>IFERROR(Folyamat[[#This Row],[Feladat leírás]],"")</f>
        <v/>
      </c>
      <c r="E28" s="154" t="str">
        <f>IFERROR(Folyamat[[#This Row],[Feladat Tipus]],"")</f>
        <v/>
      </c>
      <c r="F28" s="154" t="str">
        <f>IFERROR(Folyamat[[#This Row],[Kockázat]],"")</f>
        <v/>
      </c>
      <c r="G28" s="154" t="str">
        <f>IFERROR(Folyamat[[#This Row],[Részleg 02]],"")</f>
        <v/>
      </c>
      <c r="H28" s="154" t="str">
        <f>IFERROR(Folyamat[[#This Row],[Részleg 01]],"")</f>
        <v/>
      </c>
      <c r="I28" s="154" t="str">
        <f>IFERROR(Folyamat[[#This Row],[Felelős]],"")</f>
        <v/>
      </c>
      <c r="J28" s="154" t="str">
        <f>IFERROR(Folyamat[[#This Row],[Támogató]],"")</f>
        <v/>
      </c>
      <c r="K28" s="147"/>
      <c r="L28" s="147"/>
      <c r="M28" s="155" t="str">
        <f>IFERROR(Folyamat[[#This Row],[Volumen]],"")</f>
        <v/>
      </c>
      <c r="N28" s="156" t="str">
        <f>IFERROR(Folyamat[[#This Row],[Egység idő]],"")</f>
        <v/>
      </c>
      <c r="O28" s="157" t="str">
        <f>IFERROR(Folyamat[[#This Row],[Humánerő]],"")</f>
        <v/>
      </c>
      <c r="P28" s="174" t="str">
        <f>IFERROR(IF(Folyamat[[#This Row],[Ősszefoglaló feladat ID]]=0,"",Folyamat[[#This Row],[Ősszefoglaló feladat ID]]),"")</f>
        <v/>
      </c>
      <c r="Q28" s="159" t="str">
        <f>IFERROR(IF(Folyamat[[#This Row],[Szülő feladat ID]]=0,"",Folyamat[[#This Row],[Szülő feladat ID]]),"")</f>
        <v/>
      </c>
      <c r="R28" s="154" t="str">
        <f>IFERROR(IF(Folyamat[[#This Row],[Feladat Függöség Tipusa]]=0,"",Folyamat[[#This Row],[Feladat Függöség Tipusa]]),"")</f>
        <v/>
      </c>
      <c r="S28" s="160" t="str">
        <f>IFERROR(Folyamat[[#This Row],[Feladat Késleltetés]],"")</f>
        <v/>
      </c>
      <c r="T28" s="148"/>
      <c r="U28" s="141" t="str">
        <f>IFERROR(Folyamat[[#This Row],[Feladat Elinditása Részleges készültség esetén]],"")</f>
        <v/>
      </c>
      <c r="V2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28" s="162" cm="1">
        <f t="array" ref="W2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28" s="162" t="e">
        <f>Mérföldkövek[[#This Row],[Függökezdés Kalkulált]]+Mérföldkövek[[#This Row],[Feladat Késleltetés]]</f>
        <v>#VALUE!</v>
      </c>
      <c r="Y2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2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28" s="162" t="e" cm="1">
        <f t="array" aca="1" ref="AA2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2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28" s="162"/>
      <c r="AD2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2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28" s="163" t="str">
        <f>IFERROR(Folyamat[[#This Row],[Extra nap]],"")</f>
        <v/>
      </c>
      <c r="AG28" s="160" t="e">
        <f>ROUNDUP((Mérföldkövek[[#This Row],[Tervezettidő]]*24)/8,0)+Mérföldkövek[[#This Row],[Extra nap]]</f>
        <v>#VALUE!</v>
      </c>
      <c r="AH2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28" s="138"/>
      <c r="AJ28" s="161" cm="1">
        <f t="array" ref="AJ2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2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28" s="161" t="e" cm="1">
        <f t="array" aca="1" ref="AL2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2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28" s="139"/>
    </row>
    <row r="29" spans="1:40" x14ac:dyDescent="0.3">
      <c r="A29" s="151" t="str">
        <f>IFERROR(Folyamat[[#This Row],[DSMR]],"")</f>
        <v/>
      </c>
      <c r="B29" s="152" t="str">
        <f>IFERROR(Folyamat[[#This Row],[Feladat Rövidnév]],"")</f>
        <v/>
      </c>
      <c r="C29" s="152" t="str">
        <f>IFERROR(Mérföldkövek[[#This Row],[Projekt azonosító]] &amp; "-" &amp; Mérföldkövek[[#This Row],[Feladat Rövidnév]],"")</f>
        <v>-</v>
      </c>
      <c r="D29" s="153" t="str">
        <f>IFERROR(Folyamat[[#This Row],[Feladat leírás]],"")</f>
        <v/>
      </c>
      <c r="E29" s="154" t="str">
        <f>IFERROR(Folyamat[[#This Row],[Feladat Tipus]],"")</f>
        <v/>
      </c>
      <c r="F29" s="154" t="str">
        <f>IFERROR(Folyamat[[#This Row],[Kockázat]],"")</f>
        <v/>
      </c>
      <c r="G29" s="154" t="str">
        <f>IFERROR(Folyamat[[#This Row],[Részleg 02]],"")</f>
        <v/>
      </c>
      <c r="H29" s="154" t="str">
        <f>IFERROR(Folyamat[[#This Row],[Részleg 01]],"")</f>
        <v/>
      </c>
      <c r="I29" s="154" t="str">
        <f>IFERROR(Folyamat[[#This Row],[Felelős]],"")</f>
        <v/>
      </c>
      <c r="J29" s="154" t="str">
        <f>IFERROR(Folyamat[[#This Row],[Támogató]],"")</f>
        <v/>
      </c>
      <c r="K29" s="147"/>
      <c r="L29" s="147"/>
      <c r="M29" s="155" t="str">
        <f>IFERROR(Folyamat[[#This Row],[Volumen]],"")</f>
        <v/>
      </c>
      <c r="N29" s="156" t="str">
        <f>IFERROR(Folyamat[[#This Row],[Egység idő]],"")</f>
        <v/>
      </c>
      <c r="O29" s="157" t="str">
        <f>IFERROR(Folyamat[[#This Row],[Humánerő]],"")</f>
        <v/>
      </c>
      <c r="P29" s="174" t="str">
        <f>IFERROR(IF(Folyamat[[#This Row],[Ősszefoglaló feladat ID]]=0,"",Folyamat[[#This Row],[Ősszefoglaló feladat ID]]),"")</f>
        <v/>
      </c>
      <c r="Q29" s="159" t="str">
        <f>IFERROR(IF(Folyamat[[#This Row],[Szülő feladat ID]]=0,"",Folyamat[[#This Row],[Szülő feladat ID]]),"")</f>
        <v/>
      </c>
      <c r="R29" s="154" t="str">
        <f>IFERROR(IF(Folyamat[[#This Row],[Feladat Függöség Tipusa]]=0,"",Folyamat[[#This Row],[Feladat Függöség Tipusa]]),"")</f>
        <v/>
      </c>
      <c r="S29" s="160" t="str">
        <f>IFERROR(Folyamat[[#This Row],[Feladat Késleltetés]],"")</f>
        <v/>
      </c>
      <c r="T29" s="148"/>
      <c r="U29" s="141" t="str">
        <f>IFERROR(Folyamat[[#This Row],[Feladat Elinditása Részleges készültség esetén]],"")</f>
        <v/>
      </c>
      <c r="V2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29" s="162" cm="1">
        <f t="array" ref="W2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29" s="162" t="e">
        <f>Mérföldkövek[[#This Row],[Függökezdés Kalkulált]]+Mérföldkövek[[#This Row],[Feladat Késleltetés]]</f>
        <v>#VALUE!</v>
      </c>
      <c r="Y2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2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29" s="162" t="e" cm="1">
        <f t="array" aca="1" ref="AA2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2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29" s="167"/>
      <c r="AD29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2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29" s="163" t="str">
        <f>IFERROR(Folyamat[[#This Row],[Extra nap]],"")</f>
        <v/>
      </c>
      <c r="AG29" s="160" t="e">
        <f>ROUNDUP((Mérföldkövek[[#This Row],[Tervezettidő]]*24)/8,0)+Mérföldkövek[[#This Row],[Extra nap]]</f>
        <v>#VALUE!</v>
      </c>
      <c r="AH2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29" s="138"/>
      <c r="AJ29" s="161" cm="1">
        <f t="array" ref="AJ2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2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29" s="161" t="e" cm="1">
        <f t="array" aca="1" ref="AL2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2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29" s="139"/>
    </row>
    <row r="30" spans="1:40" x14ac:dyDescent="0.3">
      <c r="A30" s="151" t="str">
        <f>IFERROR(Folyamat[[#This Row],[DSMR]],"")</f>
        <v/>
      </c>
      <c r="B30" s="152" t="str">
        <f>IFERROR(Folyamat[[#This Row],[Feladat Rövidnév]],"")</f>
        <v/>
      </c>
      <c r="C30" s="152" t="str">
        <f>IFERROR(Mérföldkövek[[#This Row],[Projekt azonosító]] &amp; "-" &amp; Mérföldkövek[[#This Row],[Feladat Rövidnév]],"")</f>
        <v>-</v>
      </c>
      <c r="D30" s="153" t="str">
        <f>IFERROR(Folyamat[[#This Row],[Feladat leírás]],"")</f>
        <v/>
      </c>
      <c r="E30" s="154" t="str">
        <f>IFERROR(Folyamat[[#This Row],[Feladat Tipus]],"")</f>
        <v/>
      </c>
      <c r="F30" s="154" t="str">
        <f>IFERROR(Folyamat[[#This Row],[Kockázat]],"")</f>
        <v/>
      </c>
      <c r="G30" s="154" t="str">
        <f>IFERROR(Folyamat[[#This Row],[Részleg 02]],"")</f>
        <v/>
      </c>
      <c r="H30" s="154" t="str">
        <f>IFERROR(Folyamat[[#This Row],[Részleg 01]],"")</f>
        <v/>
      </c>
      <c r="I30" s="154" t="str">
        <f>IFERROR(Folyamat[[#This Row],[Felelős]],"")</f>
        <v/>
      </c>
      <c r="J30" s="154" t="str">
        <f>IFERROR(Folyamat[[#This Row],[Támogató]],"")</f>
        <v/>
      </c>
      <c r="K30" s="147"/>
      <c r="L30" s="147"/>
      <c r="M30" s="155" t="str">
        <f>IFERROR(Folyamat[[#This Row],[Volumen]],"")</f>
        <v/>
      </c>
      <c r="N30" s="156" t="str">
        <f>IFERROR(Folyamat[[#This Row],[Egység idő]],"")</f>
        <v/>
      </c>
      <c r="O30" s="157" t="str">
        <f>IFERROR(Folyamat[[#This Row],[Humánerő]],"")</f>
        <v/>
      </c>
      <c r="P30" s="174" t="str">
        <f>IFERROR(IF(Folyamat[[#This Row],[Ősszefoglaló feladat ID]]=0,"",Folyamat[[#This Row],[Ősszefoglaló feladat ID]]),"")</f>
        <v/>
      </c>
      <c r="Q30" s="159" t="str">
        <f>IFERROR(IF(Folyamat[[#This Row],[Szülő feladat ID]]=0,"",Folyamat[[#This Row],[Szülő feladat ID]]),"")</f>
        <v/>
      </c>
      <c r="R30" s="154" t="str">
        <f>IFERROR(IF(Folyamat[[#This Row],[Feladat Függöség Tipusa]]=0,"",Folyamat[[#This Row],[Feladat Függöség Tipusa]]),"")</f>
        <v/>
      </c>
      <c r="S30" s="160" t="str">
        <f>IFERROR(Folyamat[[#This Row],[Feladat Késleltetés]],"")</f>
        <v/>
      </c>
      <c r="T30" s="148"/>
      <c r="U30" s="141" t="str">
        <f>IFERROR(Folyamat[[#This Row],[Feladat Elinditása Részleges készültség esetén]],"")</f>
        <v/>
      </c>
      <c r="V3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30" s="162" cm="1">
        <f t="array" ref="W3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30" s="162" t="e">
        <f>Mérföldkövek[[#This Row],[Függökezdés Kalkulált]]+Mérföldkövek[[#This Row],[Feladat Késleltetés]]</f>
        <v>#VALUE!</v>
      </c>
      <c r="Y3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3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30" s="162" t="e" cm="1">
        <f t="array" aca="1" ref="AA3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3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30" s="162"/>
      <c r="AD3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3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30" s="163" t="str">
        <f>IFERROR(Folyamat[[#This Row],[Extra nap]],"")</f>
        <v/>
      </c>
      <c r="AG30" s="160" t="e">
        <f>ROUNDUP((Mérföldkövek[[#This Row],[Tervezettidő]]*24)/8,0)+Mérföldkövek[[#This Row],[Extra nap]]</f>
        <v>#VALUE!</v>
      </c>
      <c r="AH3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30" s="138"/>
      <c r="AJ30" s="161" cm="1">
        <f t="array" ref="AJ3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3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30" s="161" t="e" cm="1">
        <f t="array" aca="1" ref="AL3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3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30" s="139"/>
    </row>
    <row r="31" spans="1:40" x14ac:dyDescent="0.3">
      <c r="A31" s="151" t="str">
        <f>IFERROR(Folyamat[[#This Row],[DSMR]],"")</f>
        <v/>
      </c>
      <c r="B31" s="152" t="str">
        <f>IFERROR(Folyamat[[#This Row],[Feladat Rövidnév]],"")</f>
        <v/>
      </c>
      <c r="C31" s="152" t="str">
        <f>IFERROR(Mérföldkövek[[#This Row],[Projekt azonosító]] &amp; "-" &amp; Mérföldkövek[[#This Row],[Feladat Rövidnév]],"")</f>
        <v>-</v>
      </c>
      <c r="D31" s="153" t="str">
        <f>IFERROR(Folyamat[[#This Row],[Feladat leírás]],"")</f>
        <v/>
      </c>
      <c r="E31" s="154" t="str">
        <f>IFERROR(Folyamat[[#This Row],[Feladat Tipus]],"")</f>
        <v/>
      </c>
      <c r="F31" s="154" t="str">
        <f>IFERROR(Folyamat[[#This Row],[Kockázat]],"")</f>
        <v/>
      </c>
      <c r="G31" s="154" t="str">
        <f>IFERROR(Folyamat[[#This Row],[Részleg 02]],"")</f>
        <v/>
      </c>
      <c r="H31" s="154" t="str">
        <f>IFERROR(Folyamat[[#This Row],[Részleg 01]],"")</f>
        <v/>
      </c>
      <c r="I31" s="154" t="str">
        <f>IFERROR(Folyamat[[#This Row],[Felelős]],"")</f>
        <v/>
      </c>
      <c r="J31" s="154" t="str">
        <f>IFERROR(Folyamat[[#This Row],[Támogató]],"")</f>
        <v/>
      </c>
      <c r="K31" s="147"/>
      <c r="L31" s="147"/>
      <c r="M31" s="155" t="str">
        <f>IFERROR(Folyamat[[#This Row],[Volumen]],"")</f>
        <v/>
      </c>
      <c r="N31" s="156" t="str">
        <f>IFERROR(Folyamat[[#This Row],[Egység idő]],"")</f>
        <v/>
      </c>
      <c r="O31" s="157" t="str">
        <f>IFERROR(Folyamat[[#This Row],[Humánerő]],"")</f>
        <v/>
      </c>
      <c r="P31" s="174" t="str">
        <f>IFERROR(IF(Folyamat[[#This Row],[Ősszefoglaló feladat ID]]=0,"",Folyamat[[#This Row],[Ősszefoglaló feladat ID]]),"")</f>
        <v/>
      </c>
      <c r="Q31" s="159" t="str">
        <f>IFERROR(IF(Folyamat[[#This Row],[Szülő feladat ID]]=0,"",Folyamat[[#This Row],[Szülő feladat ID]]),"")</f>
        <v/>
      </c>
      <c r="R31" s="154" t="str">
        <f>IFERROR(IF(Folyamat[[#This Row],[Feladat Függöség Tipusa]]=0,"",Folyamat[[#This Row],[Feladat Függöség Tipusa]]),"")</f>
        <v/>
      </c>
      <c r="S31" s="160" t="str">
        <f>IFERROR(Folyamat[[#This Row],[Feladat Késleltetés]],"")</f>
        <v/>
      </c>
      <c r="T31" s="148"/>
      <c r="U31" s="141" t="str">
        <f>IFERROR(Folyamat[[#This Row],[Feladat Elinditása Részleges készültség esetén]],"")</f>
        <v/>
      </c>
      <c r="V3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31" s="162" cm="1">
        <f t="array" ref="W3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31" s="162" t="e">
        <f>Mérföldkövek[[#This Row],[Függökezdés Kalkulált]]+Mérföldkövek[[#This Row],[Feladat Késleltetés]]</f>
        <v>#VALUE!</v>
      </c>
      <c r="Y3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3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31" s="162" t="e" cm="1">
        <f t="array" aca="1" ref="AA3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3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31" s="167"/>
      <c r="AD31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3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31" s="163" t="str">
        <f>IFERROR(Folyamat[[#This Row],[Extra nap]],"")</f>
        <v/>
      </c>
      <c r="AG31" s="160" t="e">
        <f>ROUNDUP((Mérföldkövek[[#This Row],[Tervezettidő]]*24)/8,0)+Mérföldkövek[[#This Row],[Extra nap]]</f>
        <v>#VALUE!</v>
      </c>
      <c r="AH3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31" s="138"/>
      <c r="AJ31" s="161" cm="1">
        <f t="array" ref="AJ3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3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31" s="161" t="e" cm="1">
        <f t="array" aca="1" ref="AL3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3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31" s="139"/>
    </row>
    <row r="32" spans="1:40" x14ac:dyDescent="0.3">
      <c r="A32" s="151" t="str">
        <f>IFERROR(Folyamat[[#This Row],[DSMR]],"")</f>
        <v/>
      </c>
      <c r="B32" s="152" t="str">
        <f>IFERROR(Folyamat[[#This Row],[Feladat Rövidnév]],"")</f>
        <v/>
      </c>
      <c r="C32" s="152" t="str">
        <f>IFERROR(Mérföldkövek[[#This Row],[Projekt azonosító]] &amp; "-" &amp; Mérföldkövek[[#This Row],[Feladat Rövidnév]],"")</f>
        <v>-</v>
      </c>
      <c r="D32" s="153" t="str">
        <f>IFERROR(Folyamat[[#This Row],[Feladat leírás]],"")</f>
        <v/>
      </c>
      <c r="E32" s="154" t="str">
        <f>IFERROR(Folyamat[[#This Row],[Feladat Tipus]],"")</f>
        <v/>
      </c>
      <c r="F32" s="154" t="str">
        <f>IFERROR(Folyamat[[#This Row],[Kockázat]],"")</f>
        <v/>
      </c>
      <c r="G32" s="154" t="str">
        <f>IFERROR(Folyamat[[#This Row],[Részleg 02]],"")</f>
        <v/>
      </c>
      <c r="H32" s="154" t="str">
        <f>IFERROR(Folyamat[[#This Row],[Részleg 01]],"")</f>
        <v/>
      </c>
      <c r="I32" s="154" t="str">
        <f>IFERROR(Folyamat[[#This Row],[Felelős]],"")</f>
        <v/>
      </c>
      <c r="J32" s="154" t="str">
        <f>IFERROR(Folyamat[[#This Row],[Támogató]],"")</f>
        <v/>
      </c>
      <c r="K32" s="147"/>
      <c r="L32" s="147"/>
      <c r="M32" s="155" t="str">
        <f>IFERROR(Folyamat[[#This Row],[Volumen]],"")</f>
        <v/>
      </c>
      <c r="N32" s="156" t="str">
        <f>IFERROR(Folyamat[[#This Row],[Egység idő]],"")</f>
        <v/>
      </c>
      <c r="O32" s="157" t="str">
        <f>IFERROR(Folyamat[[#This Row],[Humánerő]],"")</f>
        <v/>
      </c>
      <c r="P32" s="174" t="str">
        <f>IFERROR(IF(Folyamat[[#This Row],[Ősszefoglaló feladat ID]]=0,"",Folyamat[[#This Row],[Ősszefoglaló feladat ID]]),"")</f>
        <v/>
      </c>
      <c r="Q32" s="159" t="str">
        <f>IFERROR(IF(Folyamat[[#This Row],[Szülő feladat ID]]=0,"",Folyamat[[#This Row],[Szülő feladat ID]]),"")</f>
        <v/>
      </c>
      <c r="R32" s="154" t="str">
        <f>IFERROR(IF(Folyamat[[#This Row],[Feladat Függöség Tipusa]]=0,"",Folyamat[[#This Row],[Feladat Függöség Tipusa]]),"")</f>
        <v/>
      </c>
      <c r="S32" s="160" t="str">
        <f>IFERROR(Folyamat[[#This Row],[Feladat Késleltetés]],"")</f>
        <v/>
      </c>
      <c r="T32" s="148"/>
      <c r="U32" s="141" t="str">
        <f>IFERROR(Folyamat[[#This Row],[Feladat Elinditása Részleges készültség esetén]],"")</f>
        <v/>
      </c>
      <c r="V3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32" s="162" cm="1">
        <f t="array" ref="W3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32" s="162" t="e">
        <f>Mérföldkövek[[#This Row],[Függökezdés Kalkulált]]+Mérföldkövek[[#This Row],[Feladat Késleltetés]]</f>
        <v>#VALUE!</v>
      </c>
      <c r="Y3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3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32" s="162" t="e" cm="1">
        <f t="array" aca="1" ref="AA3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3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32" s="162"/>
      <c r="AD3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3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32" s="163" t="str">
        <f>IFERROR(Folyamat[[#This Row],[Extra nap]],"")</f>
        <v/>
      </c>
      <c r="AG32" s="160" t="e">
        <f>ROUNDUP((Mérföldkövek[[#This Row],[Tervezettidő]]*24)/8,0)+Mérföldkövek[[#This Row],[Extra nap]]</f>
        <v>#VALUE!</v>
      </c>
      <c r="AH3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32" s="138"/>
      <c r="AJ32" s="161" cm="1">
        <f t="array" ref="AJ3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3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32" s="161" t="e" cm="1">
        <f t="array" aca="1" ref="AL3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3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32" s="139"/>
    </row>
    <row r="33" spans="1:40" x14ac:dyDescent="0.3">
      <c r="A33" s="151" t="str">
        <f>IFERROR(Folyamat[[#This Row],[DSMR]],"")</f>
        <v/>
      </c>
      <c r="B33" s="152" t="str">
        <f>IFERROR(Folyamat[[#This Row],[Feladat Rövidnév]],"")</f>
        <v/>
      </c>
      <c r="C33" s="152" t="str">
        <f>IFERROR(Mérföldkövek[[#This Row],[Projekt azonosító]] &amp; "-" &amp; Mérföldkövek[[#This Row],[Feladat Rövidnév]],"")</f>
        <v>-</v>
      </c>
      <c r="D33" s="153" t="str">
        <f>IFERROR(Folyamat[[#This Row],[Feladat leírás]],"")</f>
        <v/>
      </c>
      <c r="E33" s="154" t="str">
        <f>IFERROR(Folyamat[[#This Row],[Feladat Tipus]],"")</f>
        <v/>
      </c>
      <c r="F33" s="154" t="str">
        <f>IFERROR(Folyamat[[#This Row],[Kockázat]],"")</f>
        <v/>
      </c>
      <c r="G33" s="154" t="str">
        <f>IFERROR(Folyamat[[#This Row],[Részleg 02]],"")</f>
        <v/>
      </c>
      <c r="H33" s="154" t="str">
        <f>IFERROR(Folyamat[[#This Row],[Részleg 01]],"")</f>
        <v/>
      </c>
      <c r="I33" s="154" t="str">
        <f>IFERROR(Folyamat[[#This Row],[Felelős]],"")</f>
        <v/>
      </c>
      <c r="J33" s="154" t="str">
        <f>IFERROR(Folyamat[[#This Row],[Támogató]],"")</f>
        <v/>
      </c>
      <c r="K33" s="147"/>
      <c r="L33" s="147"/>
      <c r="M33" s="155" t="str">
        <f>IFERROR(Folyamat[[#This Row],[Volumen]],"")</f>
        <v/>
      </c>
      <c r="N33" s="156" t="str">
        <f>IFERROR(Folyamat[[#This Row],[Egység idő]],"")</f>
        <v/>
      </c>
      <c r="O33" s="157" t="str">
        <f>IFERROR(Folyamat[[#This Row],[Humánerő]],"")</f>
        <v/>
      </c>
      <c r="P33" s="174" t="str">
        <f>IFERROR(IF(Folyamat[[#This Row],[Ősszefoglaló feladat ID]]=0,"",Folyamat[[#This Row],[Ősszefoglaló feladat ID]]),"")</f>
        <v/>
      </c>
      <c r="Q33" s="159" t="str">
        <f>IFERROR(IF(Folyamat[[#This Row],[Szülő feladat ID]]=0,"",Folyamat[[#This Row],[Szülő feladat ID]]),"")</f>
        <v/>
      </c>
      <c r="R33" s="154" t="str">
        <f>IFERROR(IF(Folyamat[[#This Row],[Feladat Függöség Tipusa]]=0,"",Folyamat[[#This Row],[Feladat Függöség Tipusa]]),"")</f>
        <v/>
      </c>
      <c r="S33" s="160" t="str">
        <f>IFERROR(Folyamat[[#This Row],[Feladat Késleltetés]],"")</f>
        <v/>
      </c>
      <c r="T33" s="148"/>
      <c r="U33" s="141" t="str">
        <f>IFERROR(Folyamat[[#This Row],[Feladat Elinditása Részleges készültség esetén]],"")</f>
        <v/>
      </c>
      <c r="V3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33" s="162" cm="1">
        <f t="array" ref="W3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33" s="162" t="e">
        <f>Mérföldkövek[[#This Row],[Függökezdés Kalkulált]]+Mérföldkövek[[#This Row],[Feladat Késleltetés]]</f>
        <v>#VALUE!</v>
      </c>
      <c r="Y3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3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33" s="162" t="e" cm="1">
        <f t="array" aca="1" ref="AA3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3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33" s="162"/>
      <c r="AD3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3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33" s="163" t="str">
        <f>IFERROR(Folyamat[[#This Row],[Extra nap]],"")</f>
        <v/>
      </c>
      <c r="AG33" s="160" t="e">
        <f>ROUNDUP((Mérföldkövek[[#This Row],[Tervezettidő]]*24)/8,0)+Mérföldkövek[[#This Row],[Extra nap]]</f>
        <v>#VALUE!</v>
      </c>
      <c r="AH3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33" s="138"/>
      <c r="AJ33" s="161" cm="1">
        <f t="array" ref="AJ3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3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33" s="161" t="e" cm="1">
        <f t="array" aca="1" ref="AL3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3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33" s="139"/>
    </row>
    <row r="34" spans="1:40" x14ac:dyDescent="0.3">
      <c r="A34" s="151" t="str">
        <f>IFERROR(Folyamat[[#This Row],[DSMR]],"")</f>
        <v/>
      </c>
      <c r="B34" s="152" t="str">
        <f>IFERROR(Folyamat[[#This Row],[Feladat Rövidnév]],"")</f>
        <v/>
      </c>
      <c r="C34" s="152" t="str">
        <f>IFERROR(Mérföldkövek[[#This Row],[Projekt azonosító]] &amp; "-" &amp; Mérföldkövek[[#This Row],[Feladat Rövidnév]],"")</f>
        <v>-</v>
      </c>
      <c r="D34" s="153" t="str">
        <f>IFERROR(Folyamat[[#This Row],[Feladat leírás]],"")</f>
        <v/>
      </c>
      <c r="E34" s="154" t="str">
        <f>IFERROR(Folyamat[[#This Row],[Feladat Tipus]],"")</f>
        <v/>
      </c>
      <c r="F34" s="154" t="str">
        <f>IFERROR(Folyamat[[#This Row],[Kockázat]],"")</f>
        <v/>
      </c>
      <c r="G34" s="154" t="str">
        <f>IFERROR(Folyamat[[#This Row],[Részleg 02]],"")</f>
        <v/>
      </c>
      <c r="H34" s="154" t="str">
        <f>IFERROR(Folyamat[[#This Row],[Részleg 01]],"")</f>
        <v/>
      </c>
      <c r="I34" s="154" t="str">
        <f>IFERROR(Folyamat[[#This Row],[Felelős]],"")</f>
        <v/>
      </c>
      <c r="J34" s="154" t="str">
        <f>IFERROR(Folyamat[[#This Row],[Támogató]],"")</f>
        <v/>
      </c>
      <c r="K34" s="147"/>
      <c r="L34" s="147"/>
      <c r="M34" s="155" t="str">
        <f>IFERROR(Folyamat[[#This Row],[Volumen]],"")</f>
        <v/>
      </c>
      <c r="N34" s="156" t="str">
        <f>IFERROR(Folyamat[[#This Row],[Egység idő]],"")</f>
        <v/>
      </c>
      <c r="O34" s="157" t="str">
        <f>IFERROR(Folyamat[[#This Row],[Humánerő]],"")</f>
        <v/>
      </c>
      <c r="P34" s="174" t="str">
        <f>IFERROR(IF(Folyamat[[#This Row],[Ősszefoglaló feladat ID]]=0,"",Folyamat[[#This Row],[Ősszefoglaló feladat ID]]),"")</f>
        <v/>
      </c>
      <c r="Q34" s="159" t="str">
        <f>IFERROR(IF(Folyamat[[#This Row],[Szülő feladat ID]]=0,"",Folyamat[[#This Row],[Szülő feladat ID]]),"")</f>
        <v/>
      </c>
      <c r="R34" s="154" t="str">
        <f>IFERROR(IF(Folyamat[[#This Row],[Feladat Függöség Tipusa]]=0,"",Folyamat[[#This Row],[Feladat Függöség Tipusa]]),"")</f>
        <v/>
      </c>
      <c r="S34" s="160" t="str">
        <f>IFERROR(Folyamat[[#This Row],[Feladat Késleltetés]],"")</f>
        <v/>
      </c>
      <c r="T34" s="148"/>
      <c r="U34" s="141" t="str">
        <f>IFERROR(Folyamat[[#This Row],[Feladat Elinditása Részleges készültség esetén]],"")</f>
        <v/>
      </c>
      <c r="V3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34" s="162" cm="1">
        <f t="array" ref="W3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34" s="162" t="e">
        <f>Mérföldkövek[[#This Row],[Függökezdés Kalkulált]]+Mérföldkövek[[#This Row],[Feladat Késleltetés]]</f>
        <v>#VALUE!</v>
      </c>
      <c r="Y3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3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34" s="162" t="e" cm="1">
        <f t="array" aca="1" ref="AA3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3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34" s="162"/>
      <c r="AD3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3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34" s="163" t="str">
        <f>IFERROR(Folyamat[[#This Row],[Extra nap]],"")</f>
        <v/>
      </c>
      <c r="AG34" s="160" t="e">
        <f>ROUNDUP((Mérföldkövek[[#This Row],[Tervezettidő]]*24)/8,0)+Mérföldkövek[[#This Row],[Extra nap]]</f>
        <v>#VALUE!</v>
      </c>
      <c r="AH3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34" s="138"/>
      <c r="AJ34" s="161" cm="1">
        <f t="array" ref="AJ3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3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34" s="161" t="e" cm="1">
        <f t="array" aca="1" ref="AL3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3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34" s="139"/>
    </row>
    <row r="35" spans="1:40" x14ac:dyDescent="0.3">
      <c r="A35" s="151" t="str">
        <f>IFERROR(Folyamat[[#This Row],[DSMR]],"")</f>
        <v/>
      </c>
      <c r="B35" s="152" t="str">
        <f>IFERROR(Folyamat[[#This Row],[Feladat Rövidnév]],"")</f>
        <v/>
      </c>
      <c r="C35" s="152" t="str">
        <f>IFERROR(Mérföldkövek[[#This Row],[Projekt azonosító]] &amp; "-" &amp; Mérföldkövek[[#This Row],[Feladat Rövidnév]],"")</f>
        <v>-</v>
      </c>
      <c r="D35" s="153" t="str">
        <f>IFERROR(Folyamat[[#This Row],[Feladat leírás]],"")</f>
        <v/>
      </c>
      <c r="E35" s="154" t="str">
        <f>IFERROR(Folyamat[[#This Row],[Feladat Tipus]],"")</f>
        <v/>
      </c>
      <c r="F35" s="154" t="str">
        <f>IFERROR(Folyamat[[#This Row],[Kockázat]],"")</f>
        <v/>
      </c>
      <c r="G35" s="154" t="str">
        <f>IFERROR(Folyamat[[#This Row],[Részleg 02]],"")</f>
        <v/>
      </c>
      <c r="H35" s="154" t="str">
        <f>IFERROR(Folyamat[[#This Row],[Részleg 01]],"")</f>
        <v/>
      </c>
      <c r="I35" s="154" t="str">
        <f>IFERROR(Folyamat[[#This Row],[Felelős]],"")</f>
        <v/>
      </c>
      <c r="J35" s="154" t="str">
        <f>IFERROR(Folyamat[[#This Row],[Támogató]],"")</f>
        <v/>
      </c>
      <c r="K35" s="147"/>
      <c r="L35" s="147"/>
      <c r="M35" s="155" t="str">
        <f>IFERROR(Folyamat[[#This Row],[Volumen]],"")</f>
        <v/>
      </c>
      <c r="N35" s="156" t="str">
        <f>IFERROR(Folyamat[[#This Row],[Egység idő]],"")</f>
        <v/>
      </c>
      <c r="O35" s="157" t="str">
        <f>IFERROR(Folyamat[[#This Row],[Humánerő]],"")</f>
        <v/>
      </c>
      <c r="P35" s="174" t="str">
        <f>IFERROR(IF(Folyamat[[#This Row],[Ősszefoglaló feladat ID]]=0,"",Folyamat[[#This Row],[Ősszefoglaló feladat ID]]),"")</f>
        <v/>
      </c>
      <c r="Q35" s="159" t="str">
        <f>IFERROR(IF(Folyamat[[#This Row],[Szülő feladat ID]]=0,"",Folyamat[[#This Row],[Szülő feladat ID]]),"")</f>
        <v/>
      </c>
      <c r="R35" s="154" t="str">
        <f>IFERROR(IF(Folyamat[[#This Row],[Feladat Függöség Tipusa]]=0,"",Folyamat[[#This Row],[Feladat Függöség Tipusa]]),"")</f>
        <v/>
      </c>
      <c r="S35" s="160" t="str">
        <f>IFERROR(Folyamat[[#This Row],[Feladat Késleltetés]],"")</f>
        <v/>
      </c>
      <c r="T35" s="148"/>
      <c r="U35" s="141" t="str">
        <f>IFERROR(Folyamat[[#This Row],[Feladat Elinditása Részleges készültség esetén]],"")</f>
        <v/>
      </c>
      <c r="V3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35" s="162" cm="1">
        <f t="array" ref="W3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35" s="162" t="e">
        <f>Mérföldkövek[[#This Row],[Függökezdés Kalkulált]]+Mérföldkövek[[#This Row],[Feladat Késleltetés]]</f>
        <v>#VALUE!</v>
      </c>
      <c r="Y3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3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35" s="162" t="e" cm="1">
        <f t="array" aca="1" ref="AA3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3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35" s="162"/>
      <c r="AD3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3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35" s="163" t="str">
        <f>IFERROR(Folyamat[[#This Row],[Extra nap]],"")</f>
        <v/>
      </c>
      <c r="AG35" s="160" t="e">
        <f>ROUNDUP((Mérföldkövek[[#This Row],[Tervezettidő]]*24)/8,0)+Mérföldkövek[[#This Row],[Extra nap]]</f>
        <v>#VALUE!</v>
      </c>
      <c r="AH3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35" s="138"/>
      <c r="AJ35" s="161" cm="1">
        <f t="array" ref="AJ3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3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35" s="161" t="e" cm="1">
        <f t="array" aca="1" ref="AL3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3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35" s="139"/>
    </row>
    <row r="36" spans="1:40" x14ac:dyDescent="0.3">
      <c r="A36" s="151" t="str">
        <f>IFERROR(Folyamat[[#This Row],[DSMR]],"")</f>
        <v/>
      </c>
      <c r="B36" s="152" t="str">
        <f>IFERROR(Folyamat[[#This Row],[Feladat Rövidnév]],"")</f>
        <v/>
      </c>
      <c r="C36" s="152" t="str">
        <f>IFERROR(Mérföldkövek[[#This Row],[Projekt azonosító]] &amp; "-" &amp; Mérföldkövek[[#This Row],[Feladat Rövidnév]],"")</f>
        <v>-</v>
      </c>
      <c r="D36" s="153" t="str">
        <f>IFERROR(Folyamat[[#This Row],[Feladat leírás]],"")</f>
        <v/>
      </c>
      <c r="E36" s="154" t="str">
        <f>IFERROR(Folyamat[[#This Row],[Feladat Tipus]],"")</f>
        <v/>
      </c>
      <c r="F36" s="154" t="str">
        <f>IFERROR(Folyamat[[#This Row],[Kockázat]],"")</f>
        <v/>
      </c>
      <c r="G36" s="154" t="str">
        <f>IFERROR(Folyamat[[#This Row],[Részleg 02]],"")</f>
        <v/>
      </c>
      <c r="H36" s="154" t="str">
        <f>IFERROR(Folyamat[[#This Row],[Részleg 01]],"")</f>
        <v/>
      </c>
      <c r="I36" s="154" t="str">
        <f>IFERROR(Folyamat[[#This Row],[Felelős]],"")</f>
        <v/>
      </c>
      <c r="J36" s="154" t="str">
        <f>IFERROR(Folyamat[[#This Row],[Támogató]],"")</f>
        <v/>
      </c>
      <c r="K36" s="147"/>
      <c r="L36" s="147"/>
      <c r="M36" s="155" t="str">
        <f>IFERROR(Folyamat[[#This Row],[Volumen]],"")</f>
        <v/>
      </c>
      <c r="N36" s="156" t="str">
        <f>IFERROR(Folyamat[[#This Row],[Egység idő]],"")</f>
        <v/>
      </c>
      <c r="O36" s="157" t="str">
        <f>IFERROR(Folyamat[[#This Row],[Humánerő]],"")</f>
        <v/>
      </c>
      <c r="P36" s="174" t="str">
        <f>IFERROR(IF(Folyamat[[#This Row],[Ősszefoglaló feladat ID]]=0,"",Folyamat[[#This Row],[Ősszefoglaló feladat ID]]),"")</f>
        <v/>
      </c>
      <c r="Q36" s="159" t="str">
        <f>IFERROR(IF(Folyamat[[#This Row],[Szülő feladat ID]]=0,"",Folyamat[[#This Row],[Szülő feladat ID]]),"")</f>
        <v/>
      </c>
      <c r="R36" s="154" t="str">
        <f>IFERROR(IF(Folyamat[[#This Row],[Feladat Függöség Tipusa]]=0,"",Folyamat[[#This Row],[Feladat Függöség Tipusa]]),"")</f>
        <v/>
      </c>
      <c r="S36" s="160" t="str">
        <f>IFERROR(Folyamat[[#This Row],[Feladat Késleltetés]],"")</f>
        <v/>
      </c>
      <c r="T36" s="148"/>
      <c r="U36" s="141" t="str">
        <f>IFERROR(Folyamat[[#This Row],[Feladat Elinditása Részleges készültség esetén]],"")</f>
        <v/>
      </c>
      <c r="V3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36" s="162" cm="1">
        <f t="array" ref="W3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36" s="162" t="e">
        <f>Mérföldkövek[[#This Row],[Függökezdés Kalkulált]]+Mérföldkövek[[#This Row],[Feladat Késleltetés]]</f>
        <v>#VALUE!</v>
      </c>
      <c r="Y3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3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36" s="162" t="e" cm="1">
        <f t="array" aca="1" ref="AA3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3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36" s="162"/>
      <c r="AD3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3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36" s="163" t="str">
        <f>IFERROR(Folyamat[[#This Row],[Extra nap]],"")</f>
        <v/>
      </c>
      <c r="AG36" s="160" t="e">
        <f>ROUNDUP((Mérföldkövek[[#This Row],[Tervezettidő]]*24)/8,0)+Mérföldkövek[[#This Row],[Extra nap]]</f>
        <v>#VALUE!</v>
      </c>
      <c r="AH3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36" s="138"/>
      <c r="AJ36" s="161" cm="1">
        <f t="array" ref="AJ3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3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36" s="161" t="e" cm="1">
        <f t="array" aca="1" ref="AL3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3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36" s="139"/>
    </row>
    <row r="37" spans="1:40" x14ac:dyDescent="0.3">
      <c r="A37" s="151" t="str">
        <f>IFERROR(Folyamat[[#This Row],[DSMR]],"")</f>
        <v/>
      </c>
      <c r="B37" s="152" t="str">
        <f>IFERROR(Folyamat[[#This Row],[Feladat Rövidnév]],"")</f>
        <v/>
      </c>
      <c r="C37" s="152" t="str">
        <f>IFERROR(Mérföldkövek[[#This Row],[Projekt azonosító]] &amp; "-" &amp; Mérföldkövek[[#This Row],[Feladat Rövidnév]],"")</f>
        <v>-</v>
      </c>
      <c r="D37" s="153" t="str">
        <f>IFERROR(Folyamat[[#This Row],[Feladat leírás]],"")</f>
        <v/>
      </c>
      <c r="E37" s="154" t="str">
        <f>IFERROR(Folyamat[[#This Row],[Feladat Tipus]],"")</f>
        <v/>
      </c>
      <c r="F37" s="154" t="str">
        <f>IFERROR(Folyamat[[#This Row],[Kockázat]],"")</f>
        <v/>
      </c>
      <c r="G37" s="154" t="str">
        <f>IFERROR(Folyamat[[#This Row],[Részleg 02]],"")</f>
        <v/>
      </c>
      <c r="H37" s="154" t="str">
        <f>IFERROR(Folyamat[[#This Row],[Részleg 01]],"")</f>
        <v/>
      </c>
      <c r="I37" s="154" t="str">
        <f>IFERROR(Folyamat[[#This Row],[Felelős]],"")</f>
        <v/>
      </c>
      <c r="J37" s="154" t="str">
        <f>IFERROR(Folyamat[[#This Row],[Támogató]],"")</f>
        <v/>
      </c>
      <c r="K37" s="147"/>
      <c r="L37" s="147"/>
      <c r="M37" s="155" t="str">
        <f>IFERROR(Folyamat[[#This Row],[Volumen]],"")</f>
        <v/>
      </c>
      <c r="N37" s="156" t="str">
        <f>IFERROR(Folyamat[[#This Row],[Egység idő]],"")</f>
        <v/>
      </c>
      <c r="O37" s="157" t="str">
        <f>IFERROR(Folyamat[[#This Row],[Humánerő]],"")</f>
        <v/>
      </c>
      <c r="P37" s="174" t="str">
        <f>IFERROR(IF(Folyamat[[#This Row],[Ősszefoglaló feladat ID]]=0,"",Folyamat[[#This Row],[Ősszefoglaló feladat ID]]),"")</f>
        <v/>
      </c>
      <c r="Q37" s="159" t="str">
        <f>IFERROR(IF(Folyamat[[#This Row],[Szülő feladat ID]]=0,"",Folyamat[[#This Row],[Szülő feladat ID]]),"")</f>
        <v/>
      </c>
      <c r="R37" s="154" t="str">
        <f>IFERROR(IF(Folyamat[[#This Row],[Feladat Függöség Tipusa]]=0,"",Folyamat[[#This Row],[Feladat Függöség Tipusa]]),"")</f>
        <v/>
      </c>
      <c r="S37" s="160" t="str">
        <f>IFERROR(Folyamat[[#This Row],[Feladat Késleltetés]],"")</f>
        <v/>
      </c>
      <c r="T37" s="148"/>
      <c r="U37" s="141" t="str">
        <f>IFERROR(Folyamat[[#This Row],[Feladat Elinditása Részleges készültség esetén]],"")</f>
        <v/>
      </c>
      <c r="V3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37" s="162" cm="1">
        <f t="array" ref="W3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37" s="162" t="e">
        <f>Mérföldkövek[[#This Row],[Függökezdés Kalkulált]]+Mérföldkövek[[#This Row],[Feladat Késleltetés]]</f>
        <v>#VALUE!</v>
      </c>
      <c r="Y3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3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37" s="162" t="e" cm="1">
        <f t="array" aca="1" ref="AA3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3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37" s="167"/>
      <c r="AD37" s="168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3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37" s="163" t="str">
        <f>IFERROR(Folyamat[[#This Row],[Extra nap]],"")</f>
        <v/>
      </c>
      <c r="AG37" s="160" t="e">
        <f>ROUNDUP((Mérföldkövek[[#This Row],[Tervezettidő]]*24)/8,0)+Mérföldkövek[[#This Row],[Extra nap]]</f>
        <v>#VALUE!</v>
      </c>
      <c r="AH3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37" s="138"/>
      <c r="AJ37" s="161" cm="1">
        <f t="array" ref="AJ3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3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37" s="161" t="e" cm="1">
        <f t="array" aca="1" ref="AL3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3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37" s="139"/>
    </row>
    <row r="38" spans="1:40" x14ac:dyDescent="0.3">
      <c r="A38" s="151" t="str">
        <f>IFERROR(Folyamat[[#This Row],[DSMR]],"")</f>
        <v/>
      </c>
      <c r="B38" s="152" t="str">
        <f>IFERROR(Folyamat[[#This Row],[Feladat Rövidnév]],"")</f>
        <v/>
      </c>
      <c r="C38" s="152" t="str">
        <f>IFERROR(Mérföldkövek[[#This Row],[Projekt azonosító]] &amp; "-" &amp; Mérföldkövek[[#This Row],[Feladat Rövidnév]],"")</f>
        <v>-</v>
      </c>
      <c r="D38" s="153" t="str">
        <f>IFERROR(Folyamat[[#This Row],[Feladat leírás]],"")</f>
        <v/>
      </c>
      <c r="E38" s="154" t="str">
        <f>IFERROR(Folyamat[[#This Row],[Feladat Tipus]],"")</f>
        <v/>
      </c>
      <c r="F38" s="154" t="str">
        <f>IFERROR(Folyamat[[#This Row],[Kockázat]],"")</f>
        <v/>
      </c>
      <c r="G38" s="154" t="str">
        <f>IFERROR(Folyamat[[#This Row],[Részleg 02]],"")</f>
        <v/>
      </c>
      <c r="H38" s="154" t="str">
        <f>IFERROR(Folyamat[[#This Row],[Részleg 01]],"")</f>
        <v/>
      </c>
      <c r="I38" s="154" t="str">
        <f>IFERROR(Folyamat[[#This Row],[Felelős]],"")</f>
        <v/>
      </c>
      <c r="J38" s="154" t="str">
        <f>IFERROR(Folyamat[[#This Row],[Támogató]],"")</f>
        <v/>
      </c>
      <c r="K38" s="147"/>
      <c r="L38" s="147"/>
      <c r="M38" s="155" t="str">
        <f>IFERROR(Folyamat[[#This Row],[Volumen]],"")</f>
        <v/>
      </c>
      <c r="N38" s="156" t="str">
        <f>IFERROR(Folyamat[[#This Row],[Egység idő]],"")</f>
        <v/>
      </c>
      <c r="O38" s="157" t="str">
        <f>IFERROR(Folyamat[[#This Row],[Humánerő]],"")</f>
        <v/>
      </c>
      <c r="P38" s="174" t="str">
        <f>IFERROR(IF(Folyamat[[#This Row],[Ősszefoglaló feladat ID]]=0,"",Folyamat[[#This Row],[Ősszefoglaló feladat ID]]),"")</f>
        <v/>
      </c>
      <c r="Q38" s="159" t="str">
        <f>IFERROR(IF(Folyamat[[#This Row],[Szülő feladat ID]]=0,"",Folyamat[[#This Row],[Szülő feladat ID]]),"")</f>
        <v/>
      </c>
      <c r="R38" s="154" t="str">
        <f>IFERROR(IF(Folyamat[[#This Row],[Feladat Függöség Tipusa]]=0,"",Folyamat[[#This Row],[Feladat Függöség Tipusa]]),"")</f>
        <v/>
      </c>
      <c r="S38" s="160" t="str">
        <f>IFERROR(Folyamat[[#This Row],[Feladat Késleltetés]],"")</f>
        <v/>
      </c>
      <c r="T38" s="148"/>
      <c r="U38" s="141" t="str">
        <f>IFERROR(Folyamat[[#This Row],[Feladat Elinditása Részleges készültség esetén]],"")</f>
        <v/>
      </c>
      <c r="V3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38" s="162" cm="1">
        <f t="array" ref="W3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38" s="162" t="e">
        <f>Mérföldkövek[[#This Row],[Függökezdés Kalkulált]]+Mérföldkövek[[#This Row],[Feladat Késleltetés]]</f>
        <v>#VALUE!</v>
      </c>
      <c r="Y3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3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38" s="162" t="e" cm="1">
        <f t="array" aca="1" ref="AA3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3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38" s="162"/>
      <c r="AD3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3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38" s="163" t="str">
        <f>IFERROR(Folyamat[[#This Row],[Extra nap]],"")</f>
        <v/>
      </c>
      <c r="AG38" s="160" t="e">
        <f>ROUNDUP((Mérföldkövek[[#This Row],[Tervezettidő]]*24)/8,0)+Mérföldkövek[[#This Row],[Extra nap]]</f>
        <v>#VALUE!</v>
      </c>
      <c r="AH3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38" s="138"/>
      <c r="AJ38" s="161" cm="1">
        <f t="array" ref="AJ3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3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38" s="161" t="e" cm="1">
        <f t="array" aca="1" ref="AL3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3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38" s="139"/>
    </row>
    <row r="39" spans="1:40" x14ac:dyDescent="0.3">
      <c r="A39" s="151" t="str">
        <f>IFERROR(Folyamat[[#This Row],[DSMR]],"")</f>
        <v/>
      </c>
      <c r="B39" s="152" t="str">
        <f>IFERROR(Folyamat[[#This Row],[Feladat Rövidnév]],"")</f>
        <v/>
      </c>
      <c r="C39" s="152" t="str">
        <f>IFERROR(Mérföldkövek[[#This Row],[Projekt azonosító]] &amp; "-" &amp; Mérföldkövek[[#This Row],[Feladat Rövidnév]],"")</f>
        <v>-</v>
      </c>
      <c r="D39" s="153" t="str">
        <f>IFERROR(Folyamat[[#This Row],[Feladat leírás]],"")</f>
        <v/>
      </c>
      <c r="E39" s="154" t="str">
        <f>IFERROR(Folyamat[[#This Row],[Feladat Tipus]],"")</f>
        <v/>
      </c>
      <c r="F39" s="154" t="str">
        <f>IFERROR(Folyamat[[#This Row],[Kockázat]],"")</f>
        <v/>
      </c>
      <c r="G39" s="154" t="str">
        <f>IFERROR(Folyamat[[#This Row],[Részleg 02]],"")</f>
        <v/>
      </c>
      <c r="H39" s="154" t="str">
        <f>IFERROR(Folyamat[[#This Row],[Részleg 01]],"")</f>
        <v/>
      </c>
      <c r="I39" s="154" t="str">
        <f>IFERROR(Folyamat[[#This Row],[Felelős]],"")</f>
        <v/>
      </c>
      <c r="J39" s="154" t="str">
        <f>IFERROR(Folyamat[[#This Row],[Támogató]],"")</f>
        <v/>
      </c>
      <c r="K39" s="147"/>
      <c r="L39" s="147"/>
      <c r="M39" s="155" t="str">
        <f>IFERROR(Folyamat[[#This Row],[Volumen]],"")</f>
        <v/>
      </c>
      <c r="N39" s="156" t="str">
        <f>IFERROR(Folyamat[[#This Row],[Egység idő]],"")</f>
        <v/>
      </c>
      <c r="O39" s="157" t="str">
        <f>IFERROR(Folyamat[[#This Row],[Humánerő]],"")</f>
        <v/>
      </c>
      <c r="P39" s="174" t="str">
        <f>IFERROR(IF(Folyamat[[#This Row],[Ősszefoglaló feladat ID]]=0,"",Folyamat[[#This Row],[Ősszefoglaló feladat ID]]),"")</f>
        <v/>
      </c>
      <c r="Q39" s="159" t="str">
        <f>IFERROR(IF(Folyamat[[#This Row],[Szülő feladat ID]]=0,"",Folyamat[[#This Row],[Szülő feladat ID]]),"")</f>
        <v/>
      </c>
      <c r="R39" s="154" t="str">
        <f>IFERROR(IF(Folyamat[[#This Row],[Feladat Függöség Tipusa]]=0,"",Folyamat[[#This Row],[Feladat Függöség Tipusa]]),"")</f>
        <v/>
      </c>
      <c r="S39" s="160" t="str">
        <f>IFERROR(Folyamat[[#This Row],[Feladat Késleltetés]],"")</f>
        <v/>
      </c>
      <c r="T39" s="148"/>
      <c r="U39" s="141" t="str">
        <f>IFERROR(Folyamat[[#This Row],[Feladat Elinditása Részleges készültség esetén]],"")</f>
        <v/>
      </c>
      <c r="V3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39" s="162" cm="1">
        <f t="array" ref="W3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39" s="162" t="e">
        <f>Mérföldkövek[[#This Row],[Függökezdés Kalkulált]]+Mérföldkövek[[#This Row],[Feladat Késleltetés]]</f>
        <v>#VALUE!</v>
      </c>
      <c r="Y3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3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39" s="162" t="e" cm="1">
        <f t="array" aca="1" ref="AA3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3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39" s="162"/>
      <c r="AD3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3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39" s="163" t="str">
        <f>IFERROR(Folyamat[[#This Row],[Extra nap]],"")</f>
        <v/>
      </c>
      <c r="AG39" s="160" t="e">
        <f>ROUNDUP((Mérföldkövek[[#This Row],[Tervezettidő]]*24)/8,0)+Mérföldkövek[[#This Row],[Extra nap]]</f>
        <v>#VALUE!</v>
      </c>
      <c r="AH3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39" s="138"/>
      <c r="AJ39" s="161" cm="1">
        <f t="array" ref="AJ3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3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39" s="161" t="e" cm="1">
        <f t="array" aca="1" ref="AL3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3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39" s="139"/>
    </row>
    <row r="40" spans="1:40" x14ac:dyDescent="0.3">
      <c r="A40" s="151" t="str">
        <f>IFERROR(Folyamat[[#This Row],[DSMR]],"")</f>
        <v/>
      </c>
      <c r="B40" s="152" t="str">
        <f>IFERROR(Folyamat[[#This Row],[Feladat Rövidnév]],"")</f>
        <v/>
      </c>
      <c r="C40" s="152" t="str">
        <f>IFERROR(Mérföldkövek[[#This Row],[Projekt azonosító]] &amp; "-" &amp; Mérföldkövek[[#This Row],[Feladat Rövidnév]],"")</f>
        <v>-</v>
      </c>
      <c r="D40" s="153" t="str">
        <f>IFERROR(Folyamat[[#This Row],[Feladat leírás]],"")</f>
        <v/>
      </c>
      <c r="E40" s="154" t="str">
        <f>IFERROR(Folyamat[[#This Row],[Feladat Tipus]],"")</f>
        <v/>
      </c>
      <c r="F40" s="154" t="str">
        <f>IFERROR(Folyamat[[#This Row],[Kockázat]],"")</f>
        <v/>
      </c>
      <c r="G40" s="154" t="str">
        <f>IFERROR(Folyamat[[#This Row],[Részleg 02]],"")</f>
        <v/>
      </c>
      <c r="H40" s="154" t="str">
        <f>IFERROR(Folyamat[[#This Row],[Részleg 01]],"")</f>
        <v/>
      </c>
      <c r="I40" s="154" t="str">
        <f>IFERROR(Folyamat[[#This Row],[Felelős]],"")</f>
        <v/>
      </c>
      <c r="J40" s="154" t="str">
        <f>IFERROR(Folyamat[[#This Row],[Támogató]],"")</f>
        <v/>
      </c>
      <c r="K40" s="147"/>
      <c r="L40" s="147"/>
      <c r="M40" s="155" t="str">
        <f>IFERROR(Folyamat[[#This Row],[Volumen]],"")</f>
        <v/>
      </c>
      <c r="N40" s="156" t="str">
        <f>IFERROR(Folyamat[[#This Row],[Egység idő]],"")</f>
        <v/>
      </c>
      <c r="O40" s="157" t="str">
        <f>IFERROR(Folyamat[[#This Row],[Humánerő]],"")</f>
        <v/>
      </c>
      <c r="P40" s="174" t="str">
        <f>IFERROR(IF(Folyamat[[#This Row],[Ősszefoglaló feladat ID]]=0,"",Folyamat[[#This Row],[Ősszefoglaló feladat ID]]),"")</f>
        <v/>
      </c>
      <c r="Q40" s="159" t="str">
        <f>IFERROR(IF(Folyamat[[#This Row],[Szülő feladat ID]]=0,"",Folyamat[[#This Row],[Szülő feladat ID]]),"")</f>
        <v/>
      </c>
      <c r="R40" s="154" t="str">
        <f>IFERROR(IF(Folyamat[[#This Row],[Feladat Függöség Tipusa]]=0,"",Folyamat[[#This Row],[Feladat Függöség Tipusa]]),"")</f>
        <v/>
      </c>
      <c r="S40" s="160" t="str">
        <f>IFERROR(Folyamat[[#This Row],[Feladat Késleltetés]],"")</f>
        <v/>
      </c>
      <c r="T40" s="148"/>
      <c r="U40" s="141" t="str">
        <f>IFERROR(Folyamat[[#This Row],[Feladat Elinditása Részleges készültség esetén]],"")</f>
        <v/>
      </c>
      <c r="V4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40" s="162" cm="1">
        <f t="array" ref="W4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40" s="162" t="e">
        <f>Mérföldkövek[[#This Row],[Függökezdés Kalkulált]]+Mérföldkövek[[#This Row],[Feladat Késleltetés]]</f>
        <v>#VALUE!</v>
      </c>
      <c r="Y4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4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40" s="162" t="e" cm="1">
        <f t="array" aca="1" ref="AA4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4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40" s="162"/>
      <c r="AD4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4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40" s="163" t="str">
        <f>IFERROR(Folyamat[[#This Row],[Extra nap]],"")</f>
        <v/>
      </c>
      <c r="AG40" s="160" t="e">
        <f>ROUNDUP((Mérföldkövek[[#This Row],[Tervezettidő]]*24)/8,0)+Mérföldkövek[[#This Row],[Extra nap]]</f>
        <v>#VALUE!</v>
      </c>
      <c r="AH4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40" s="138"/>
      <c r="AJ40" s="161" cm="1">
        <f t="array" ref="AJ4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4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40" s="161" t="e" cm="1">
        <f t="array" aca="1" ref="AL4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4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40" s="139"/>
    </row>
    <row r="41" spans="1:40" x14ac:dyDescent="0.3">
      <c r="A41" s="151" t="str">
        <f>IFERROR(Folyamat[[#This Row],[DSMR]],"")</f>
        <v/>
      </c>
      <c r="B41" s="152" t="str">
        <f>IFERROR(Folyamat[[#This Row],[Feladat Rövidnév]],"")</f>
        <v/>
      </c>
      <c r="C41" s="152" t="str">
        <f>IFERROR(Mérföldkövek[[#This Row],[Projekt azonosító]] &amp; "-" &amp; Mérföldkövek[[#This Row],[Feladat Rövidnév]],"")</f>
        <v>-</v>
      </c>
      <c r="D41" s="153" t="str">
        <f>IFERROR(Folyamat[[#This Row],[Feladat leírás]],"")</f>
        <v/>
      </c>
      <c r="E41" s="154" t="str">
        <f>IFERROR(Folyamat[[#This Row],[Feladat Tipus]],"")</f>
        <v/>
      </c>
      <c r="F41" s="154" t="str">
        <f>IFERROR(Folyamat[[#This Row],[Kockázat]],"")</f>
        <v/>
      </c>
      <c r="G41" s="154" t="str">
        <f>IFERROR(Folyamat[[#This Row],[Részleg 02]],"")</f>
        <v/>
      </c>
      <c r="H41" s="154" t="str">
        <f>IFERROR(Folyamat[[#This Row],[Részleg 01]],"")</f>
        <v/>
      </c>
      <c r="I41" s="154" t="str">
        <f>IFERROR(Folyamat[[#This Row],[Felelős]],"")</f>
        <v/>
      </c>
      <c r="J41" s="154" t="str">
        <f>IFERROR(Folyamat[[#This Row],[Támogató]],"")</f>
        <v/>
      </c>
      <c r="K41" s="137">
        <v>0</v>
      </c>
      <c r="L41" s="137"/>
      <c r="M41" s="155" t="str">
        <f>IFERROR(Folyamat[[#This Row],[Volumen]],"")</f>
        <v/>
      </c>
      <c r="N41" s="156" t="str">
        <f>IFERROR(Folyamat[[#This Row],[Egység idő]],"")</f>
        <v/>
      </c>
      <c r="O41" s="157" t="str">
        <f>IFERROR(Folyamat[[#This Row],[Humánerő]],"")</f>
        <v/>
      </c>
      <c r="P41" s="174" t="str">
        <f>IFERROR(IF(Folyamat[[#This Row],[Ősszefoglaló feladat ID]]=0,"",Folyamat[[#This Row],[Ősszefoglaló feladat ID]]),"")</f>
        <v/>
      </c>
      <c r="Q41" s="159" t="str">
        <f>IFERROR(IF(Folyamat[[#This Row],[Szülő feladat ID]]=0,"",Folyamat[[#This Row],[Szülő feladat ID]]),"")</f>
        <v/>
      </c>
      <c r="R41" s="154" t="str">
        <f>IFERROR(IF(Folyamat[[#This Row],[Feladat Függöség Tipusa]]=0,"",Folyamat[[#This Row],[Feladat Függöség Tipusa]]),"")</f>
        <v/>
      </c>
      <c r="S41" s="160" t="str">
        <f>IFERROR(Folyamat[[#This Row],[Feladat Késleltetés]],"")</f>
        <v/>
      </c>
      <c r="T41" s="149"/>
      <c r="U41" s="141" t="str">
        <f>IFERROR(Folyamat[[#This Row],[Feladat Elinditása Részleges készültség esetén]],"")</f>
        <v/>
      </c>
      <c r="V4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41" s="162" cm="1">
        <f t="array" ref="W4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41" s="162" t="e">
        <f>Mérföldkövek[[#This Row],[Függökezdés Kalkulált]]+Mérföldkövek[[#This Row],[Feladat Késleltetés]]</f>
        <v>#VALUE!</v>
      </c>
      <c r="Y4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4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41" s="162" t="e" cm="1">
        <f t="array" aca="1" ref="AA4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4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41" s="175"/>
      <c r="AD41" s="176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4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41" s="163" t="str">
        <f>IFERROR(Folyamat[[#This Row],[Extra nap]],"")</f>
        <v/>
      </c>
      <c r="AG41" s="160" t="e">
        <f>ROUNDUP((Mérföldkövek[[#This Row],[Tervezettidő]]*24)/8,0)+Mérföldkövek[[#This Row],[Extra nap]]</f>
        <v>#VALUE!</v>
      </c>
      <c r="AH4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41" s="138"/>
      <c r="AJ41" s="161" cm="1">
        <f t="array" ref="AJ4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4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41" s="161" t="e" cm="1">
        <f t="array" aca="1" ref="AL4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4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41" s="139"/>
    </row>
    <row r="42" spans="1:40" x14ac:dyDescent="0.3">
      <c r="A42" s="151" t="str">
        <f>IFERROR(Folyamat[[#This Row],[DSMR]],"")</f>
        <v/>
      </c>
      <c r="B42" s="152" t="str">
        <f>IFERROR(Folyamat[[#This Row],[Feladat Rövidnév]],"")</f>
        <v/>
      </c>
      <c r="C42" s="152" t="str">
        <f>IFERROR(Mérföldkövek[[#This Row],[Projekt azonosító]] &amp; "-" &amp; Mérföldkövek[[#This Row],[Feladat Rövidnév]],"")</f>
        <v>-</v>
      </c>
      <c r="D42" s="153" t="str">
        <f>IFERROR(Folyamat[[#This Row],[Feladat leírás]],"")</f>
        <v/>
      </c>
      <c r="E42" s="154" t="str">
        <f>IFERROR(Folyamat[[#This Row],[Feladat Tipus]],"")</f>
        <v/>
      </c>
      <c r="F42" s="154" t="str">
        <f>IFERROR(Folyamat[[#This Row],[Kockázat]],"")</f>
        <v/>
      </c>
      <c r="G42" s="154" t="str">
        <f>IFERROR(Folyamat[[#This Row],[Részleg 02]],"")</f>
        <v/>
      </c>
      <c r="H42" s="154" t="str">
        <f>IFERROR(Folyamat[[#This Row],[Részleg 01]],"")</f>
        <v/>
      </c>
      <c r="I42" s="154" t="str">
        <f>IFERROR(Folyamat[[#This Row],[Felelős]],"")</f>
        <v/>
      </c>
      <c r="J42" s="154" t="str">
        <f>IFERROR(Folyamat[[#This Row],[Támogató]],"")</f>
        <v/>
      </c>
      <c r="K42" s="137"/>
      <c r="L42" s="137"/>
      <c r="M42" s="155" t="str">
        <f>IFERROR(Folyamat[[#This Row],[Volumen]],"")</f>
        <v/>
      </c>
      <c r="N42" s="156" t="str">
        <f>IFERROR(Folyamat[[#This Row],[Egység idő]],"")</f>
        <v/>
      </c>
      <c r="O42" s="157" t="str">
        <f>IFERROR(Folyamat[[#This Row],[Humánerő]],"")</f>
        <v/>
      </c>
      <c r="P42" s="174" t="str">
        <f>IFERROR(IF(Folyamat[[#This Row],[Ősszefoglaló feladat ID]]=0,"",Folyamat[[#This Row],[Ősszefoglaló feladat ID]]),"")</f>
        <v/>
      </c>
      <c r="Q42" s="159" t="str">
        <f>IFERROR(IF(Folyamat[[#This Row],[Szülő feladat ID]]=0,"",Folyamat[[#This Row],[Szülő feladat ID]]),"")</f>
        <v/>
      </c>
      <c r="R42" s="154" t="str">
        <f>IFERROR(IF(Folyamat[[#This Row],[Feladat Függöség Tipusa]]=0,"",Folyamat[[#This Row],[Feladat Függöség Tipusa]]),"")</f>
        <v/>
      </c>
      <c r="S42" s="160" t="str">
        <f>IFERROR(Folyamat[[#This Row],[Feladat Késleltetés]],"")</f>
        <v/>
      </c>
      <c r="T42" s="138"/>
      <c r="U42" s="141" t="str">
        <f>IFERROR(Folyamat[[#This Row],[Feladat Elinditása Részleges készültség esetén]],"")</f>
        <v/>
      </c>
      <c r="V4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42" s="162" cm="1">
        <f t="array" ref="W4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42" s="162" t="e">
        <f>Mérföldkövek[[#This Row],[Függökezdés Kalkulált]]+Mérföldkövek[[#This Row],[Feladat Késleltetés]]</f>
        <v>#VALUE!</v>
      </c>
      <c r="Y4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4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42" s="162" t="e" cm="1">
        <f t="array" aca="1" ref="AA4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4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42" s="162"/>
      <c r="AD4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4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42" s="163" t="str">
        <f>IFERROR(Folyamat[[#This Row],[Extra nap]],"")</f>
        <v/>
      </c>
      <c r="AG42" s="160" t="e">
        <f>ROUNDUP((Mérföldkövek[[#This Row],[Tervezettidő]]*24)/8,0)+Mérföldkövek[[#This Row],[Extra nap]]</f>
        <v>#VALUE!</v>
      </c>
      <c r="AH4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42" s="138"/>
      <c r="AJ42" s="161" cm="1">
        <f t="array" ref="AJ4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4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42" s="161" t="e" cm="1">
        <f t="array" aca="1" ref="AL4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4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42" s="139"/>
    </row>
    <row r="43" spans="1:40" x14ac:dyDescent="0.3">
      <c r="A43" s="151" t="str">
        <f>IFERROR(Folyamat[[#This Row],[DSMR]],"")</f>
        <v/>
      </c>
      <c r="B43" s="152" t="str">
        <f>IFERROR(Folyamat[[#This Row],[Feladat Rövidnév]],"")</f>
        <v/>
      </c>
      <c r="C43" s="152" t="str">
        <f>IFERROR(Mérföldkövek[[#This Row],[Projekt azonosító]] &amp; "-" &amp; Mérföldkövek[[#This Row],[Feladat Rövidnév]],"")</f>
        <v>-</v>
      </c>
      <c r="D43" s="153" t="str">
        <f>IFERROR(Folyamat[[#This Row],[Feladat leírás]],"")</f>
        <v/>
      </c>
      <c r="E43" s="154" t="str">
        <f>IFERROR(Folyamat[[#This Row],[Feladat Tipus]],"")</f>
        <v/>
      </c>
      <c r="F43" s="154" t="str">
        <f>IFERROR(Folyamat[[#This Row],[Kockázat]],"")</f>
        <v/>
      </c>
      <c r="G43" s="154" t="str">
        <f>IFERROR(Folyamat[[#This Row],[Részleg 02]],"")</f>
        <v/>
      </c>
      <c r="H43" s="154" t="str">
        <f>IFERROR(Folyamat[[#This Row],[Részleg 01]],"")</f>
        <v/>
      </c>
      <c r="I43" s="154" t="str">
        <f>IFERROR(Folyamat[[#This Row],[Felelős]],"")</f>
        <v/>
      </c>
      <c r="J43" s="154" t="str">
        <f>IFERROR(Folyamat[[#This Row],[Támogató]],"")</f>
        <v/>
      </c>
      <c r="K43" s="137"/>
      <c r="L43" s="137"/>
      <c r="M43" s="155" t="str">
        <f>IFERROR(Folyamat[[#This Row],[Volumen]],"")</f>
        <v/>
      </c>
      <c r="N43" s="156" t="str">
        <f>IFERROR(Folyamat[[#This Row],[Egység idő]],"")</f>
        <v/>
      </c>
      <c r="O43" s="157" t="str">
        <f>IFERROR(Folyamat[[#This Row],[Humánerő]],"")</f>
        <v/>
      </c>
      <c r="P43" s="174" t="str">
        <f>IFERROR(IF(Folyamat[[#This Row],[Ősszefoglaló feladat ID]]=0,"",Folyamat[[#This Row],[Ősszefoglaló feladat ID]]),"")</f>
        <v/>
      </c>
      <c r="Q43" s="159" t="str">
        <f>IFERROR(IF(Folyamat[[#This Row],[Szülő feladat ID]]=0,"",Folyamat[[#This Row],[Szülő feladat ID]]),"")</f>
        <v/>
      </c>
      <c r="R43" s="154" t="str">
        <f>IFERROR(IF(Folyamat[[#This Row],[Feladat Függöség Tipusa]]=0,"",Folyamat[[#This Row],[Feladat Függöség Tipusa]]),"")</f>
        <v/>
      </c>
      <c r="S43" s="160" t="str">
        <f>IFERROR(Folyamat[[#This Row],[Feladat Késleltetés]],"")</f>
        <v/>
      </c>
      <c r="T43" s="138"/>
      <c r="U43" s="141" t="str">
        <f>IFERROR(Folyamat[[#This Row],[Feladat Elinditása Részleges készültség esetén]],"")</f>
        <v/>
      </c>
      <c r="V4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43" s="162" cm="1">
        <f t="array" ref="W4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43" s="162" t="e">
        <f>Mérföldkövek[[#This Row],[Függökezdés Kalkulált]]+Mérföldkövek[[#This Row],[Feladat Késleltetés]]</f>
        <v>#VALUE!</v>
      </c>
      <c r="Y4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4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43" s="162" t="e" cm="1">
        <f t="array" aca="1" ref="AA4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4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43" s="162"/>
      <c r="AD4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4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43" s="163" t="str">
        <f>IFERROR(Folyamat[[#This Row],[Extra nap]],"")</f>
        <v/>
      </c>
      <c r="AG43" s="160" t="e">
        <f>ROUNDUP((Mérföldkövek[[#This Row],[Tervezettidő]]*24)/8,0)+Mérföldkövek[[#This Row],[Extra nap]]</f>
        <v>#VALUE!</v>
      </c>
      <c r="AH4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43" s="138"/>
      <c r="AJ43" s="161" cm="1">
        <f t="array" ref="AJ4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4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43" s="161" t="e" cm="1">
        <f t="array" aca="1" ref="AL4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4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43" s="139"/>
    </row>
    <row r="44" spans="1:40" x14ac:dyDescent="0.3">
      <c r="A44" s="151" t="str">
        <f>IFERROR(Folyamat[[#This Row],[DSMR]],"")</f>
        <v/>
      </c>
      <c r="B44" s="152" t="str">
        <f>IFERROR(Folyamat[[#This Row],[Feladat Rövidnév]],"")</f>
        <v/>
      </c>
      <c r="C44" s="152" t="str">
        <f>IFERROR(Mérföldkövek[[#This Row],[Projekt azonosító]] &amp; "-" &amp; Mérföldkövek[[#This Row],[Feladat Rövidnév]],"")</f>
        <v>-</v>
      </c>
      <c r="D44" s="153" t="str">
        <f>IFERROR(Folyamat[[#This Row],[Feladat leírás]],"")</f>
        <v/>
      </c>
      <c r="E44" s="154" t="str">
        <f>IFERROR(Folyamat[[#This Row],[Feladat Tipus]],"")</f>
        <v/>
      </c>
      <c r="F44" s="154" t="str">
        <f>IFERROR(Folyamat[[#This Row],[Kockázat]],"")</f>
        <v/>
      </c>
      <c r="G44" s="154" t="str">
        <f>IFERROR(Folyamat[[#This Row],[Részleg 02]],"")</f>
        <v/>
      </c>
      <c r="H44" s="154" t="str">
        <f>IFERROR(Folyamat[[#This Row],[Részleg 01]],"")</f>
        <v/>
      </c>
      <c r="I44" s="154" t="str">
        <f>IFERROR(Folyamat[[#This Row],[Felelős]],"")</f>
        <v/>
      </c>
      <c r="J44" s="154" t="str">
        <f>IFERROR(Folyamat[[#This Row],[Támogató]],"")</f>
        <v/>
      </c>
      <c r="K44" s="137"/>
      <c r="L44" s="137"/>
      <c r="M44" s="155" t="str">
        <f>IFERROR(Folyamat[[#This Row],[Volumen]],"")</f>
        <v/>
      </c>
      <c r="N44" s="156" t="str">
        <f>IFERROR(Folyamat[[#This Row],[Egység idő]],"")</f>
        <v/>
      </c>
      <c r="O44" s="157" t="str">
        <f>IFERROR(Folyamat[[#This Row],[Humánerő]],"")</f>
        <v/>
      </c>
      <c r="P44" s="174" t="str">
        <f>IFERROR(IF(Folyamat[[#This Row],[Ősszefoglaló feladat ID]]=0,"",Folyamat[[#This Row],[Ősszefoglaló feladat ID]]),"")</f>
        <v/>
      </c>
      <c r="Q44" s="159" t="str">
        <f>IFERROR(IF(Folyamat[[#This Row],[Szülő feladat ID]]=0,"",Folyamat[[#This Row],[Szülő feladat ID]]),"")</f>
        <v/>
      </c>
      <c r="R44" s="154" t="str">
        <f>IFERROR(IF(Folyamat[[#This Row],[Feladat Függöség Tipusa]]=0,"",Folyamat[[#This Row],[Feladat Függöség Tipusa]]),"")</f>
        <v/>
      </c>
      <c r="S44" s="160" t="str">
        <f>IFERROR(Folyamat[[#This Row],[Feladat Késleltetés]],"")</f>
        <v/>
      </c>
      <c r="T44" s="138"/>
      <c r="U44" s="141" t="str">
        <f>IFERROR(Folyamat[[#This Row],[Feladat Elinditása Részleges készültség esetén]],"")</f>
        <v/>
      </c>
      <c r="V4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44" s="162" cm="1">
        <f t="array" ref="W4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44" s="162" t="e">
        <f>Mérföldkövek[[#This Row],[Függökezdés Kalkulált]]+Mérföldkövek[[#This Row],[Feladat Késleltetés]]</f>
        <v>#VALUE!</v>
      </c>
      <c r="Y4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4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44" s="162" t="e" cm="1">
        <f t="array" aca="1" ref="AA4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4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44" s="162"/>
      <c r="AD4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4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44" s="163" t="str">
        <f>IFERROR(Folyamat[[#This Row],[Extra nap]],"")</f>
        <v/>
      </c>
      <c r="AG44" s="160" t="e">
        <f>ROUNDUP((Mérföldkövek[[#This Row],[Tervezettidő]]*24)/8,0)+Mérföldkövek[[#This Row],[Extra nap]]</f>
        <v>#VALUE!</v>
      </c>
      <c r="AH4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44" s="138"/>
      <c r="AJ44" s="161" cm="1">
        <f t="array" ref="AJ4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4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44" s="161" t="e" cm="1">
        <f t="array" aca="1" ref="AL4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4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44" s="139"/>
    </row>
    <row r="45" spans="1:40" x14ac:dyDescent="0.3">
      <c r="A45" s="151" t="str">
        <f>IFERROR(Folyamat[[#This Row],[DSMR]],"")</f>
        <v/>
      </c>
      <c r="B45" s="152" t="str">
        <f>IFERROR(Folyamat[[#This Row],[Feladat Rövidnév]],"")</f>
        <v/>
      </c>
      <c r="C45" s="152" t="str">
        <f>IFERROR(Mérföldkövek[[#This Row],[Projekt azonosító]] &amp; "-" &amp; Mérföldkövek[[#This Row],[Feladat Rövidnév]],"")</f>
        <v>-</v>
      </c>
      <c r="D45" s="153" t="str">
        <f>IFERROR(Folyamat[[#This Row],[Feladat leírás]],"")</f>
        <v/>
      </c>
      <c r="E45" s="154" t="str">
        <f>IFERROR(Folyamat[[#This Row],[Feladat Tipus]],"")</f>
        <v/>
      </c>
      <c r="F45" s="154" t="str">
        <f>IFERROR(Folyamat[[#This Row],[Kockázat]],"")</f>
        <v/>
      </c>
      <c r="G45" s="154" t="str">
        <f>IFERROR(Folyamat[[#This Row],[Részleg 02]],"")</f>
        <v/>
      </c>
      <c r="H45" s="154" t="str">
        <f>IFERROR(Folyamat[[#This Row],[Részleg 01]],"")</f>
        <v/>
      </c>
      <c r="I45" s="154" t="str">
        <f>IFERROR(Folyamat[[#This Row],[Felelős]],"")</f>
        <v/>
      </c>
      <c r="J45" s="154" t="str">
        <f>IFERROR(Folyamat[[#This Row],[Támogató]],"")</f>
        <v/>
      </c>
      <c r="K45" s="137"/>
      <c r="L45" s="137"/>
      <c r="M45" s="155" t="str">
        <f>IFERROR(Folyamat[[#This Row],[Volumen]],"")</f>
        <v/>
      </c>
      <c r="N45" s="156" t="str">
        <f>IFERROR(Folyamat[[#This Row],[Egység idő]],"")</f>
        <v/>
      </c>
      <c r="O45" s="157" t="str">
        <f>IFERROR(Folyamat[[#This Row],[Humánerő]],"")</f>
        <v/>
      </c>
      <c r="P45" s="174" t="str">
        <f>IFERROR(IF(Folyamat[[#This Row],[Ősszefoglaló feladat ID]]=0,"",Folyamat[[#This Row],[Ősszefoglaló feladat ID]]),"")</f>
        <v/>
      </c>
      <c r="Q45" s="159" t="str">
        <f>IFERROR(IF(Folyamat[[#This Row],[Szülő feladat ID]]=0,"",Folyamat[[#This Row],[Szülő feladat ID]]),"")</f>
        <v/>
      </c>
      <c r="R45" s="154" t="str">
        <f>IFERROR(IF(Folyamat[[#This Row],[Feladat Függöség Tipusa]]=0,"",Folyamat[[#This Row],[Feladat Függöség Tipusa]]),"")</f>
        <v/>
      </c>
      <c r="S45" s="160" t="str">
        <f>IFERROR(Folyamat[[#This Row],[Feladat Késleltetés]],"")</f>
        <v/>
      </c>
      <c r="T45" s="138"/>
      <c r="U45" s="141" t="str">
        <f>IFERROR(Folyamat[[#This Row],[Feladat Elinditása Részleges készültség esetén]],"")</f>
        <v/>
      </c>
      <c r="V4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45" s="162" cm="1">
        <f t="array" ref="W4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45" s="162" t="e">
        <f>Mérföldkövek[[#This Row],[Függökezdés Kalkulált]]+Mérföldkövek[[#This Row],[Feladat Késleltetés]]</f>
        <v>#VALUE!</v>
      </c>
      <c r="Y4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4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45" s="162" t="e" cm="1">
        <f t="array" aca="1" ref="AA4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4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45" s="162"/>
      <c r="AD4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4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45" s="163" t="str">
        <f>IFERROR(Folyamat[[#This Row],[Extra nap]],"")</f>
        <v/>
      </c>
      <c r="AG45" s="160" t="e">
        <f>ROUNDUP((Mérföldkövek[[#This Row],[Tervezettidő]]*24)/8,0)+Mérföldkövek[[#This Row],[Extra nap]]</f>
        <v>#VALUE!</v>
      </c>
      <c r="AH4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45" s="138"/>
      <c r="AJ45" s="161" cm="1">
        <f t="array" ref="AJ4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4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45" s="161" t="e" cm="1">
        <f t="array" aca="1" ref="AL4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4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45" s="139"/>
    </row>
    <row r="46" spans="1:40" x14ac:dyDescent="0.3">
      <c r="A46" s="151" t="str">
        <f>IFERROR(Folyamat[[#This Row],[DSMR]],"")</f>
        <v/>
      </c>
      <c r="B46" s="152" t="str">
        <f>IFERROR(Folyamat[[#This Row],[Feladat Rövidnév]],"")</f>
        <v/>
      </c>
      <c r="C46" s="152" t="str">
        <f>IFERROR(Mérföldkövek[[#This Row],[Projekt azonosító]] &amp; "-" &amp; Mérföldkövek[[#This Row],[Feladat Rövidnév]],"")</f>
        <v>-</v>
      </c>
      <c r="D46" s="153" t="str">
        <f>IFERROR(Folyamat[[#This Row],[Feladat leírás]],"")</f>
        <v/>
      </c>
      <c r="E46" s="154" t="str">
        <f>IFERROR(Folyamat[[#This Row],[Feladat Tipus]],"")</f>
        <v/>
      </c>
      <c r="F46" s="154" t="str">
        <f>IFERROR(Folyamat[[#This Row],[Kockázat]],"")</f>
        <v/>
      </c>
      <c r="G46" s="154" t="str">
        <f>IFERROR(Folyamat[[#This Row],[Részleg 02]],"")</f>
        <v/>
      </c>
      <c r="H46" s="154" t="str">
        <f>IFERROR(Folyamat[[#This Row],[Részleg 01]],"")</f>
        <v/>
      </c>
      <c r="I46" s="154" t="str">
        <f>IFERROR(Folyamat[[#This Row],[Felelős]],"")</f>
        <v/>
      </c>
      <c r="J46" s="154" t="str">
        <f>IFERROR(Folyamat[[#This Row],[Támogató]],"")</f>
        <v/>
      </c>
      <c r="K46" s="137"/>
      <c r="L46" s="137"/>
      <c r="M46" s="155" t="str">
        <f>IFERROR(Folyamat[[#This Row],[Volumen]],"")</f>
        <v/>
      </c>
      <c r="N46" s="156" t="str">
        <f>IFERROR(Folyamat[[#This Row],[Egység idő]],"")</f>
        <v/>
      </c>
      <c r="O46" s="157" t="str">
        <f>IFERROR(Folyamat[[#This Row],[Humánerő]],"")</f>
        <v/>
      </c>
      <c r="P46" s="174" t="str">
        <f>IFERROR(IF(Folyamat[[#This Row],[Ősszefoglaló feladat ID]]=0,"",Folyamat[[#This Row],[Ősszefoglaló feladat ID]]),"")</f>
        <v/>
      </c>
      <c r="Q46" s="159" t="str">
        <f>IFERROR(IF(Folyamat[[#This Row],[Szülő feladat ID]]=0,"",Folyamat[[#This Row],[Szülő feladat ID]]),"")</f>
        <v/>
      </c>
      <c r="R46" s="154" t="str">
        <f>IFERROR(IF(Folyamat[[#This Row],[Feladat Függöség Tipusa]]=0,"",Folyamat[[#This Row],[Feladat Függöség Tipusa]]),"")</f>
        <v/>
      </c>
      <c r="S46" s="160" t="str">
        <f>IFERROR(Folyamat[[#This Row],[Feladat Késleltetés]],"")</f>
        <v/>
      </c>
      <c r="T46" s="138"/>
      <c r="U46" s="141" t="str">
        <f>IFERROR(Folyamat[[#This Row],[Feladat Elinditása Részleges készültség esetén]],"")</f>
        <v/>
      </c>
      <c r="V4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46" s="162" cm="1">
        <f t="array" ref="W4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46" s="162" t="e">
        <f>Mérföldkövek[[#This Row],[Függökezdés Kalkulált]]+Mérföldkövek[[#This Row],[Feladat Késleltetés]]</f>
        <v>#VALUE!</v>
      </c>
      <c r="Y4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4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46" s="162" t="e" cm="1">
        <f t="array" aca="1" ref="AA4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4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46" s="162"/>
      <c r="AD4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4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46" s="163" t="str">
        <f>IFERROR(Folyamat[[#This Row],[Extra nap]],"")</f>
        <v/>
      </c>
      <c r="AG46" s="160" t="e">
        <f>ROUNDUP((Mérföldkövek[[#This Row],[Tervezettidő]]*24)/8,0)+Mérföldkövek[[#This Row],[Extra nap]]</f>
        <v>#VALUE!</v>
      </c>
      <c r="AH4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46" s="138"/>
      <c r="AJ46" s="161" cm="1">
        <f t="array" ref="AJ4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4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46" s="161" t="e" cm="1">
        <f t="array" aca="1" ref="AL4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4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46" s="139"/>
    </row>
    <row r="47" spans="1:40" x14ac:dyDescent="0.3">
      <c r="A47" s="151" t="str">
        <f>IFERROR(Folyamat[[#This Row],[DSMR]],"")</f>
        <v/>
      </c>
      <c r="B47" s="152" t="str">
        <f>IFERROR(Folyamat[[#This Row],[Feladat Rövidnév]],"")</f>
        <v/>
      </c>
      <c r="C47" s="152" t="str">
        <f>IFERROR(Mérföldkövek[[#This Row],[Projekt azonosító]] &amp; "-" &amp; Mérföldkövek[[#This Row],[Feladat Rövidnév]],"")</f>
        <v>-</v>
      </c>
      <c r="D47" s="153" t="str">
        <f>IFERROR(Folyamat[[#This Row],[Feladat leírás]],"")</f>
        <v/>
      </c>
      <c r="E47" s="154" t="str">
        <f>IFERROR(Folyamat[[#This Row],[Feladat Tipus]],"")</f>
        <v/>
      </c>
      <c r="F47" s="154" t="str">
        <f>IFERROR(Folyamat[[#This Row],[Kockázat]],"")</f>
        <v/>
      </c>
      <c r="G47" s="154" t="str">
        <f>IFERROR(Folyamat[[#This Row],[Részleg 02]],"")</f>
        <v/>
      </c>
      <c r="H47" s="154" t="str">
        <f>IFERROR(Folyamat[[#This Row],[Részleg 01]],"")</f>
        <v/>
      </c>
      <c r="I47" s="154" t="str">
        <f>IFERROR(Folyamat[[#This Row],[Felelős]],"")</f>
        <v/>
      </c>
      <c r="J47" s="154" t="str">
        <f>IFERROR(Folyamat[[#This Row],[Támogató]],"")</f>
        <v/>
      </c>
      <c r="K47" s="137"/>
      <c r="L47" s="137"/>
      <c r="M47" s="155" t="str">
        <f>IFERROR(Folyamat[[#This Row],[Volumen]],"")</f>
        <v/>
      </c>
      <c r="N47" s="156" t="str">
        <f>IFERROR(Folyamat[[#This Row],[Egység idő]],"")</f>
        <v/>
      </c>
      <c r="O47" s="157" t="str">
        <f>IFERROR(Folyamat[[#This Row],[Humánerő]],"")</f>
        <v/>
      </c>
      <c r="P47" s="174" t="str">
        <f>IFERROR(IF(Folyamat[[#This Row],[Ősszefoglaló feladat ID]]=0,"",Folyamat[[#This Row],[Ősszefoglaló feladat ID]]),"")</f>
        <v/>
      </c>
      <c r="Q47" s="159" t="str">
        <f>IFERROR(IF(Folyamat[[#This Row],[Szülő feladat ID]]=0,"",Folyamat[[#This Row],[Szülő feladat ID]]),"")</f>
        <v/>
      </c>
      <c r="R47" s="154" t="str">
        <f>IFERROR(IF(Folyamat[[#This Row],[Feladat Függöség Tipusa]]=0,"",Folyamat[[#This Row],[Feladat Függöség Tipusa]]),"")</f>
        <v/>
      </c>
      <c r="S47" s="160" t="str">
        <f>IFERROR(Folyamat[[#This Row],[Feladat Késleltetés]],"")</f>
        <v/>
      </c>
      <c r="T47" s="138"/>
      <c r="U47" s="141" t="str">
        <f>IFERROR(Folyamat[[#This Row],[Feladat Elinditása Részleges készültség esetén]],"")</f>
        <v/>
      </c>
      <c r="V4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47" s="162" cm="1">
        <f t="array" ref="W4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47" s="162" t="e">
        <f>Mérföldkövek[[#This Row],[Függökezdés Kalkulált]]+Mérföldkövek[[#This Row],[Feladat Késleltetés]]</f>
        <v>#VALUE!</v>
      </c>
      <c r="Y4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4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47" s="162" t="e" cm="1">
        <f t="array" aca="1" ref="AA4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4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47" s="162"/>
      <c r="AD4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4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47" s="163" t="str">
        <f>IFERROR(Folyamat[[#This Row],[Extra nap]],"")</f>
        <v/>
      </c>
      <c r="AG47" s="160" t="e">
        <f>ROUNDUP((Mérföldkövek[[#This Row],[Tervezettidő]]*24)/8,0)+Mérföldkövek[[#This Row],[Extra nap]]</f>
        <v>#VALUE!</v>
      </c>
      <c r="AH4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47" s="138"/>
      <c r="AJ47" s="161" cm="1">
        <f t="array" ref="AJ4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4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47" s="161" t="e" cm="1">
        <f t="array" aca="1" ref="AL4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4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47" s="139"/>
    </row>
    <row r="48" spans="1:40" x14ac:dyDescent="0.3">
      <c r="A48" s="151" t="str">
        <f>IFERROR(Folyamat[[#This Row],[DSMR]],"")</f>
        <v/>
      </c>
      <c r="B48" s="152" t="str">
        <f>IFERROR(Folyamat[[#This Row],[Feladat Rövidnév]],"")</f>
        <v/>
      </c>
      <c r="C48" s="152" t="str">
        <f>IFERROR(Mérföldkövek[[#This Row],[Projekt azonosító]] &amp; "-" &amp; Mérföldkövek[[#This Row],[Feladat Rövidnév]],"")</f>
        <v>-</v>
      </c>
      <c r="D48" s="153" t="str">
        <f>IFERROR(Folyamat[[#This Row],[Feladat leírás]],"")</f>
        <v/>
      </c>
      <c r="E48" s="154" t="str">
        <f>IFERROR(Folyamat[[#This Row],[Feladat Tipus]],"")</f>
        <v/>
      </c>
      <c r="F48" s="154" t="str">
        <f>IFERROR(Folyamat[[#This Row],[Kockázat]],"")</f>
        <v/>
      </c>
      <c r="G48" s="154" t="str">
        <f>IFERROR(Folyamat[[#This Row],[Részleg 02]],"")</f>
        <v/>
      </c>
      <c r="H48" s="154" t="str">
        <f>IFERROR(Folyamat[[#This Row],[Részleg 01]],"")</f>
        <v/>
      </c>
      <c r="I48" s="154" t="str">
        <f>IFERROR(Folyamat[[#This Row],[Felelős]],"")</f>
        <v/>
      </c>
      <c r="J48" s="154" t="str">
        <f>IFERROR(Folyamat[[#This Row],[Támogató]],"")</f>
        <v/>
      </c>
      <c r="K48" s="137"/>
      <c r="L48" s="137"/>
      <c r="M48" s="155" t="str">
        <f>IFERROR(Folyamat[[#This Row],[Volumen]],"")</f>
        <v/>
      </c>
      <c r="N48" s="156" t="str">
        <f>IFERROR(Folyamat[[#This Row],[Egység idő]],"")</f>
        <v/>
      </c>
      <c r="O48" s="157" t="str">
        <f>IFERROR(Folyamat[[#This Row],[Humánerő]],"")</f>
        <v/>
      </c>
      <c r="P48" s="174" t="str">
        <f>IFERROR(IF(Folyamat[[#This Row],[Ősszefoglaló feladat ID]]=0,"",Folyamat[[#This Row],[Ősszefoglaló feladat ID]]),"")</f>
        <v/>
      </c>
      <c r="Q48" s="159" t="str">
        <f>IFERROR(IF(Folyamat[[#This Row],[Szülő feladat ID]]=0,"",Folyamat[[#This Row],[Szülő feladat ID]]),"")</f>
        <v/>
      </c>
      <c r="R48" s="154" t="str">
        <f>IFERROR(IF(Folyamat[[#This Row],[Feladat Függöség Tipusa]]=0,"",Folyamat[[#This Row],[Feladat Függöség Tipusa]]),"")</f>
        <v/>
      </c>
      <c r="S48" s="160" t="str">
        <f>IFERROR(Folyamat[[#This Row],[Feladat Késleltetés]],"")</f>
        <v/>
      </c>
      <c r="T48" s="138"/>
      <c r="U48" s="141" t="str">
        <f>IFERROR(Folyamat[[#This Row],[Feladat Elinditása Részleges készültség esetén]],"")</f>
        <v/>
      </c>
      <c r="V4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48" s="162" cm="1">
        <f t="array" ref="W4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48" s="162" t="e">
        <f>Mérföldkövek[[#This Row],[Függökezdés Kalkulált]]+Mérföldkövek[[#This Row],[Feladat Késleltetés]]</f>
        <v>#VALUE!</v>
      </c>
      <c r="Y4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4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48" s="162" t="e" cm="1">
        <f t="array" aca="1" ref="AA4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4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48" s="162"/>
      <c r="AD4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4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48" s="163" t="str">
        <f>IFERROR(Folyamat[[#This Row],[Extra nap]],"")</f>
        <v/>
      </c>
      <c r="AG48" s="160" t="e">
        <f>ROUNDUP((Mérföldkövek[[#This Row],[Tervezettidő]]*24)/8,0)+Mérföldkövek[[#This Row],[Extra nap]]</f>
        <v>#VALUE!</v>
      </c>
      <c r="AH4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48" s="138"/>
      <c r="AJ48" s="161" cm="1">
        <f t="array" ref="AJ4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4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48" s="161" t="e" cm="1">
        <f t="array" aca="1" ref="AL4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4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48" s="139"/>
    </row>
    <row r="49" spans="1:40" x14ac:dyDescent="0.3">
      <c r="A49" s="151" t="str">
        <f>IFERROR(Folyamat[[#This Row],[DSMR]],"")</f>
        <v/>
      </c>
      <c r="B49" s="152" t="str">
        <f>IFERROR(Folyamat[[#This Row],[Feladat Rövidnév]],"")</f>
        <v/>
      </c>
      <c r="C49" s="152" t="str">
        <f>IFERROR(Mérföldkövek[[#This Row],[Projekt azonosító]] &amp; "-" &amp; Mérföldkövek[[#This Row],[Feladat Rövidnév]],"")</f>
        <v>-</v>
      </c>
      <c r="D49" s="153" t="str">
        <f>IFERROR(Folyamat[[#This Row],[Feladat leírás]],"")</f>
        <v/>
      </c>
      <c r="E49" s="154" t="str">
        <f>IFERROR(Folyamat[[#This Row],[Feladat Tipus]],"")</f>
        <v/>
      </c>
      <c r="F49" s="154" t="str">
        <f>IFERROR(Folyamat[[#This Row],[Kockázat]],"")</f>
        <v/>
      </c>
      <c r="G49" s="154" t="str">
        <f>IFERROR(Folyamat[[#This Row],[Részleg 02]],"")</f>
        <v/>
      </c>
      <c r="H49" s="154" t="str">
        <f>IFERROR(Folyamat[[#This Row],[Részleg 01]],"")</f>
        <v/>
      </c>
      <c r="I49" s="154" t="str">
        <f>IFERROR(Folyamat[[#This Row],[Felelős]],"")</f>
        <v/>
      </c>
      <c r="J49" s="154" t="str">
        <f>IFERROR(Folyamat[[#This Row],[Támogató]],"")</f>
        <v/>
      </c>
      <c r="K49" s="137"/>
      <c r="L49" s="137"/>
      <c r="M49" s="155" t="str">
        <f>IFERROR(Folyamat[[#This Row],[Volumen]],"")</f>
        <v/>
      </c>
      <c r="N49" s="156" t="str">
        <f>IFERROR(Folyamat[[#This Row],[Egység idő]],"")</f>
        <v/>
      </c>
      <c r="O49" s="157" t="str">
        <f>IFERROR(Folyamat[[#This Row],[Humánerő]],"")</f>
        <v/>
      </c>
      <c r="P49" s="174" t="str">
        <f>IFERROR(IF(Folyamat[[#This Row],[Ősszefoglaló feladat ID]]=0,"",Folyamat[[#This Row],[Ősszefoglaló feladat ID]]),"")</f>
        <v/>
      </c>
      <c r="Q49" s="159" t="str">
        <f>IFERROR(IF(Folyamat[[#This Row],[Szülő feladat ID]]=0,"",Folyamat[[#This Row],[Szülő feladat ID]]),"")</f>
        <v/>
      </c>
      <c r="R49" s="154" t="str">
        <f>IFERROR(IF(Folyamat[[#This Row],[Feladat Függöség Tipusa]]=0,"",Folyamat[[#This Row],[Feladat Függöség Tipusa]]),"")</f>
        <v/>
      </c>
      <c r="S49" s="160" t="str">
        <f>IFERROR(Folyamat[[#This Row],[Feladat Késleltetés]],"")</f>
        <v/>
      </c>
      <c r="T49" s="138"/>
      <c r="U49" s="141" t="str">
        <f>IFERROR(Folyamat[[#This Row],[Feladat Elinditása Részleges készültség esetén]],"")</f>
        <v/>
      </c>
      <c r="V4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49" s="162" cm="1">
        <f t="array" ref="W4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49" s="162" t="e">
        <f>Mérföldkövek[[#This Row],[Függökezdés Kalkulált]]+Mérföldkövek[[#This Row],[Feladat Késleltetés]]</f>
        <v>#VALUE!</v>
      </c>
      <c r="Y4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4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49" s="162" t="e" cm="1">
        <f t="array" aca="1" ref="AA4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4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49" s="162"/>
      <c r="AD4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4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49" s="163" t="str">
        <f>IFERROR(Folyamat[[#This Row],[Extra nap]],"")</f>
        <v/>
      </c>
      <c r="AG49" s="160" t="e">
        <f>ROUNDUP((Mérföldkövek[[#This Row],[Tervezettidő]]*24)/8,0)+Mérföldkövek[[#This Row],[Extra nap]]</f>
        <v>#VALUE!</v>
      </c>
      <c r="AH4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49" s="138"/>
      <c r="AJ49" s="161" cm="1">
        <f t="array" ref="AJ4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4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49" s="161" t="e" cm="1">
        <f t="array" aca="1" ref="AL4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4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49" s="139"/>
    </row>
    <row r="50" spans="1:40" x14ac:dyDescent="0.3">
      <c r="A50" s="151" t="str">
        <f>IFERROR(Folyamat[[#This Row],[DSMR]],"")</f>
        <v/>
      </c>
      <c r="B50" s="152" t="str">
        <f>IFERROR(Folyamat[[#This Row],[Feladat Rövidnév]],"")</f>
        <v/>
      </c>
      <c r="C50" s="152" t="str">
        <f>IFERROR(Mérföldkövek[[#This Row],[Projekt azonosító]] &amp; "-" &amp; Mérföldkövek[[#This Row],[Feladat Rövidnév]],"")</f>
        <v>-</v>
      </c>
      <c r="D50" s="153" t="str">
        <f>IFERROR(Folyamat[[#This Row],[Feladat leírás]],"")</f>
        <v/>
      </c>
      <c r="E50" s="154" t="str">
        <f>IFERROR(Folyamat[[#This Row],[Feladat Tipus]],"")</f>
        <v/>
      </c>
      <c r="F50" s="154" t="str">
        <f>IFERROR(Folyamat[[#This Row],[Kockázat]],"")</f>
        <v/>
      </c>
      <c r="G50" s="154" t="str">
        <f>IFERROR(Folyamat[[#This Row],[Részleg 02]],"")</f>
        <v/>
      </c>
      <c r="H50" s="154" t="str">
        <f>IFERROR(Folyamat[[#This Row],[Részleg 01]],"")</f>
        <v/>
      </c>
      <c r="I50" s="154" t="str">
        <f>IFERROR(Folyamat[[#This Row],[Felelős]],"")</f>
        <v/>
      </c>
      <c r="J50" s="154" t="str">
        <f>IFERROR(Folyamat[[#This Row],[Támogató]],"")</f>
        <v/>
      </c>
      <c r="K50" s="137"/>
      <c r="L50" s="137"/>
      <c r="M50" s="155" t="str">
        <f>IFERROR(Folyamat[[#This Row],[Volumen]],"")</f>
        <v/>
      </c>
      <c r="N50" s="156" t="str">
        <f>IFERROR(Folyamat[[#This Row],[Egység idő]],"")</f>
        <v/>
      </c>
      <c r="O50" s="157" t="str">
        <f>IFERROR(Folyamat[[#This Row],[Humánerő]],"")</f>
        <v/>
      </c>
      <c r="P50" s="174" t="str">
        <f>IFERROR(IF(Folyamat[[#This Row],[Ősszefoglaló feladat ID]]=0,"",Folyamat[[#This Row],[Ősszefoglaló feladat ID]]),"")</f>
        <v/>
      </c>
      <c r="Q50" s="159" t="str">
        <f>IFERROR(IF(Folyamat[[#This Row],[Szülő feladat ID]]=0,"",Folyamat[[#This Row],[Szülő feladat ID]]),"")</f>
        <v/>
      </c>
      <c r="R50" s="154" t="str">
        <f>IFERROR(IF(Folyamat[[#This Row],[Feladat Függöség Tipusa]]=0,"",Folyamat[[#This Row],[Feladat Függöség Tipusa]]),"")</f>
        <v/>
      </c>
      <c r="S50" s="160" t="str">
        <f>IFERROR(Folyamat[[#This Row],[Feladat Késleltetés]],"")</f>
        <v/>
      </c>
      <c r="T50" s="138"/>
      <c r="U50" s="141" t="str">
        <f>IFERROR(Folyamat[[#This Row],[Feladat Elinditása Részleges készültség esetén]],"")</f>
        <v/>
      </c>
      <c r="V5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50" s="162" cm="1">
        <f t="array" ref="W5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50" s="162" t="e">
        <f>Mérföldkövek[[#This Row],[Függökezdés Kalkulált]]+Mérföldkövek[[#This Row],[Feladat Késleltetés]]</f>
        <v>#VALUE!</v>
      </c>
      <c r="Y5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5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50" s="162" t="e" cm="1">
        <f t="array" aca="1" ref="AA5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5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50" s="162"/>
      <c r="AD5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5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50" s="163" t="str">
        <f>IFERROR(Folyamat[[#This Row],[Extra nap]],"")</f>
        <v/>
      </c>
      <c r="AG50" s="160" t="e">
        <f>ROUNDUP((Mérföldkövek[[#This Row],[Tervezettidő]]*24)/8,0)+Mérföldkövek[[#This Row],[Extra nap]]</f>
        <v>#VALUE!</v>
      </c>
      <c r="AH5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50" s="138"/>
      <c r="AJ50" s="161" cm="1">
        <f t="array" ref="AJ5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5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50" s="161" t="e" cm="1">
        <f t="array" aca="1" ref="AL5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5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50" s="139"/>
    </row>
    <row r="51" spans="1:40" x14ac:dyDescent="0.3">
      <c r="A51" s="151" t="str">
        <f>IFERROR(Folyamat[[#This Row],[DSMR]],"")</f>
        <v/>
      </c>
      <c r="B51" s="152" t="str">
        <f>IFERROR(Folyamat[[#This Row],[Feladat Rövidnév]],"")</f>
        <v/>
      </c>
      <c r="C51" s="152" t="str">
        <f>IFERROR(Mérföldkövek[[#This Row],[Projekt azonosító]] &amp; "-" &amp; Mérföldkövek[[#This Row],[Feladat Rövidnév]],"")</f>
        <v>-</v>
      </c>
      <c r="D51" s="153" t="str">
        <f>IFERROR(Folyamat[[#This Row],[Feladat leírás]],"")</f>
        <v/>
      </c>
      <c r="E51" s="154" t="str">
        <f>IFERROR(Folyamat[[#This Row],[Feladat Tipus]],"")</f>
        <v/>
      </c>
      <c r="F51" s="154" t="str">
        <f>IFERROR(Folyamat[[#This Row],[Kockázat]],"")</f>
        <v/>
      </c>
      <c r="G51" s="154" t="str">
        <f>IFERROR(Folyamat[[#This Row],[Részleg 02]],"")</f>
        <v/>
      </c>
      <c r="H51" s="154" t="str">
        <f>IFERROR(Folyamat[[#This Row],[Részleg 01]],"")</f>
        <v/>
      </c>
      <c r="I51" s="154" t="str">
        <f>IFERROR(Folyamat[[#This Row],[Felelős]],"")</f>
        <v/>
      </c>
      <c r="J51" s="154" t="str">
        <f>IFERROR(Folyamat[[#This Row],[Támogató]],"")</f>
        <v/>
      </c>
      <c r="K51" s="137"/>
      <c r="L51" s="137"/>
      <c r="M51" s="155" t="str">
        <f>IFERROR(Folyamat[[#This Row],[Volumen]],"")</f>
        <v/>
      </c>
      <c r="N51" s="156" t="str">
        <f>IFERROR(Folyamat[[#This Row],[Egység idő]],"")</f>
        <v/>
      </c>
      <c r="O51" s="157" t="str">
        <f>IFERROR(Folyamat[[#This Row],[Humánerő]],"")</f>
        <v/>
      </c>
      <c r="P51" s="174" t="str">
        <f>IFERROR(IF(Folyamat[[#This Row],[Ősszefoglaló feladat ID]]=0,"",Folyamat[[#This Row],[Ősszefoglaló feladat ID]]),"")</f>
        <v/>
      </c>
      <c r="Q51" s="159" t="str">
        <f>IFERROR(IF(Folyamat[[#This Row],[Szülő feladat ID]]=0,"",Folyamat[[#This Row],[Szülő feladat ID]]),"")</f>
        <v/>
      </c>
      <c r="R51" s="154" t="str">
        <f>IFERROR(IF(Folyamat[[#This Row],[Feladat Függöség Tipusa]]=0,"",Folyamat[[#This Row],[Feladat Függöség Tipusa]]),"")</f>
        <v/>
      </c>
      <c r="S51" s="160" t="str">
        <f>IFERROR(Folyamat[[#This Row],[Feladat Késleltetés]],"")</f>
        <v/>
      </c>
      <c r="T51" s="138"/>
      <c r="U51" s="141" t="str">
        <f>IFERROR(Folyamat[[#This Row],[Feladat Elinditása Részleges készültség esetén]],"")</f>
        <v/>
      </c>
      <c r="V5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51" s="162" cm="1">
        <f t="array" ref="W5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51" s="162" t="e">
        <f>Mérföldkövek[[#This Row],[Függökezdés Kalkulált]]+Mérföldkövek[[#This Row],[Feladat Késleltetés]]</f>
        <v>#VALUE!</v>
      </c>
      <c r="Y5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5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51" s="162" t="e" cm="1">
        <f t="array" aca="1" ref="AA5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5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51" s="162"/>
      <c r="AD5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5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51" s="163" t="str">
        <f>IFERROR(Folyamat[[#This Row],[Extra nap]],"")</f>
        <v/>
      </c>
      <c r="AG51" s="160" t="e">
        <f>ROUNDUP((Mérföldkövek[[#This Row],[Tervezettidő]]*24)/8,0)+Mérföldkövek[[#This Row],[Extra nap]]</f>
        <v>#VALUE!</v>
      </c>
      <c r="AH5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51" s="138"/>
      <c r="AJ51" s="161" cm="1">
        <f t="array" ref="AJ5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5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51" s="161" t="e" cm="1">
        <f t="array" aca="1" ref="AL5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5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51" s="139"/>
    </row>
    <row r="52" spans="1:40" x14ac:dyDescent="0.3">
      <c r="A52" s="151" t="str">
        <f>IFERROR(Folyamat[[#This Row],[DSMR]],"")</f>
        <v/>
      </c>
      <c r="B52" s="152" t="str">
        <f>IFERROR(Folyamat[[#This Row],[Feladat Rövidnév]],"")</f>
        <v/>
      </c>
      <c r="C52" s="152" t="str">
        <f>IFERROR(Mérföldkövek[[#This Row],[Projekt azonosító]] &amp; "-" &amp; Mérföldkövek[[#This Row],[Feladat Rövidnév]],"")</f>
        <v>-</v>
      </c>
      <c r="D52" s="153" t="str">
        <f>IFERROR(Folyamat[[#This Row],[Feladat leírás]],"")</f>
        <v/>
      </c>
      <c r="E52" s="154" t="str">
        <f>IFERROR(Folyamat[[#This Row],[Feladat Tipus]],"")</f>
        <v/>
      </c>
      <c r="F52" s="154" t="str">
        <f>IFERROR(Folyamat[[#This Row],[Kockázat]],"")</f>
        <v/>
      </c>
      <c r="G52" s="154" t="str">
        <f>IFERROR(Folyamat[[#This Row],[Részleg 02]],"")</f>
        <v/>
      </c>
      <c r="H52" s="154" t="str">
        <f>IFERROR(Folyamat[[#This Row],[Részleg 01]],"")</f>
        <v/>
      </c>
      <c r="I52" s="154" t="str">
        <f>IFERROR(Folyamat[[#This Row],[Felelős]],"")</f>
        <v/>
      </c>
      <c r="J52" s="154" t="str">
        <f>IFERROR(Folyamat[[#This Row],[Támogató]],"")</f>
        <v/>
      </c>
      <c r="K52" s="137"/>
      <c r="L52" s="137"/>
      <c r="M52" s="155" t="str">
        <f>IFERROR(Folyamat[[#This Row],[Volumen]],"")</f>
        <v/>
      </c>
      <c r="N52" s="156" t="str">
        <f>IFERROR(Folyamat[[#This Row],[Egység idő]],"")</f>
        <v/>
      </c>
      <c r="O52" s="157" t="str">
        <f>IFERROR(Folyamat[[#This Row],[Humánerő]],"")</f>
        <v/>
      </c>
      <c r="P52" s="174" t="str">
        <f>IFERROR(IF(Folyamat[[#This Row],[Ősszefoglaló feladat ID]]=0,"",Folyamat[[#This Row],[Ősszefoglaló feladat ID]]),"")</f>
        <v/>
      </c>
      <c r="Q52" s="159" t="str">
        <f>IFERROR(IF(Folyamat[[#This Row],[Szülő feladat ID]]=0,"",Folyamat[[#This Row],[Szülő feladat ID]]),"")</f>
        <v/>
      </c>
      <c r="R52" s="154" t="str">
        <f>IFERROR(IF(Folyamat[[#This Row],[Feladat Függöség Tipusa]]=0,"",Folyamat[[#This Row],[Feladat Függöség Tipusa]]),"")</f>
        <v/>
      </c>
      <c r="S52" s="160" t="str">
        <f>IFERROR(Folyamat[[#This Row],[Feladat Késleltetés]],"")</f>
        <v/>
      </c>
      <c r="T52" s="138"/>
      <c r="U52" s="141" t="str">
        <f>IFERROR(Folyamat[[#This Row],[Feladat Elinditása Részleges készültség esetén]],"")</f>
        <v/>
      </c>
      <c r="V5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52" s="162" cm="1">
        <f t="array" ref="W5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52" s="162" t="e">
        <f>Mérföldkövek[[#This Row],[Függökezdés Kalkulált]]+Mérföldkövek[[#This Row],[Feladat Késleltetés]]</f>
        <v>#VALUE!</v>
      </c>
      <c r="Y5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5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52" s="162" t="e" cm="1">
        <f t="array" aca="1" ref="AA5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5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52" s="162"/>
      <c r="AD5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5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52" s="163" t="str">
        <f>IFERROR(Folyamat[[#This Row],[Extra nap]],"")</f>
        <v/>
      </c>
      <c r="AG52" s="160" t="e">
        <f>ROUNDUP((Mérföldkövek[[#This Row],[Tervezettidő]]*24)/8,0)+Mérföldkövek[[#This Row],[Extra nap]]</f>
        <v>#VALUE!</v>
      </c>
      <c r="AH5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52" s="138"/>
      <c r="AJ52" s="161" cm="1">
        <f t="array" ref="AJ5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5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52" s="161" t="e" cm="1">
        <f t="array" aca="1" ref="AL5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5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52" s="139"/>
    </row>
    <row r="53" spans="1:40" x14ac:dyDescent="0.3">
      <c r="A53" s="151" t="str">
        <f>IFERROR(Folyamat[[#This Row],[DSMR]],"")</f>
        <v/>
      </c>
      <c r="B53" s="152" t="str">
        <f>IFERROR(Folyamat[[#This Row],[Feladat Rövidnév]],"")</f>
        <v/>
      </c>
      <c r="C53" s="152" t="str">
        <f>IFERROR(Mérföldkövek[[#This Row],[Projekt azonosító]] &amp; "-" &amp; Mérföldkövek[[#This Row],[Feladat Rövidnév]],"")</f>
        <v>-</v>
      </c>
      <c r="D53" s="153" t="str">
        <f>IFERROR(Folyamat[[#This Row],[Feladat leírás]],"")</f>
        <v/>
      </c>
      <c r="E53" s="154" t="str">
        <f>IFERROR(Folyamat[[#This Row],[Feladat Tipus]],"")</f>
        <v/>
      </c>
      <c r="F53" s="154" t="str">
        <f>IFERROR(Folyamat[[#This Row],[Kockázat]],"")</f>
        <v/>
      </c>
      <c r="G53" s="154" t="str">
        <f>IFERROR(Folyamat[[#This Row],[Részleg 02]],"")</f>
        <v/>
      </c>
      <c r="H53" s="154" t="str">
        <f>IFERROR(Folyamat[[#This Row],[Részleg 01]],"")</f>
        <v/>
      </c>
      <c r="I53" s="154" t="str">
        <f>IFERROR(Folyamat[[#This Row],[Felelős]],"")</f>
        <v/>
      </c>
      <c r="J53" s="154" t="str">
        <f>IFERROR(Folyamat[[#This Row],[Támogató]],"")</f>
        <v/>
      </c>
      <c r="K53" s="137">
        <v>0</v>
      </c>
      <c r="L53" s="137"/>
      <c r="M53" s="155" t="str">
        <f>IFERROR(Folyamat[[#This Row],[Volumen]],"")</f>
        <v/>
      </c>
      <c r="N53" s="156" t="str">
        <f>IFERROR(Folyamat[[#This Row],[Egység idő]],"")</f>
        <v/>
      </c>
      <c r="O53" s="157" t="str">
        <f>IFERROR(Folyamat[[#This Row],[Humánerő]],"")</f>
        <v/>
      </c>
      <c r="P53" s="174" t="str">
        <f>IFERROR(IF(Folyamat[[#This Row],[Ősszefoglaló feladat ID]]=0,"",Folyamat[[#This Row],[Ősszefoglaló feladat ID]]),"")</f>
        <v/>
      </c>
      <c r="Q53" s="159" t="str">
        <f>IFERROR(IF(Folyamat[[#This Row],[Szülő feladat ID]]=0,"",Folyamat[[#This Row],[Szülő feladat ID]]),"")</f>
        <v/>
      </c>
      <c r="R53" s="154" t="str">
        <f>IFERROR(IF(Folyamat[[#This Row],[Feladat Függöség Tipusa]]=0,"",Folyamat[[#This Row],[Feladat Függöség Tipusa]]),"")</f>
        <v/>
      </c>
      <c r="S53" s="160" t="str">
        <f>IFERROR(Folyamat[[#This Row],[Feladat Késleltetés]],"")</f>
        <v/>
      </c>
      <c r="T53" s="138"/>
      <c r="U53" s="141" t="str">
        <f>IFERROR(Folyamat[[#This Row],[Feladat Elinditása Részleges készültség esetén]],"")</f>
        <v/>
      </c>
      <c r="V5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53" s="162" cm="1">
        <f t="array" ref="W5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53" s="162" t="e">
        <f>Mérföldkövek[[#This Row],[Függökezdés Kalkulált]]+Mérföldkövek[[#This Row],[Feladat Késleltetés]]</f>
        <v>#VALUE!</v>
      </c>
      <c r="Y5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5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53" s="162" t="e" cm="1">
        <f t="array" aca="1" ref="AA5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5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53" s="162"/>
      <c r="AD5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5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53" s="163" t="str">
        <f>IFERROR(Folyamat[[#This Row],[Extra nap]],"")</f>
        <v/>
      </c>
      <c r="AG53" s="160" t="e">
        <f>ROUNDUP((Mérföldkövek[[#This Row],[Tervezettidő]]*24)/8,0)+Mérföldkövek[[#This Row],[Extra nap]]</f>
        <v>#VALUE!</v>
      </c>
      <c r="AH5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53" s="138"/>
      <c r="AJ53" s="161" cm="1">
        <f t="array" ref="AJ5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5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53" s="161" t="e" cm="1">
        <f t="array" aca="1" ref="AL5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5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53" s="139"/>
    </row>
    <row r="54" spans="1:40" x14ac:dyDescent="0.3">
      <c r="A54" s="151" t="str">
        <f>IFERROR(Folyamat[[#This Row],[DSMR]],"")</f>
        <v/>
      </c>
      <c r="B54" s="152" t="str">
        <f>IFERROR(Folyamat[[#This Row],[Feladat Rövidnév]],"")</f>
        <v/>
      </c>
      <c r="C54" s="152" t="str">
        <f>IFERROR(Mérföldkövek[[#This Row],[Projekt azonosító]] &amp; "-" &amp; Mérföldkövek[[#This Row],[Feladat Rövidnév]],"")</f>
        <v>-</v>
      </c>
      <c r="D54" s="153" t="str">
        <f>IFERROR(Folyamat[[#This Row],[Feladat leírás]],"")</f>
        <v/>
      </c>
      <c r="E54" s="154" t="str">
        <f>IFERROR(Folyamat[[#This Row],[Feladat Tipus]],"")</f>
        <v/>
      </c>
      <c r="F54" s="154" t="str">
        <f>IFERROR(Folyamat[[#This Row],[Kockázat]],"")</f>
        <v/>
      </c>
      <c r="G54" s="154" t="str">
        <f>IFERROR(Folyamat[[#This Row],[Részleg 02]],"")</f>
        <v/>
      </c>
      <c r="H54" s="154" t="str">
        <f>IFERROR(Folyamat[[#This Row],[Részleg 01]],"")</f>
        <v/>
      </c>
      <c r="I54" s="154" t="str">
        <f>IFERROR(Folyamat[[#This Row],[Felelős]],"")</f>
        <v/>
      </c>
      <c r="J54" s="154" t="str">
        <f>IFERROR(Folyamat[[#This Row],[Támogató]],"")</f>
        <v/>
      </c>
      <c r="K54" s="137"/>
      <c r="L54" s="137"/>
      <c r="M54" s="155" t="str">
        <f>IFERROR(Folyamat[[#This Row],[Volumen]],"")</f>
        <v/>
      </c>
      <c r="N54" s="156" t="str">
        <f>IFERROR(Folyamat[[#This Row],[Egység idő]],"")</f>
        <v/>
      </c>
      <c r="O54" s="157" t="str">
        <f>IFERROR(Folyamat[[#This Row],[Humánerő]],"")</f>
        <v/>
      </c>
      <c r="P54" s="174" t="str">
        <f>IFERROR(IF(Folyamat[[#This Row],[Ősszefoglaló feladat ID]]=0,"",Folyamat[[#This Row],[Ősszefoglaló feladat ID]]),"")</f>
        <v/>
      </c>
      <c r="Q54" s="159" t="str">
        <f>IFERROR(IF(Folyamat[[#This Row],[Szülő feladat ID]]=0,"",Folyamat[[#This Row],[Szülő feladat ID]]),"")</f>
        <v/>
      </c>
      <c r="R54" s="154" t="str">
        <f>IFERROR(IF(Folyamat[[#This Row],[Feladat Függöség Tipusa]]=0,"",Folyamat[[#This Row],[Feladat Függöség Tipusa]]),"")</f>
        <v/>
      </c>
      <c r="S54" s="160" t="str">
        <f>IFERROR(Folyamat[[#This Row],[Feladat Késleltetés]],"")</f>
        <v/>
      </c>
      <c r="T54" s="138"/>
      <c r="U54" s="141" t="str">
        <f>IFERROR(Folyamat[[#This Row],[Feladat Elinditása Részleges készültség esetén]],"")</f>
        <v/>
      </c>
      <c r="V5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54" s="162" cm="1">
        <f t="array" ref="W5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54" s="162" t="e">
        <f>Mérföldkövek[[#This Row],[Függökezdés Kalkulált]]+Mérföldkövek[[#This Row],[Feladat Késleltetés]]</f>
        <v>#VALUE!</v>
      </c>
      <c r="Y5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5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54" s="162" t="e" cm="1">
        <f t="array" aca="1" ref="AA5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5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54" s="162"/>
      <c r="AD5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5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54" s="163" t="str">
        <f>IFERROR(Folyamat[[#This Row],[Extra nap]],"")</f>
        <v/>
      </c>
      <c r="AG54" s="160" t="e">
        <f>ROUNDUP((Mérföldkövek[[#This Row],[Tervezettidő]]*24)/8,0)+Mérföldkövek[[#This Row],[Extra nap]]</f>
        <v>#VALUE!</v>
      </c>
      <c r="AH5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54" s="138"/>
      <c r="AJ54" s="161" cm="1">
        <f t="array" ref="AJ5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5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54" s="161" t="e" cm="1">
        <f t="array" aca="1" ref="AL5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5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54" s="139"/>
    </row>
    <row r="55" spans="1:40" x14ac:dyDescent="0.3">
      <c r="A55" s="151" t="str">
        <f>IFERROR(Folyamat[[#This Row],[DSMR]],"")</f>
        <v/>
      </c>
      <c r="B55" s="152" t="str">
        <f>IFERROR(Folyamat[[#This Row],[Feladat Rövidnév]],"")</f>
        <v/>
      </c>
      <c r="C55" s="152" t="str">
        <f>IFERROR(Mérföldkövek[[#This Row],[Projekt azonosító]] &amp; "-" &amp; Mérföldkövek[[#This Row],[Feladat Rövidnév]],"")</f>
        <v>-</v>
      </c>
      <c r="D55" s="153" t="str">
        <f>IFERROR(Folyamat[[#This Row],[Feladat leírás]],"")</f>
        <v/>
      </c>
      <c r="E55" s="154" t="str">
        <f>IFERROR(Folyamat[[#This Row],[Feladat Tipus]],"")</f>
        <v/>
      </c>
      <c r="F55" s="154" t="str">
        <f>IFERROR(Folyamat[[#This Row],[Kockázat]],"")</f>
        <v/>
      </c>
      <c r="G55" s="154" t="str">
        <f>IFERROR(Folyamat[[#This Row],[Részleg 02]],"")</f>
        <v/>
      </c>
      <c r="H55" s="154" t="str">
        <f>IFERROR(Folyamat[[#This Row],[Részleg 01]],"")</f>
        <v/>
      </c>
      <c r="I55" s="154" t="str">
        <f>IFERROR(Folyamat[[#This Row],[Felelős]],"")</f>
        <v/>
      </c>
      <c r="J55" s="154" t="str">
        <f>IFERROR(Folyamat[[#This Row],[Támogató]],"")</f>
        <v/>
      </c>
      <c r="K55" s="137"/>
      <c r="L55" s="137"/>
      <c r="M55" s="155" t="str">
        <f>IFERROR(Folyamat[[#This Row],[Volumen]],"")</f>
        <v/>
      </c>
      <c r="N55" s="156" t="str">
        <f>IFERROR(Folyamat[[#This Row],[Egység idő]],"")</f>
        <v/>
      </c>
      <c r="O55" s="157" t="str">
        <f>IFERROR(Folyamat[[#This Row],[Humánerő]],"")</f>
        <v/>
      </c>
      <c r="P55" s="174" t="str">
        <f>IFERROR(IF(Folyamat[[#This Row],[Ősszefoglaló feladat ID]]=0,"",Folyamat[[#This Row],[Ősszefoglaló feladat ID]]),"")</f>
        <v/>
      </c>
      <c r="Q55" s="159" t="str">
        <f>IFERROR(IF(Folyamat[[#This Row],[Szülő feladat ID]]=0,"",Folyamat[[#This Row],[Szülő feladat ID]]),"")</f>
        <v/>
      </c>
      <c r="R55" s="154" t="str">
        <f>IFERROR(IF(Folyamat[[#This Row],[Feladat Függöség Tipusa]]=0,"",Folyamat[[#This Row],[Feladat Függöség Tipusa]]),"")</f>
        <v/>
      </c>
      <c r="S55" s="160" t="str">
        <f>IFERROR(Folyamat[[#This Row],[Feladat Késleltetés]],"")</f>
        <v/>
      </c>
      <c r="T55" s="138"/>
      <c r="U55" s="141" t="str">
        <f>IFERROR(Folyamat[[#This Row],[Feladat Elinditása Részleges készültség esetén]],"")</f>
        <v/>
      </c>
      <c r="V5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55" s="162" cm="1">
        <f t="array" ref="W5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55" s="162" t="e">
        <f>Mérföldkövek[[#This Row],[Függökezdés Kalkulált]]+Mérföldkövek[[#This Row],[Feladat Késleltetés]]</f>
        <v>#VALUE!</v>
      </c>
      <c r="Y5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5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55" s="162" t="e" cm="1">
        <f t="array" aca="1" ref="AA5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5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55" s="162"/>
      <c r="AD5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5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55" s="163" t="str">
        <f>IFERROR(Folyamat[[#This Row],[Extra nap]],"")</f>
        <v/>
      </c>
      <c r="AG55" s="160" t="e">
        <f>ROUNDUP((Mérföldkövek[[#This Row],[Tervezettidő]]*24)/8,0)+Mérföldkövek[[#This Row],[Extra nap]]</f>
        <v>#VALUE!</v>
      </c>
      <c r="AH5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55" s="138"/>
      <c r="AJ55" s="161" cm="1">
        <f t="array" ref="AJ5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5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55" s="161" t="e" cm="1">
        <f t="array" aca="1" ref="AL5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5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55" s="139"/>
    </row>
    <row r="56" spans="1:40" x14ac:dyDescent="0.3">
      <c r="A56" s="151" t="str">
        <f>IFERROR(Folyamat[[#This Row],[DSMR]],"")</f>
        <v/>
      </c>
      <c r="B56" s="152" t="str">
        <f>IFERROR(Folyamat[[#This Row],[Feladat Rövidnév]],"")</f>
        <v/>
      </c>
      <c r="C56" s="152" t="str">
        <f>IFERROR(Mérföldkövek[[#This Row],[Projekt azonosító]] &amp; "-" &amp; Mérföldkövek[[#This Row],[Feladat Rövidnév]],"")</f>
        <v>-</v>
      </c>
      <c r="D56" s="153" t="str">
        <f>IFERROR(Folyamat[[#This Row],[Feladat leírás]],"")</f>
        <v/>
      </c>
      <c r="E56" s="154" t="str">
        <f>IFERROR(Folyamat[[#This Row],[Feladat Tipus]],"")</f>
        <v/>
      </c>
      <c r="F56" s="154" t="str">
        <f>IFERROR(Folyamat[[#This Row],[Kockázat]],"")</f>
        <v/>
      </c>
      <c r="G56" s="154" t="str">
        <f>IFERROR(Folyamat[[#This Row],[Részleg 02]],"")</f>
        <v/>
      </c>
      <c r="H56" s="154" t="str">
        <f>IFERROR(Folyamat[[#This Row],[Részleg 01]],"")</f>
        <v/>
      </c>
      <c r="I56" s="154" t="str">
        <f>IFERROR(Folyamat[[#This Row],[Felelős]],"")</f>
        <v/>
      </c>
      <c r="J56" s="154" t="str">
        <f>IFERROR(Folyamat[[#This Row],[Támogató]],"")</f>
        <v/>
      </c>
      <c r="K56" s="137"/>
      <c r="L56" s="137"/>
      <c r="M56" s="155" t="str">
        <f>IFERROR(Folyamat[[#This Row],[Volumen]],"")</f>
        <v/>
      </c>
      <c r="N56" s="156" t="str">
        <f>IFERROR(Folyamat[[#This Row],[Egység idő]],"")</f>
        <v/>
      </c>
      <c r="O56" s="157" t="str">
        <f>IFERROR(Folyamat[[#This Row],[Humánerő]],"")</f>
        <v/>
      </c>
      <c r="P56" s="174" t="str">
        <f>IFERROR(IF(Folyamat[[#This Row],[Ősszefoglaló feladat ID]]=0,"",Folyamat[[#This Row],[Ősszefoglaló feladat ID]]),"")</f>
        <v/>
      </c>
      <c r="Q56" s="159" t="str">
        <f>IFERROR(IF(Folyamat[[#This Row],[Szülő feladat ID]]=0,"",Folyamat[[#This Row],[Szülő feladat ID]]),"")</f>
        <v/>
      </c>
      <c r="R56" s="154" t="str">
        <f>IFERROR(IF(Folyamat[[#This Row],[Feladat Függöség Tipusa]]=0,"",Folyamat[[#This Row],[Feladat Függöség Tipusa]]),"")</f>
        <v/>
      </c>
      <c r="S56" s="160" t="str">
        <f>IFERROR(Folyamat[[#This Row],[Feladat Késleltetés]],"")</f>
        <v/>
      </c>
      <c r="T56" s="138"/>
      <c r="U56" s="141" t="str">
        <f>IFERROR(Folyamat[[#This Row],[Feladat Elinditása Részleges készültség esetén]],"")</f>
        <v/>
      </c>
      <c r="V5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56" s="162" cm="1">
        <f t="array" ref="W5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56" s="162" t="e">
        <f>Mérföldkövek[[#This Row],[Függökezdés Kalkulált]]+Mérföldkövek[[#This Row],[Feladat Késleltetés]]</f>
        <v>#VALUE!</v>
      </c>
      <c r="Y5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5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56" s="162" t="e" cm="1">
        <f t="array" aca="1" ref="AA5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5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56" s="162"/>
      <c r="AD5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5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56" s="163" t="str">
        <f>IFERROR(Folyamat[[#This Row],[Extra nap]],"")</f>
        <v/>
      </c>
      <c r="AG56" s="160" t="e">
        <f>ROUNDUP((Mérföldkövek[[#This Row],[Tervezettidő]]*24)/8,0)+Mérföldkövek[[#This Row],[Extra nap]]</f>
        <v>#VALUE!</v>
      </c>
      <c r="AH5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56" s="138"/>
      <c r="AJ56" s="161" cm="1">
        <f t="array" ref="AJ5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5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56" s="161" t="e" cm="1">
        <f t="array" aca="1" ref="AL5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5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56" s="139"/>
    </row>
    <row r="57" spans="1:40" x14ac:dyDescent="0.3">
      <c r="A57" s="151" t="str">
        <f>IFERROR(Folyamat[[#This Row],[DSMR]],"")</f>
        <v/>
      </c>
      <c r="B57" s="152" t="str">
        <f>IFERROR(Folyamat[[#This Row],[Feladat Rövidnév]],"")</f>
        <v/>
      </c>
      <c r="C57" s="152" t="str">
        <f>IFERROR(Mérföldkövek[[#This Row],[Projekt azonosító]] &amp; "-" &amp; Mérföldkövek[[#This Row],[Feladat Rövidnév]],"")</f>
        <v>-</v>
      </c>
      <c r="D57" s="153" t="str">
        <f>IFERROR(Folyamat[[#This Row],[Feladat leírás]],"")</f>
        <v/>
      </c>
      <c r="E57" s="154" t="str">
        <f>IFERROR(Folyamat[[#This Row],[Feladat Tipus]],"")</f>
        <v/>
      </c>
      <c r="F57" s="154" t="str">
        <f>IFERROR(Folyamat[[#This Row],[Kockázat]],"")</f>
        <v/>
      </c>
      <c r="G57" s="154" t="str">
        <f>IFERROR(Folyamat[[#This Row],[Részleg 02]],"")</f>
        <v/>
      </c>
      <c r="H57" s="154" t="str">
        <f>IFERROR(Folyamat[[#This Row],[Részleg 01]],"")</f>
        <v/>
      </c>
      <c r="I57" s="154" t="str">
        <f>IFERROR(Folyamat[[#This Row],[Felelős]],"")</f>
        <v/>
      </c>
      <c r="J57" s="154" t="str">
        <f>IFERROR(Folyamat[[#This Row],[Támogató]],"")</f>
        <v/>
      </c>
      <c r="K57" s="137"/>
      <c r="L57" s="137"/>
      <c r="M57" s="155" t="str">
        <f>IFERROR(Folyamat[[#This Row],[Volumen]],"")</f>
        <v/>
      </c>
      <c r="N57" s="156" t="str">
        <f>IFERROR(Folyamat[[#This Row],[Egység idő]],"")</f>
        <v/>
      </c>
      <c r="O57" s="157" t="str">
        <f>IFERROR(Folyamat[[#This Row],[Humánerő]],"")</f>
        <v/>
      </c>
      <c r="P57" s="174" t="str">
        <f>IFERROR(IF(Folyamat[[#This Row],[Ősszefoglaló feladat ID]]=0,"",Folyamat[[#This Row],[Ősszefoglaló feladat ID]]),"")</f>
        <v/>
      </c>
      <c r="Q57" s="159" t="str">
        <f>IFERROR(IF(Folyamat[[#This Row],[Szülő feladat ID]]=0,"",Folyamat[[#This Row],[Szülő feladat ID]]),"")</f>
        <v/>
      </c>
      <c r="R57" s="154" t="str">
        <f>IFERROR(IF(Folyamat[[#This Row],[Feladat Függöség Tipusa]]=0,"",Folyamat[[#This Row],[Feladat Függöség Tipusa]]),"")</f>
        <v/>
      </c>
      <c r="S57" s="160" t="str">
        <f>IFERROR(Folyamat[[#This Row],[Feladat Késleltetés]],"")</f>
        <v/>
      </c>
      <c r="T57" s="138"/>
      <c r="U57" s="141" t="str">
        <f>IFERROR(Folyamat[[#This Row],[Feladat Elinditása Részleges készültség esetén]],"")</f>
        <v/>
      </c>
      <c r="V5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57" s="162" cm="1">
        <f t="array" ref="W5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57" s="162" t="e">
        <f>Mérföldkövek[[#This Row],[Függökezdés Kalkulált]]+Mérföldkövek[[#This Row],[Feladat Késleltetés]]</f>
        <v>#VALUE!</v>
      </c>
      <c r="Y5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5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57" s="162" t="e" cm="1">
        <f t="array" aca="1" ref="AA5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5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57" s="162"/>
      <c r="AD5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5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57" s="163" t="str">
        <f>IFERROR(Folyamat[[#This Row],[Extra nap]],"")</f>
        <v/>
      </c>
      <c r="AG57" s="160" t="e">
        <f>ROUNDUP((Mérföldkövek[[#This Row],[Tervezettidő]]*24)/8,0)+Mérföldkövek[[#This Row],[Extra nap]]</f>
        <v>#VALUE!</v>
      </c>
      <c r="AH5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57" s="138"/>
      <c r="AJ57" s="161" cm="1">
        <f t="array" ref="AJ5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5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57" s="161" t="e" cm="1">
        <f t="array" aca="1" ref="AL5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5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57" s="139"/>
    </row>
    <row r="58" spans="1:40" x14ac:dyDescent="0.3">
      <c r="A58" s="151" t="str">
        <f>IFERROR(Folyamat[[#This Row],[DSMR]],"")</f>
        <v/>
      </c>
      <c r="B58" s="152" t="str">
        <f>IFERROR(Folyamat[[#This Row],[Feladat Rövidnév]],"")</f>
        <v/>
      </c>
      <c r="C58" s="152" t="str">
        <f>IFERROR(Mérföldkövek[[#This Row],[Projekt azonosító]] &amp; "-" &amp; Mérföldkövek[[#This Row],[Feladat Rövidnév]],"")</f>
        <v>-</v>
      </c>
      <c r="D58" s="153" t="str">
        <f>IFERROR(Folyamat[[#This Row],[Feladat leírás]],"")</f>
        <v/>
      </c>
      <c r="E58" s="154" t="str">
        <f>IFERROR(Folyamat[[#This Row],[Feladat Tipus]],"")</f>
        <v/>
      </c>
      <c r="F58" s="154" t="str">
        <f>IFERROR(Folyamat[[#This Row],[Kockázat]],"")</f>
        <v/>
      </c>
      <c r="G58" s="154" t="str">
        <f>IFERROR(Folyamat[[#This Row],[Részleg 02]],"")</f>
        <v/>
      </c>
      <c r="H58" s="154" t="str">
        <f>IFERROR(Folyamat[[#This Row],[Részleg 01]],"")</f>
        <v/>
      </c>
      <c r="I58" s="154" t="str">
        <f>IFERROR(Folyamat[[#This Row],[Felelős]],"")</f>
        <v/>
      </c>
      <c r="J58" s="154" t="str">
        <f>IFERROR(Folyamat[[#This Row],[Támogató]],"")</f>
        <v/>
      </c>
      <c r="K58" s="137"/>
      <c r="L58" s="137"/>
      <c r="M58" s="155" t="str">
        <f>IFERROR(Folyamat[[#This Row],[Volumen]],"")</f>
        <v/>
      </c>
      <c r="N58" s="156" t="str">
        <f>IFERROR(Folyamat[[#This Row],[Egység idő]],"")</f>
        <v/>
      </c>
      <c r="O58" s="157" t="str">
        <f>IFERROR(Folyamat[[#This Row],[Humánerő]],"")</f>
        <v/>
      </c>
      <c r="P58" s="174" t="str">
        <f>IFERROR(IF(Folyamat[[#This Row],[Ősszefoglaló feladat ID]]=0,"",Folyamat[[#This Row],[Ősszefoglaló feladat ID]]),"")</f>
        <v/>
      </c>
      <c r="Q58" s="159" t="str">
        <f>IFERROR(IF(Folyamat[[#This Row],[Szülő feladat ID]]=0,"",Folyamat[[#This Row],[Szülő feladat ID]]),"")</f>
        <v/>
      </c>
      <c r="R58" s="154" t="str">
        <f>IFERROR(IF(Folyamat[[#This Row],[Feladat Függöség Tipusa]]=0,"",Folyamat[[#This Row],[Feladat Függöség Tipusa]]),"")</f>
        <v/>
      </c>
      <c r="S58" s="160" t="str">
        <f>IFERROR(Folyamat[[#This Row],[Feladat Késleltetés]],"")</f>
        <v/>
      </c>
      <c r="T58" s="138"/>
      <c r="U58" s="141" t="str">
        <f>IFERROR(Folyamat[[#This Row],[Feladat Elinditása Részleges készültség esetén]],"")</f>
        <v/>
      </c>
      <c r="V5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58" s="162" cm="1">
        <f t="array" ref="W5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58" s="162" t="e">
        <f>Mérföldkövek[[#This Row],[Függökezdés Kalkulált]]+Mérföldkövek[[#This Row],[Feladat Késleltetés]]</f>
        <v>#VALUE!</v>
      </c>
      <c r="Y5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5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58" s="162" t="e" cm="1">
        <f t="array" aca="1" ref="AA5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5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58" s="162"/>
      <c r="AD5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5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58" s="163" t="str">
        <f>IFERROR(Folyamat[[#This Row],[Extra nap]],"")</f>
        <v/>
      </c>
      <c r="AG58" s="160" t="e">
        <f>ROUNDUP((Mérföldkövek[[#This Row],[Tervezettidő]]*24)/8,0)+Mérföldkövek[[#This Row],[Extra nap]]</f>
        <v>#VALUE!</v>
      </c>
      <c r="AH5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58" s="138"/>
      <c r="AJ58" s="161" cm="1">
        <f t="array" ref="AJ5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5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58" s="161" t="e" cm="1">
        <f t="array" aca="1" ref="AL5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5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58" s="139"/>
    </row>
    <row r="59" spans="1:40" x14ac:dyDescent="0.3">
      <c r="A59" s="151" t="str">
        <f>IFERROR(Folyamat[[#This Row],[DSMR]],"")</f>
        <v/>
      </c>
      <c r="B59" s="152" t="str">
        <f>IFERROR(Folyamat[[#This Row],[Feladat Rövidnév]],"")</f>
        <v/>
      </c>
      <c r="C59" s="152" t="str">
        <f>IFERROR(Mérföldkövek[[#This Row],[Projekt azonosító]] &amp; "-" &amp; Mérföldkövek[[#This Row],[Feladat Rövidnév]],"")</f>
        <v>-</v>
      </c>
      <c r="D59" s="153" t="str">
        <f>IFERROR(Folyamat[[#This Row],[Feladat leírás]],"")</f>
        <v/>
      </c>
      <c r="E59" s="154" t="str">
        <f>IFERROR(Folyamat[[#This Row],[Feladat Tipus]],"")</f>
        <v/>
      </c>
      <c r="F59" s="154" t="str">
        <f>IFERROR(Folyamat[[#This Row],[Kockázat]],"")</f>
        <v/>
      </c>
      <c r="G59" s="154" t="str">
        <f>IFERROR(Folyamat[[#This Row],[Részleg 02]],"")</f>
        <v/>
      </c>
      <c r="H59" s="154" t="str">
        <f>IFERROR(Folyamat[[#This Row],[Részleg 01]],"")</f>
        <v/>
      </c>
      <c r="I59" s="154" t="str">
        <f>IFERROR(Folyamat[[#This Row],[Felelős]],"")</f>
        <v/>
      </c>
      <c r="J59" s="154" t="str">
        <f>IFERROR(Folyamat[[#This Row],[Támogató]],"")</f>
        <v/>
      </c>
      <c r="K59" s="137"/>
      <c r="L59" s="137"/>
      <c r="M59" s="155" t="str">
        <f>IFERROR(Folyamat[[#This Row],[Volumen]],"")</f>
        <v/>
      </c>
      <c r="N59" s="156" t="str">
        <f>IFERROR(Folyamat[[#This Row],[Egység idő]],"")</f>
        <v/>
      </c>
      <c r="O59" s="157" t="str">
        <f>IFERROR(Folyamat[[#This Row],[Humánerő]],"")</f>
        <v/>
      </c>
      <c r="P59" s="174" t="str">
        <f>IFERROR(IF(Folyamat[[#This Row],[Ősszefoglaló feladat ID]]=0,"",Folyamat[[#This Row],[Ősszefoglaló feladat ID]]),"")</f>
        <v/>
      </c>
      <c r="Q59" s="159" t="str">
        <f>IFERROR(IF(Folyamat[[#This Row],[Szülő feladat ID]]=0,"",Folyamat[[#This Row],[Szülő feladat ID]]),"")</f>
        <v/>
      </c>
      <c r="R59" s="154" t="str">
        <f>IFERROR(IF(Folyamat[[#This Row],[Feladat Függöség Tipusa]]=0,"",Folyamat[[#This Row],[Feladat Függöség Tipusa]]),"")</f>
        <v/>
      </c>
      <c r="S59" s="160" t="str">
        <f>IFERROR(Folyamat[[#This Row],[Feladat Késleltetés]],"")</f>
        <v/>
      </c>
      <c r="T59" s="138"/>
      <c r="U59" s="141" t="str">
        <f>IFERROR(Folyamat[[#This Row],[Feladat Elinditása Részleges készültség esetén]],"")</f>
        <v/>
      </c>
      <c r="V5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59" s="162" cm="1">
        <f t="array" ref="W5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59" s="162" t="e">
        <f>Mérföldkövek[[#This Row],[Függökezdés Kalkulált]]+Mérföldkövek[[#This Row],[Feladat Késleltetés]]</f>
        <v>#VALUE!</v>
      </c>
      <c r="Y5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5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59" s="162" t="e" cm="1">
        <f t="array" aca="1" ref="AA5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5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59" s="162"/>
      <c r="AD5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5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59" s="163" t="str">
        <f>IFERROR(Folyamat[[#This Row],[Extra nap]],"")</f>
        <v/>
      </c>
      <c r="AG59" s="160" t="e">
        <f>ROUNDUP((Mérföldkövek[[#This Row],[Tervezettidő]]*24)/8,0)+Mérföldkövek[[#This Row],[Extra nap]]</f>
        <v>#VALUE!</v>
      </c>
      <c r="AH5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59" s="138"/>
      <c r="AJ59" s="161" cm="1">
        <f t="array" ref="AJ5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5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59" s="161" t="e" cm="1">
        <f t="array" aca="1" ref="AL5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5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59" s="139"/>
    </row>
    <row r="60" spans="1:40" x14ac:dyDescent="0.3">
      <c r="A60" s="151" t="str">
        <f>IFERROR(Folyamat[[#This Row],[DSMR]],"")</f>
        <v/>
      </c>
      <c r="B60" s="152" t="str">
        <f>IFERROR(Folyamat[[#This Row],[Feladat Rövidnév]],"")</f>
        <v/>
      </c>
      <c r="C60" s="152" t="str">
        <f>IFERROR(Mérföldkövek[[#This Row],[Projekt azonosító]] &amp; "-" &amp; Mérföldkövek[[#This Row],[Feladat Rövidnév]],"")</f>
        <v>-</v>
      </c>
      <c r="D60" s="153" t="str">
        <f>IFERROR(Folyamat[[#This Row],[Feladat leírás]],"")</f>
        <v/>
      </c>
      <c r="E60" s="154" t="str">
        <f>IFERROR(Folyamat[[#This Row],[Feladat Tipus]],"")</f>
        <v/>
      </c>
      <c r="F60" s="154" t="str">
        <f>IFERROR(Folyamat[[#This Row],[Kockázat]],"")</f>
        <v/>
      </c>
      <c r="G60" s="154" t="str">
        <f>IFERROR(Folyamat[[#This Row],[Részleg 02]],"")</f>
        <v/>
      </c>
      <c r="H60" s="154" t="str">
        <f>IFERROR(Folyamat[[#This Row],[Részleg 01]],"")</f>
        <v/>
      </c>
      <c r="I60" s="154" t="str">
        <f>IFERROR(Folyamat[[#This Row],[Felelős]],"")</f>
        <v/>
      </c>
      <c r="J60" s="154" t="str">
        <f>IFERROR(Folyamat[[#This Row],[Támogató]],"")</f>
        <v/>
      </c>
      <c r="K60" s="137"/>
      <c r="L60" s="137"/>
      <c r="M60" s="155" t="str">
        <f>IFERROR(Folyamat[[#This Row],[Volumen]],"")</f>
        <v/>
      </c>
      <c r="N60" s="156" t="str">
        <f>IFERROR(Folyamat[[#This Row],[Egység idő]],"")</f>
        <v/>
      </c>
      <c r="O60" s="157" t="str">
        <f>IFERROR(Folyamat[[#This Row],[Humánerő]],"")</f>
        <v/>
      </c>
      <c r="P60" s="174" t="str">
        <f>IFERROR(IF(Folyamat[[#This Row],[Ősszefoglaló feladat ID]]=0,"",Folyamat[[#This Row],[Ősszefoglaló feladat ID]]),"")</f>
        <v/>
      </c>
      <c r="Q60" s="159" t="str">
        <f>IFERROR(IF(Folyamat[[#This Row],[Szülő feladat ID]]=0,"",Folyamat[[#This Row],[Szülő feladat ID]]),"")</f>
        <v/>
      </c>
      <c r="R60" s="154" t="str">
        <f>IFERROR(IF(Folyamat[[#This Row],[Feladat Függöség Tipusa]]=0,"",Folyamat[[#This Row],[Feladat Függöség Tipusa]]),"")</f>
        <v/>
      </c>
      <c r="S60" s="160" t="str">
        <f>IFERROR(Folyamat[[#This Row],[Feladat Késleltetés]],"")</f>
        <v/>
      </c>
      <c r="T60" s="138"/>
      <c r="U60" s="141" t="str">
        <f>IFERROR(Folyamat[[#This Row],[Feladat Elinditása Részleges készültség esetén]],"")</f>
        <v/>
      </c>
      <c r="V6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60" s="162" cm="1">
        <f t="array" ref="W6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60" s="162" t="e">
        <f>Mérföldkövek[[#This Row],[Függökezdés Kalkulált]]+Mérföldkövek[[#This Row],[Feladat Késleltetés]]</f>
        <v>#VALUE!</v>
      </c>
      <c r="Y6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6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60" s="162" t="e" cm="1">
        <f t="array" aca="1" ref="AA6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6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60" s="162"/>
      <c r="AD6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6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60" s="163" t="str">
        <f>IFERROR(Folyamat[[#This Row],[Extra nap]],"")</f>
        <v/>
      </c>
      <c r="AG60" s="160" t="e">
        <f>ROUNDUP((Mérföldkövek[[#This Row],[Tervezettidő]]*24)/8,0)+Mérföldkövek[[#This Row],[Extra nap]]</f>
        <v>#VALUE!</v>
      </c>
      <c r="AH6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60" s="138"/>
      <c r="AJ60" s="161" cm="1">
        <f t="array" ref="AJ6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6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60" s="161" t="e" cm="1">
        <f t="array" aca="1" ref="AL6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6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60" s="139"/>
    </row>
    <row r="61" spans="1:40" x14ac:dyDescent="0.3">
      <c r="A61" s="151" t="str">
        <f>IFERROR(Folyamat[[#This Row],[DSMR]],"")</f>
        <v/>
      </c>
      <c r="B61" s="152" t="str">
        <f>IFERROR(Folyamat[[#This Row],[Feladat Rövidnév]],"")</f>
        <v/>
      </c>
      <c r="C61" s="152" t="str">
        <f>IFERROR(Mérföldkövek[[#This Row],[Projekt azonosító]] &amp; "-" &amp; Mérföldkövek[[#This Row],[Feladat Rövidnév]],"")</f>
        <v>-</v>
      </c>
      <c r="D61" s="153" t="str">
        <f>IFERROR(Folyamat[[#This Row],[Feladat leírás]],"")</f>
        <v/>
      </c>
      <c r="E61" s="154" t="str">
        <f>IFERROR(Folyamat[[#This Row],[Feladat Tipus]],"")</f>
        <v/>
      </c>
      <c r="F61" s="154" t="str">
        <f>IFERROR(Folyamat[[#This Row],[Kockázat]],"")</f>
        <v/>
      </c>
      <c r="G61" s="154" t="str">
        <f>IFERROR(Folyamat[[#This Row],[Részleg 02]],"")</f>
        <v/>
      </c>
      <c r="H61" s="154" t="str">
        <f>IFERROR(Folyamat[[#This Row],[Részleg 01]],"")</f>
        <v/>
      </c>
      <c r="I61" s="154" t="str">
        <f>IFERROR(Folyamat[[#This Row],[Felelős]],"")</f>
        <v/>
      </c>
      <c r="J61" s="154" t="str">
        <f>IFERROR(Folyamat[[#This Row],[Támogató]],"")</f>
        <v/>
      </c>
      <c r="K61" s="137"/>
      <c r="L61" s="137"/>
      <c r="M61" s="155" t="str">
        <f>IFERROR(Folyamat[[#This Row],[Volumen]],"")</f>
        <v/>
      </c>
      <c r="N61" s="156" t="str">
        <f>IFERROR(Folyamat[[#This Row],[Egység idő]],"")</f>
        <v/>
      </c>
      <c r="O61" s="157" t="str">
        <f>IFERROR(Folyamat[[#This Row],[Humánerő]],"")</f>
        <v/>
      </c>
      <c r="P61" s="174" t="str">
        <f>IFERROR(IF(Folyamat[[#This Row],[Ősszefoglaló feladat ID]]=0,"",Folyamat[[#This Row],[Ősszefoglaló feladat ID]]),"")</f>
        <v/>
      </c>
      <c r="Q61" s="159" t="str">
        <f>IFERROR(IF(Folyamat[[#This Row],[Szülő feladat ID]]=0,"",Folyamat[[#This Row],[Szülő feladat ID]]),"")</f>
        <v/>
      </c>
      <c r="R61" s="154" t="str">
        <f>IFERROR(IF(Folyamat[[#This Row],[Feladat Függöség Tipusa]]=0,"",Folyamat[[#This Row],[Feladat Függöség Tipusa]]),"")</f>
        <v/>
      </c>
      <c r="S61" s="160" t="str">
        <f>IFERROR(Folyamat[[#This Row],[Feladat Késleltetés]],"")</f>
        <v/>
      </c>
      <c r="T61" s="138"/>
      <c r="U61" s="141" t="str">
        <f>IFERROR(Folyamat[[#This Row],[Feladat Elinditása Részleges készültség esetén]],"")</f>
        <v/>
      </c>
      <c r="V6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61" s="162" cm="1">
        <f t="array" ref="W6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61" s="162" t="e">
        <f>Mérföldkövek[[#This Row],[Függökezdés Kalkulált]]+Mérföldkövek[[#This Row],[Feladat Késleltetés]]</f>
        <v>#VALUE!</v>
      </c>
      <c r="Y6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6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61" s="162" t="e" cm="1">
        <f t="array" aca="1" ref="AA6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6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61" s="162"/>
      <c r="AD6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6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61" s="163" t="str">
        <f>IFERROR(Folyamat[[#This Row],[Extra nap]],"")</f>
        <v/>
      </c>
      <c r="AG61" s="160" t="e">
        <f>ROUNDUP((Mérföldkövek[[#This Row],[Tervezettidő]]*24)/8,0)+Mérföldkövek[[#This Row],[Extra nap]]</f>
        <v>#VALUE!</v>
      </c>
      <c r="AH6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61" s="138"/>
      <c r="AJ61" s="161" cm="1">
        <f t="array" ref="AJ6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6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61" s="161" t="e" cm="1">
        <f t="array" aca="1" ref="AL6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6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61" s="139"/>
    </row>
    <row r="62" spans="1:40" x14ac:dyDescent="0.3">
      <c r="A62" s="151" t="str">
        <f>IFERROR(Folyamat[[#This Row],[DSMR]],"")</f>
        <v/>
      </c>
      <c r="B62" s="152" t="str">
        <f>IFERROR(Folyamat[[#This Row],[Feladat Rövidnév]],"")</f>
        <v/>
      </c>
      <c r="C62" s="152" t="str">
        <f>IFERROR(Mérföldkövek[[#This Row],[Projekt azonosító]] &amp; "-" &amp; Mérföldkövek[[#This Row],[Feladat Rövidnév]],"")</f>
        <v>-</v>
      </c>
      <c r="D62" s="153" t="str">
        <f>IFERROR(Folyamat[[#This Row],[Feladat leírás]],"")</f>
        <v/>
      </c>
      <c r="E62" s="154" t="str">
        <f>IFERROR(Folyamat[[#This Row],[Feladat Tipus]],"")</f>
        <v/>
      </c>
      <c r="F62" s="154" t="str">
        <f>IFERROR(Folyamat[[#This Row],[Kockázat]],"")</f>
        <v/>
      </c>
      <c r="G62" s="154" t="str">
        <f>IFERROR(Folyamat[[#This Row],[Részleg 02]],"")</f>
        <v/>
      </c>
      <c r="H62" s="154" t="str">
        <f>IFERROR(Folyamat[[#This Row],[Részleg 01]],"")</f>
        <v/>
      </c>
      <c r="I62" s="154" t="str">
        <f>IFERROR(Folyamat[[#This Row],[Felelős]],"")</f>
        <v/>
      </c>
      <c r="J62" s="154" t="str">
        <f>IFERROR(Folyamat[[#This Row],[Támogató]],"")</f>
        <v/>
      </c>
      <c r="K62" s="137"/>
      <c r="L62" s="137"/>
      <c r="M62" s="155" t="str">
        <f>IFERROR(Folyamat[[#This Row],[Volumen]],"")</f>
        <v/>
      </c>
      <c r="N62" s="156" t="str">
        <f>IFERROR(Folyamat[[#This Row],[Egység idő]],"")</f>
        <v/>
      </c>
      <c r="O62" s="157" t="str">
        <f>IFERROR(Folyamat[[#This Row],[Humánerő]],"")</f>
        <v/>
      </c>
      <c r="P62" s="174" t="str">
        <f>IFERROR(IF(Folyamat[[#This Row],[Ősszefoglaló feladat ID]]=0,"",Folyamat[[#This Row],[Ősszefoglaló feladat ID]]),"")</f>
        <v/>
      </c>
      <c r="Q62" s="159" t="str">
        <f>IFERROR(IF(Folyamat[[#This Row],[Szülő feladat ID]]=0,"",Folyamat[[#This Row],[Szülő feladat ID]]),"")</f>
        <v/>
      </c>
      <c r="R62" s="154" t="str">
        <f>IFERROR(IF(Folyamat[[#This Row],[Feladat Függöség Tipusa]]=0,"",Folyamat[[#This Row],[Feladat Függöség Tipusa]]),"")</f>
        <v/>
      </c>
      <c r="S62" s="160" t="str">
        <f>IFERROR(Folyamat[[#This Row],[Feladat Késleltetés]],"")</f>
        <v/>
      </c>
      <c r="T62" s="138"/>
      <c r="U62" s="141" t="str">
        <f>IFERROR(Folyamat[[#This Row],[Feladat Elinditása Részleges készültség esetén]],"")</f>
        <v/>
      </c>
      <c r="V6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62" s="162" cm="1">
        <f t="array" ref="W6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62" s="162" t="e">
        <f>Mérföldkövek[[#This Row],[Függökezdés Kalkulált]]+Mérföldkövek[[#This Row],[Feladat Késleltetés]]</f>
        <v>#VALUE!</v>
      </c>
      <c r="Y6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6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62" s="162" t="e" cm="1">
        <f t="array" aca="1" ref="AA6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6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62" s="162"/>
      <c r="AD6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6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62" s="163" t="str">
        <f>IFERROR(Folyamat[[#This Row],[Extra nap]],"")</f>
        <v/>
      </c>
      <c r="AG62" s="160" t="e">
        <f>ROUNDUP((Mérföldkövek[[#This Row],[Tervezettidő]]*24)/8,0)+Mérföldkövek[[#This Row],[Extra nap]]</f>
        <v>#VALUE!</v>
      </c>
      <c r="AH6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62" s="138"/>
      <c r="AJ62" s="161" cm="1">
        <f t="array" ref="AJ6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6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62" s="161" t="e" cm="1">
        <f t="array" aca="1" ref="AL6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6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62" s="139"/>
    </row>
    <row r="63" spans="1:40" x14ac:dyDescent="0.3">
      <c r="A63" s="151" t="str">
        <f>IFERROR(Folyamat[[#This Row],[DSMR]],"")</f>
        <v/>
      </c>
      <c r="B63" s="152" t="str">
        <f>IFERROR(Folyamat[[#This Row],[Feladat Rövidnév]],"")</f>
        <v/>
      </c>
      <c r="C63" s="152" t="str">
        <f>IFERROR(Mérföldkövek[[#This Row],[Projekt azonosító]] &amp; "-" &amp; Mérföldkövek[[#This Row],[Feladat Rövidnév]],"")</f>
        <v>-</v>
      </c>
      <c r="D63" s="153" t="str">
        <f>IFERROR(Folyamat[[#This Row],[Feladat leírás]],"")</f>
        <v/>
      </c>
      <c r="E63" s="154" t="str">
        <f>IFERROR(Folyamat[[#This Row],[Feladat Tipus]],"")</f>
        <v/>
      </c>
      <c r="F63" s="154" t="str">
        <f>IFERROR(Folyamat[[#This Row],[Kockázat]],"")</f>
        <v/>
      </c>
      <c r="G63" s="154" t="str">
        <f>IFERROR(Folyamat[[#This Row],[Részleg 02]],"")</f>
        <v/>
      </c>
      <c r="H63" s="154" t="str">
        <f>IFERROR(Folyamat[[#This Row],[Részleg 01]],"")</f>
        <v/>
      </c>
      <c r="I63" s="154" t="str">
        <f>IFERROR(Folyamat[[#This Row],[Felelős]],"")</f>
        <v/>
      </c>
      <c r="J63" s="154" t="str">
        <f>IFERROR(Folyamat[[#This Row],[Támogató]],"")</f>
        <v/>
      </c>
      <c r="K63" s="137"/>
      <c r="L63" s="137"/>
      <c r="M63" s="155" t="str">
        <f>IFERROR(Folyamat[[#This Row],[Volumen]],"")</f>
        <v/>
      </c>
      <c r="N63" s="156" t="str">
        <f>IFERROR(Folyamat[[#This Row],[Egység idő]],"")</f>
        <v/>
      </c>
      <c r="O63" s="157" t="str">
        <f>IFERROR(Folyamat[[#This Row],[Humánerő]],"")</f>
        <v/>
      </c>
      <c r="P63" s="174" t="str">
        <f>IFERROR(IF(Folyamat[[#This Row],[Ősszefoglaló feladat ID]]=0,"",Folyamat[[#This Row],[Ősszefoglaló feladat ID]]),"")</f>
        <v/>
      </c>
      <c r="Q63" s="159" t="str">
        <f>IFERROR(IF(Folyamat[[#This Row],[Szülő feladat ID]]=0,"",Folyamat[[#This Row],[Szülő feladat ID]]),"")</f>
        <v/>
      </c>
      <c r="R63" s="154" t="str">
        <f>IFERROR(IF(Folyamat[[#This Row],[Feladat Függöség Tipusa]]=0,"",Folyamat[[#This Row],[Feladat Függöség Tipusa]]),"")</f>
        <v/>
      </c>
      <c r="S63" s="160" t="str">
        <f>IFERROR(Folyamat[[#This Row],[Feladat Késleltetés]],"")</f>
        <v/>
      </c>
      <c r="T63" s="138"/>
      <c r="U63" s="141" t="str">
        <f>IFERROR(Folyamat[[#This Row],[Feladat Elinditása Részleges készültség esetén]],"")</f>
        <v/>
      </c>
      <c r="V6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63" s="162" cm="1">
        <f t="array" ref="W6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63" s="162" t="e">
        <f>Mérföldkövek[[#This Row],[Függökezdés Kalkulált]]+Mérföldkövek[[#This Row],[Feladat Késleltetés]]</f>
        <v>#VALUE!</v>
      </c>
      <c r="Y6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6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63" s="162" t="e" cm="1">
        <f t="array" aca="1" ref="AA6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6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63" s="162"/>
      <c r="AD6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6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63" s="163" t="str">
        <f>IFERROR(Folyamat[[#This Row],[Extra nap]],"")</f>
        <v/>
      </c>
      <c r="AG63" s="160" t="e">
        <f>ROUNDUP((Mérföldkövek[[#This Row],[Tervezettidő]]*24)/8,0)+Mérföldkövek[[#This Row],[Extra nap]]</f>
        <v>#VALUE!</v>
      </c>
      <c r="AH6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63" s="138"/>
      <c r="AJ63" s="161" cm="1">
        <f t="array" ref="AJ6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6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63" s="161" t="e" cm="1">
        <f t="array" aca="1" ref="AL6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6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63" s="139"/>
    </row>
    <row r="64" spans="1:40" x14ac:dyDescent="0.3">
      <c r="A64" s="151" t="str">
        <f>IFERROR(Folyamat[[#This Row],[DSMR]],"")</f>
        <v/>
      </c>
      <c r="B64" s="152" t="str">
        <f>IFERROR(Folyamat[[#This Row],[Feladat Rövidnév]],"")</f>
        <v/>
      </c>
      <c r="C64" s="152" t="str">
        <f>IFERROR(Mérföldkövek[[#This Row],[Projekt azonosító]] &amp; "-" &amp; Mérföldkövek[[#This Row],[Feladat Rövidnév]],"")</f>
        <v>-</v>
      </c>
      <c r="D64" s="153" t="str">
        <f>IFERROR(Folyamat[[#This Row],[Feladat leírás]],"")</f>
        <v/>
      </c>
      <c r="E64" s="154" t="str">
        <f>IFERROR(Folyamat[[#This Row],[Feladat Tipus]],"")</f>
        <v/>
      </c>
      <c r="F64" s="154" t="str">
        <f>IFERROR(Folyamat[[#This Row],[Kockázat]],"")</f>
        <v/>
      </c>
      <c r="G64" s="154" t="str">
        <f>IFERROR(Folyamat[[#This Row],[Részleg 02]],"")</f>
        <v/>
      </c>
      <c r="H64" s="154" t="str">
        <f>IFERROR(Folyamat[[#This Row],[Részleg 01]],"")</f>
        <v/>
      </c>
      <c r="I64" s="154" t="str">
        <f>IFERROR(Folyamat[[#This Row],[Felelős]],"")</f>
        <v/>
      </c>
      <c r="J64" s="154" t="str">
        <f>IFERROR(Folyamat[[#This Row],[Támogató]],"")</f>
        <v/>
      </c>
      <c r="K64" s="137">
        <v>0</v>
      </c>
      <c r="L64" s="137"/>
      <c r="M64" s="155" t="str">
        <f>IFERROR(Folyamat[[#This Row],[Volumen]],"")</f>
        <v/>
      </c>
      <c r="N64" s="156" t="str">
        <f>IFERROR(Folyamat[[#This Row],[Egység idő]],"")</f>
        <v/>
      </c>
      <c r="O64" s="157" t="str">
        <f>IFERROR(Folyamat[[#This Row],[Humánerő]],"")</f>
        <v/>
      </c>
      <c r="P64" s="174" t="str">
        <f>IFERROR(IF(Folyamat[[#This Row],[Ősszefoglaló feladat ID]]=0,"",Folyamat[[#This Row],[Ősszefoglaló feladat ID]]),"")</f>
        <v/>
      </c>
      <c r="Q64" s="159" t="str">
        <f>IFERROR(IF(Folyamat[[#This Row],[Szülő feladat ID]]=0,"",Folyamat[[#This Row],[Szülő feladat ID]]),"")</f>
        <v/>
      </c>
      <c r="R64" s="154" t="str">
        <f>IFERROR(IF(Folyamat[[#This Row],[Feladat Függöség Tipusa]]=0,"",Folyamat[[#This Row],[Feladat Függöség Tipusa]]),"")</f>
        <v/>
      </c>
      <c r="S64" s="160" t="str">
        <f>IFERROR(Folyamat[[#This Row],[Feladat Késleltetés]],"")</f>
        <v/>
      </c>
      <c r="T64" s="138"/>
      <c r="U64" s="141" t="str">
        <f>IFERROR(Folyamat[[#This Row],[Feladat Elinditása Részleges készültség esetén]],"")</f>
        <v/>
      </c>
      <c r="V6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64" s="162" cm="1">
        <f t="array" ref="W6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64" s="162" t="e">
        <f>Mérföldkövek[[#This Row],[Függökezdés Kalkulált]]+Mérföldkövek[[#This Row],[Feladat Késleltetés]]</f>
        <v>#VALUE!</v>
      </c>
      <c r="Y6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6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64" s="162" t="e" cm="1">
        <f t="array" aca="1" ref="AA6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6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64" s="162"/>
      <c r="AD6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6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64" s="163" t="str">
        <f>IFERROR(Folyamat[[#This Row],[Extra nap]],"")</f>
        <v/>
      </c>
      <c r="AG64" s="160" t="e">
        <f>ROUNDUP((Mérföldkövek[[#This Row],[Tervezettidő]]*24)/8,0)+Mérföldkövek[[#This Row],[Extra nap]]</f>
        <v>#VALUE!</v>
      </c>
      <c r="AH6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64" s="138"/>
      <c r="AJ64" s="161" cm="1">
        <f t="array" ref="AJ6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6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64" s="161" t="e" cm="1">
        <f t="array" aca="1" ref="AL6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6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64" s="139"/>
    </row>
    <row r="65" spans="1:40" x14ac:dyDescent="0.3">
      <c r="A65" s="151" t="str">
        <f>IFERROR(Folyamat[[#This Row],[DSMR]],"")</f>
        <v/>
      </c>
      <c r="B65" s="152" t="str">
        <f>IFERROR(Folyamat[[#This Row],[Feladat Rövidnév]],"")</f>
        <v/>
      </c>
      <c r="C65" s="152" t="str">
        <f>IFERROR(Mérföldkövek[[#This Row],[Projekt azonosító]] &amp; "-" &amp; Mérföldkövek[[#This Row],[Feladat Rövidnév]],"")</f>
        <v>-</v>
      </c>
      <c r="D65" s="153" t="str">
        <f>IFERROR(Folyamat[[#This Row],[Feladat leírás]],"")</f>
        <v/>
      </c>
      <c r="E65" s="154" t="str">
        <f>IFERROR(Folyamat[[#This Row],[Feladat Tipus]],"")</f>
        <v/>
      </c>
      <c r="F65" s="154" t="str">
        <f>IFERROR(Folyamat[[#This Row],[Kockázat]],"")</f>
        <v/>
      </c>
      <c r="G65" s="154" t="str">
        <f>IFERROR(Folyamat[[#This Row],[Részleg 02]],"")</f>
        <v/>
      </c>
      <c r="H65" s="154" t="str">
        <f>IFERROR(Folyamat[[#This Row],[Részleg 01]],"")</f>
        <v/>
      </c>
      <c r="I65" s="154" t="str">
        <f>IFERROR(Folyamat[[#This Row],[Felelős]],"")</f>
        <v/>
      </c>
      <c r="J65" s="154" t="str">
        <f>IFERROR(Folyamat[[#This Row],[Támogató]],"")</f>
        <v/>
      </c>
      <c r="K65" s="137"/>
      <c r="L65" s="137"/>
      <c r="M65" s="155" t="str">
        <f>IFERROR(Folyamat[[#This Row],[Volumen]],"")</f>
        <v/>
      </c>
      <c r="N65" s="156" t="str">
        <f>IFERROR(Folyamat[[#This Row],[Egység idő]],"")</f>
        <v/>
      </c>
      <c r="O65" s="157" t="str">
        <f>IFERROR(Folyamat[[#This Row],[Humánerő]],"")</f>
        <v/>
      </c>
      <c r="P65" s="177" t="str">
        <f>IFERROR(IF(Folyamat[[#This Row],[Ősszefoglaló feladat ID]]=0,"",Folyamat[[#This Row],[Ősszefoglaló feladat ID]]),"")</f>
        <v/>
      </c>
      <c r="Q65" s="159" t="str">
        <f>IFERROR(IF(Folyamat[[#This Row],[Szülő feladat ID]]=0,"",Folyamat[[#This Row],[Szülő feladat ID]]),"")</f>
        <v/>
      </c>
      <c r="R65" s="154" t="str">
        <f>IFERROR(IF(Folyamat[[#This Row],[Feladat Függöség Tipusa]]=0,"",Folyamat[[#This Row],[Feladat Függöség Tipusa]]),"")</f>
        <v/>
      </c>
      <c r="S65" s="160" t="str">
        <f>IFERROR(Folyamat[[#This Row],[Feladat Késleltetés]],"")</f>
        <v/>
      </c>
      <c r="T65" s="138"/>
      <c r="U65" s="141" t="str">
        <f>IFERROR(Folyamat[[#This Row],[Feladat Elinditása Részleges készültség esetén]],"")</f>
        <v/>
      </c>
      <c r="V6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65" s="162" cm="1">
        <f t="array" ref="W6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65" s="162" t="e">
        <f>Mérföldkövek[[#This Row],[Függökezdés Kalkulált]]+Mérföldkövek[[#This Row],[Feladat Késleltetés]]</f>
        <v>#VALUE!</v>
      </c>
      <c r="Y6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6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65" s="162" t="e" cm="1">
        <f t="array" aca="1" ref="AA6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6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65" s="162"/>
      <c r="AD6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6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65" s="163" t="str">
        <f>IFERROR(Folyamat[[#This Row],[Extra nap]],"")</f>
        <v/>
      </c>
      <c r="AG65" s="160" t="e">
        <f>ROUNDUP((Mérföldkövek[[#This Row],[Tervezettidő]]*24)/8,0)+Mérföldkövek[[#This Row],[Extra nap]]</f>
        <v>#VALUE!</v>
      </c>
      <c r="AH6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65" s="138"/>
      <c r="AJ65" s="161" cm="1">
        <f t="array" ref="AJ6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6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65" s="161" t="e" cm="1">
        <f t="array" aca="1" ref="AL6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6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65" s="139"/>
    </row>
    <row r="66" spans="1:40" x14ac:dyDescent="0.3">
      <c r="A66" s="151" t="str">
        <f>IFERROR(Folyamat[[#This Row],[DSMR]],"")</f>
        <v/>
      </c>
      <c r="B66" s="152" t="str">
        <f>IFERROR(Folyamat[[#This Row],[Feladat Rövidnév]],"")</f>
        <v/>
      </c>
      <c r="C66" s="152" t="str">
        <f>IFERROR(Mérföldkövek[[#This Row],[Projekt azonosító]] &amp; "-" &amp; Mérföldkövek[[#This Row],[Feladat Rövidnév]],"")</f>
        <v>-</v>
      </c>
      <c r="D66" s="153" t="str">
        <f>IFERROR(Folyamat[[#This Row],[Feladat leírás]],"")</f>
        <v/>
      </c>
      <c r="E66" s="154" t="str">
        <f>IFERROR(Folyamat[[#This Row],[Feladat Tipus]],"")</f>
        <v/>
      </c>
      <c r="F66" s="154" t="str">
        <f>IFERROR(Folyamat[[#This Row],[Kockázat]],"")</f>
        <v/>
      </c>
      <c r="G66" s="154" t="str">
        <f>IFERROR(Folyamat[[#This Row],[Részleg 02]],"")</f>
        <v/>
      </c>
      <c r="H66" s="154" t="str">
        <f>IFERROR(Folyamat[[#This Row],[Részleg 01]],"")</f>
        <v/>
      </c>
      <c r="I66" s="154" t="str">
        <f>IFERROR(Folyamat[[#This Row],[Felelős]],"")</f>
        <v/>
      </c>
      <c r="J66" s="154" t="str">
        <f>IFERROR(Folyamat[[#This Row],[Támogató]],"")</f>
        <v/>
      </c>
      <c r="K66" s="137"/>
      <c r="L66" s="137"/>
      <c r="M66" s="155" t="str">
        <f>IFERROR(Folyamat[[#This Row],[Volumen]],"")</f>
        <v/>
      </c>
      <c r="N66" s="156" t="str">
        <f>IFERROR(Folyamat[[#This Row],[Egység idő]],"")</f>
        <v/>
      </c>
      <c r="O66" s="157" t="str">
        <f>IFERROR(Folyamat[[#This Row],[Humánerő]],"")</f>
        <v/>
      </c>
      <c r="P66" s="177" t="str">
        <f>IFERROR(IF(Folyamat[[#This Row],[Ősszefoglaló feladat ID]]=0,"",Folyamat[[#This Row],[Ősszefoglaló feladat ID]]),"")</f>
        <v/>
      </c>
      <c r="Q66" s="159" t="str">
        <f>IFERROR(IF(Folyamat[[#This Row],[Szülő feladat ID]]=0,"",Folyamat[[#This Row],[Szülő feladat ID]]),"")</f>
        <v/>
      </c>
      <c r="R66" s="154" t="str">
        <f>IFERROR(IF(Folyamat[[#This Row],[Feladat Függöség Tipusa]]=0,"",Folyamat[[#This Row],[Feladat Függöség Tipusa]]),"")</f>
        <v/>
      </c>
      <c r="S66" s="160" t="str">
        <f>IFERROR(Folyamat[[#This Row],[Feladat Késleltetés]],"")</f>
        <v/>
      </c>
      <c r="T66" s="138"/>
      <c r="U66" s="141" t="str">
        <f>IFERROR(Folyamat[[#This Row],[Feladat Elinditása Részleges készültség esetén]],"")</f>
        <v/>
      </c>
      <c r="V6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66" s="162" cm="1">
        <f t="array" ref="W6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66" s="162" t="e">
        <f>Mérföldkövek[[#This Row],[Függökezdés Kalkulált]]+Mérföldkövek[[#This Row],[Feladat Késleltetés]]</f>
        <v>#VALUE!</v>
      </c>
      <c r="Y6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6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66" s="162" t="e" cm="1">
        <f t="array" aca="1" ref="AA6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6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66" s="162"/>
      <c r="AD6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6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66" s="163" t="str">
        <f>IFERROR(Folyamat[[#This Row],[Extra nap]],"")</f>
        <v/>
      </c>
      <c r="AG66" s="160" t="e">
        <f>ROUNDUP((Mérföldkövek[[#This Row],[Tervezettidő]]*24)/8,0)+Mérföldkövek[[#This Row],[Extra nap]]</f>
        <v>#VALUE!</v>
      </c>
      <c r="AH6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66" s="138"/>
      <c r="AJ66" s="161" cm="1">
        <f t="array" ref="AJ6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6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66" s="161" t="e" cm="1">
        <f t="array" aca="1" ref="AL6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6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66" s="139"/>
    </row>
    <row r="67" spans="1:40" x14ac:dyDescent="0.3">
      <c r="A67" s="151" t="str">
        <f>IFERROR(Folyamat[[#This Row],[DSMR]],"")</f>
        <v/>
      </c>
      <c r="B67" s="152" t="str">
        <f>IFERROR(Folyamat[[#This Row],[Feladat Rövidnév]],"")</f>
        <v/>
      </c>
      <c r="C67" s="152" t="str">
        <f>IFERROR(Mérföldkövek[[#This Row],[Projekt azonosító]] &amp; "-" &amp; Mérföldkövek[[#This Row],[Feladat Rövidnév]],"")</f>
        <v>-</v>
      </c>
      <c r="D67" s="153" t="str">
        <f>IFERROR(Folyamat[[#This Row],[Feladat leírás]],"")</f>
        <v/>
      </c>
      <c r="E67" s="154" t="str">
        <f>IFERROR(Folyamat[[#This Row],[Feladat Tipus]],"")</f>
        <v/>
      </c>
      <c r="F67" s="154" t="str">
        <f>IFERROR(Folyamat[[#This Row],[Kockázat]],"")</f>
        <v/>
      </c>
      <c r="G67" s="154" t="str">
        <f>IFERROR(Folyamat[[#This Row],[Részleg 02]],"")</f>
        <v/>
      </c>
      <c r="H67" s="154" t="str">
        <f>IFERROR(Folyamat[[#This Row],[Részleg 01]],"")</f>
        <v/>
      </c>
      <c r="I67" s="154" t="str">
        <f>IFERROR(Folyamat[[#This Row],[Felelős]],"")</f>
        <v/>
      </c>
      <c r="J67" s="154" t="str">
        <f>IFERROR(Folyamat[[#This Row],[Támogató]],"")</f>
        <v/>
      </c>
      <c r="K67" s="137"/>
      <c r="L67" s="137"/>
      <c r="M67" s="155" t="str">
        <f>IFERROR(Folyamat[[#This Row],[Volumen]],"")</f>
        <v/>
      </c>
      <c r="N67" s="156" t="str">
        <f>IFERROR(Folyamat[[#This Row],[Egység idő]],"")</f>
        <v/>
      </c>
      <c r="O67" s="157" t="str">
        <f>IFERROR(Folyamat[[#This Row],[Humánerő]],"")</f>
        <v/>
      </c>
      <c r="P67" s="177" t="str">
        <f>IFERROR(IF(Folyamat[[#This Row],[Ősszefoglaló feladat ID]]=0,"",Folyamat[[#This Row],[Ősszefoglaló feladat ID]]),"")</f>
        <v/>
      </c>
      <c r="Q67" s="159" t="str">
        <f>IFERROR(IF(Folyamat[[#This Row],[Szülő feladat ID]]=0,"",Folyamat[[#This Row],[Szülő feladat ID]]),"")</f>
        <v/>
      </c>
      <c r="R67" s="154" t="str">
        <f>IFERROR(IF(Folyamat[[#This Row],[Feladat Függöség Tipusa]]=0,"",Folyamat[[#This Row],[Feladat Függöség Tipusa]]),"")</f>
        <v/>
      </c>
      <c r="S67" s="160" t="str">
        <f>IFERROR(Folyamat[[#This Row],[Feladat Késleltetés]],"")</f>
        <v/>
      </c>
      <c r="T67" s="138"/>
      <c r="U67" s="141" t="str">
        <f>IFERROR(Folyamat[[#This Row],[Feladat Elinditása Részleges készültség esetén]],"")</f>
        <v/>
      </c>
      <c r="V6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67" s="162" cm="1">
        <f t="array" ref="W6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67" s="162" t="e">
        <f>Mérföldkövek[[#This Row],[Függökezdés Kalkulált]]+Mérföldkövek[[#This Row],[Feladat Késleltetés]]</f>
        <v>#VALUE!</v>
      </c>
      <c r="Y6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6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67" s="162" t="e" cm="1">
        <f t="array" aca="1" ref="AA6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6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67" s="162"/>
      <c r="AD6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6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67" s="163" t="str">
        <f>IFERROR(Folyamat[[#This Row],[Extra nap]],"")</f>
        <v/>
      </c>
      <c r="AG67" s="160" t="e">
        <f>ROUNDUP((Mérföldkövek[[#This Row],[Tervezettidő]]*24)/8,0)+Mérföldkövek[[#This Row],[Extra nap]]</f>
        <v>#VALUE!</v>
      </c>
      <c r="AH6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67" s="138"/>
      <c r="AJ67" s="161" cm="1">
        <f t="array" ref="AJ6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6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67" s="161" t="e" cm="1">
        <f t="array" aca="1" ref="AL6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6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67" s="139"/>
    </row>
    <row r="68" spans="1:40" x14ac:dyDescent="0.3">
      <c r="A68" s="151" t="str">
        <f>IFERROR(Folyamat[[#This Row],[DSMR]],"")</f>
        <v/>
      </c>
      <c r="B68" s="152" t="str">
        <f>IFERROR(Folyamat[[#This Row],[Feladat Rövidnév]],"")</f>
        <v/>
      </c>
      <c r="C68" s="152" t="str">
        <f>IFERROR(Mérföldkövek[[#This Row],[Projekt azonosító]] &amp; "-" &amp; Mérföldkövek[[#This Row],[Feladat Rövidnév]],"")</f>
        <v>-</v>
      </c>
      <c r="D68" s="153" t="str">
        <f>IFERROR(Folyamat[[#This Row],[Feladat leírás]],"")</f>
        <v/>
      </c>
      <c r="E68" s="154" t="str">
        <f>IFERROR(Folyamat[[#This Row],[Feladat Tipus]],"")</f>
        <v/>
      </c>
      <c r="F68" s="154" t="str">
        <f>IFERROR(Folyamat[[#This Row],[Kockázat]],"")</f>
        <v/>
      </c>
      <c r="G68" s="154" t="str">
        <f>IFERROR(Folyamat[[#This Row],[Részleg 02]],"")</f>
        <v/>
      </c>
      <c r="H68" s="154" t="str">
        <f>IFERROR(Folyamat[[#This Row],[Részleg 01]],"")</f>
        <v/>
      </c>
      <c r="I68" s="154" t="str">
        <f>IFERROR(Folyamat[[#This Row],[Felelős]],"")</f>
        <v/>
      </c>
      <c r="J68" s="154" t="str">
        <f>IFERROR(Folyamat[[#This Row],[Támogató]],"")</f>
        <v/>
      </c>
      <c r="K68" s="137"/>
      <c r="L68" s="137"/>
      <c r="M68" s="155" t="str">
        <f>IFERROR(Folyamat[[#This Row],[Volumen]],"")</f>
        <v/>
      </c>
      <c r="N68" s="156" t="str">
        <f>IFERROR(Folyamat[[#This Row],[Egység idő]],"")</f>
        <v/>
      </c>
      <c r="O68" s="157" t="str">
        <f>IFERROR(Folyamat[[#This Row],[Humánerő]],"")</f>
        <v/>
      </c>
      <c r="P68" s="177" t="str">
        <f>IFERROR(IF(Folyamat[[#This Row],[Ősszefoglaló feladat ID]]=0,"",Folyamat[[#This Row],[Ősszefoglaló feladat ID]]),"")</f>
        <v/>
      </c>
      <c r="Q68" s="159" t="str">
        <f>IFERROR(IF(Folyamat[[#This Row],[Szülő feladat ID]]=0,"",Folyamat[[#This Row],[Szülő feladat ID]]),"")</f>
        <v/>
      </c>
      <c r="R68" s="154" t="str">
        <f>IFERROR(IF(Folyamat[[#This Row],[Feladat Függöség Tipusa]]=0,"",Folyamat[[#This Row],[Feladat Függöség Tipusa]]),"")</f>
        <v/>
      </c>
      <c r="S68" s="160" t="str">
        <f>IFERROR(Folyamat[[#This Row],[Feladat Késleltetés]],"")</f>
        <v/>
      </c>
      <c r="T68" s="138"/>
      <c r="U68" s="141" t="str">
        <f>IFERROR(Folyamat[[#This Row],[Feladat Elinditása Részleges készültség esetén]],"")</f>
        <v/>
      </c>
      <c r="V6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68" s="162" cm="1">
        <f t="array" ref="W6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68" s="162" t="e">
        <f>Mérföldkövek[[#This Row],[Függökezdés Kalkulált]]+Mérföldkövek[[#This Row],[Feladat Késleltetés]]</f>
        <v>#VALUE!</v>
      </c>
      <c r="Y6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6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68" s="162" t="e" cm="1">
        <f t="array" aca="1" ref="AA6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6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68" s="162"/>
      <c r="AD6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6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68" s="163" t="str">
        <f>IFERROR(Folyamat[[#This Row],[Extra nap]],"")</f>
        <v/>
      </c>
      <c r="AG68" s="160" t="e">
        <f>ROUNDUP((Mérföldkövek[[#This Row],[Tervezettidő]]*24)/8,0)+Mérföldkövek[[#This Row],[Extra nap]]</f>
        <v>#VALUE!</v>
      </c>
      <c r="AH6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68" s="138"/>
      <c r="AJ68" s="161" cm="1">
        <f t="array" ref="AJ6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6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68" s="161" t="e" cm="1">
        <f t="array" aca="1" ref="AL6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6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68" s="139"/>
    </row>
    <row r="69" spans="1:40" x14ac:dyDescent="0.3">
      <c r="A69" s="151" t="str">
        <f>IFERROR(Folyamat[[#This Row],[DSMR]],"")</f>
        <v/>
      </c>
      <c r="B69" s="152" t="str">
        <f>IFERROR(Folyamat[[#This Row],[Feladat Rövidnév]],"")</f>
        <v/>
      </c>
      <c r="C69" s="152" t="str">
        <f>IFERROR(Mérföldkövek[[#This Row],[Projekt azonosító]] &amp; "-" &amp; Mérföldkövek[[#This Row],[Feladat Rövidnév]],"")</f>
        <v>-</v>
      </c>
      <c r="D69" s="153" t="str">
        <f>IFERROR(Folyamat[[#This Row],[Feladat leírás]],"")</f>
        <v/>
      </c>
      <c r="E69" s="154" t="str">
        <f>IFERROR(Folyamat[[#This Row],[Feladat Tipus]],"")</f>
        <v/>
      </c>
      <c r="F69" s="154" t="str">
        <f>IFERROR(Folyamat[[#This Row],[Kockázat]],"")</f>
        <v/>
      </c>
      <c r="G69" s="154" t="str">
        <f>IFERROR(Folyamat[[#This Row],[Részleg 02]],"")</f>
        <v/>
      </c>
      <c r="H69" s="154" t="str">
        <f>IFERROR(Folyamat[[#This Row],[Részleg 01]],"")</f>
        <v/>
      </c>
      <c r="I69" s="154" t="str">
        <f>IFERROR(Folyamat[[#This Row],[Felelős]],"")</f>
        <v/>
      </c>
      <c r="J69" s="154" t="str">
        <f>IFERROR(Folyamat[[#This Row],[Támogató]],"")</f>
        <v/>
      </c>
      <c r="K69" s="137"/>
      <c r="L69" s="137"/>
      <c r="M69" s="155" t="str">
        <f>IFERROR(Folyamat[[#This Row],[Volumen]],"")</f>
        <v/>
      </c>
      <c r="N69" s="156" t="str">
        <f>IFERROR(Folyamat[[#This Row],[Egység idő]],"")</f>
        <v/>
      </c>
      <c r="O69" s="157" t="str">
        <f>IFERROR(Folyamat[[#This Row],[Humánerő]],"")</f>
        <v/>
      </c>
      <c r="P69" s="177" t="str">
        <f>IFERROR(IF(Folyamat[[#This Row],[Ősszefoglaló feladat ID]]=0,"",Folyamat[[#This Row],[Ősszefoglaló feladat ID]]),"")</f>
        <v/>
      </c>
      <c r="Q69" s="159" t="str">
        <f>IFERROR(IF(Folyamat[[#This Row],[Szülő feladat ID]]=0,"",Folyamat[[#This Row],[Szülő feladat ID]]),"")</f>
        <v/>
      </c>
      <c r="R69" s="154" t="str">
        <f>IFERROR(IF(Folyamat[[#This Row],[Feladat Függöség Tipusa]]=0,"",Folyamat[[#This Row],[Feladat Függöség Tipusa]]),"")</f>
        <v/>
      </c>
      <c r="S69" s="160" t="str">
        <f>IFERROR(Folyamat[[#This Row],[Feladat Késleltetés]],"")</f>
        <v/>
      </c>
      <c r="T69" s="138"/>
      <c r="U69" s="141" t="str">
        <f>IFERROR(Folyamat[[#This Row],[Feladat Elinditása Részleges készültség esetén]],"")</f>
        <v/>
      </c>
      <c r="V6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69" s="162" cm="1">
        <f t="array" ref="W6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69" s="162" t="e">
        <f>Mérföldkövek[[#This Row],[Függökezdés Kalkulált]]+Mérföldkövek[[#This Row],[Feladat Késleltetés]]</f>
        <v>#VALUE!</v>
      </c>
      <c r="Y6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6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69" s="162" t="e" cm="1">
        <f t="array" aca="1" ref="AA6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6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69" s="162"/>
      <c r="AD6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6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69" s="163" t="str">
        <f>IFERROR(Folyamat[[#This Row],[Extra nap]],"")</f>
        <v/>
      </c>
      <c r="AG69" s="160" t="e">
        <f>ROUNDUP((Mérföldkövek[[#This Row],[Tervezettidő]]*24)/8,0)+Mérföldkövek[[#This Row],[Extra nap]]</f>
        <v>#VALUE!</v>
      </c>
      <c r="AH6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69" s="138"/>
      <c r="AJ69" s="161" cm="1">
        <f t="array" ref="AJ6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6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69" s="161" t="e" cm="1">
        <f t="array" aca="1" ref="AL6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6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69" s="139"/>
    </row>
    <row r="70" spans="1:40" x14ac:dyDescent="0.3">
      <c r="A70" s="151" t="str">
        <f>IFERROR(Folyamat[[#This Row],[DSMR]],"")</f>
        <v/>
      </c>
      <c r="B70" s="152" t="str">
        <f>IFERROR(Folyamat[[#This Row],[Feladat Rövidnév]],"")</f>
        <v/>
      </c>
      <c r="C70" s="152" t="str">
        <f>IFERROR(Mérföldkövek[[#This Row],[Projekt azonosító]] &amp; "-" &amp; Mérföldkövek[[#This Row],[Feladat Rövidnév]],"")</f>
        <v>-</v>
      </c>
      <c r="D70" s="153" t="str">
        <f>IFERROR(Folyamat[[#This Row],[Feladat leírás]],"")</f>
        <v/>
      </c>
      <c r="E70" s="154" t="str">
        <f>IFERROR(Folyamat[[#This Row],[Feladat Tipus]],"")</f>
        <v/>
      </c>
      <c r="F70" s="154" t="str">
        <f>IFERROR(Folyamat[[#This Row],[Kockázat]],"")</f>
        <v/>
      </c>
      <c r="G70" s="154" t="str">
        <f>IFERROR(Folyamat[[#This Row],[Részleg 02]],"")</f>
        <v/>
      </c>
      <c r="H70" s="154" t="str">
        <f>IFERROR(Folyamat[[#This Row],[Részleg 01]],"")</f>
        <v/>
      </c>
      <c r="I70" s="154" t="str">
        <f>IFERROR(Folyamat[[#This Row],[Felelős]],"")</f>
        <v/>
      </c>
      <c r="J70" s="154" t="str">
        <f>IFERROR(Folyamat[[#This Row],[Támogató]],"")</f>
        <v/>
      </c>
      <c r="K70" s="137"/>
      <c r="L70" s="137"/>
      <c r="M70" s="155" t="str">
        <f>IFERROR(Folyamat[[#This Row],[Volumen]],"")</f>
        <v/>
      </c>
      <c r="N70" s="156" t="str">
        <f>IFERROR(Folyamat[[#This Row],[Egység idő]],"")</f>
        <v/>
      </c>
      <c r="O70" s="157" t="str">
        <f>IFERROR(Folyamat[[#This Row],[Humánerő]],"")</f>
        <v/>
      </c>
      <c r="P70" s="177" t="str">
        <f>IFERROR(IF(Folyamat[[#This Row],[Ősszefoglaló feladat ID]]=0,"",Folyamat[[#This Row],[Ősszefoglaló feladat ID]]),"")</f>
        <v/>
      </c>
      <c r="Q70" s="159" t="str">
        <f>IFERROR(IF(Folyamat[[#This Row],[Szülő feladat ID]]=0,"",Folyamat[[#This Row],[Szülő feladat ID]]),"")</f>
        <v/>
      </c>
      <c r="R70" s="154" t="str">
        <f>IFERROR(IF(Folyamat[[#This Row],[Feladat Függöség Tipusa]]=0,"",Folyamat[[#This Row],[Feladat Függöség Tipusa]]),"")</f>
        <v/>
      </c>
      <c r="S70" s="160" t="str">
        <f>IFERROR(Folyamat[[#This Row],[Feladat Késleltetés]],"")</f>
        <v/>
      </c>
      <c r="T70" s="138"/>
      <c r="U70" s="141" t="str">
        <f>IFERROR(Folyamat[[#This Row],[Feladat Elinditása Részleges készültség esetén]],"")</f>
        <v/>
      </c>
      <c r="V7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70" s="162" cm="1">
        <f t="array" ref="W7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70" s="162" t="e">
        <f>Mérföldkövek[[#This Row],[Függökezdés Kalkulált]]+Mérföldkövek[[#This Row],[Feladat Késleltetés]]</f>
        <v>#VALUE!</v>
      </c>
      <c r="Y7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7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70" s="162" t="e" cm="1">
        <f t="array" aca="1" ref="AA7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7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70" s="162"/>
      <c r="AD7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7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70" s="163" t="str">
        <f>IFERROR(Folyamat[[#This Row],[Extra nap]],"")</f>
        <v/>
      </c>
      <c r="AG70" s="160" t="e">
        <f>ROUNDUP((Mérföldkövek[[#This Row],[Tervezettidő]]*24)/8,0)+Mérföldkövek[[#This Row],[Extra nap]]</f>
        <v>#VALUE!</v>
      </c>
      <c r="AH7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70" s="138"/>
      <c r="AJ70" s="161" cm="1">
        <f t="array" ref="AJ7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7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70" s="161" t="e" cm="1">
        <f t="array" aca="1" ref="AL7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7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70" s="139"/>
    </row>
    <row r="71" spans="1:40" x14ac:dyDescent="0.3">
      <c r="A71" s="151" t="str">
        <f>IFERROR(Folyamat[[#This Row],[DSMR]],"")</f>
        <v/>
      </c>
      <c r="B71" s="152" t="str">
        <f>IFERROR(Folyamat[[#This Row],[Feladat Rövidnév]],"")</f>
        <v/>
      </c>
      <c r="C71" s="152" t="str">
        <f>IFERROR(Mérföldkövek[[#This Row],[Projekt azonosító]] &amp; "-" &amp; Mérföldkövek[[#This Row],[Feladat Rövidnév]],"")</f>
        <v>-</v>
      </c>
      <c r="D71" s="153" t="str">
        <f>IFERROR(Folyamat[[#This Row],[Feladat leírás]],"")</f>
        <v/>
      </c>
      <c r="E71" s="154" t="str">
        <f>IFERROR(Folyamat[[#This Row],[Feladat Tipus]],"")</f>
        <v/>
      </c>
      <c r="F71" s="154" t="str">
        <f>IFERROR(Folyamat[[#This Row],[Kockázat]],"")</f>
        <v/>
      </c>
      <c r="G71" s="154" t="str">
        <f>IFERROR(Folyamat[[#This Row],[Részleg 02]],"")</f>
        <v/>
      </c>
      <c r="H71" s="154" t="str">
        <f>IFERROR(Folyamat[[#This Row],[Részleg 01]],"")</f>
        <v/>
      </c>
      <c r="I71" s="154" t="str">
        <f>IFERROR(Folyamat[[#This Row],[Felelős]],"")</f>
        <v/>
      </c>
      <c r="J71" s="154" t="str">
        <f>IFERROR(Folyamat[[#This Row],[Támogató]],"")</f>
        <v/>
      </c>
      <c r="K71" s="137"/>
      <c r="L71" s="137"/>
      <c r="M71" s="155" t="str">
        <f>IFERROR(Folyamat[[#This Row],[Volumen]],"")</f>
        <v/>
      </c>
      <c r="N71" s="156" t="str">
        <f>IFERROR(Folyamat[[#This Row],[Egység idő]],"")</f>
        <v/>
      </c>
      <c r="O71" s="157" t="str">
        <f>IFERROR(Folyamat[[#This Row],[Humánerő]],"")</f>
        <v/>
      </c>
      <c r="P71" s="177" t="str">
        <f>IFERROR(IF(Folyamat[[#This Row],[Ősszefoglaló feladat ID]]=0,"",Folyamat[[#This Row],[Ősszefoglaló feladat ID]]),"")</f>
        <v/>
      </c>
      <c r="Q71" s="159" t="str">
        <f>IFERROR(IF(Folyamat[[#This Row],[Szülő feladat ID]]=0,"",Folyamat[[#This Row],[Szülő feladat ID]]),"")</f>
        <v/>
      </c>
      <c r="R71" s="154" t="str">
        <f>IFERROR(IF(Folyamat[[#This Row],[Feladat Függöség Tipusa]]=0,"",Folyamat[[#This Row],[Feladat Függöség Tipusa]]),"")</f>
        <v/>
      </c>
      <c r="S71" s="160" t="str">
        <f>IFERROR(Folyamat[[#This Row],[Feladat Késleltetés]],"")</f>
        <v/>
      </c>
      <c r="T71" s="138"/>
      <c r="U71" s="141" t="str">
        <f>IFERROR(Folyamat[[#This Row],[Feladat Elinditása Részleges készültség esetén]],"")</f>
        <v/>
      </c>
      <c r="V7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71" s="162" cm="1">
        <f t="array" ref="W7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71" s="162" t="e">
        <f>Mérföldkövek[[#This Row],[Függökezdés Kalkulált]]+Mérföldkövek[[#This Row],[Feladat Késleltetés]]</f>
        <v>#VALUE!</v>
      </c>
      <c r="Y7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7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71" s="162" t="e" cm="1">
        <f t="array" aca="1" ref="AA7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7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71" s="162"/>
      <c r="AD7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7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71" s="163" t="str">
        <f>IFERROR(Folyamat[[#This Row],[Extra nap]],"")</f>
        <v/>
      </c>
      <c r="AG71" s="160" t="e">
        <f>ROUNDUP((Mérföldkövek[[#This Row],[Tervezettidő]]*24)/8,0)+Mérföldkövek[[#This Row],[Extra nap]]</f>
        <v>#VALUE!</v>
      </c>
      <c r="AH7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71" s="138"/>
      <c r="AJ71" s="161" cm="1">
        <f t="array" ref="AJ7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7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71" s="161" t="e" cm="1">
        <f t="array" aca="1" ref="AL7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7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71" s="139"/>
    </row>
    <row r="72" spans="1:40" x14ac:dyDescent="0.3">
      <c r="A72" s="151" t="str">
        <f>IFERROR(Folyamat[[#This Row],[DSMR]],"")</f>
        <v/>
      </c>
      <c r="B72" s="152" t="str">
        <f>IFERROR(Folyamat[[#This Row],[Feladat Rövidnév]],"")</f>
        <v/>
      </c>
      <c r="C72" s="152" t="str">
        <f>IFERROR(Mérföldkövek[[#This Row],[Projekt azonosító]] &amp; "-" &amp; Mérföldkövek[[#This Row],[Feladat Rövidnév]],"")</f>
        <v>-</v>
      </c>
      <c r="D72" s="153" t="str">
        <f>IFERROR(Folyamat[[#This Row],[Feladat leírás]],"")</f>
        <v/>
      </c>
      <c r="E72" s="154" t="str">
        <f>IFERROR(Folyamat[[#This Row],[Feladat Tipus]],"")</f>
        <v/>
      </c>
      <c r="F72" s="154" t="str">
        <f>IFERROR(Folyamat[[#This Row],[Kockázat]],"")</f>
        <v/>
      </c>
      <c r="G72" s="154" t="str">
        <f>IFERROR(Folyamat[[#This Row],[Részleg 02]],"")</f>
        <v/>
      </c>
      <c r="H72" s="154" t="str">
        <f>IFERROR(Folyamat[[#This Row],[Részleg 01]],"")</f>
        <v/>
      </c>
      <c r="I72" s="154" t="str">
        <f>IFERROR(Folyamat[[#This Row],[Felelős]],"")</f>
        <v/>
      </c>
      <c r="J72" s="154" t="str">
        <f>IFERROR(Folyamat[[#This Row],[Támogató]],"")</f>
        <v/>
      </c>
      <c r="K72" s="137"/>
      <c r="L72" s="137"/>
      <c r="M72" s="155" t="str">
        <f>IFERROR(Folyamat[[#This Row],[Volumen]],"")</f>
        <v/>
      </c>
      <c r="N72" s="156" t="str">
        <f>IFERROR(Folyamat[[#This Row],[Egység idő]],"")</f>
        <v/>
      </c>
      <c r="O72" s="157" t="str">
        <f>IFERROR(Folyamat[[#This Row],[Humánerő]],"")</f>
        <v/>
      </c>
      <c r="P72" s="177" t="str">
        <f>IFERROR(IF(Folyamat[[#This Row],[Ősszefoglaló feladat ID]]=0,"",Folyamat[[#This Row],[Ősszefoglaló feladat ID]]),"")</f>
        <v/>
      </c>
      <c r="Q72" s="159" t="str">
        <f>IFERROR(IF(Folyamat[[#This Row],[Szülő feladat ID]]=0,"",Folyamat[[#This Row],[Szülő feladat ID]]),"")</f>
        <v/>
      </c>
      <c r="R72" s="154" t="str">
        <f>IFERROR(IF(Folyamat[[#This Row],[Feladat Függöség Tipusa]]=0,"",Folyamat[[#This Row],[Feladat Függöség Tipusa]]),"")</f>
        <v/>
      </c>
      <c r="S72" s="160" t="str">
        <f>IFERROR(Folyamat[[#This Row],[Feladat Késleltetés]],"")</f>
        <v/>
      </c>
      <c r="T72" s="138"/>
      <c r="U72" s="141" t="str">
        <f>IFERROR(Folyamat[[#This Row],[Feladat Elinditása Részleges készültség esetén]],"")</f>
        <v/>
      </c>
      <c r="V7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72" s="162" cm="1">
        <f t="array" ref="W7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72" s="162" t="e">
        <f>Mérföldkövek[[#This Row],[Függökezdés Kalkulált]]+Mérföldkövek[[#This Row],[Feladat Késleltetés]]</f>
        <v>#VALUE!</v>
      </c>
      <c r="Y7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7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72" s="162" t="e" cm="1">
        <f t="array" aca="1" ref="AA7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7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72" s="162"/>
      <c r="AD7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7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72" s="163" t="str">
        <f>IFERROR(Folyamat[[#This Row],[Extra nap]],"")</f>
        <v/>
      </c>
      <c r="AG72" s="160" t="e">
        <f>ROUNDUP((Mérföldkövek[[#This Row],[Tervezettidő]]*24)/8,0)+Mérföldkövek[[#This Row],[Extra nap]]</f>
        <v>#VALUE!</v>
      </c>
      <c r="AH7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72" s="138"/>
      <c r="AJ72" s="161" cm="1">
        <f t="array" ref="AJ7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7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72" s="161" t="e" cm="1">
        <f t="array" aca="1" ref="AL7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7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72" s="139"/>
    </row>
    <row r="73" spans="1:40" x14ac:dyDescent="0.3">
      <c r="A73" s="151" t="str">
        <f>IFERROR(Folyamat[[#This Row],[DSMR]],"")</f>
        <v/>
      </c>
      <c r="B73" s="152" t="str">
        <f>IFERROR(Folyamat[[#This Row],[Feladat Rövidnév]],"")</f>
        <v/>
      </c>
      <c r="C73" s="152" t="str">
        <f>IFERROR(Mérföldkövek[[#This Row],[Projekt azonosító]] &amp; "-" &amp; Mérföldkövek[[#This Row],[Feladat Rövidnév]],"")</f>
        <v>-</v>
      </c>
      <c r="D73" s="153" t="str">
        <f>IFERROR(Folyamat[[#This Row],[Feladat leírás]],"")</f>
        <v/>
      </c>
      <c r="E73" s="154" t="str">
        <f>IFERROR(Folyamat[[#This Row],[Feladat Tipus]],"")</f>
        <v/>
      </c>
      <c r="F73" s="154" t="str">
        <f>IFERROR(Folyamat[[#This Row],[Kockázat]],"")</f>
        <v/>
      </c>
      <c r="G73" s="154" t="str">
        <f>IFERROR(Folyamat[[#This Row],[Részleg 02]],"")</f>
        <v/>
      </c>
      <c r="H73" s="154" t="str">
        <f>IFERROR(Folyamat[[#This Row],[Részleg 01]],"")</f>
        <v/>
      </c>
      <c r="I73" s="154" t="str">
        <f>IFERROR(Folyamat[[#This Row],[Felelős]],"")</f>
        <v/>
      </c>
      <c r="J73" s="154" t="str">
        <f>IFERROR(Folyamat[[#This Row],[Támogató]],"")</f>
        <v/>
      </c>
      <c r="K73" s="137"/>
      <c r="L73" s="137"/>
      <c r="M73" s="155" t="str">
        <f>IFERROR(Folyamat[[#This Row],[Volumen]],"")</f>
        <v/>
      </c>
      <c r="N73" s="156" t="str">
        <f>IFERROR(Folyamat[[#This Row],[Egység idő]],"")</f>
        <v/>
      </c>
      <c r="O73" s="157" t="str">
        <f>IFERROR(Folyamat[[#This Row],[Humánerő]],"")</f>
        <v/>
      </c>
      <c r="P73" s="177" t="str">
        <f>IFERROR(IF(Folyamat[[#This Row],[Ősszefoglaló feladat ID]]=0,"",Folyamat[[#This Row],[Ősszefoglaló feladat ID]]),"")</f>
        <v/>
      </c>
      <c r="Q73" s="159" t="str">
        <f>IFERROR(IF(Folyamat[[#This Row],[Szülő feladat ID]]=0,"",Folyamat[[#This Row],[Szülő feladat ID]]),"")</f>
        <v/>
      </c>
      <c r="R73" s="154" t="str">
        <f>IFERROR(IF(Folyamat[[#This Row],[Feladat Függöség Tipusa]]=0,"",Folyamat[[#This Row],[Feladat Függöség Tipusa]]),"")</f>
        <v/>
      </c>
      <c r="S73" s="160" t="str">
        <f>IFERROR(Folyamat[[#This Row],[Feladat Késleltetés]],"")</f>
        <v/>
      </c>
      <c r="T73" s="138"/>
      <c r="U73" s="141" t="str">
        <f>IFERROR(Folyamat[[#This Row],[Feladat Elinditása Részleges készültség esetén]],"")</f>
        <v/>
      </c>
      <c r="V7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73" s="162" cm="1">
        <f t="array" ref="W7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73" s="162" t="e">
        <f>Mérföldkövek[[#This Row],[Függökezdés Kalkulált]]+Mérföldkövek[[#This Row],[Feladat Késleltetés]]</f>
        <v>#VALUE!</v>
      </c>
      <c r="Y7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7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73" s="162" t="e" cm="1">
        <f t="array" aca="1" ref="AA7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7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73" s="162"/>
      <c r="AD7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7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73" s="163" t="str">
        <f>IFERROR(Folyamat[[#This Row],[Extra nap]],"")</f>
        <v/>
      </c>
      <c r="AG73" s="160" t="e">
        <f>ROUNDUP((Mérföldkövek[[#This Row],[Tervezettidő]]*24)/8,0)+Mérföldkövek[[#This Row],[Extra nap]]</f>
        <v>#VALUE!</v>
      </c>
      <c r="AH7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73" s="138"/>
      <c r="AJ73" s="161" cm="1">
        <f t="array" ref="AJ7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7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73" s="161" t="e" cm="1">
        <f t="array" aca="1" ref="AL7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7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73" s="139"/>
    </row>
    <row r="74" spans="1:40" x14ac:dyDescent="0.3">
      <c r="A74" s="151" t="str">
        <f>IFERROR(Folyamat[[#This Row],[DSMR]],"")</f>
        <v/>
      </c>
      <c r="B74" s="152" t="str">
        <f>IFERROR(Folyamat[[#This Row],[Feladat Rövidnév]],"")</f>
        <v/>
      </c>
      <c r="C74" s="152" t="str">
        <f>IFERROR(Mérföldkövek[[#This Row],[Projekt azonosító]] &amp; "-" &amp; Mérföldkövek[[#This Row],[Feladat Rövidnév]],"")</f>
        <v>-</v>
      </c>
      <c r="D74" s="153" t="str">
        <f>IFERROR(Folyamat[[#This Row],[Feladat leírás]],"")</f>
        <v/>
      </c>
      <c r="E74" s="154" t="str">
        <f>IFERROR(Folyamat[[#This Row],[Feladat Tipus]],"")</f>
        <v/>
      </c>
      <c r="F74" s="154" t="str">
        <f>IFERROR(Folyamat[[#This Row],[Kockázat]],"")</f>
        <v/>
      </c>
      <c r="G74" s="154" t="str">
        <f>IFERROR(Folyamat[[#This Row],[Részleg 02]],"")</f>
        <v/>
      </c>
      <c r="H74" s="154" t="str">
        <f>IFERROR(Folyamat[[#This Row],[Részleg 01]],"")</f>
        <v/>
      </c>
      <c r="I74" s="154" t="str">
        <f>IFERROR(Folyamat[[#This Row],[Felelős]],"")</f>
        <v/>
      </c>
      <c r="J74" s="154" t="str">
        <f>IFERROR(Folyamat[[#This Row],[Támogató]],"")</f>
        <v/>
      </c>
      <c r="K74" s="137"/>
      <c r="L74" s="137"/>
      <c r="M74" s="155" t="str">
        <f>IFERROR(Folyamat[[#This Row],[Volumen]],"")</f>
        <v/>
      </c>
      <c r="N74" s="156" t="str">
        <f>IFERROR(Folyamat[[#This Row],[Egység idő]],"")</f>
        <v/>
      </c>
      <c r="O74" s="157" t="str">
        <f>IFERROR(Folyamat[[#This Row],[Humánerő]],"")</f>
        <v/>
      </c>
      <c r="P74" s="177" t="str">
        <f>IFERROR(IF(Folyamat[[#This Row],[Ősszefoglaló feladat ID]]=0,"",Folyamat[[#This Row],[Ősszefoglaló feladat ID]]),"")</f>
        <v/>
      </c>
      <c r="Q74" s="159" t="str">
        <f>IFERROR(IF(Folyamat[[#This Row],[Szülő feladat ID]]=0,"",Folyamat[[#This Row],[Szülő feladat ID]]),"")</f>
        <v/>
      </c>
      <c r="R74" s="154" t="str">
        <f>IFERROR(IF(Folyamat[[#This Row],[Feladat Függöség Tipusa]]=0,"",Folyamat[[#This Row],[Feladat Függöség Tipusa]]),"")</f>
        <v/>
      </c>
      <c r="S74" s="160" t="str">
        <f>IFERROR(Folyamat[[#This Row],[Feladat Késleltetés]],"")</f>
        <v/>
      </c>
      <c r="T74" s="138"/>
      <c r="U74" s="141" t="str">
        <f>IFERROR(Folyamat[[#This Row],[Feladat Elinditása Részleges készültség esetén]],"")</f>
        <v/>
      </c>
      <c r="V7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74" s="162" cm="1">
        <f t="array" ref="W7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74" s="162" t="e">
        <f>Mérföldkövek[[#This Row],[Függökezdés Kalkulált]]+Mérföldkövek[[#This Row],[Feladat Késleltetés]]</f>
        <v>#VALUE!</v>
      </c>
      <c r="Y7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7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74" s="162" t="e" cm="1">
        <f t="array" aca="1" ref="AA7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7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74" s="162"/>
      <c r="AD7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7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74" s="163" t="str">
        <f>IFERROR(Folyamat[[#This Row],[Extra nap]],"")</f>
        <v/>
      </c>
      <c r="AG74" s="160" t="e">
        <f>ROUNDUP((Mérföldkövek[[#This Row],[Tervezettidő]]*24)/8,0)+Mérföldkövek[[#This Row],[Extra nap]]</f>
        <v>#VALUE!</v>
      </c>
      <c r="AH7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74" s="138"/>
      <c r="AJ74" s="161" cm="1">
        <f t="array" ref="AJ7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7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74" s="161" t="e" cm="1">
        <f t="array" aca="1" ref="AL7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7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74" s="139"/>
    </row>
    <row r="75" spans="1:40" x14ac:dyDescent="0.3">
      <c r="A75" s="151" t="str">
        <f>IFERROR(Folyamat[[#This Row],[DSMR]],"")</f>
        <v/>
      </c>
      <c r="B75" s="152" t="str">
        <f>IFERROR(Folyamat[[#This Row],[Feladat Rövidnév]],"")</f>
        <v/>
      </c>
      <c r="C75" s="152" t="str">
        <f>IFERROR(Mérföldkövek[[#This Row],[Projekt azonosító]] &amp; "-" &amp; Mérföldkövek[[#This Row],[Feladat Rövidnév]],"")</f>
        <v>-</v>
      </c>
      <c r="D75" s="153" t="str">
        <f>IFERROR(Folyamat[[#This Row],[Feladat leírás]],"")</f>
        <v/>
      </c>
      <c r="E75" s="154" t="str">
        <f>IFERROR(Folyamat[[#This Row],[Feladat Tipus]],"")</f>
        <v/>
      </c>
      <c r="F75" s="154" t="str">
        <f>IFERROR(Folyamat[[#This Row],[Kockázat]],"")</f>
        <v/>
      </c>
      <c r="G75" s="154" t="str">
        <f>IFERROR(Folyamat[[#This Row],[Részleg 02]],"")</f>
        <v/>
      </c>
      <c r="H75" s="154" t="str">
        <f>IFERROR(Folyamat[[#This Row],[Részleg 01]],"")</f>
        <v/>
      </c>
      <c r="I75" s="154" t="str">
        <f>IFERROR(Folyamat[[#This Row],[Felelős]],"")</f>
        <v/>
      </c>
      <c r="J75" s="154" t="str">
        <f>IFERROR(Folyamat[[#This Row],[Támogató]],"")</f>
        <v/>
      </c>
      <c r="K75" s="137"/>
      <c r="L75" s="137"/>
      <c r="M75" s="155" t="str">
        <f>IFERROR(Folyamat[[#This Row],[Volumen]],"")</f>
        <v/>
      </c>
      <c r="N75" s="156" t="str">
        <f>IFERROR(Folyamat[[#This Row],[Egység idő]],"")</f>
        <v/>
      </c>
      <c r="O75" s="157" t="str">
        <f>IFERROR(Folyamat[[#This Row],[Humánerő]],"")</f>
        <v/>
      </c>
      <c r="P75" s="177" t="str">
        <f>IFERROR(IF(Folyamat[[#This Row],[Ősszefoglaló feladat ID]]=0,"",Folyamat[[#This Row],[Ősszefoglaló feladat ID]]),"")</f>
        <v/>
      </c>
      <c r="Q75" s="159" t="str">
        <f>IFERROR(IF(Folyamat[[#This Row],[Szülő feladat ID]]=0,"",Folyamat[[#This Row],[Szülő feladat ID]]),"")</f>
        <v/>
      </c>
      <c r="R75" s="154" t="str">
        <f>IFERROR(IF(Folyamat[[#This Row],[Feladat Függöség Tipusa]]=0,"",Folyamat[[#This Row],[Feladat Függöség Tipusa]]),"")</f>
        <v/>
      </c>
      <c r="S75" s="160" t="str">
        <f>IFERROR(Folyamat[[#This Row],[Feladat Késleltetés]],"")</f>
        <v/>
      </c>
      <c r="T75" s="138"/>
      <c r="U75" s="141" t="str">
        <f>IFERROR(Folyamat[[#This Row],[Feladat Elinditása Részleges készültség esetén]],"")</f>
        <v/>
      </c>
      <c r="V7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75" s="162" cm="1">
        <f t="array" ref="W7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75" s="162" t="e">
        <f>Mérföldkövek[[#This Row],[Függökezdés Kalkulált]]+Mérföldkövek[[#This Row],[Feladat Késleltetés]]</f>
        <v>#VALUE!</v>
      </c>
      <c r="Y7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7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75" s="162" t="e" cm="1">
        <f t="array" aca="1" ref="AA7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7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75" s="162"/>
      <c r="AD7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7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75" s="163" t="str">
        <f>IFERROR(Folyamat[[#This Row],[Extra nap]],"")</f>
        <v/>
      </c>
      <c r="AG75" s="160" t="e">
        <f>ROUNDUP((Mérföldkövek[[#This Row],[Tervezettidő]]*24)/8,0)+Mérföldkövek[[#This Row],[Extra nap]]</f>
        <v>#VALUE!</v>
      </c>
      <c r="AH7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75" s="138"/>
      <c r="AJ75" s="161" cm="1">
        <f t="array" ref="AJ7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7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75" s="161" t="e" cm="1">
        <f t="array" aca="1" ref="AL7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7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75" s="139"/>
    </row>
    <row r="76" spans="1:40" x14ac:dyDescent="0.3">
      <c r="A76" s="151" t="str">
        <f>IFERROR(Folyamat[[#This Row],[DSMR]],"")</f>
        <v/>
      </c>
      <c r="B76" s="152" t="str">
        <f>IFERROR(Folyamat[[#This Row],[Feladat Rövidnév]],"")</f>
        <v/>
      </c>
      <c r="C76" s="152" t="str">
        <f>IFERROR(Mérföldkövek[[#This Row],[Projekt azonosító]] &amp; "-" &amp; Mérföldkövek[[#This Row],[Feladat Rövidnév]],"")</f>
        <v>-</v>
      </c>
      <c r="D76" s="153" t="str">
        <f>IFERROR(Folyamat[[#This Row],[Feladat leírás]],"")</f>
        <v/>
      </c>
      <c r="E76" s="154" t="str">
        <f>IFERROR(Folyamat[[#This Row],[Feladat Tipus]],"")</f>
        <v/>
      </c>
      <c r="F76" s="154" t="str">
        <f>IFERROR(Folyamat[[#This Row],[Kockázat]],"")</f>
        <v/>
      </c>
      <c r="G76" s="154" t="str">
        <f>IFERROR(Folyamat[[#This Row],[Részleg 02]],"")</f>
        <v/>
      </c>
      <c r="H76" s="154" t="str">
        <f>IFERROR(Folyamat[[#This Row],[Részleg 01]],"")</f>
        <v/>
      </c>
      <c r="I76" s="154" t="str">
        <f>IFERROR(Folyamat[[#This Row],[Felelős]],"")</f>
        <v/>
      </c>
      <c r="J76" s="154" t="str">
        <f>IFERROR(Folyamat[[#This Row],[Támogató]],"")</f>
        <v/>
      </c>
      <c r="K76" s="137"/>
      <c r="L76" s="137"/>
      <c r="M76" s="155" t="str">
        <f>IFERROR(Folyamat[[#This Row],[Volumen]],"")</f>
        <v/>
      </c>
      <c r="N76" s="156" t="str">
        <f>IFERROR(Folyamat[[#This Row],[Egység idő]],"")</f>
        <v/>
      </c>
      <c r="O76" s="157" t="str">
        <f>IFERROR(Folyamat[[#This Row],[Humánerő]],"")</f>
        <v/>
      </c>
      <c r="P76" s="177" t="str">
        <f>IFERROR(IF(Folyamat[[#This Row],[Ősszefoglaló feladat ID]]=0,"",Folyamat[[#This Row],[Ősszefoglaló feladat ID]]),"")</f>
        <v/>
      </c>
      <c r="Q76" s="159" t="str">
        <f>IFERROR(IF(Folyamat[[#This Row],[Szülő feladat ID]]=0,"",Folyamat[[#This Row],[Szülő feladat ID]]),"")</f>
        <v/>
      </c>
      <c r="R76" s="154" t="str">
        <f>IFERROR(IF(Folyamat[[#This Row],[Feladat Függöség Tipusa]]=0,"",Folyamat[[#This Row],[Feladat Függöség Tipusa]]),"")</f>
        <v/>
      </c>
      <c r="S76" s="160" t="str">
        <f>IFERROR(Folyamat[[#This Row],[Feladat Késleltetés]],"")</f>
        <v/>
      </c>
      <c r="T76" s="138"/>
      <c r="U76" s="141" t="str">
        <f>IFERROR(Folyamat[[#This Row],[Feladat Elinditása Részleges készültség esetén]],"")</f>
        <v/>
      </c>
      <c r="V7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76" s="162" cm="1">
        <f t="array" ref="W7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76" s="162" t="e">
        <f>Mérföldkövek[[#This Row],[Függökezdés Kalkulált]]+Mérföldkövek[[#This Row],[Feladat Késleltetés]]</f>
        <v>#VALUE!</v>
      </c>
      <c r="Y7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7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76" s="162" t="e" cm="1">
        <f t="array" aca="1" ref="AA7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7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76" s="162"/>
      <c r="AD7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7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76" s="163" t="str">
        <f>IFERROR(Folyamat[[#This Row],[Extra nap]],"")</f>
        <v/>
      </c>
      <c r="AG76" s="160" t="e">
        <f>ROUNDUP((Mérföldkövek[[#This Row],[Tervezettidő]]*24)/8,0)+Mérföldkövek[[#This Row],[Extra nap]]</f>
        <v>#VALUE!</v>
      </c>
      <c r="AH7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76" s="138"/>
      <c r="AJ76" s="161" cm="1">
        <f t="array" ref="AJ7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7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76" s="161" t="e" cm="1">
        <f t="array" aca="1" ref="AL7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7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76" s="139"/>
    </row>
    <row r="77" spans="1:40" x14ac:dyDescent="0.3">
      <c r="A77" s="151" t="str">
        <f>IFERROR(Folyamat[[#This Row],[DSMR]],"")</f>
        <v/>
      </c>
      <c r="B77" s="152" t="str">
        <f>IFERROR(Folyamat[[#This Row],[Feladat Rövidnév]],"")</f>
        <v/>
      </c>
      <c r="C77" s="152" t="str">
        <f>IFERROR(Mérföldkövek[[#This Row],[Projekt azonosító]] &amp; "-" &amp; Mérföldkövek[[#This Row],[Feladat Rövidnév]],"")</f>
        <v>-</v>
      </c>
      <c r="D77" s="153" t="str">
        <f>IFERROR(Folyamat[[#This Row],[Feladat leírás]],"")</f>
        <v/>
      </c>
      <c r="E77" s="154" t="str">
        <f>IFERROR(Folyamat[[#This Row],[Feladat Tipus]],"")</f>
        <v/>
      </c>
      <c r="F77" s="154" t="str">
        <f>IFERROR(Folyamat[[#This Row],[Kockázat]],"")</f>
        <v/>
      </c>
      <c r="G77" s="154" t="str">
        <f>IFERROR(Folyamat[[#This Row],[Részleg 02]],"")</f>
        <v/>
      </c>
      <c r="H77" s="154" t="str">
        <f>IFERROR(Folyamat[[#This Row],[Részleg 01]],"")</f>
        <v/>
      </c>
      <c r="I77" s="154" t="str">
        <f>IFERROR(Folyamat[[#This Row],[Felelős]],"")</f>
        <v/>
      </c>
      <c r="J77" s="154" t="str">
        <f>IFERROR(Folyamat[[#This Row],[Támogató]],"")</f>
        <v/>
      </c>
      <c r="K77" s="137">
        <v>0</v>
      </c>
      <c r="L77" s="137"/>
      <c r="M77" s="155" t="str">
        <f>IFERROR(Folyamat[[#This Row],[Volumen]],"")</f>
        <v/>
      </c>
      <c r="N77" s="156" t="str">
        <f>IFERROR(Folyamat[[#This Row],[Egység idő]],"")</f>
        <v/>
      </c>
      <c r="O77" s="157" t="str">
        <f>IFERROR(Folyamat[[#This Row],[Humánerő]],"")</f>
        <v/>
      </c>
      <c r="P77" s="177" t="str">
        <f>IFERROR(IF(Folyamat[[#This Row],[Ősszefoglaló feladat ID]]=0,"",Folyamat[[#This Row],[Ősszefoglaló feladat ID]]),"")</f>
        <v/>
      </c>
      <c r="Q77" s="159" t="str">
        <f>IFERROR(IF(Folyamat[[#This Row],[Szülő feladat ID]]=0,"",Folyamat[[#This Row],[Szülő feladat ID]]),"")</f>
        <v/>
      </c>
      <c r="R77" s="154" t="str">
        <f>IFERROR(IF(Folyamat[[#This Row],[Feladat Függöség Tipusa]]=0,"",Folyamat[[#This Row],[Feladat Függöség Tipusa]]),"")</f>
        <v/>
      </c>
      <c r="S77" s="160" t="str">
        <f>IFERROR(Folyamat[[#This Row],[Feladat Késleltetés]],"")</f>
        <v/>
      </c>
      <c r="T77" s="138"/>
      <c r="U77" s="141" t="str">
        <f>IFERROR(Folyamat[[#This Row],[Feladat Elinditása Részleges készültség esetén]],"")</f>
        <v/>
      </c>
      <c r="V7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77" s="162" cm="1">
        <f t="array" ref="W7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77" s="162" t="e">
        <f>Mérföldkövek[[#This Row],[Függökezdés Kalkulált]]+Mérföldkövek[[#This Row],[Feladat Késleltetés]]</f>
        <v>#VALUE!</v>
      </c>
      <c r="Y7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7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77" s="162" t="e" cm="1">
        <f t="array" aca="1" ref="AA7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7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77" s="162"/>
      <c r="AD7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7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77" s="163" t="str">
        <f>IFERROR(Folyamat[[#This Row],[Extra nap]],"")</f>
        <v/>
      </c>
      <c r="AG77" s="160" t="e">
        <f>ROUNDUP((Mérföldkövek[[#This Row],[Tervezettidő]]*24)/8,0)+Mérföldkövek[[#This Row],[Extra nap]]</f>
        <v>#VALUE!</v>
      </c>
      <c r="AH7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77" s="138"/>
      <c r="AJ77" s="161" cm="1">
        <f t="array" ref="AJ7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7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77" s="161" t="e" cm="1">
        <f t="array" aca="1" ref="AL7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7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77" s="139"/>
    </row>
    <row r="78" spans="1:40" x14ac:dyDescent="0.3">
      <c r="A78" s="151" t="str">
        <f>IFERROR(Folyamat[[#This Row],[DSMR]],"")</f>
        <v/>
      </c>
      <c r="B78" s="152" t="str">
        <f>IFERROR(Folyamat[[#This Row],[Feladat Rövidnév]],"")</f>
        <v/>
      </c>
      <c r="C78" s="152" t="str">
        <f>IFERROR(Mérföldkövek[[#This Row],[Projekt azonosító]] &amp; "-" &amp; Mérföldkövek[[#This Row],[Feladat Rövidnév]],"")</f>
        <v>-</v>
      </c>
      <c r="D78" s="153" t="str">
        <f>IFERROR(Folyamat[[#This Row],[Feladat leírás]],"")</f>
        <v/>
      </c>
      <c r="E78" s="154" t="str">
        <f>IFERROR(Folyamat[[#This Row],[Feladat Tipus]],"")</f>
        <v/>
      </c>
      <c r="F78" s="154" t="str">
        <f>IFERROR(Folyamat[[#This Row],[Kockázat]],"")</f>
        <v/>
      </c>
      <c r="G78" s="154" t="str">
        <f>IFERROR(Folyamat[[#This Row],[Részleg 02]],"")</f>
        <v/>
      </c>
      <c r="H78" s="154" t="str">
        <f>IFERROR(Folyamat[[#This Row],[Részleg 01]],"")</f>
        <v/>
      </c>
      <c r="I78" s="154" t="str">
        <f>IFERROR(Folyamat[[#This Row],[Felelős]],"")</f>
        <v/>
      </c>
      <c r="J78" s="154" t="str">
        <f>IFERROR(Folyamat[[#This Row],[Támogató]],"")</f>
        <v/>
      </c>
      <c r="K78" s="137"/>
      <c r="L78" s="137"/>
      <c r="M78" s="155" t="str">
        <f>IFERROR(Folyamat[[#This Row],[Volumen]],"")</f>
        <v/>
      </c>
      <c r="N78" s="156" t="str">
        <f>IFERROR(Folyamat[[#This Row],[Egység idő]],"")</f>
        <v/>
      </c>
      <c r="O78" s="157" t="str">
        <f>IFERROR(Folyamat[[#This Row],[Humánerő]],"")</f>
        <v/>
      </c>
      <c r="P78" s="158" t="str">
        <f>IFERROR(IF(Folyamat[[#This Row],[Ősszefoglaló feladat ID]]=0,"",Folyamat[[#This Row],[Ősszefoglaló feladat ID]]),"")</f>
        <v/>
      </c>
      <c r="Q78" s="159" t="str">
        <f>IFERROR(IF(Folyamat[[#This Row],[Szülő feladat ID]]=0,"",Folyamat[[#This Row],[Szülő feladat ID]]),"")</f>
        <v/>
      </c>
      <c r="R78" s="154" t="str">
        <f>IFERROR(IF(Folyamat[[#This Row],[Feladat Függöség Tipusa]]=0,"",Folyamat[[#This Row],[Feladat Függöség Tipusa]]),"")</f>
        <v/>
      </c>
      <c r="S78" s="160" t="str">
        <f>IFERROR(Folyamat[[#This Row],[Feladat Késleltetés]],"")</f>
        <v/>
      </c>
      <c r="T78" s="138"/>
      <c r="U78" s="141" t="str">
        <f>IFERROR(Folyamat[[#This Row],[Feladat Elinditása Részleges készültség esetén]],"")</f>
        <v/>
      </c>
      <c r="V7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78" s="162" cm="1">
        <f t="array" ref="W7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78" s="162" t="e">
        <f>Mérföldkövek[[#This Row],[Függökezdés Kalkulált]]+Mérföldkövek[[#This Row],[Feladat Késleltetés]]</f>
        <v>#VALUE!</v>
      </c>
      <c r="Y7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7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78" s="162" t="e" cm="1">
        <f t="array" aca="1" ref="AA7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7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78" s="162"/>
      <c r="AD7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7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78" s="163" t="str">
        <f>IFERROR(Folyamat[[#This Row],[Extra nap]],"")</f>
        <v/>
      </c>
      <c r="AG78" s="160" t="e">
        <f>ROUNDUP((Mérföldkövek[[#This Row],[Tervezettidő]]*24)/8,0)+Mérföldkövek[[#This Row],[Extra nap]]</f>
        <v>#VALUE!</v>
      </c>
      <c r="AH7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78" s="138"/>
      <c r="AJ78" s="161" cm="1">
        <f t="array" ref="AJ7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7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78" s="161" t="e" cm="1">
        <f t="array" aca="1" ref="AL7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7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78" s="139"/>
    </row>
    <row r="79" spans="1:40" x14ac:dyDescent="0.3">
      <c r="A79" s="151" t="str">
        <f>IFERROR(Folyamat[[#This Row],[DSMR]],"")</f>
        <v/>
      </c>
      <c r="B79" s="152" t="str">
        <f>IFERROR(Folyamat[[#This Row],[Feladat Rövidnév]],"")</f>
        <v/>
      </c>
      <c r="C79" s="152" t="str">
        <f>IFERROR(Mérföldkövek[[#This Row],[Projekt azonosító]] &amp; "-" &amp; Mérföldkövek[[#This Row],[Feladat Rövidnév]],"")</f>
        <v>-</v>
      </c>
      <c r="D79" s="153" t="str">
        <f>IFERROR(Folyamat[[#This Row],[Feladat leírás]],"")</f>
        <v/>
      </c>
      <c r="E79" s="154" t="str">
        <f>IFERROR(Folyamat[[#This Row],[Feladat Tipus]],"")</f>
        <v/>
      </c>
      <c r="F79" s="154" t="str">
        <f>IFERROR(Folyamat[[#This Row],[Kockázat]],"")</f>
        <v/>
      </c>
      <c r="G79" s="154" t="str">
        <f>IFERROR(Folyamat[[#This Row],[Részleg 02]],"")</f>
        <v/>
      </c>
      <c r="H79" s="154" t="str">
        <f>IFERROR(Folyamat[[#This Row],[Részleg 01]],"")</f>
        <v/>
      </c>
      <c r="I79" s="154" t="str">
        <f>IFERROR(Folyamat[[#This Row],[Felelős]],"")</f>
        <v/>
      </c>
      <c r="J79" s="154" t="str">
        <f>IFERROR(Folyamat[[#This Row],[Támogató]],"")</f>
        <v/>
      </c>
      <c r="K79" s="137"/>
      <c r="L79" s="137"/>
      <c r="M79" s="155" t="str">
        <f>IFERROR(Folyamat[[#This Row],[Volumen]],"")</f>
        <v/>
      </c>
      <c r="N79" s="156" t="str">
        <f>IFERROR(Folyamat[[#This Row],[Egység idő]],"")</f>
        <v/>
      </c>
      <c r="O79" s="157" t="str">
        <f>IFERROR(Folyamat[[#This Row],[Humánerő]],"")</f>
        <v/>
      </c>
      <c r="P79" s="158" t="str">
        <f>IFERROR(IF(Folyamat[[#This Row],[Ősszefoglaló feladat ID]]=0,"",Folyamat[[#This Row],[Ősszefoglaló feladat ID]]),"")</f>
        <v/>
      </c>
      <c r="Q79" s="159" t="str">
        <f>IFERROR(IF(Folyamat[[#This Row],[Szülő feladat ID]]=0,"",Folyamat[[#This Row],[Szülő feladat ID]]),"")</f>
        <v/>
      </c>
      <c r="R79" s="154" t="str">
        <f>IFERROR(IF(Folyamat[[#This Row],[Feladat Függöség Tipusa]]=0,"",Folyamat[[#This Row],[Feladat Függöség Tipusa]]),"")</f>
        <v/>
      </c>
      <c r="S79" s="160" t="str">
        <f>IFERROR(Folyamat[[#This Row],[Feladat Késleltetés]],"")</f>
        <v/>
      </c>
      <c r="T79" s="138"/>
      <c r="U79" s="141" t="str">
        <f>IFERROR(Folyamat[[#This Row],[Feladat Elinditása Részleges készültség esetén]],"")</f>
        <v/>
      </c>
      <c r="V7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79" s="162" cm="1">
        <f t="array" ref="W7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79" s="162" t="e">
        <f>Mérföldkövek[[#This Row],[Függökezdés Kalkulált]]+Mérföldkövek[[#This Row],[Feladat Késleltetés]]</f>
        <v>#VALUE!</v>
      </c>
      <c r="Y7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7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79" s="162" t="e" cm="1">
        <f t="array" aca="1" ref="AA7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7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79" s="162"/>
      <c r="AD7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7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79" s="163" t="str">
        <f>IFERROR(Folyamat[[#This Row],[Extra nap]],"")</f>
        <v/>
      </c>
      <c r="AG79" s="160" t="e">
        <f>ROUNDUP((Mérföldkövek[[#This Row],[Tervezettidő]]*24)/8,0)+Mérföldkövek[[#This Row],[Extra nap]]</f>
        <v>#VALUE!</v>
      </c>
      <c r="AH7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79" s="138"/>
      <c r="AJ79" s="161" cm="1">
        <f t="array" ref="AJ7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7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79" s="161" t="e" cm="1">
        <f t="array" aca="1" ref="AL7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7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79" s="139"/>
    </row>
    <row r="80" spans="1:40" x14ac:dyDescent="0.3">
      <c r="A80" s="151" t="str">
        <f>IFERROR(Folyamat[[#This Row],[DSMR]],"")</f>
        <v/>
      </c>
      <c r="B80" s="152" t="str">
        <f>IFERROR(Folyamat[[#This Row],[Feladat Rövidnév]],"")</f>
        <v/>
      </c>
      <c r="C80" s="152" t="str">
        <f>IFERROR(Mérföldkövek[[#This Row],[Projekt azonosító]] &amp; "-" &amp; Mérföldkövek[[#This Row],[Feladat Rövidnév]],"")</f>
        <v>-</v>
      </c>
      <c r="D80" s="153" t="str">
        <f>IFERROR(Folyamat[[#This Row],[Feladat leírás]],"")</f>
        <v/>
      </c>
      <c r="E80" s="154" t="str">
        <f>IFERROR(Folyamat[[#This Row],[Feladat Tipus]],"")</f>
        <v/>
      </c>
      <c r="F80" s="154" t="str">
        <f>IFERROR(Folyamat[[#This Row],[Kockázat]],"")</f>
        <v/>
      </c>
      <c r="G80" s="154" t="str">
        <f>IFERROR(Folyamat[[#This Row],[Részleg 02]],"")</f>
        <v/>
      </c>
      <c r="H80" s="154" t="str">
        <f>IFERROR(Folyamat[[#This Row],[Részleg 01]],"")</f>
        <v/>
      </c>
      <c r="I80" s="154" t="str">
        <f>IFERROR(Folyamat[[#This Row],[Felelős]],"")</f>
        <v/>
      </c>
      <c r="J80" s="154" t="str">
        <f>IFERROR(Folyamat[[#This Row],[Támogató]],"")</f>
        <v/>
      </c>
      <c r="K80" s="137"/>
      <c r="L80" s="137"/>
      <c r="M80" s="155" t="str">
        <f>IFERROR(Folyamat[[#This Row],[Volumen]],"")</f>
        <v/>
      </c>
      <c r="N80" s="156" t="str">
        <f>IFERROR(Folyamat[[#This Row],[Egység idő]],"")</f>
        <v/>
      </c>
      <c r="O80" s="157" t="str">
        <f>IFERROR(Folyamat[[#This Row],[Humánerő]],"")</f>
        <v/>
      </c>
      <c r="P80" s="158" t="str">
        <f>IFERROR(IF(Folyamat[[#This Row],[Ősszefoglaló feladat ID]]=0,"",Folyamat[[#This Row],[Ősszefoglaló feladat ID]]),"")</f>
        <v/>
      </c>
      <c r="Q80" s="159" t="str">
        <f>IFERROR(IF(Folyamat[[#This Row],[Szülő feladat ID]]=0,"",Folyamat[[#This Row],[Szülő feladat ID]]),"")</f>
        <v/>
      </c>
      <c r="R80" s="154" t="str">
        <f>IFERROR(IF(Folyamat[[#This Row],[Feladat Függöség Tipusa]]=0,"",Folyamat[[#This Row],[Feladat Függöség Tipusa]]),"")</f>
        <v/>
      </c>
      <c r="S80" s="160" t="str">
        <f>IFERROR(Folyamat[[#This Row],[Feladat Késleltetés]],"")</f>
        <v/>
      </c>
      <c r="T80" s="138"/>
      <c r="U80" s="141" t="str">
        <f>IFERROR(Folyamat[[#This Row],[Feladat Elinditása Részleges készültség esetén]],"")</f>
        <v/>
      </c>
      <c r="V8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80" s="162" cm="1">
        <f t="array" ref="W8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80" s="162" t="e">
        <f>Mérföldkövek[[#This Row],[Függökezdés Kalkulált]]+Mérföldkövek[[#This Row],[Feladat Késleltetés]]</f>
        <v>#VALUE!</v>
      </c>
      <c r="Y8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8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80" s="162" t="e" cm="1">
        <f t="array" aca="1" ref="AA8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8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80" s="162"/>
      <c r="AD8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8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80" s="163" t="str">
        <f>IFERROR(Folyamat[[#This Row],[Extra nap]],"")</f>
        <v/>
      </c>
      <c r="AG80" s="160" t="e">
        <f>ROUNDUP((Mérföldkövek[[#This Row],[Tervezettidő]]*24)/8,0)+Mérföldkövek[[#This Row],[Extra nap]]</f>
        <v>#VALUE!</v>
      </c>
      <c r="AH8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80" s="138"/>
      <c r="AJ80" s="161" cm="1">
        <f t="array" ref="AJ8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8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80" s="161" t="e" cm="1">
        <f t="array" aca="1" ref="AL8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8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80" s="139"/>
    </row>
    <row r="81" spans="1:40" x14ac:dyDescent="0.3">
      <c r="A81" s="151" t="str">
        <f>IFERROR(Folyamat[[#This Row],[DSMR]],"")</f>
        <v/>
      </c>
      <c r="B81" s="152" t="str">
        <f>IFERROR(Folyamat[[#This Row],[Feladat Rövidnév]],"")</f>
        <v/>
      </c>
      <c r="C81" s="152" t="str">
        <f>IFERROR(Mérföldkövek[[#This Row],[Projekt azonosító]] &amp; "-" &amp; Mérföldkövek[[#This Row],[Feladat Rövidnév]],"")</f>
        <v>-</v>
      </c>
      <c r="D81" s="153" t="str">
        <f>IFERROR(Folyamat[[#This Row],[Feladat leírás]],"")</f>
        <v/>
      </c>
      <c r="E81" s="154" t="str">
        <f>IFERROR(Folyamat[[#This Row],[Feladat Tipus]],"")</f>
        <v/>
      </c>
      <c r="F81" s="154" t="str">
        <f>IFERROR(Folyamat[[#This Row],[Kockázat]],"")</f>
        <v/>
      </c>
      <c r="G81" s="154" t="str">
        <f>IFERROR(Folyamat[[#This Row],[Részleg 02]],"")</f>
        <v/>
      </c>
      <c r="H81" s="154" t="str">
        <f>IFERROR(Folyamat[[#This Row],[Részleg 01]],"")</f>
        <v/>
      </c>
      <c r="I81" s="154" t="str">
        <f>IFERROR(Folyamat[[#This Row],[Felelős]],"")</f>
        <v/>
      </c>
      <c r="J81" s="154" t="str">
        <f>IFERROR(Folyamat[[#This Row],[Támogató]],"")</f>
        <v/>
      </c>
      <c r="K81" s="137"/>
      <c r="L81" s="137"/>
      <c r="M81" s="155" t="str">
        <f>IFERROR(Folyamat[[#This Row],[Volumen]],"")</f>
        <v/>
      </c>
      <c r="N81" s="156" t="str">
        <f>IFERROR(Folyamat[[#This Row],[Egység idő]],"")</f>
        <v/>
      </c>
      <c r="O81" s="157" t="str">
        <f>IFERROR(Folyamat[[#This Row],[Humánerő]],"")</f>
        <v/>
      </c>
      <c r="P81" s="158" t="str">
        <f>IFERROR(IF(Folyamat[[#This Row],[Ősszefoglaló feladat ID]]=0,"",Folyamat[[#This Row],[Ősszefoglaló feladat ID]]),"")</f>
        <v/>
      </c>
      <c r="Q81" s="159" t="str">
        <f>IFERROR(IF(Folyamat[[#This Row],[Szülő feladat ID]]=0,"",Folyamat[[#This Row],[Szülő feladat ID]]),"")</f>
        <v/>
      </c>
      <c r="R81" s="154" t="str">
        <f>IFERROR(IF(Folyamat[[#This Row],[Feladat Függöség Tipusa]]=0,"",Folyamat[[#This Row],[Feladat Függöség Tipusa]]),"")</f>
        <v/>
      </c>
      <c r="S81" s="160" t="str">
        <f>IFERROR(Folyamat[[#This Row],[Feladat Késleltetés]],"")</f>
        <v/>
      </c>
      <c r="T81" s="138"/>
      <c r="U81" s="141" t="str">
        <f>IFERROR(Folyamat[[#This Row],[Feladat Elinditása Részleges készültség esetén]],"")</f>
        <v/>
      </c>
      <c r="V8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81" s="162" cm="1">
        <f t="array" ref="W8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81" s="162" t="e">
        <f>Mérföldkövek[[#This Row],[Függökezdés Kalkulált]]+Mérföldkövek[[#This Row],[Feladat Késleltetés]]</f>
        <v>#VALUE!</v>
      </c>
      <c r="Y8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8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81" s="162" t="e" cm="1">
        <f t="array" aca="1" ref="AA8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8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81" s="162"/>
      <c r="AD8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8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81" s="163" t="str">
        <f>IFERROR(Folyamat[[#This Row],[Extra nap]],"")</f>
        <v/>
      </c>
      <c r="AG81" s="160" t="e">
        <f>ROUNDUP((Mérföldkövek[[#This Row],[Tervezettidő]]*24)/8,0)+Mérföldkövek[[#This Row],[Extra nap]]</f>
        <v>#VALUE!</v>
      </c>
      <c r="AH8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81" s="138"/>
      <c r="AJ81" s="161" cm="1">
        <f t="array" ref="AJ8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8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81" s="161" t="e" cm="1">
        <f t="array" aca="1" ref="AL8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8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81" s="139"/>
    </row>
    <row r="82" spans="1:40" x14ac:dyDescent="0.3">
      <c r="A82" s="151" t="str">
        <f>IFERROR(Folyamat[[#This Row],[DSMR]],"")</f>
        <v/>
      </c>
      <c r="B82" s="152" t="str">
        <f>IFERROR(Folyamat[[#This Row],[Feladat Rövidnév]],"")</f>
        <v/>
      </c>
      <c r="C82" s="152" t="str">
        <f>IFERROR(Mérföldkövek[[#This Row],[Projekt azonosító]] &amp; "-" &amp; Mérföldkövek[[#This Row],[Feladat Rövidnév]],"")</f>
        <v>-</v>
      </c>
      <c r="D82" s="153" t="str">
        <f>IFERROR(Folyamat[[#This Row],[Feladat leírás]],"")</f>
        <v/>
      </c>
      <c r="E82" s="154" t="str">
        <f>IFERROR(Folyamat[[#This Row],[Feladat Tipus]],"")</f>
        <v/>
      </c>
      <c r="F82" s="154" t="str">
        <f>IFERROR(Folyamat[[#This Row],[Kockázat]],"")</f>
        <v/>
      </c>
      <c r="G82" s="154" t="str">
        <f>IFERROR(Folyamat[[#This Row],[Részleg 02]],"")</f>
        <v/>
      </c>
      <c r="H82" s="154" t="str">
        <f>IFERROR(Folyamat[[#This Row],[Részleg 01]],"")</f>
        <v/>
      </c>
      <c r="I82" s="154" t="str">
        <f>IFERROR(Folyamat[[#This Row],[Felelős]],"")</f>
        <v/>
      </c>
      <c r="J82" s="154" t="str">
        <f>IFERROR(Folyamat[[#This Row],[Támogató]],"")</f>
        <v/>
      </c>
      <c r="K82" s="137"/>
      <c r="L82" s="137"/>
      <c r="M82" s="155" t="str">
        <f>IFERROR(Folyamat[[#This Row],[Volumen]],"")</f>
        <v/>
      </c>
      <c r="N82" s="156" t="str">
        <f>IFERROR(Folyamat[[#This Row],[Egység idő]],"")</f>
        <v/>
      </c>
      <c r="O82" s="157" t="str">
        <f>IFERROR(Folyamat[[#This Row],[Humánerő]],"")</f>
        <v/>
      </c>
      <c r="P82" s="158" t="str">
        <f>IFERROR(IF(Folyamat[[#This Row],[Ősszefoglaló feladat ID]]=0,"",Folyamat[[#This Row],[Ősszefoglaló feladat ID]]),"")</f>
        <v/>
      </c>
      <c r="Q82" s="159" t="str">
        <f>IFERROR(IF(Folyamat[[#This Row],[Szülő feladat ID]]=0,"",Folyamat[[#This Row],[Szülő feladat ID]]),"")</f>
        <v/>
      </c>
      <c r="R82" s="154" t="str">
        <f>IFERROR(IF(Folyamat[[#This Row],[Feladat Függöség Tipusa]]=0,"",Folyamat[[#This Row],[Feladat Függöség Tipusa]]),"")</f>
        <v/>
      </c>
      <c r="S82" s="160" t="str">
        <f>IFERROR(Folyamat[[#This Row],[Feladat Késleltetés]],"")</f>
        <v/>
      </c>
      <c r="T82" s="138"/>
      <c r="U82" s="141" t="str">
        <f>IFERROR(Folyamat[[#This Row],[Feladat Elinditása Részleges készültség esetén]],"")</f>
        <v/>
      </c>
      <c r="V8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82" s="162" cm="1">
        <f t="array" ref="W8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82" s="162" t="e">
        <f>Mérföldkövek[[#This Row],[Függökezdés Kalkulált]]+Mérföldkövek[[#This Row],[Feladat Késleltetés]]</f>
        <v>#VALUE!</v>
      </c>
      <c r="Y8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8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82" s="162" t="e" cm="1">
        <f t="array" aca="1" ref="AA8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8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82" s="162"/>
      <c r="AD8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82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82" s="163" t="str">
        <f>IFERROR(Folyamat[[#This Row],[Extra nap]],"")</f>
        <v/>
      </c>
      <c r="AG82" s="160" t="e">
        <f>ROUNDUP((Mérföldkövek[[#This Row],[Tervezettidő]]*24)/8,0)+Mérföldkövek[[#This Row],[Extra nap]]</f>
        <v>#VALUE!</v>
      </c>
      <c r="AH8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82" s="138"/>
      <c r="AJ82" s="161" cm="1">
        <f t="array" ref="AJ8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8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82" s="161" t="e" cm="1">
        <f t="array" aca="1" ref="AL8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8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82" s="139"/>
    </row>
    <row r="83" spans="1:40" x14ac:dyDescent="0.3">
      <c r="A83" s="151" t="str">
        <f>IFERROR(Folyamat[[#This Row],[DSMR]],"")</f>
        <v/>
      </c>
      <c r="B83" s="152" t="str">
        <f>IFERROR(Folyamat[[#This Row],[Feladat Rövidnév]],"")</f>
        <v/>
      </c>
      <c r="C83" s="152" t="str">
        <f>IFERROR(Mérföldkövek[[#This Row],[Projekt azonosító]] &amp; "-" &amp; Mérföldkövek[[#This Row],[Feladat Rövidnév]],"")</f>
        <v>-</v>
      </c>
      <c r="D83" s="153" t="str">
        <f>IFERROR(Folyamat[[#This Row],[Feladat leírás]],"")</f>
        <v/>
      </c>
      <c r="E83" s="154" t="str">
        <f>IFERROR(Folyamat[[#This Row],[Feladat Tipus]],"")</f>
        <v/>
      </c>
      <c r="F83" s="154" t="str">
        <f>IFERROR(Folyamat[[#This Row],[Kockázat]],"")</f>
        <v/>
      </c>
      <c r="G83" s="154" t="str">
        <f>IFERROR(Folyamat[[#This Row],[Részleg 02]],"")</f>
        <v/>
      </c>
      <c r="H83" s="154" t="str">
        <f>IFERROR(Folyamat[[#This Row],[Részleg 01]],"")</f>
        <v/>
      </c>
      <c r="I83" s="154" t="str">
        <f>IFERROR(Folyamat[[#This Row],[Felelős]],"")</f>
        <v/>
      </c>
      <c r="J83" s="154" t="str">
        <f>IFERROR(Folyamat[[#This Row],[Támogató]],"")</f>
        <v/>
      </c>
      <c r="K83" s="137"/>
      <c r="L83" s="137"/>
      <c r="M83" s="155" t="str">
        <f>IFERROR(Folyamat[[#This Row],[Volumen]],"")</f>
        <v/>
      </c>
      <c r="N83" s="156" t="str">
        <f>IFERROR(Folyamat[[#This Row],[Egység idő]],"")</f>
        <v/>
      </c>
      <c r="O83" s="157" t="str">
        <f>IFERROR(Folyamat[[#This Row],[Humánerő]],"")</f>
        <v/>
      </c>
      <c r="P83" s="158" t="str">
        <f>IFERROR(IF(Folyamat[[#This Row],[Ősszefoglaló feladat ID]]=0,"",Folyamat[[#This Row],[Ősszefoglaló feladat ID]]),"")</f>
        <v/>
      </c>
      <c r="Q83" s="159" t="str">
        <f>IFERROR(IF(Folyamat[[#This Row],[Szülő feladat ID]]=0,"",Folyamat[[#This Row],[Szülő feladat ID]]),"")</f>
        <v/>
      </c>
      <c r="R83" s="154" t="str">
        <f>IFERROR(IF(Folyamat[[#This Row],[Feladat Függöség Tipusa]]=0,"",Folyamat[[#This Row],[Feladat Függöség Tipusa]]),"")</f>
        <v/>
      </c>
      <c r="S83" s="160" t="str">
        <f>IFERROR(Folyamat[[#This Row],[Feladat Késleltetés]],"")</f>
        <v/>
      </c>
      <c r="T83" s="138"/>
      <c r="U83" s="141" t="str">
        <f>IFERROR(Folyamat[[#This Row],[Feladat Elinditása Részleges készültség esetén]],"")</f>
        <v/>
      </c>
      <c r="V8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83" s="162" cm="1">
        <f t="array" ref="W8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83" s="162" t="e">
        <f>Mérföldkövek[[#This Row],[Függökezdés Kalkulált]]+Mérföldkövek[[#This Row],[Feladat Késleltetés]]</f>
        <v>#VALUE!</v>
      </c>
      <c r="Y8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8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83" s="162" t="e" cm="1">
        <f t="array" aca="1" ref="AA8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8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83" s="162"/>
      <c r="AD8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83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83" s="163" t="str">
        <f>IFERROR(Folyamat[[#This Row],[Extra nap]],"")</f>
        <v/>
      </c>
      <c r="AG83" s="160" t="e">
        <f>ROUNDUP((Mérföldkövek[[#This Row],[Tervezettidő]]*24)/8,0)+Mérföldkövek[[#This Row],[Extra nap]]</f>
        <v>#VALUE!</v>
      </c>
      <c r="AH8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83" s="138"/>
      <c r="AJ83" s="161" cm="1">
        <f t="array" ref="AJ8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8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83" s="161" t="e" cm="1">
        <f t="array" aca="1" ref="AL8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8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83" s="139"/>
    </row>
    <row r="84" spans="1:40" x14ac:dyDescent="0.3">
      <c r="A84" s="151" t="str">
        <f>IFERROR(Folyamat[[#This Row],[DSMR]],"")</f>
        <v/>
      </c>
      <c r="B84" s="152" t="str">
        <f>IFERROR(Folyamat[[#This Row],[Feladat Rövidnév]],"")</f>
        <v/>
      </c>
      <c r="C84" s="152" t="str">
        <f>IFERROR(Mérföldkövek[[#This Row],[Projekt azonosító]] &amp; "-" &amp; Mérföldkövek[[#This Row],[Feladat Rövidnév]],"")</f>
        <v>-</v>
      </c>
      <c r="D84" s="153" t="str">
        <f>IFERROR(Folyamat[[#This Row],[Feladat leírás]],"")</f>
        <v/>
      </c>
      <c r="E84" s="154" t="str">
        <f>IFERROR(Folyamat[[#This Row],[Feladat Tipus]],"")</f>
        <v/>
      </c>
      <c r="F84" s="154" t="str">
        <f>IFERROR(Folyamat[[#This Row],[Kockázat]],"")</f>
        <v/>
      </c>
      <c r="G84" s="154" t="str">
        <f>IFERROR(Folyamat[[#This Row],[Részleg 02]],"")</f>
        <v/>
      </c>
      <c r="H84" s="154" t="str">
        <f>IFERROR(Folyamat[[#This Row],[Részleg 01]],"")</f>
        <v/>
      </c>
      <c r="I84" s="154" t="str">
        <f>IFERROR(Folyamat[[#This Row],[Felelős]],"")</f>
        <v/>
      </c>
      <c r="J84" s="154" t="str">
        <f>IFERROR(Folyamat[[#This Row],[Támogató]],"")</f>
        <v/>
      </c>
      <c r="K84" s="137"/>
      <c r="L84" s="137"/>
      <c r="M84" s="155" t="str">
        <f>IFERROR(Folyamat[[#This Row],[Volumen]],"")</f>
        <v/>
      </c>
      <c r="N84" s="156" t="str">
        <f>IFERROR(Folyamat[[#This Row],[Egység idő]],"")</f>
        <v/>
      </c>
      <c r="O84" s="157" t="str">
        <f>IFERROR(Folyamat[[#This Row],[Humánerő]],"")</f>
        <v/>
      </c>
      <c r="P84" s="158" t="str">
        <f>IFERROR(IF(Folyamat[[#This Row],[Ősszefoglaló feladat ID]]=0,"",Folyamat[[#This Row],[Ősszefoglaló feladat ID]]),"")</f>
        <v/>
      </c>
      <c r="Q84" s="159" t="str">
        <f>IFERROR(IF(Folyamat[[#This Row],[Szülő feladat ID]]=0,"",Folyamat[[#This Row],[Szülő feladat ID]]),"")</f>
        <v/>
      </c>
      <c r="R84" s="154" t="str">
        <f>IFERROR(IF(Folyamat[[#This Row],[Feladat Függöség Tipusa]]=0,"",Folyamat[[#This Row],[Feladat Függöség Tipusa]]),"")</f>
        <v/>
      </c>
      <c r="S84" s="160" t="str">
        <f>IFERROR(Folyamat[[#This Row],[Feladat Késleltetés]],"")</f>
        <v/>
      </c>
      <c r="T84" s="138"/>
      <c r="U84" s="141" t="str">
        <f>IFERROR(Folyamat[[#This Row],[Feladat Elinditása Részleges készültség esetén]],"")</f>
        <v/>
      </c>
      <c r="V8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84" s="162" cm="1">
        <f t="array" ref="W8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84" s="162" t="e">
        <f>Mérföldkövek[[#This Row],[Függökezdés Kalkulált]]+Mérföldkövek[[#This Row],[Feladat Késleltetés]]</f>
        <v>#VALUE!</v>
      </c>
      <c r="Y8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8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84" s="162" t="e" cm="1">
        <f t="array" aca="1" ref="AA8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8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84" s="162"/>
      <c r="AD8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84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84" s="163" t="str">
        <f>IFERROR(Folyamat[[#This Row],[Extra nap]],"")</f>
        <v/>
      </c>
      <c r="AG84" s="160" t="e">
        <f>ROUNDUP((Mérföldkövek[[#This Row],[Tervezettidő]]*24)/8,0)+Mérföldkövek[[#This Row],[Extra nap]]</f>
        <v>#VALUE!</v>
      </c>
      <c r="AH8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84" s="138"/>
      <c r="AJ84" s="161" cm="1">
        <f t="array" ref="AJ8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8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84" s="161" t="e" cm="1">
        <f t="array" aca="1" ref="AL8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8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84" s="139"/>
    </row>
    <row r="85" spans="1:40" x14ac:dyDescent="0.3">
      <c r="A85" s="151" t="str">
        <f>IFERROR(Folyamat[[#This Row],[DSMR]],"")</f>
        <v/>
      </c>
      <c r="B85" s="152" t="str">
        <f>IFERROR(Folyamat[[#This Row],[Feladat Rövidnév]],"")</f>
        <v/>
      </c>
      <c r="C85" s="152" t="str">
        <f>IFERROR(Mérföldkövek[[#This Row],[Projekt azonosító]] &amp; "-" &amp; Mérföldkövek[[#This Row],[Feladat Rövidnév]],"")</f>
        <v>-</v>
      </c>
      <c r="D85" s="153" t="str">
        <f>IFERROR(Folyamat[[#This Row],[Feladat leírás]],"")</f>
        <v/>
      </c>
      <c r="E85" s="154" t="str">
        <f>IFERROR(Folyamat[[#This Row],[Feladat Tipus]],"")</f>
        <v/>
      </c>
      <c r="F85" s="154" t="str">
        <f>IFERROR(Folyamat[[#This Row],[Kockázat]],"")</f>
        <v/>
      </c>
      <c r="G85" s="154" t="str">
        <f>IFERROR(Folyamat[[#This Row],[Részleg 02]],"")</f>
        <v/>
      </c>
      <c r="H85" s="154" t="str">
        <f>IFERROR(Folyamat[[#This Row],[Részleg 01]],"")</f>
        <v/>
      </c>
      <c r="I85" s="154" t="str">
        <f>IFERROR(Folyamat[[#This Row],[Felelős]],"")</f>
        <v/>
      </c>
      <c r="J85" s="154" t="str">
        <f>IFERROR(Folyamat[[#This Row],[Támogató]],"")</f>
        <v/>
      </c>
      <c r="K85" s="137"/>
      <c r="L85" s="137"/>
      <c r="M85" s="155" t="str">
        <f>IFERROR(Folyamat[[#This Row],[Volumen]],"")</f>
        <v/>
      </c>
      <c r="N85" s="156" t="str">
        <f>IFERROR(Folyamat[[#This Row],[Egység idő]],"")</f>
        <v/>
      </c>
      <c r="O85" s="157" t="str">
        <f>IFERROR(Folyamat[[#This Row],[Humánerő]],"")</f>
        <v/>
      </c>
      <c r="P85" s="158" t="str">
        <f>IFERROR(IF(Folyamat[[#This Row],[Ősszefoglaló feladat ID]]=0,"",Folyamat[[#This Row],[Ősszefoglaló feladat ID]]),"")</f>
        <v/>
      </c>
      <c r="Q85" s="159" t="str">
        <f>IFERROR(IF(Folyamat[[#This Row],[Szülő feladat ID]]=0,"",Folyamat[[#This Row],[Szülő feladat ID]]),"")</f>
        <v/>
      </c>
      <c r="R85" s="154" t="str">
        <f>IFERROR(IF(Folyamat[[#This Row],[Feladat Függöség Tipusa]]=0,"",Folyamat[[#This Row],[Feladat Függöség Tipusa]]),"")</f>
        <v/>
      </c>
      <c r="S85" s="160" t="str">
        <f>IFERROR(Folyamat[[#This Row],[Feladat Késleltetés]],"")</f>
        <v/>
      </c>
      <c r="T85" s="138"/>
      <c r="U85" s="141" t="str">
        <f>IFERROR(Folyamat[[#This Row],[Feladat Elinditása Részleges készültség esetén]],"")</f>
        <v/>
      </c>
      <c r="V8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85" s="162" cm="1">
        <f t="array" ref="W8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85" s="162" t="e">
        <f>Mérföldkövek[[#This Row],[Függökezdés Kalkulált]]+Mérföldkövek[[#This Row],[Feladat Késleltetés]]</f>
        <v>#VALUE!</v>
      </c>
      <c r="Y8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8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85" s="162" t="e" cm="1">
        <f t="array" aca="1" ref="AA8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8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85" s="162"/>
      <c r="AD8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85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85" s="163" t="str">
        <f>IFERROR(Folyamat[[#This Row],[Extra nap]],"")</f>
        <v/>
      </c>
      <c r="AG85" s="160" t="e">
        <f>ROUNDUP((Mérföldkövek[[#This Row],[Tervezettidő]]*24)/8,0)+Mérföldkövek[[#This Row],[Extra nap]]</f>
        <v>#VALUE!</v>
      </c>
      <c r="AH8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85" s="138"/>
      <c r="AJ85" s="161" cm="1">
        <f t="array" ref="AJ8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8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85" s="161" t="e" cm="1">
        <f t="array" aca="1" ref="AL8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8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85" s="139"/>
    </row>
    <row r="86" spans="1:40" x14ac:dyDescent="0.3">
      <c r="A86" s="151" t="str">
        <f>IFERROR(Folyamat[[#This Row],[DSMR]],"")</f>
        <v/>
      </c>
      <c r="B86" s="152" t="str">
        <f>IFERROR(Folyamat[[#This Row],[Feladat Rövidnév]],"")</f>
        <v/>
      </c>
      <c r="C86" s="152" t="str">
        <f>IFERROR(Mérföldkövek[[#This Row],[Projekt azonosító]] &amp; "-" &amp; Mérföldkövek[[#This Row],[Feladat Rövidnév]],"")</f>
        <v>-</v>
      </c>
      <c r="D86" s="153" t="str">
        <f>IFERROR(Folyamat[[#This Row],[Feladat leírás]],"")</f>
        <v/>
      </c>
      <c r="E86" s="154" t="str">
        <f>IFERROR(Folyamat[[#This Row],[Feladat Tipus]],"")</f>
        <v/>
      </c>
      <c r="F86" s="154" t="str">
        <f>IFERROR(Folyamat[[#This Row],[Kockázat]],"")</f>
        <v/>
      </c>
      <c r="G86" s="154" t="str">
        <f>IFERROR(Folyamat[[#This Row],[Részleg 02]],"")</f>
        <v/>
      </c>
      <c r="H86" s="154" t="str">
        <f>IFERROR(Folyamat[[#This Row],[Részleg 01]],"")</f>
        <v/>
      </c>
      <c r="I86" s="154" t="str">
        <f>IFERROR(Folyamat[[#This Row],[Felelős]],"")</f>
        <v/>
      </c>
      <c r="J86" s="154" t="str">
        <f>IFERROR(Folyamat[[#This Row],[Támogató]],"")</f>
        <v/>
      </c>
      <c r="K86" s="137"/>
      <c r="L86" s="137"/>
      <c r="M86" s="155" t="str">
        <f>IFERROR(Folyamat[[#This Row],[Volumen]],"")</f>
        <v/>
      </c>
      <c r="N86" s="156" t="str">
        <f>IFERROR(Folyamat[[#This Row],[Egység idő]],"")</f>
        <v/>
      </c>
      <c r="O86" s="157" t="str">
        <f>IFERROR(Folyamat[[#This Row],[Humánerő]],"")</f>
        <v/>
      </c>
      <c r="P86" s="158" t="str">
        <f>IFERROR(IF(Folyamat[[#This Row],[Ősszefoglaló feladat ID]]=0,"",Folyamat[[#This Row],[Ősszefoglaló feladat ID]]),"")</f>
        <v/>
      </c>
      <c r="Q86" s="159" t="str">
        <f>IFERROR(IF(Folyamat[[#This Row],[Szülő feladat ID]]=0,"",Folyamat[[#This Row],[Szülő feladat ID]]),"")</f>
        <v/>
      </c>
      <c r="R86" s="154" t="str">
        <f>IFERROR(IF(Folyamat[[#This Row],[Feladat Függöség Tipusa]]=0,"",Folyamat[[#This Row],[Feladat Függöség Tipusa]]),"")</f>
        <v/>
      </c>
      <c r="S86" s="160" t="str">
        <f>IFERROR(Folyamat[[#This Row],[Feladat Késleltetés]],"")</f>
        <v/>
      </c>
      <c r="T86" s="138"/>
      <c r="U86" s="141" t="str">
        <f>IFERROR(Folyamat[[#This Row],[Feladat Elinditása Részleges készültség esetén]],"")</f>
        <v/>
      </c>
      <c r="V8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86" s="162" cm="1">
        <f t="array" ref="W8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86" s="162" t="e">
        <f>Mérföldkövek[[#This Row],[Függökezdés Kalkulált]]+Mérföldkövek[[#This Row],[Feladat Késleltetés]]</f>
        <v>#VALUE!</v>
      </c>
      <c r="Y8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8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86" s="162" t="e" cm="1">
        <f t="array" aca="1" ref="AA8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8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86" s="162"/>
      <c r="AD8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86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86" s="163" t="str">
        <f>IFERROR(Folyamat[[#This Row],[Extra nap]],"")</f>
        <v/>
      </c>
      <c r="AG86" s="160" t="e">
        <f>ROUNDUP((Mérföldkövek[[#This Row],[Tervezettidő]]*24)/8,0)+Mérföldkövek[[#This Row],[Extra nap]]</f>
        <v>#VALUE!</v>
      </c>
      <c r="AH8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86" s="138"/>
      <c r="AJ86" s="161" cm="1">
        <f t="array" ref="AJ8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8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86" s="161" t="e" cm="1">
        <f t="array" aca="1" ref="AL8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8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86" s="139"/>
    </row>
    <row r="87" spans="1:40" x14ac:dyDescent="0.3">
      <c r="A87" s="151" t="str">
        <f>IFERROR(Folyamat[[#This Row],[DSMR]],"")</f>
        <v/>
      </c>
      <c r="B87" s="152" t="str">
        <f>IFERROR(Folyamat[[#This Row],[Feladat Rövidnév]],"")</f>
        <v/>
      </c>
      <c r="C87" s="152" t="str">
        <f>IFERROR(Mérföldkövek[[#This Row],[Projekt azonosító]] &amp; "-" &amp; Mérföldkövek[[#This Row],[Feladat Rövidnév]],"")</f>
        <v>-</v>
      </c>
      <c r="D87" s="153" t="str">
        <f>IFERROR(Folyamat[[#This Row],[Feladat leírás]],"")</f>
        <v/>
      </c>
      <c r="E87" s="154" t="str">
        <f>IFERROR(Folyamat[[#This Row],[Feladat Tipus]],"")</f>
        <v/>
      </c>
      <c r="F87" s="154" t="str">
        <f>IFERROR(Folyamat[[#This Row],[Kockázat]],"")</f>
        <v/>
      </c>
      <c r="G87" s="154" t="str">
        <f>IFERROR(Folyamat[[#This Row],[Részleg 02]],"")</f>
        <v/>
      </c>
      <c r="H87" s="154" t="str">
        <f>IFERROR(Folyamat[[#This Row],[Részleg 01]],"")</f>
        <v/>
      </c>
      <c r="I87" s="154" t="str">
        <f>IFERROR(Folyamat[[#This Row],[Felelős]],"")</f>
        <v/>
      </c>
      <c r="J87" s="154" t="str">
        <f>IFERROR(Folyamat[[#This Row],[Támogató]],"")</f>
        <v/>
      </c>
      <c r="K87" s="137"/>
      <c r="L87" s="137"/>
      <c r="M87" s="155" t="str">
        <f>IFERROR(Folyamat[[#This Row],[Volumen]],"")</f>
        <v/>
      </c>
      <c r="N87" s="156" t="str">
        <f>IFERROR(Folyamat[[#This Row],[Egység idő]],"")</f>
        <v/>
      </c>
      <c r="O87" s="157" t="str">
        <f>IFERROR(Folyamat[[#This Row],[Humánerő]],"")</f>
        <v/>
      </c>
      <c r="P87" s="158" t="str">
        <f>IFERROR(IF(Folyamat[[#This Row],[Ősszefoglaló feladat ID]]=0,"",Folyamat[[#This Row],[Ősszefoglaló feladat ID]]),"")</f>
        <v/>
      </c>
      <c r="Q87" s="159" t="str">
        <f>IFERROR(IF(Folyamat[[#This Row],[Szülő feladat ID]]=0,"",Folyamat[[#This Row],[Szülő feladat ID]]),"")</f>
        <v/>
      </c>
      <c r="R87" s="154" t="str">
        <f>IFERROR(IF(Folyamat[[#This Row],[Feladat Függöség Tipusa]]=0,"",Folyamat[[#This Row],[Feladat Függöség Tipusa]]),"")</f>
        <v/>
      </c>
      <c r="S87" s="160" t="str">
        <f>IFERROR(Folyamat[[#This Row],[Feladat Késleltetés]],"")</f>
        <v/>
      </c>
      <c r="T87" s="138"/>
      <c r="U87" s="141" t="str">
        <f>IFERROR(Folyamat[[#This Row],[Feladat Elinditása Részleges készültség esetén]],"")</f>
        <v/>
      </c>
      <c r="V8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87" s="162" cm="1">
        <f t="array" ref="W8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87" s="162" t="e">
        <f>Mérföldkövek[[#This Row],[Függökezdés Kalkulált]]+Mérföldkövek[[#This Row],[Feladat Késleltetés]]</f>
        <v>#VALUE!</v>
      </c>
      <c r="Y8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8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87" s="162" t="e" cm="1">
        <f t="array" aca="1" ref="AA8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8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87" s="162"/>
      <c r="AD8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87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87" s="163" t="str">
        <f>IFERROR(Folyamat[[#This Row],[Extra nap]],"")</f>
        <v/>
      </c>
      <c r="AG87" s="160" t="e">
        <f>ROUNDUP((Mérföldkövek[[#This Row],[Tervezettidő]]*24)/8,0)+Mérföldkövek[[#This Row],[Extra nap]]</f>
        <v>#VALUE!</v>
      </c>
      <c r="AH8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87" s="138"/>
      <c r="AJ87" s="161" cm="1">
        <f t="array" ref="AJ8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8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87" s="161" t="e" cm="1">
        <f t="array" aca="1" ref="AL8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8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87" s="139"/>
    </row>
    <row r="88" spans="1:40" x14ac:dyDescent="0.3">
      <c r="A88" s="151" t="str">
        <f>IFERROR(Folyamat[[#This Row],[DSMR]],"")</f>
        <v/>
      </c>
      <c r="B88" s="152" t="str">
        <f>IFERROR(Folyamat[[#This Row],[Feladat Rövidnév]],"")</f>
        <v/>
      </c>
      <c r="C88" s="152" t="str">
        <f>IFERROR(Mérföldkövek[[#This Row],[Projekt azonosító]] &amp; "-" &amp; Mérföldkövek[[#This Row],[Feladat Rövidnév]],"")</f>
        <v>-</v>
      </c>
      <c r="D88" s="153" t="str">
        <f>IFERROR(Folyamat[[#This Row],[Feladat leírás]],"")</f>
        <v/>
      </c>
      <c r="E88" s="154" t="str">
        <f>IFERROR(Folyamat[[#This Row],[Feladat Tipus]],"")</f>
        <v/>
      </c>
      <c r="F88" s="154" t="str">
        <f>IFERROR(Folyamat[[#This Row],[Kockázat]],"")</f>
        <v/>
      </c>
      <c r="G88" s="154" t="str">
        <f>IFERROR(Folyamat[[#This Row],[Részleg 02]],"")</f>
        <v/>
      </c>
      <c r="H88" s="154" t="str">
        <f>IFERROR(Folyamat[[#This Row],[Részleg 01]],"")</f>
        <v/>
      </c>
      <c r="I88" s="154" t="str">
        <f>IFERROR(Folyamat[[#This Row],[Felelős]],"")</f>
        <v/>
      </c>
      <c r="J88" s="154" t="str">
        <f>IFERROR(Folyamat[[#This Row],[Támogató]],"")</f>
        <v/>
      </c>
      <c r="K88" s="137"/>
      <c r="L88" s="137"/>
      <c r="M88" s="155" t="str">
        <f>IFERROR(Folyamat[[#This Row],[Volumen]],"")</f>
        <v/>
      </c>
      <c r="N88" s="156" t="str">
        <f>IFERROR(Folyamat[[#This Row],[Egység idő]],"")</f>
        <v/>
      </c>
      <c r="O88" s="157" t="str">
        <f>IFERROR(Folyamat[[#This Row],[Humánerő]],"")</f>
        <v/>
      </c>
      <c r="P88" s="158" t="str">
        <f>IFERROR(IF(Folyamat[[#This Row],[Ősszefoglaló feladat ID]]=0,"",Folyamat[[#This Row],[Ősszefoglaló feladat ID]]),"")</f>
        <v/>
      </c>
      <c r="Q88" s="159" t="str">
        <f>IFERROR(IF(Folyamat[[#This Row],[Szülő feladat ID]]=0,"",Folyamat[[#This Row],[Szülő feladat ID]]),"")</f>
        <v/>
      </c>
      <c r="R88" s="154" t="str">
        <f>IFERROR(IF(Folyamat[[#This Row],[Feladat Függöség Tipusa]]=0,"",Folyamat[[#This Row],[Feladat Függöség Tipusa]]),"")</f>
        <v/>
      </c>
      <c r="S88" s="160" t="str">
        <f>IFERROR(Folyamat[[#This Row],[Feladat Késleltetés]],"")</f>
        <v/>
      </c>
      <c r="T88" s="138"/>
      <c r="U88" s="141" t="str">
        <f>IFERROR(Folyamat[[#This Row],[Feladat Elinditása Részleges készültség esetén]],"")</f>
        <v/>
      </c>
      <c r="V8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88" s="162" cm="1">
        <f t="array" ref="W8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88" s="162" t="e">
        <f>Mérföldkövek[[#This Row],[Függökezdés Kalkulált]]+Mérföldkövek[[#This Row],[Feladat Késleltetés]]</f>
        <v>#VALUE!</v>
      </c>
      <c r="Y8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8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88" s="162" t="e" cm="1">
        <f t="array" aca="1" ref="AA8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8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88" s="162"/>
      <c r="AD8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88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88" s="163" t="str">
        <f>IFERROR(Folyamat[[#This Row],[Extra nap]],"")</f>
        <v/>
      </c>
      <c r="AG88" s="160" t="e">
        <f>ROUNDUP((Mérföldkövek[[#This Row],[Tervezettidő]]*24)/8,0)+Mérföldkövek[[#This Row],[Extra nap]]</f>
        <v>#VALUE!</v>
      </c>
      <c r="AH8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88" s="138"/>
      <c r="AJ88" s="161" cm="1">
        <f t="array" ref="AJ8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8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88" s="161" t="e" cm="1">
        <f t="array" aca="1" ref="AL8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8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88" s="139"/>
    </row>
    <row r="89" spans="1:40" x14ac:dyDescent="0.3">
      <c r="A89" s="151" t="str">
        <f>IFERROR(Folyamat[[#This Row],[DSMR]],"")</f>
        <v/>
      </c>
      <c r="B89" s="152" t="str">
        <f>IFERROR(Folyamat[[#This Row],[Feladat Rövidnév]],"")</f>
        <v/>
      </c>
      <c r="C89" s="152" t="str">
        <f>IFERROR(Mérföldkövek[[#This Row],[Projekt azonosító]] &amp; "-" &amp; Mérföldkövek[[#This Row],[Feladat Rövidnév]],"")</f>
        <v>-</v>
      </c>
      <c r="D89" s="153" t="str">
        <f>IFERROR(Folyamat[[#This Row],[Feladat leírás]],"")</f>
        <v/>
      </c>
      <c r="E89" s="154" t="str">
        <f>IFERROR(Folyamat[[#This Row],[Feladat Tipus]],"")</f>
        <v/>
      </c>
      <c r="F89" s="154" t="str">
        <f>IFERROR(Folyamat[[#This Row],[Kockázat]],"")</f>
        <v/>
      </c>
      <c r="G89" s="154" t="str">
        <f>IFERROR(Folyamat[[#This Row],[Részleg 02]],"")</f>
        <v/>
      </c>
      <c r="H89" s="154" t="str">
        <f>IFERROR(Folyamat[[#This Row],[Részleg 01]],"")</f>
        <v/>
      </c>
      <c r="I89" s="154" t="str">
        <f>IFERROR(Folyamat[[#This Row],[Felelős]],"")</f>
        <v/>
      </c>
      <c r="J89" s="154" t="str">
        <f>IFERROR(Folyamat[[#This Row],[Támogató]],"")</f>
        <v/>
      </c>
      <c r="K89" s="137"/>
      <c r="L89" s="137"/>
      <c r="M89" s="155" t="str">
        <f>IFERROR(Folyamat[[#This Row],[Volumen]],"")</f>
        <v/>
      </c>
      <c r="N89" s="156" t="str">
        <f>IFERROR(Folyamat[[#This Row],[Egység idő]],"")</f>
        <v/>
      </c>
      <c r="O89" s="157" t="str">
        <f>IFERROR(Folyamat[[#This Row],[Humánerő]],"")</f>
        <v/>
      </c>
      <c r="P89" s="158" t="str">
        <f>IFERROR(IF(Folyamat[[#This Row],[Ősszefoglaló feladat ID]]=0,"",Folyamat[[#This Row],[Ősszefoglaló feladat ID]]),"")</f>
        <v/>
      </c>
      <c r="Q89" s="159" t="str">
        <f>IFERROR(IF(Folyamat[[#This Row],[Szülő feladat ID]]=0,"",Folyamat[[#This Row],[Szülő feladat ID]]),"")</f>
        <v/>
      </c>
      <c r="R89" s="154" t="str">
        <f>IFERROR(IF(Folyamat[[#This Row],[Feladat Függöség Tipusa]]=0,"",Folyamat[[#This Row],[Feladat Függöség Tipusa]]),"")</f>
        <v/>
      </c>
      <c r="S89" s="160" t="str">
        <f>IFERROR(Folyamat[[#This Row],[Feladat Késleltetés]],"")</f>
        <v/>
      </c>
      <c r="T89" s="138"/>
      <c r="U89" s="141" t="str">
        <f>IFERROR(Folyamat[[#This Row],[Feladat Elinditása Részleges készültség esetén]],"")</f>
        <v/>
      </c>
      <c r="V8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89" s="162" cm="1">
        <f t="array" ref="W8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89" s="162" t="e">
        <f>Mérföldkövek[[#This Row],[Függökezdés Kalkulált]]+Mérföldkövek[[#This Row],[Feladat Késleltetés]]</f>
        <v>#VALUE!</v>
      </c>
      <c r="Y8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8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89" s="162" t="e" cm="1">
        <f t="array" aca="1" ref="AA8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8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89" s="162"/>
      <c r="AD8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89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89" s="163" t="str">
        <f>IFERROR(Folyamat[[#This Row],[Extra nap]],"")</f>
        <v/>
      </c>
      <c r="AG89" s="160" t="e">
        <f>ROUNDUP((Mérföldkövek[[#This Row],[Tervezettidő]]*24)/8,0)+Mérföldkövek[[#This Row],[Extra nap]]</f>
        <v>#VALUE!</v>
      </c>
      <c r="AH8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89" s="138"/>
      <c r="AJ89" s="161" cm="1">
        <f t="array" ref="AJ8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8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89" s="161" t="e" cm="1">
        <f t="array" aca="1" ref="AL8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8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89" s="139"/>
    </row>
    <row r="90" spans="1:40" x14ac:dyDescent="0.3">
      <c r="A90" s="151" t="str">
        <f>IFERROR(Folyamat[[#This Row],[DSMR]],"")</f>
        <v/>
      </c>
      <c r="B90" s="152" t="str">
        <f>IFERROR(Folyamat[[#This Row],[Feladat Rövidnév]],"")</f>
        <v/>
      </c>
      <c r="C90" s="152" t="str">
        <f>IFERROR(Mérföldkövek[[#This Row],[Projekt azonosító]] &amp; "-" &amp; Mérföldkövek[[#This Row],[Feladat Rövidnév]],"")</f>
        <v>-</v>
      </c>
      <c r="D90" s="153" t="str">
        <f>IFERROR(Folyamat[[#This Row],[Feladat leírás]],"")</f>
        <v/>
      </c>
      <c r="E90" s="154" t="str">
        <f>IFERROR(Folyamat[[#This Row],[Feladat Tipus]],"")</f>
        <v/>
      </c>
      <c r="F90" s="154" t="str">
        <f>IFERROR(Folyamat[[#This Row],[Kockázat]],"")</f>
        <v/>
      </c>
      <c r="G90" s="154" t="str">
        <f>IFERROR(Folyamat[[#This Row],[Részleg 02]],"")</f>
        <v/>
      </c>
      <c r="H90" s="154" t="str">
        <f>IFERROR(Folyamat[[#This Row],[Részleg 01]],"")</f>
        <v/>
      </c>
      <c r="I90" s="154" t="str">
        <f>IFERROR(Folyamat[[#This Row],[Felelős]],"")</f>
        <v/>
      </c>
      <c r="J90" s="154" t="str">
        <f>IFERROR(Folyamat[[#This Row],[Támogató]],"")</f>
        <v/>
      </c>
      <c r="K90" s="137"/>
      <c r="L90" s="137"/>
      <c r="M90" s="155" t="str">
        <f>IFERROR(Folyamat[[#This Row],[Volumen]],"")</f>
        <v/>
      </c>
      <c r="N90" s="156" t="str">
        <f>IFERROR(Folyamat[[#This Row],[Egység idő]],"")</f>
        <v/>
      </c>
      <c r="O90" s="157" t="str">
        <f>IFERROR(Folyamat[[#This Row],[Humánerő]],"")</f>
        <v/>
      </c>
      <c r="P90" s="158" t="str">
        <f>IFERROR(IF(Folyamat[[#This Row],[Ősszefoglaló feladat ID]]=0,"",Folyamat[[#This Row],[Ősszefoglaló feladat ID]]),"")</f>
        <v/>
      </c>
      <c r="Q90" s="159" t="str">
        <f>IFERROR(IF(Folyamat[[#This Row],[Szülő feladat ID]]=0,"",Folyamat[[#This Row],[Szülő feladat ID]]),"")</f>
        <v/>
      </c>
      <c r="R90" s="154" t="str">
        <f>IFERROR(IF(Folyamat[[#This Row],[Feladat Függöség Tipusa]]=0,"",Folyamat[[#This Row],[Feladat Függöség Tipusa]]),"")</f>
        <v/>
      </c>
      <c r="S90" s="160" t="str">
        <f>IFERROR(Folyamat[[#This Row],[Feladat Késleltetés]],"")</f>
        <v/>
      </c>
      <c r="T90" s="138"/>
      <c r="U90" s="141" t="str">
        <f>IFERROR(Folyamat[[#This Row],[Feladat Elinditása Részleges készültség esetén]],"")</f>
        <v/>
      </c>
      <c r="V9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90" s="162" cm="1">
        <f t="array" ref="W9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90" s="162" t="e">
        <f>Mérföldkövek[[#This Row],[Függökezdés Kalkulált]]+Mérföldkövek[[#This Row],[Feladat Késleltetés]]</f>
        <v>#VALUE!</v>
      </c>
      <c r="Y9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9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90" s="162" t="e" cm="1">
        <f t="array" aca="1" ref="AA9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9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90" s="162"/>
      <c r="AD9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90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90" s="163" t="str">
        <f>IFERROR(Folyamat[[#This Row],[Extra nap]],"")</f>
        <v/>
      </c>
      <c r="AG90" s="160" t="e">
        <f>ROUNDUP((Mérföldkövek[[#This Row],[Tervezettidő]]*24)/8,0)+Mérföldkövek[[#This Row],[Extra nap]]</f>
        <v>#VALUE!</v>
      </c>
      <c r="AH9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90" s="138"/>
      <c r="AJ90" s="161" cm="1">
        <f t="array" ref="AJ9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9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90" s="161" t="e" cm="1">
        <f t="array" aca="1" ref="AL9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9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90" s="139"/>
    </row>
    <row r="91" spans="1:40" x14ac:dyDescent="0.3">
      <c r="A91" s="151" t="str">
        <f>IFERROR(Folyamat[[#This Row],[DSMR]],"")</f>
        <v/>
      </c>
      <c r="B91" s="152" t="str">
        <f>IFERROR(Folyamat[[#This Row],[Feladat Rövidnév]],"")</f>
        <v/>
      </c>
      <c r="C91" s="152" t="str">
        <f>IFERROR(Mérföldkövek[[#This Row],[Projekt azonosító]] &amp; "-" &amp; Mérföldkövek[[#This Row],[Feladat Rövidnév]],"")</f>
        <v>-</v>
      </c>
      <c r="D91" s="153" t="str">
        <f>IFERROR(Folyamat[[#This Row],[Feladat leírás]],"")</f>
        <v/>
      </c>
      <c r="E91" s="154" t="str">
        <f>IFERROR(Folyamat[[#This Row],[Feladat Tipus]],"")</f>
        <v/>
      </c>
      <c r="F91" s="154" t="str">
        <f>IFERROR(Folyamat[[#This Row],[Kockázat]],"")</f>
        <v/>
      </c>
      <c r="G91" s="154" t="str">
        <f>IFERROR(Folyamat[[#This Row],[Részleg 02]],"")</f>
        <v/>
      </c>
      <c r="H91" s="154" t="str">
        <f>IFERROR(Folyamat[[#This Row],[Részleg 01]],"")</f>
        <v/>
      </c>
      <c r="I91" s="154" t="str">
        <f>IFERROR(Folyamat[[#This Row],[Felelős]],"")</f>
        <v/>
      </c>
      <c r="J91" s="154" t="str">
        <f>IFERROR(Folyamat[[#This Row],[Támogató]],"")</f>
        <v/>
      </c>
      <c r="K91" s="147"/>
      <c r="L91" s="150"/>
      <c r="M91" s="155" t="str">
        <f>IFERROR(Folyamat[[#This Row],[Volumen]],"")</f>
        <v/>
      </c>
      <c r="N91" s="156" t="str">
        <f>IFERROR(Folyamat[[#This Row],[Egység idő]],"")</f>
        <v/>
      </c>
      <c r="O91" s="157" t="str">
        <f>IFERROR(Folyamat[[#This Row],[Humánerő]],"")</f>
        <v/>
      </c>
      <c r="P91" s="174" t="str">
        <f>IFERROR(IF(Folyamat[[#This Row],[Ősszefoglaló feladat ID]]=0,"",Folyamat[[#This Row],[Ősszefoglaló feladat ID]]),"")</f>
        <v/>
      </c>
      <c r="Q91" s="159" t="str">
        <f>IFERROR(IF(Folyamat[[#This Row],[Szülő feladat ID]]=0,"",Folyamat[[#This Row],[Szülő feladat ID]]),"")</f>
        <v/>
      </c>
      <c r="R91" s="154" t="str">
        <f>IFERROR(IF(Folyamat[[#This Row],[Feladat Függöség Tipusa]]=0,"",Folyamat[[#This Row],[Feladat Függöség Tipusa]]),"")</f>
        <v/>
      </c>
      <c r="S91" s="160" t="str">
        <f>IFERROR(Folyamat[[#This Row],[Feladat Késleltetés]],"")</f>
        <v/>
      </c>
      <c r="T91" s="138"/>
      <c r="U91" s="141" t="str">
        <f>IFERROR(Folyamat[[#This Row],[Feladat Elinditása Részleges készültség esetén]],"")</f>
        <v/>
      </c>
      <c r="V9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91" s="162" cm="1">
        <f t="array" ref="W9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91" s="162" t="e">
        <f>Mérföldkövek[[#This Row],[Függökezdés Kalkulált]]+Mérföldkövek[[#This Row],[Feladat Késleltetés]]</f>
        <v>#VALUE!</v>
      </c>
      <c r="Y9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9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91" s="162" t="e" cm="1">
        <f t="array" aca="1" ref="AA9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9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91" s="171"/>
      <c r="AD91" s="172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91" s="164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91" s="163" t="str">
        <f>IFERROR(Folyamat[[#This Row],[Extra nap]],"")</f>
        <v/>
      </c>
      <c r="AG91" s="160" t="e">
        <f>ROUNDUP((Mérföldkövek[[#This Row],[Tervezettidő]]*24)/8,0)+Mérföldkövek[[#This Row],[Extra nap]]</f>
        <v>#VALUE!</v>
      </c>
      <c r="AH9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91" s="138"/>
      <c r="AJ91" s="161" cm="1">
        <f t="array" ref="AJ9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9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91" s="161" t="e" cm="1">
        <f t="array" aca="1" ref="AL9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9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91" s="139"/>
    </row>
    <row r="92" spans="1:40" x14ac:dyDescent="0.3">
      <c r="A92" s="151" t="str">
        <f>IFERROR(Folyamat[[#This Row],[DSMR]],"")</f>
        <v/>
      </c>
      <c r="B92" s="152" t="str">
        <f>IFERROR(Folyamat[[#This Row],[Feladat Rövidnév]],"")</f>
        <v/>
      </c>
      <c r="C92" s="152" t="str">
        <f>IFERROR(Mérföldkövek[[#This Row],[Projekt azonosító]] &amp; "-" &amp; Mérföldkövek[[#This Row],[Feladat Rövidnév]],"")</f>
        <v>-</v>
      </c>
      <c r="D92" s="153" t="str">
        <f>IFERROR(Folyamat[[#This Row],[Feladat leírás]],"")</f>
        <v/>
      </c>
      <c r="E92" s="154" t="str">
        <f>IFERROR(Folyamat[[#This Row],[Feladat Tipus]],"")</f>
        <v/>
      </c>
      <c r="F92" s="154" t="str">
        <f>IFERROR(Folyamat[[#This Row],[Kockázat]],"")</f>
        <v/>
      </c>
      <c r="G92" s="154" t="str">
        <f>IFERROR(Folyamat[[#This Row],[Részleg 02]],"")</f>
        <v/>
      </c>
      <c r="H92" s="154" t="str">
        <f>IFERROR(Folyamat[[#This Row],[Részleg 01]],"")</f>
        <v/>
      </c>
      <c r="I92" s="154" t="str">
        <f>IFERROR(Folyamat[[#This Row],[Felelős]],"")</f>
        <v/>
      </c>
      <c r="J92" s="154" t="str">
        <f>IFERROR(Folyamat[[#This Row],[Támogató]],"")</f>
        <v/>
      </c>
      <c r="K92" s="143"/>
      <c r="L92" s="143"/>
      <c r="M92" s="155" t="str">
        <f>IFERROR(Folyamat[[#This Row],[Volumen]],"")</f>
        <v/>
      </c>
      <c r="N92" s="156" t="str">
        <f>IFERROR(Folyamat[[#This Row],[Egység idő]],"")</f>
        <v/>
      </c>
      <c r="O92" s="157" t="str">
        <f>IFERROR(Folyamat[[#This Row],[Humánerő]],"")</f>
        <v/>
      </c>
      <c r="P92" s="166" t="str">
        <f>IFERROR(IF(Folyamat[[#This Row],[Ősszefoglaló feladat ID]]=0,"",Folyamat[[#This Row],[Ősszefoglaló feladat ID]]),"")</f>
        <v/>
      </c>
      <c r="Q92" s="159" t="str">
        <f>IFERROR(IF(Folyamat[[#This Row],[Szülő feladat ID]]=0,"",Folyamat[[#This Row],[Szülő feladat ID]]),"")</f>
        <v/>
      </c>
      <c r="R92" s="154" t="str">
        <f>IFERROR(IF(Folyamat[[#This Row],[Feladat Függöség Tipusa]]=0,"",Folyamat[[#This Row],[Feladat Függöség Tipusa]]),"")</f>
        <v/>
      </c>
      <c r="S92" s="160" t="str">
        <f>IFERROR(Folyamat[[#This Row],[Feladat Késleltetés]],"")</f>
        <v/>
      </c>
      <c r="T92" s="144"/>
      <c r="U92" s="141" t="str">
        <f>IFERROR(Folyamat[[#This Row],[Feladat Elinditása Részleges készültség esetén]],"")</f>
        <v/>
      </c>
      <c r="V9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92" s="162" cm="1">
        <f t="array" ref="W9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92" s="162" t="e">
        <f>Mérföldkövek[[#This Row],[Függökezdés Kalkulált]]+Mérföldkövek[[#This Row],[Feladat Késleltetés]]</f>
        <v>#VALUE!</v>
      </c>
      <c r="Y9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9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92" s="162" t="e" cm="1">
        <f t="array" aca="1" ref="AA9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9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92" s="169"/>
      <c r="AD9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9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92" s="163" t="str">
        <f>IFERROR(Folyamat[[#This Row],[Extra nap]],"")</f>
        <v/>
      </c>
      <c r="AG92" s="160" t="e">
        <f>ROUNDUP((Mérföldkövek[[#This Row],[Tervezettidő]]*24)/8,0)+Mérföldkövek[[#This Row],[Extra nap]]</f>
        <v>#VALUE!</v>
      </c>
      <c r="AH9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92" s="138"/>
      <c r="AJ92" s="161" cm="1">
        <f t="array" ref="AJ9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9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92" s="161" t="e" cm="1">
        <f t="array" aca="1" ref="AL9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9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92" s="139"/>
    </row>
    <row r="93" spans="1:40" x14ac:dyDescent="0.3">
      <c r="A93" s="151" t="str">
        <f>IFERROR(Folyamat[[#This Row],[DSMR]],"")</f>
        <v/>
      </c>
      <c r="B93" s="152" t="str">
        <f>IFERROR(Folyamat[[#This Row],[Feladat Rövidnév]],"")</f>
        <v/>
      </c>
      <c r="C93" s="152" t="str">
        <f>IFERROR(Mérföldkövek[[#This Row],[Projekt azonosító]] &amp; "-" &amp; Mérföldkövek[[#This Row],[Feladat Rövidnév]],"")</f>
        <v>-</v>
      </c>
      <c r="D93" s="153" t="str">
        <f>IFERROR(Folyamat[[#This Row],[Feladat leírás]],"")</f>
        <v/>
      </c>
      <c r="E93" s="154" t="str">
        <f>IFERROR(Folyamat[[#This Row],[Feladat Tipus]],"")</f>
        <v/>
      </c>
      <c r="F93" s="154" t="str">
        <f>IFERROR(Folyamat[[#This Row],[Kockázat]],"")</f>
        <v/>
      </c>
      <c r="G93" s="154" t="str">
        <f>IFERROR(Folyamat[[#This Row],[Részleg 02]],"")</f>
        <v/>
      </c>
      <c r="H93" s="154" t="str">
        <f>IFERROR(Folyamat[[#This Row],[Részleg 01]],"")</f>
        <v/>
      </c>
      <c r="I93" s="154" t="str">
        <f>IFERROR(Folyamat[[#This Row],[Felelős]],"")</f>
        <v/>
      </c>
      <c r="J93" s="154" t="str">
        <f>IFERROR(Folyamat[[#This Row],[Támogató]],"")</f>
        <v/>
      </c>
      <c r="K93" s="143"/>
      <c r="L93" s="143"/>
      <c r="M93" s="155" t="str">
        <f>IFERROR(Folyamat[[#This Row],[Volumen]],"")</f>
        <v/>
      </c>
      <c r="N93" s="156" t="str">
        <f>IFERROR(Folyamat[[#This Row],[Egység idő]],"")</f>
        <v/>
      </c>
      <c r="O93" s="157" t="str">
        <f>IFERROR(Folyamat[[#This Row],[Humánerő]],"")</f>
        <v/>
      </c>
      <c r="P93" s="166" t="str">
        <f>IFERROR(IF(Folyamat[[#This Row],[Ősszefoglaló feladat ID]]=0,"",Folyamat[[#This Row],[Ősszefoglaló feladat ID]]),"")</f>
        <v/>
      </c>
      <c r="Q93" s="159" t="str">
        <f>IFERROR(IF(Folyamat[[#This Row],[Szülő feladat ID]]=0,"",Folyamat[[#This Row],[Szülő feladat ID]]),"")</f>
        <v/>
      </c>
      <c r="R93" s="154" t="str">
        <f>IFERROR(IF(Folyamat[[#This Row],[Feladat Függöség Tipusa]]=0,"",Folyamat[[#This Row],[Feladat Függöség Tipusa]]),"")</f>
        <v/>
      </c>
      <c r="S93" s="160" t="str">
        <f>IFERROR(Folyamat[[#This Row],[Feladat Késleltetés]],"")</f>
        <v/>
      </c>
      <c r="T93" s="144"/>
      <c r="U93" s="141" t="str">
        <f>IFERROR(Folyamat[[#This Row],[Feladat Elinditása Részleges készültség esetén]],"")</f>
        <v/>
      </c>
      <c r="V9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93" s="162" cm="1">
        <f t="array" ref="W9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93" s="162" t="e">
        <f>Mérföldkövek[[#This Row],[Függökezdés Kalkulált]]+Mérföldkövek[[#This Row],[Feladat Késleltetés]]</f>
        <v>#VALUE!</v>
      </c>
      <c r="Y9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9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93" s="162" t="e" cm="1">
        <f t="array" aca="1" ref="AA9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9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93" s="169"/>
      <c r="AD9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9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93" s="163" t="str">
        <f>IFERROR(Folyamat[[#This Row],[Extra nap]],"")</f>
        <v/>
      </c>
      <c r="AG93" s="160" t="e">
        <f>ROUNDUP((Mérföldkövek[[#This Row],[Tervezettidő]]*24)/8,0)+Mérföldkövek[[#This Row],[Extra nap]]</f>
        <v>#VALUE!</v>
      </c>
      <c r="AH9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93" s="138"/>
      <c r="AJ93" s="161" cm="1">
        <f t="array" ref="AJ9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9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93" s="161" t="e" cm="1">
        <f t="array" aca="1" ref="AL9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9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93" s="139"/>
    </row>
    <row r="94" spans="1:40" x14ac:dyDescent="0.3">
      <c r="A94" s="151" t="str">
        <f>IFERROR(Folyamat[[#This Row],[DSMR]],"")</f>
        <v/>
      </c>
      <c r="B94" s="152" t="str">
        <f>IFERROR(Folyamat[[#This Row],[Feladat Rövidnév]],"")</f>
        <v/>
      </c>
      <c r="C94" s="152" t="str">
        <f>IFERROR(Mérföldkövek[[#This Row],[Projekt azonosító]] &amp; "-" &amp; Mérföldkövek[[#This Row],[Feladat Rövidnév]],"")</f>
        <v>-</v>
      </c>
      <c r="D94" s="153" t="str">
        <f>IFERROR(Folyamat[[#This Row],[Feladat leírás]],"")</f>
        <v/>
      </c>
      <c r="E94" s="154" t="str">
        <f>IFERROR(Folyamat[[#This Row],[Feladat Tipus]],"")</f>
        <v/>
      </c>
      <c r="F94" s="154" t="str">
        <f>IFERROR(Folyamat[[#This Row],[Kockázat]],"")</f>
        <v/>
      </c>
      <c r="G94" s="154" t="str">
        <f>IFERROR(Folyamat[[#This Row],[Részleg 02]],"")</f>
        <v/>
      </c>
      <c r="H94" s="154" t="str">
        <f>IFERROR(Folyamat[[#This Row],[Részleg 01]],"")</f>
        <v/>
      </c>
      <c r="I94" s="154" t="str">
        <f>IFERROR(Folyamat[[#This Row],[Felelős]],"")</f>
        <v/>
      </c>
      <c r="J94" s="154" t="str">
        <f>IFERROR(Folyamat[[#This Row],[Támogató]],"")</f>
        <v/>
      </c>
      <c r="K94" s="143"/>
      <c r="L94" s="143"/>
      <c r="M94" s="155" t="str">
        <f>IFERROR(Folyamat[[#This Row],[Volumen]],"")</f>
        <v/>
      </c>
      <c r="N94" s="156" t="str">
        <f>IFERROR(Folyamat[[#This Row],[Egység idő]],"")</f>
        <v/>
      </c>
      <c r="O94" s="157" t="str">
        <f>IFERROR(Folyamat[[#This Row],[Humánerő]],"")</f>
        <v/>
      </c>
      <c r="P94" s="166" t="str">
        <f>IFERROR(IF(Folyamat[[#This Row],[Ősszefoglaló feladat ID]]=0,"",Folyamat[[#This Row],[Ősszefoglaló feladat ID]]),"")</f>
        <v/>
      </c>
      <c r="Q94" s="159" t="str">
        <f>IFERROR(IF(Folyamat[[#This Row],[Szülő feladat ID]]=0,"",Folyamat[[#This Row],[Szülő feladat ID]]),"")</f>
        <v/>
      </c>
      <c r="R94" s="154" t="str">
        <f>IFERROR(IF(Folyamat[[#This Row],[Feladat Függöség Tipusa]]=0,"",Folyamat[[#This Row],[Feladat Függöség Tipusa]]),"")</f>
        <v/>
      </c>
      <c r="S94" s="160" t="str">
        <f>IFERROR(Folyamat[[#This Row],[Feladat Késleltetés]],"")</f>
        <v/>
      </c>
      <c r="T94" s="144"/>
      <c r="U94" s="141" t="str">
        <f>IFERROR(Folyamat[[#This Row],[Feladat Elinditása Részleges készültség esetén]],"")</f>
        <v/>
      </c>
      <c r="V9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94" s="162" cm="1">
        <f t="array" ref="W9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94" s="162" t="e">
        <f>Mérföldkövek[[#This Row],[Függökezdés Kalkulált]]+Mérföldkövek[[#This Row],[Feladat Késleltetés]]</f>
        <v>#VALUE!</v>
      </c>
      <c r="Y9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9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94" s="162" t="e" cm="1">
        <f t="array" aca="1" ref="AA9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9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94" s="169"/>
      <c r="AD9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9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94" s="163" t="str">
        <f>IFERROR(Folyamat[[#This Row],[Extra nap]],"")</f>
        <v/>
      </c>
      <c r="AG94" s="160" t="e">
        <f>ROUNDUP((Mérföldkövek[[#This Row],[Tervezettidő]]*24)/8,0)+Mérföldkövek[[#This Row],[Extra nap]]</f>
        <v>#VALUE!</v>
      </c>
      <c r="AH9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94" s="138"/>
      <c r="AJ94" s="161" cm="1">
        <f t="array" ref="AJ9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9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94" s="161" t="e" cm="1">
        <f t="array" aca="1" ref="AL9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9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94" s="139"/>
    </row>
    <row r="95" spans="1:40" x14ac:dyDescent="0.3">
      <c r="A95" s="151" t="str">
        <f>IFERROR(Folyamat[[#This Row],[DSMR]],"")</f>
        <v/>
      </c>
      <c r="B95" s="152" t="str">
        <f>IFERROR(Folyamat[[#This Row],[Feladat Rövidnév]],"")</f>
        <v/>
      </c>
      <c r="C95" s="152" t="str">
        <f>IFERROR(Mérföldkövek[[#This Row],[Projekt azonosító]] &amp; "-" &amp; Mérföldkövek[[#This Row],[Feladat Rövidnév]],"")</f>
        <v>-</v>
      </c>
      <c r="D95" s="153" t="str">
        <f>IFERROR(Folyamat[[#This Row],[Feladat leírás]],"")</f>
        <v/>
      </c>
      <c r="E95" s="154" t="str">
        <f>IFERROR(Folyamat[[#This Row],[Feladat Tipus]],"")</f>
        <v/>
      </c>
      <c r="F95" s="154" t="str">
        <f>IFERROR(Folyamat[[#This Row],[Kockázat]],"")</f>
        <v/>
      </c>
      <c r="G95" s="154" t="str">
        <f>IFERROR(Folyamat[[#This Row],[Részleg 02]],"")</f>
        <v/>
      </c>
      <c r="H95" s="154" t="str">
        <f>IFERROR(Folyamat[[#This Row],[Részleg 01]],"")</f>
        <v/>
      </c>
      <c r="I95" s="154" t="str">
        <f>IFERROR(Folyamat[[#This Row],[Felelős]],"")</f>
        <v/>
      </c>
      <c r="J95" s="154" t="str">
        <f>IFERROR(Folyamat[[#This Row],[Támogató]],"")</f>
        <v/>
      </c>
      <c r="K95" s="143"/>
      <c r="L95" s="143"/>
      <c r="M95" s="155" t="str">
        <f>IFERROR(Folyamat[[#This Row],[Volumen]],"")</f>
        <v/>
      </c>
      <c r="N95" s="156" t="str">
        <f>IFERROR(Folyamat[[#This Row],[Egység idő]],"")</f>
        <v/>
      </c>
      <c r="O95" s="157" t="str">
        <f>IFERROR(Folyamat[[#This Row],[Humánerő]],"")</f>
        <v/>
      </c>
      <c r="P95" s="166" t="str">
        <f>IFERROR(IF(Folyamat[[#This Row],[Ősszefoglaló feladat ID]]=0,"",Folyamat[[#This Row],[Ősszefoglaló feladat ID]]),"")</f>
        <v/>
      </c>
      <c r="Q95" s="159" t="str">
        <f>IFERROR(IF(Folyamat[[#This Row],[Szülő feladat ID]]=0,"",Folyamat[[#This Row],[Szülő feladat ID]]),"")</f>
        <v/>
      </c>
      <c r="R95" s="154" t="str">
        <f>IFERROR(IF(Folyamat[[#This Row],[Feladat Függöség Tipusa]]=0,"",Folyamat[[#This Row],[Feladat Függöség Tipusa]]),"")</f>
        <v/>
      </c>
      <c r="S95" s="160" t="str">
        <f>IFERROR(Folyamat[[#This Row],[Feladat Késleltetés]],"")</f>
        <v/>
      </c>
      <c r="T95" s="144"/>
      <c r="U95" s="141" t="str">
        <f>IFERROR(Folyamat[[#This Row],[Feladat Elinditása Részleges készültség esetén]],"")</f>
        <v/>
      </c>
      <c r="V9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95" s="162" cm="1">
        <f t="array" ref="W9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95" s="162" t="e">
        <f>Mérföldkövek[[#This Row],[Függökezdés Kalkulált]]+Mérföldkövek[[#This Row],[Feladat Késleltetés]]</f>
        <v>#VALUE!</v>
      </c>
      <c r="Y9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9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95" s="162" t="e" cm="1">
        <f t="array" aca="1" ref="AA9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9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95" s="169"/>
      <c r="AD9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9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95" s="163" t="str">
        <f>IFERROR(Folyamat[[#This Row],[Extra nap]],"")</f>
        <v/>
      </c>
      <c r="AG95" s="160" t="e">
        <f>ROUNDUP((Mérföldkövek[[#This Row],[Tervezettidő]]*24)/8,0)+Mérföldkövek[[#This Row],[Extra nap]]</f>
        <v>#VALUE!</v>
      </c>
      <c r="AH9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95" s="138"/>
      <c r="AJ95" s="161" cm="1">
        <f t="array" ref="AJ9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9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95" s="161" t="e" cm="1">
        <f t="array" aca="1" ref="AL9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9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95" s="139"/>
    </row>
    <row r="96" spans="1:40" x14ac:dyDescent="0.3">
      <c r="A96" s="151" t="str">
        <f>IFERROR(Folyamat[[#This Row],[DSMR]],"")</f>
        <v/>
      </c>
      <c r="B96" s="152" t="str">
        <f>IFERROR(Folyamat[[#This Row],[Feladat Rövidnév]],"")</f>
        <v/>
      </c>
      <c r="C96" s="152" t="str">
        <f>IFERROR(Mérföldkövek[[#This Row],[Projekt azonosító]] &amp; "-" &amp; Mérföldkövek[[#This Row],[Feladat Rövidnév]],"")</f>
        <v>-</v>
      </c>
      <c r="D96" s="153" t="str">
        <f>IFERROR(Folyamat[[#This Row],[Feladat leírás]],"")</f>
        <v/>
      </c>
      <c r="E96" s="154" t="str">
        <f>IFERROR(Folyamat[[#This Row],[Feladat Tipus]],"")</f>
        <v/>
      </c>
      <c r="F96" s="154" t="str">
        <f>IFERROR(Folyamat[[#This Row],[Kockázat]],"")</f>
        <v/>
      </c>
      <c r="G96" s="154" t="str">
        <f>IFERROR(Folyamat[[#This Row],[Részleg 02]],"")</f>
        <v/>
      </c>
      <c r="H96" s="154" t="str">
        <f>IFERROR(Folyamat[[#This Row],[Részleg 01]],"")</f>
        <v/>
      </c>
      <c r="I96" s="154" t="str">
        <f>IFERROR(Folyamat[[#This Row],[Felelős]],"")</f>
        <v/>
      </c>
      <c r="J96" s="154" t="str">
        <f>IFERROR(Folyamat[[#This Row],[Támogató]],"")</f>
        <v/>
      </c>
      <c r="K96" s="143"/>
      <c r="L96" s="143"/>
      <c r="M96" s="155" t="str">
        <f>IFERROR(Folyamat[[#This Row],[Volumen]],"")</f>
        <v/>
      </c>
      <c r="N96" s="156" t="str">
        <f>IFERROR(Folyamat[[#This Row],[Egység idő]],"")</f>
        <v/>
      </c>
      <c r="O96" s="157" t="str">
        <f>IFERROR(Folyamat[[#This Row],[Humánerő]],"")</f>
        <v/>
      </c>
      <c r="P96" s="166" t="str">
        <f>IFERROR(IF(Folyamat[[#This Row],[Ősszefoglaló feladat ID]]=0,"",Folyamat[[#This Row],[Ősszefoglaló feladat ID]]),"")</f>
        <v/>
      </c>
      <c r="Q96" s="159" t="str">
        <f>IFERROR(IF(Folyamat[[#This Row],[Szülő feladat ID]]=0,"",Folyamat[[#This Row],[Szülő feladat ID]]),"")</f>
        <v/>
      </c>
      <c r="R96" s="154" t="str">
        <f>IFERROR(IF(Folyamat[[#This Row],[Feladat Függöség Tipusa]]=0,"",Folyamat[[#This Row],[Feladat Függöség Tipusa]]),"")</f>
        <v/>
      </c>
      <c r="S96" s="160" t="str">
        <f>IFERROR(Folyamat[[#This Row],[Feladat Késleltetés]],"")</f>
        <v/>
      </c>
      <c r="T96" s="144"/>
      <c r="U96" s="141" t="str">
        <f>IFERROR(Folyamat[[#This Row],[Feladat Elinditása Részleges készültség esetén]],"")</f>
        <v/>
      </c>
      <c r="V9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96" s="162" cm="1">
        <f t="array" ref="W9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96" s="162" t="e">
        <f>Mérföldkövek[[#This Row],[Függökezdés Kalkulált]]+Mérföldkövek[[#This Row],[Feladat Késleltetés]]</f>
        <v>#VALUE!</v>
      </c>
      <c r="Y9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9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96" s="162" t="e" cm="1">
        <f t="array" aca="1" ref="AA9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9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96" s="169"/>
      <c r="AD9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9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96" s="163" t="str">
        <f>IFERROR(Folyamat[[#This Row],[Extra nap]],"")</f>
        <v/>
      </c>
      <c r="AG96" s="160" t="e">
        <f>ROUNDUP((Mérföldkövek[[#This Row],[Tervezettidő]]*24)/8,0)+Mérföldkövek[[#This Row],[Extra nap]]</f>
        <v>#VALUE!</v>
      </c>
      <c r="AH9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96" s="138"/>
      <c r="AJ96" s="161" cm="1">
        <f t="array" ref="AJ9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9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96" s="161" t="e" cm="1">
        <f t="array" aca="1" ref="AL9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9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96" s="139"/>
    </row>
    <row r="97" spans="1:40" x14ac:dyDescent="0.3">
      <c r="A97" s="151" t="str">
        <f>IFERROR(Folyamat[[#This Row],[DSMR]],"")</f>
        <v/>
      </c>
      <c r="B97" s="152" t="str">
        <f>IFERROR(Folyamat[[#This Row],[Feladat Rövidnév]],"")</f>
        <v/>
      </c>
      <c r="C97" s="152" t="str">
        <f>IFERROR(Mérföldkövek[[#This Row],[Projekt azonosító]] &amp; "-" &amp; Mérföldkövek[[#This Row],[Feladat Rövidnév]],"")</f>
        <v>-</v>
      </c>
      <c r="D97" s="153" t="str">
        <f>IFERROR(Folyamat[[#This Row],[Feladat leírás]],"")</f>
        <v/>
      </c>
      <c r="E97" s="154" t="str">
        <f>IFERROR(Folyamat[[#This Row],[Feladat Tipus]],"")</f>
        <v/>
      </c>
      <c r="F97" s="154" t="str">
        <f>IFERROR(Folyamat[[#This Row],[Kockázat]],"")</f>
        <v/>
      </c>
      <c r="G97" s="154" t="str">
        <f>IFERROR(Folyamat[[#This Row],[Részleg 02]],"")</f>
        <v/>
      </c>
      <c r="H97" s="154" t="str">
        <f>IFERROR(Folyamat[[#This Row],[Részleg 01]],"")</f>
        <v/>
      </c>
      <c r="I97" s="154" t="str">
        <f>IFERROR(Folyamat[[#This Row],[Felelős]],"")</f>
        <v/>
      </c>
      <c r="J97" s="154" t="str">
        <f>IFERROR(Folyamat[[#This Row],[Támogató]],"")</f>
        <v/>
      </c>
      <c r="K97" s="143"/>
      <c r="L97" s="143"/>
      <c r="M97" s="155" t="str">
        <f>IFERROR(Folyamat[[#This Row],[Volumen]],"")</f>
        <v/>
      </c>
      <c r="N97" s="156" t="str">
        <f>IFERROR(Folyamat[[#This Row],[Egység idő]],"")</f>
        <v/>
      </c>
      <c r="O97" s="157" t="str">
        <f>IFERROR(Folyamat[[#This Row],[Humánerő]],"")</f>
        <v/>
      </c>
      <c r="P97" s="166" t="str">
        <f>IFERROR(IF(Folyamat[[#This Row],[Ősszefoglaló feladat ID]]=0,"",Folyamat[[#This Row],[Ősszefoglaló feladat ID]]),"")</f>
        <v/>
      </c>
      <c r="Q97" s="159" t="str">
        <f>IFERROR(IF(Folyamat[[#This Row],[Szülő feladat ID]]=0,"",Folyamat[[#This Row],[Szülő feladat ID]]),"")</f>
        <v/>
      </c>
      <c r="R97" s="154" t="str">
        <f>IFERROR(IF(Folyamat[[#This Row],[Feladat Függöség Tipusa]]=0,"",Folyamat[[#This Row],[Feladat Függöség Tipusa]]),"")</f>
        <v/>
      </c>
      <c r="S97" s="160" t="str">
        <f>IFERROR(Folyamat[[#This Row],[Feladat Késleltetés]],"")</f>
        <v/>
      </c>
      <c r="T97" s="144"/>
      <c r="U97" s="141" t="str">
        <f>IFERROR(Folyamat[[#This Row],[Feladat Elinditása Részleges készültség esetén]],"")</f>
        <v/>
      </c>
      <c r="V9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97" s="162" cm="1">
        <f t="array" ref="W9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97" s="162" t="e">
        <f>Mérföldkövek[[#This Row],[Függökezdés Kalkulált]]+Mérföldkövek[[#This Row],[Feladat Késleltetés]]</f>
        <v>#VALUE!</v>
      </c>
      <c r="Y9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9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97" s="162" t="e" cm="1">
        <f t="array" aca="1" ref="AA9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9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97" s="169"/>
      <c r="AD9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9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97" s="163" t="str">
        <f>IFERROR(Folyamat[[#This Row],[Extra nap]],"")</f>
        <v/>
      </c>
      <c r="AG97" s="160" t="e">
        <f>ROUNDUP((Mérföldkövek[[#This Row],[Tervezettidő]]*24)/8,0)+Mérföldkövek[[#This Row],[Extra nap]]</f>
        <v>#VALUE!</v>
      </c>
      <c r="AH9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97" s="138"/>
      <c r="AJ97" s="161" cm="1">
        <f t="array" ref="AJ9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9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97" s="161" t="e" cm="1">
        <f t="array" aca="1" ref="AL9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9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97" s="139"/>
    </row>
    <row r="98" spans="1:40" x14ac:dyDescent="0.3">
      <c r="A98" s="151" t="str">
        <f>IFERROR(Folyamat[[#This Row],[DSMR]],"")</f>
        <v/>
      </c>
      <c r="B98" s="152" t="str">
        <f>IFERROR(Folyamat[[#This Row],[Feladat Rövidnév]],"")</f>
        <v/>
      </c>
      <c r="C98" s="152" t="str">
        <f>IFERROR(Mérföldkövek[[#This Row],[Projekt azonosító]] &amp; "-" &amp; Mérföldkövek[[#This Row],[Feladat Rövidnév]],"")</f>
        <v>-</v>
      </c>
      <c r="D98" s="153" t="str">
        <f>IFERROR(Folyamat[[#This Row],[Feladat leírás]],"")</f>
        <v/>
      </c>
      <c r="E98" s="154" t="str">
        <f>IFERROR(Folyamat[[#This Row],[Feladat Tipus]],"")</f>
        <v/>
      </c>
      <c r="F98" s="154" t="str">
        <f>IFERROR(Folyamat[[#This Row],[Kockázat]],"")</f>
        <v/>
      </c>
      <c r="G98" s="154" t="str">
        <f>IFERROR(Folyamat[[#This Row],[Részleg 02]],"")</f>
        <v/>
      </c>
      <c r="H98" s="154" t="str">
        <f>IFERROR(Folyamat[[#This Row],[Részleg 01]],"")</f>
        <v/>
      </c>
      <c r="I98" s="154" t="str">
        <f>IFERROR(Folyamat[[#This Row],[Felelős]],"")</f>
        <v/>
      </c>
      <c r="J98" s="154" t="str">
        <f>IFERROR(Folyamat[[#This Row],[Támogató]],"")</f>
        <v/>
      </c>
      <c r="K98" s="143"/>
      <c r="L98" s="143"/>
      <c r="M98" s="155" t="str">
        <f>IFERROR(Folyamat[[#This Row],[Volumen]],"")</f>
        <v/>
      </c>
      <c r="N98" s="156" t="str">
        <f>IFERROR(Folyamat[[#This Row],[Egység idő]],"")</f>
        <v/>
      </c>
      <c r="O98" s="157" t="str">
        <f>IFERROR(Folyamat[[#This Row],[Humánerő]],"")</f>
        <v/>
      </c>
      <c r="P98" s="166" t="str">
        <f>IFERROR(IF(Folyamat[[#This Row],[Ősszefoglaló feladat ID]]=0,"",Folyamat[[#This Row],[Ősszefoglaló feladat ID]]),"")</f>
        <v/>
      </c>
      <c r="Q98" s="159" t="str">
        <f>IFERROR(IF(Folyamat[[#This Row],[Szülő feladat ID]]=0,"",Folyamat[[#This Row],[Szülő feladat ID]]),"")</f>
        <v/>
      </c>
      <c r="R98" s="154" t="str">
        <f>IFERROR(IF(Folyamat[[#This Row],[Feladat Függöség Tipusa]]=0,"",Folyamat[[#This Row],[Feladat Függöség Tipusa]]),"")</f>
        <v/>
      </c>
      <c r="S98" s="160" t="str">
        <f>IFERROR(Folyamat[[#This Row],[Feladat Késleltetés]],"")</f>
        <v/>
      </c>
      <c r="T98" s="144"/>
      <c r="U98" s="141" t="str">
        <f>IFERROR(Folyamat[[#This Row],[Feladat Elinditása Részleges készültség esetén]],"")</f>
        <v/>
      </c>
      <c r="V9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98" s="162" cm="1">
        <f t="array" ref="W9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98" s="162" t="e">
        <f>Mérföldkövek[[#This Row],[Függökezdés Kalkulált]]+Mérföldkövek[[#This Row],[Feladat Késleltetés]]</f>
        <v>#VALUE!</v>
      </c>
      <c r="Y9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9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98" s="162" t="e" cm="1">
        <f t="array" aca="1" ref="AA9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9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98" s="169"/>
      <c r="AD9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9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98" s="163" t="str">
        <f>IFERROR(Folyamat[[#This Row],[Extra nap]],"")</f>
        <v/>
      </c>
      <c r="AG98" s="160" t="e">
        <f>ROUNDUP((Mérföldkövek[[#This Row],[Tervezettidő]]*24)/8,0)+Mérföldkövek[[#This Row],[Extra nap]]</f>
        <v>#VALUE!</v>
      </c>
      <c r="AH9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98" s="138"/>
      <c r="AJ98" s="161" cm="1">
        <f t="array" ref="AJ9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9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98" s="161" t="e" cm="1">
        <f t="array" aca="1" ref="AL9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9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98" s="139"/>
    </row>
    <row r="99" spans="1:40" x14ac:dyDescent="0.3">
      <c r="A99" s="151" t="str">
        <f>IFERROR(Folyamat[[#This Row],[DSMR]],"")</f>
        <v/>
      </c>
      <c r="B99" s="152" t="str">
        <f>IFERROR(Folyamat[[#This Row],[Feladat Rövidnév]],"")</f>
        <v/>
      </c>
      <c r="C99" s="152" t="str">
        <f>IFERROR(Mérföldkövek[[#This Row],[Projekt azonosító]] &amp; "-" &amp; Mérföldkövek[[#This Row],[Feladat Rövidnév]],"")</f>
        <v>-</v>
      </c>
      <c r="D99" s="153" t="str">
        <f>IFERROR(Folyamat[[#This Row],[Feladat leírás]],"")</f>
        <v/>
      </c>
      <c r="E99" s="154" t="str">
        <f>IFERROR(Folyamat[[#This Row],[Feladat Tipus]],"")</f>
        <v/>
      </c>
      <c r="F99" s="154" t="str">
        <f>IFERROR(Folyamat[[#This Row],[Kockázat]],"")</f>
        <v/>
      </c>
      <c r="G99" s="154" t="str">
        <f>IFERROR(Folyamat[[#This Row],[Részleg 02]],"")</f>
        <v/>
      </c>
      <c r="H99" s="154" t="str">
        <f>IFERROR(Folyamat[[#This Row],[Részleg 01]],"")</f>
        <v/>
      </c>
      <c r="I99" s="154" t="str">
        <f>IFERROR(Folyamat[[#This Row],[Felelős]],"")</f>
        <v/>
      </c>
      <c r="J99" s="154" t="str">
        <f>IFERROR(Folyamat[[#This Row],[Támogató]],"")</f>
        <v/>
      </c>
      <c r="K99" s="143"/>
      <c r="L99" s="143"/>
      <c r="M99" s="155" t="str">
        <f>IFERROR(Folyamat[[#This Row],[Volumen]],"")</f>
        <v/>
      </c>
      <c r="N99" s="156" t="str">
        <f>IFERROR(Folyamat[[#This Row],[Egység idő]],"")</f>
        <v/>
      </c>
      <c r="O99" s="157" t="str">
        <f>IFERROR(Folyamat[[#This Row],[Humánerő]],"")</f>
        <v/>
      </c>
      <c r="P99" s="166" t="str">
        <f>IFERROR(IF(Folyamat[[#This Row],[Ősszefoglaló feladat ID]]=0,"",Folyamat[[#This Row],[Ősszefoglaló feladat ID]]),"")</f>
        <v/>
      </c>
      <c r="Q99" s="159" t="str">
        <f>IFERROR(IF(Folyamat[[#This Row],[Szülő feladat ID]]=0,"",Folyamat[[#This Row],[Szülő feladat ID]]),"")</f>
        <v/>
      </c>
      <c r="R99" s="154" t="str">
        <f>IFERROR(IF(Folyamat[[#This Row],[Feladat Függöség Tipusa]]=0,"",Folyamat[[#This Row],[Feladat Függöség Tipusa]]),"")</f>
        <v/>
      </c>
      <c r="S99" s="160" t="str">
        <f>IFERROR(Folyamat[[#This Row],[Feladat Késleltetés]],"")</f>
        <v/>
      </c>
      <c r="T99" s="144"/>
      <c r="U99" s="141" t="str">
        <f>IFERROR(Folyamat[[#This Row],[Feladat Elinditása Részleges készültség esetén]],"")</f>
        <v/>
      </c>
      <c r="V9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99" s="162" cm="1">
        <f t="array" ref="W9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99" s="162" t="e">
        <f>Mérföldkövek[[#This Row],[Függökezdés Kalkulált]]+Mérföldkövek[[#This Row],[Feladat Késleltetés]]</f>
        <v>#VALUE!</v>
      </c>
      <c r="Y9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9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99" s="162" t="e" cm="1">
        <f t="array" aca="1" ref="AA9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9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99" s="169"/>
      <c r="AD9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9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99" s="163" t="str">
        <f>IFERROR(Folyamat[[#This Row],[Extra nap]],"")</f>
        <v/>
      </c>
      <c r="AG99" s="160" t="e">
        <f>ROUNDUP((Mérföldkövek[[#This Row],[Tervezettidő]]*24)/8,0)+Mérföldkövek[[#This Row],[Extra nap]]</f>
        <v>#VALUE!</v>
      </c>
      <c r="AH9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99" s="138"/>
      <c r="AJ99" s="161" cm="1">
        <f t="array" ref="AJ9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9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99" s="161" t="e" cm="1">
        <f t="array" aca="1" ref="AL9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9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99" s="139"/>
    </row>
    <row r="100" spans="1:40" x14ac:dyDescent="0.3">
      <c r="A100" s="151" t="str">
        <f>IFERROR(Folyamat[[#This Row],[DSMR]],"")</f>
        <v/>
      </c>
      <c r="B100" s="152" t="str">
        <f>IFERROR(Folyamat[[#This Row],[Feladat Rövidnév]],"")</f>
        <v/>
      </c>
      <c r="C100" s="152" t="str">
        <f>IFERROR(Mérföldkövek[[#This Row],[Projekt azonosító]] &amp; "-" &amp; Mérföldkövek[[#This Row],[Feladat Rövidnév]],"")</f>
        <v>-</v>
      </c>
      <c r="D100" s="153" t="str">
        <f>IFERROR(Folyamat[[#This Row],[Feladat leírás]],"")</f>
        <v/>
      </c>
      <c r="E100" s="154" t="str">
        <f>IFERROR(Folyamat[[#This Row],[Feladat Tipus]],"")</f>
        <v/>
      </c>
      <c r="F100" s="154" t="str">
        <f>IFERROR(Folyamat[[#This Row],[Kockázat]],"")</f>
        <v/>
      </c>
      <c r="G100" s="154" t="str">
        <f>IFERROR(Folyamat[[#This Row],[Részleg 02]],"")</f>
        <v/>
      </c>
      <c r="H100" s="154" t="str">
        <f>IFERROR(Folyamat[[#This Row],[Részleg 01]],"")</f>
        <v/>
      </c>
      <c r="I100" s="154" t="str">
        <f>IFERROR(Folyamat[[#This Row],[Felelős]],"")</f>
        <v/>
      </c>
      <c r="J100" s="154" t="str">
        <f>IFERROR(Folyamat[[#This Row],[Támogató]],"")</f>
        <v/>
      </c>
      <c r="K100" s="143"/>
      <c r="L100" s="143"/>
      <c r="M100" s="155" t="str">
        <f>IFERROR(Folyamat[[#This Row],[Volumen]],"")</f>
        <v/>
      </c>
      <c r="N100" s="156" t="str">
        <f>IFERROR(Folyamat[[#This Row],[Egység idő]],"")</f>
        <v/>
      </c>
      <c r="O100" s="157" t="str">
        <f>IFERROR(Folyamat[[#This Row],[Humánerő]],"")</f>
        <v/>
      </c>
      <c r="P100" s="166" t="str">
        <f>IFERROR(IF(Folyamat[[#This Row],[Ősszefoglaló feladat ID]]=0,"",Folyamat[[#This Row],[Ősszefoglaló feladat ID]]),"")</f>
        <v/>
      </c>
      <c r="Q100" s="159" t="str">
        <f>IFERROR(IF(Folyamat[[#This Row],[Szülő feladat ID]]=0,"",Folyamat[[#This Row],[Szülő feladat ID]]),"")</f>
        <v/>
      </c>
      <c r="R100" s="154" t="str">
        <f>IFERROR(IF(Folyamat[[#This Row],[Feladat Függöség Tipusa]]=0,"",Folyamat[[#This Row],[Feladat Függöség Tipusa]]),"")</f>
        <v/>
      </c>
      <c r="S100" s="160" t="str">
        <f>IFERROR(Folyamat[[#This Row],[Feladat Késleltetés]],"")</f>
        <v/>
      </c>
      <c r="T100" s="144"/>
      <c r="U100" s="141" t="str">
        <f>IFERROR(Folyamat[[#This Row],[Feladat Elinditása Részleges készültség esetén]],"")</f>
        <v/>
      </c>
      <c r="V10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00" s="162" cm="1">
        <f t="array" ref="W10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00" s="162" t="e">
        <f>Mérföldkövek[[#This Row],[Függökezdés Kalkulált]]+Mérföldkövek[[#This Row],[Feladat Késleltetés]]</f>
        <v>#VALUE!</v>
      </c>
      <c r="Y10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0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00" s="162" t="e" cm="1">
        <f t="array" aca="1" ref="AA10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0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00" s="169"/>
      <c r="AD10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0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00" s="163" t="str">
        <f>IFERROR(Folyamat[[#This Row],[Extra nap]],"")</f>
        <v/>
      </c>
      <c r="AG100" s="160" t="e">
        <f>ROUNDUP((Mérföldkövek[[#This Row],[Tervezettidő]]*24)/8,0)+Mérföldkövek[[#This Row],[Extra nap]]</f>
        <v>#VALUE!</v>
      </c>
      <c r="AH10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00" s="138"/>
      <c r="AJ100" s="161" cm="1">
        <f t="array" ref="AJ10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0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00" s="161" t="e" cm="1">
        <f t="array" aca="1" ref="AL10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0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00" s="139"/>
    </row>
    <row r="101" spans="1:40" x14ac:dyDescent="0.3">
      <c r="A101" s="151" t="str">
        <f>IFERROR(Folyamat[[#This Row],[DSMR]],"")</f>
        <v/>
      </c>
      <c r="B101" s="152" t="str">
        <f>IFERROR(Folyamat[[#This Row],[Feladat Rövidnév]],"")</f>
        <v/>
      </c>
      <c r="C101" s="152" t="str">
        <f>IFERROR(Mérföldkövek[[#This Row],[Projekt azonosító]] &amp; "-" &amp; Mérföldkövek[[#This Row],[Feladat Rövidnév]],"")</f>
        <v>-</v>
      </c>
      <c r="D101" s="153" t="str">
        <f>IFERROR(Folyamat[[#This Row],[Feladat leírás]],"")</f>
        <v/>
      </c>
      <c r="E101" s="154" t="str">
        <f>IFERROR(Folyamat[[#This Row],[Feladat Tipus]],"")</f>
        <v/>
      </c>
      <c r="F101" s="154" t="str">
        <f>IFERROR(Folyamat[[#This Row],[Kockázat]],"")</f>
        <v/>
      </c>
      <c r="G101" s="154" t="str">
        <f>IFERROR(Folyamat[[#This Row],[Részleg 02]],"")</f>
        <v/>
      </c>
      <c r="H101" s="154" t="str">
        <f>IFERROR(Folyamat[[#This Row],[Részleg 01]],"")</f>
        <v/>
      </c>
      <c r="I101" s="154" t="str">
        <f>IFERROR(Folyamat[[#This Row],[Felelős]],"")</f>
        <v/>
      </c>
      <c r="J101" s="154" t="str">
        <f>IFERROR(Folyamat[[#This Row],[Támogató]],"")</f>
        <v/>
      </c>
      <c r="K101" s="143"/>
      <c r="L101" s="143"/>
      <c r="M101" s="155" t="str">
        <f>IFERROR(Folyamat[[#This Row],[Volumen]],"")</f>
        <v/>
      </c>
      <c r="N101" s="156" t="str">
        <f>IFERROR(Folyamat[[#This Row],[Egység idő]],"")</f>
        <v/>
      </c>
      <c r="O101" s="157" t="str">
        <f>IFERROR(Folyamat[[#This Row],[Humánerő]],"")</f>
        <v/>
      </c>
      <c r="P101" s="166" t="str">
        <f>IFERROR(IF(Folyamat[[#This Row],[Ősszefoglaló feladat ID]]=0,"",Folyamat[[#This Row],[Ősszefoglaló feladat ID]]),"")</f>
        <v/>
      </c>
      <c r="Q101" s="159" t="str">
        <f>IFERROR(IF(Folyamat[[#This Row],[Szülő feladat ID]]=0,"",Folyamat[[#This Row],[Szülő feladat ID]]),"")</f>
        <v/>
      </c>
      <c r="R101" s="154" t="str">
        <f>IFERROR(IF(Folyamat[[#This Row],[Feladat Függöség Tipusa]]=0,"",Folyamat[[#This Row],[Feladat Függöség Tipusa]]),"")</f>
        <v/>
      </c>
      <c r="S101" s="160" t="str">
        <f>IFERROR(Folyamat[[#This Row],[Feladat Késleltetés]],"")</f>
        <v/>
      </c>
      <c r="T101" s="144"/>
      <c r="U101" s="141" t="str">
        <f>IFERROR(Folyamat[[#This Row],[Feladat Elinditása Részleges készültség esetén]],"")</f>
        <v/>
      </c>
      <c r="V10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01" s="162" cm="1">
        <f t="array" ref="W10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01" s="162" t="e">
        <f>Mérföldkövek[[#This Row],[Függökezdés Kalkulált]]+Mérföldkövek[[#This Row],[Feladat Késleltetés]]</f>
        <v>#VALUE!</v>
      </c>
      <c r="Y10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0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01" s="162" t="e" cm="1">
        <f t="array" aca="1" ref="AA10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0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01" s="169"/>
      <c r="AD10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0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01" s="163" t="str">
        <f>IFERROR(Folyamat[[#This Row],[Extra nap]],"")</f>
        <v/>
      </c>
      <c r="AG101" s="160" t="e">
        <f>ROUNDUP((Mérföldkövek[[#This Row],[Tervezettidő]]*24)/8,0)+Mérföldkövek[[#This Row],[Extra nap]]</f>
        <v>#VALUE!</v>
      </c>
      <c r="AH10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01" s="138"/>
      <c r="AJ101" s="161" cm="1">
        <f t="array" ref="AJ10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0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01" s="161" t="e" cm="1">
        <f t="array" aca="1" ref="AL10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0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01" s="139"/>
    </row>
    <row r="102" spans="1:40" x14ac:dyDescent="0.3">
      <c r="A102" s="151" t="str">
        <f>IFERROR(Folyamat[[#This Row],[DSMR]],"")</f>
        <v/>
      </c>
      <c r="B102" s="152" t="str">
        <f>IFERROR(Folyamat[[#This Row],[Feladat Rövidnév]],"")</f>
        <v/>
      </c>
      <c r="C102" s="152" t="str">
        <f>IFERROR(Mérföldkövek[[#This Row],[Projekt azonosító]] &amp; "-" &amp; Mérföldkövek[[#This Row],[Feladat Rövidnév]],"")</f>
        <v>-</v>
      </c>
      <c r="D102" s="153" t="str">
        <f>IFERROR(Folyamat[[#This Row],[Feladat leírás]],"")</f>
        <v/>
      </c>
      <c r="E102" s="154" t="str">
        <f>IFERROR(Folyamat[[#This Row],[Feladat Tipus]],"")</f>
        <v/>
      </c>
      <c r="F102" s="154" t="str">
        <f>IFERROR(Folyamat[[#This Row],[Kockázat]],"")</f>
        <v/>
      </c>
      <c r="G102" s="154" t="str">
        <f>IFERROR(Folyamat[[#This Row],[Részleg 02]],"")</f>
        <v/>
      </c>
      <c r="H102" s="154" t="str">
        <f>IFERROR(Folyamat[[#This Row],[Részleg 01]],"")</f>
        <v/>
      </c>
      <c r="I102" s="154" t="str">
        <f>IFERROR(Folyamat[[#This Row],[Felelős]],"")</f>
        <v/>
      </c>
      <c r="J102" s="154" t="str">
        <f>IFERROR(Folyamat[[#This Row],[Támogató]],"")</f>
        <v/>
      </c>
      <c r="K102" s="143"/>
      <c r="L102" s="143"/>
      <c r="M102" s="155" t="str">
        <f>IFERROR(Folyamat[[#This Row],[Volumen]],"")</f>
        <v/>
      </c>
      <c r="N102" s="156" t="str">
        <f>IFERROR(Folyamat[[#This Row],[Egység idő]],"")</f>
        <v/>
      </c>
      <c r="O102" s="157" t="str">
        <f>IFERROR(Folyamat[[#This Row],[Humánerő]],"")</f>
        <v/>
      </c>
      <c r="P102" s="166" t="str">
        <f>IFERROR(IF(Folyamat[[#This Row],[Ősszefoglaló feladat ID]]=0,"",Folyamat[[#This Row],[Ősszefoglaló feladat ID]]),"")</f>
        <v/>
      </c>
      <c r="Q102" s="159" t="str">
        <f>IFERROR(IF(Folyamat[[#This Row],[Szülő feladat ID]]=0,"",Folyamat[[#This Row],[Szülő feladat ID]]),"")</f>
        <v/>
      </c>
      <c r="R102" s="154" t="str">
        <f>IFERROR(IF(Folyamat[[#This Row],[Feladat Függöség Tipusa]]=0,"",Folyamat[[#This Row],[Feladat Függöség Tipusa]]),"")</f>
        <v/>
      </c>
      <c r="S102" s="160" t="str">
        <f>IFERROR(Folyamat[[#This Row],[Feladat Késleltetés]],"")</f>
        <v/>
      </c>
      <c r="T102" s="144"/>
      <c r="U102" s="141" t="str">
        <f>IFERROR(Folyamat[[#This Row],[Feladat Elinditása Részleges készültség esetén]],"")</f>
        <v/>
      </c>
      <c r="V10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02" s="162" cm="1">
        <f t="array" ref="W10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02" s="162" t="e">
        <f>Mérföldkövek[[#This Row],[Függökezdés Kalkulált]]+Mérföldkövek[[#This Row],[Feladat Késleltetés]]</f>
        <v>#VALUE!</v>
      </c>
      <c r="Y10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0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02" s="162" t="e" cm="1">
        <f t="array" aca="1" ref="AA10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0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02" s="169"/>
      <c r="AD10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0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02" s="163" t="str">
        <f>IFERROR(Folyamat[[#This Row],[Extra nap]],"")</f>
        <v/>
      </c>
      <c r="AG102" s="160" t="e">
        <f>ROUNDUP((Mérföldkövek[[#This Row],[Tervezettidő]]*24)/8,0)+Mérföldkövek[[#This Row],[Extra nap]]</f>
        <v>#VALUE!</v>
      </c>
      <c r="AH10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02" s="138"/>
      <c r="AJ102" s="161" cm="1">
        <f t="array" ref="AJ10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0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02" s="161" t="e" cm="1">
        <f t="array" aca="1" ref="AL10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0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02" s="139"/>
    </row>
    <row r="103" spans="1:40" x14ac:dyDescent="0.3">
      <c r="A103" s="151" t="str">
        <f>IFERROR(Folyamat[[#This Row],[DSMR]],"")</f>
        <v/>
      </c>
      <c r="B103" s="152" t="str">
        <f>IFERROR(Folyamat[[#This Row],[Feladat Rövidnév]],"")</f>
        <v/>
      </c>
      <c r="C103" s="152" t="str">
        <f>IFERROR(Mérföldkövek[[#This Row],[Projekt azonosító]] &amp; "-" &amp; Mérföldkövek[[#This Row],[Feladat Rövidnév]],"")</f>
        <v>-</v>
      </c>
      <c r="D103" s="153" t="str">
        <f>IFERROR(Folyamat[[#This Row],[Feladat leírás]],"")</f>
        <v/>
      </c>
      <c r="E103" s="154" t="str">
        <f>IFERROR(Folyamat[[#This Row],[Feladat Tipus]],"")</f>
        <v/>
      </c>
      <c r="F103" s="154" t="str">
        <f>IFERROR(Folyamat[[#This Row],[Kockázat]],"")</f>
        <v/>
      </c>
      <c r="G103" s="154" t="str">
        <f>IFERROR(Folyamat[[#This Row],[Részleg 02]],"")</f>
        <v/>
      </c>
      <c r="H103" s="154" t="str">
        <f>IFERROR(Folyamat[[#This Row],[Részleg 01]],"")</f>
        <v/>
      </c>
      <c r="I103" s="154" t="str">
        <f>IFERROR(Folyamat[[#This Row],[Felelős]],"")</f>
        <v/>
      </c>
      <c r="J103" s="154" t="str">
        <f>IFERROR(Folyamat[[#This Row],[Támogató]],"")</f>
        <v/>
      </c>
      <c r="K103" s="143"/>
      <c r="L103" s="143"/>
      <c r="M103" s="155" t="str">
        <f>IFERROR(Folyamat[[#This Row],[Volumen]],"")</f>
        <v/>
      </c>
      <c r="N103" s="156" t="str">
        <f>IFERROR(Folyamat[[#This Row],[Egység idő]],"")</f>
        <v/>
      </c>
      <c r="O103" s="157" t="str">
        <f>IFERROR(Folyamat[[#This Row],[Humánerő]],"")</f>
        <v/>
      </c>
      <c r="P103" s="166" t="str">
        <f>IFERROR(IF(Folyamat[[#This Row],[Ősszefoglaló feladat ID]]=0,"",Folyamat[[#This Row],[Ősszefoglaló feladat ID]]),"")</f>
        <v/>
      </c>
      <c r="Q103" s="159" t="str">
        <f>IFERROR(IF(Folyamat[[#This Row],[Szülő feladat ID]]=0,"",Folyamat[[#This Row],[Szülő feladat ID]]),"")</f>
        <v/>
      </c>
      <c r="R103" s="154" t="str">
        <f>IFERROR(IF(Folyamat[[#This Row],[Feladat Függöség Tipusa]]=0,"",Folyamat[[#This Row],[Feladat Függöség Tipusa]]),"")</f>
        <v/>
      </c>
      <c r="S103" s="160" t="str">
        <f>IFERROR(Folyamat[[#This Row],[Feladat Késleltetés]],"")</f>
        <v/>
      </c>
      <c r="T103" s="144"/>
      <c r="U103" s="141" t="str">
        <f>IFERROR(Folyamat[[#This Row],[Feladat Elinditása Részleges készültség esetén]],"")</f>
        <v/>
      </c>
      <c r="V10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03" s="162" cm="1">
        <f t="array" ref="W10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03" s="162" t="e">
        <f>Mérföldkövek[[#This Row],[Függökezdés Kalkulált]]+Mérföldkövek[[#This Row],[Feladat Késleltetés]]</f>
        <v>#VALUE!</v>
      </c>
      <c r="Y10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0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03" s="162" t="e" cm="1">
        <f t="array" aca="1" ref="AA10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0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03" s="169"/>
      <c r="AD10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0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03" s="163" t="str">
        <f>IFERROR(Folyamat[[#This Row],[Extra nap]],"")</f>
        <v/>
      </c>
      <c r="AG103" s="160" t="e">
        <f>ROUNDUP((Mérföldkövek[[#This Row],[Tervezettidő]]*24)/8,0)+Mérföldkövek[[#This Row],[Extra nap]]</f>
        <v>#VALUE!</v>
      </c>
      <c r="AH10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03" s="138"/>
      <c r="AJ103" s="161" cm="1">
        <f t="array" ref="AJ10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0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03" s="161" t="e" cm="1">
        <f t="array" aca="1" ref="AL10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0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03" s="139"/>
    </row>
    <row r="104" spans="1:40" x14ac:dyDescent="0.3">
      <c r="A104" s="151" t="str">
        <f>IFERROR(Folyamat[[#This Row],[DSMR]],"")</f>
        <v/>
      </c>
      <c r="B104" s="152" t="str">
        <f>IFERROR(Folyamat[[#This Row],[Feladat Rövidnév]],"")</f>
        <v/>
      </c>
      <c r="C104" s="152" t="str">
        <f>IFERROR(Mérföldkövek[[#This Row],[Projekt azonosító]] &amp; "-" &amp; Mérföldkövek[[#This Row],[Feladat Rövidnév]],"")</f>
        <v>-</v>
      </c>
      <c r="D104" s="153" t="str">
        <f>IFERROR(Folyamat[[#This Row],[Feladat leírás]],"")</f>
        <v/>
      </c>
      <c r="E104" s="154" t="str">
        <f>IFERROR(Folyamat[[#This Row],[Feladat Tipus]],"")</f>
        <v/>
      </c>
      <c r="F104" s="154" t="str">
        <f>IFERROR(Folyamat[[#This Row],[Kockázat]],"")</f>
        <v/>
      </c>
      <c r="G104" s="154" t="str">
        <f>IFERROR(Folyamat[[#This Row],[Részleg 02]],"")</f>
        <v/>
      </c>
      <c r="H104" s="154" t="str">
        <f>IFERROR(Folyamat[[#This Row],[Részleg 01]],"")</f>
        <v/>
      </c>
      <c r="I104" s="154" t="str">
        <f>IFERROR(Folyamat[[#This Row],[Felelős]],"")</f>
        <v/>
      </c>
      <c r="J104" s="154" t="str">
        <f>IFERROR(Folyamat[[#This Row],[Támogató]],"")</f>
        <v/>
      </c>
      <c r="K104" s="143"/>
      <c r="L104" s="143"/>
      <c r="M104" s="155" t="str">
        <f>IFERROR(Folyamat[[#This Row],[Volumen]],"")</f>
        <v/>
      </c>
      <c r="N104" s="156" t="str">
        <f>IFERROR(Folyamat[[#This Row],[Egység idő]],"")</f>
        <v/>
      </c>
      <c r="O104" s="157" t="str">
        <f>IFERROR(Folyamat[[#This Row],[Humánerő]],"")</f>
        <v/>
      </c>
      <c r="P104" s="166" t="str">
        <f>IFERROR(IF(Folyamat[[#This Row],[Ősszefoglaló feladat ID]]=0,"",Folyamat[[#This Row],[Ősszefoglaló feladat ID]]),"")</f>
        <v/>
      </c>
      <c r="Q104" s="159" t="str">
        <f>IFERROR(IF(Folyamat[[#This Row],[Szülő feladat ID]]=0,"",Folyamat[[#This Row],[Szülő feladat ID]]),"")</f>
        <v/>
      </c>
      <c r="R104" s="154" t="str">
        <f>IFERROR(IF(Folyamat[[#This Row],[Feladat Függöség Tipusa]]=0,"",Folyamat[[#This Row],[Feladat Függöség Tipusa]]),"")</f>
        <v/>
      </c>
      <c r="S104" s="160" t="str">
        <f>IFERROR(Folyamat[[#This Row],[Feladat Késleltetés]],"")</f>
        <v/>
      </c>
      <c r="T104" s="144"/>
      <c r="U104" s="141" t="str">
        <f>IFERROR(Folyamat[[#This Row],[Feladat Elinditása Részleges készültség esetén]],"")</f>
        <v/>
      </c>
      <c r="V10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04" s="162" cm="1">
        <f t="array" ref="W10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04" s="162" t="e">
        <f>Mérföldkövek[[#This Row],[Függökezdés Kalkulált]]+Mérföldkövek[[#This Row],[Feladat Késleltetés]]</f>
        <v>#VALUE!</v>
      </c>
      <c r="Y10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0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04" s="162" t="e" cm="1">
        <f t="array" aca="1" ref="AA10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0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04" s="169"/>
      <c r="AD10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0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04" s="163" t="str">
        <f>IFERROR(Folyamat[[#This Row],[Extra nap]],"")</f>
        <v/>
      </c>
      <c r="AG104" s="160" t="e">
        <f>ROUNDUP((Mérföldkövek[[#This Row],[Tervezettidő]]*24)/8,0)+Mérföldkövek[[#This Row],[Extra nap]]</f>
        <v>#VALUE!</v>
      </c>
      <c r="AH10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04" s="138"/>
      <c r="AJ104" s="161" cm="1">
        <f t="array" ref="AJ10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0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04" s="161" t="e" cm="1">
        <f t="array" aca="1" ref="AL10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0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04" s="139"/>
    </row>
    <row r="105" spans="1:40" x14ac:dyDescent="0.3">
      <c r="A105" s="151" t="str">
        <f>IFERROR(Folyamat[[#This Row],[DSMR]],"")</f>
        <v/>
      </c>
      <c r="B105" s="152" t="str">
        <f>IFERROR(Folyamat[[#This Row],[Feladat Rövidnév]],"")</f>
        <v/>
      </c>
      <c r="C105" s="152" t="str">
        <f>IFERROR(Mérföldkövek[[#This Row],[Projekt azonosító]] &amp; "-" &amp; Mérföldkövek[[#This Row],[Feladat Rövidnév]],"")</f>
        <v>-</v>
      </c>
      <c r="D105" s="153" t="str">
        <f>IFERROR(Folyamat[[#This Row],[Feladat leírás]],"")</f>
        <v/>
      </c>
      <c r="E105" s="154" t="str">
        <f>IFERROR(Folyamat[[#This Row],[Feladat Tipus]],"")</f>
        <v/>
      </c>
      <c r="F105" s="154" t="str">
        <f>IFERROR(Folyamat[[#This Row],[Kockázat]],"")</f>
        <v/>
      </c>
      <c r="G105" s="154" t="str">
        <f>IFERROR(Folyamat[[#This Row],[Részleg 02]],"")</f>
        <v/>
      </c>
      <c r="H105" s="154" t="str">
        <f>IFERROR(Folyamat[[#This Row],[Részleg 01]],"")</f>
        <v/>
      </c>
      <c r="I105" s="154" t="str">
        <f>IFERROR(Folyamat[[#This Row],[Felelős]],"")</f>
        <v/>
      </c>
      <c r="J105" s="154" t="str">
        <f>IFERROR(Folyamat[[#This Row],[Támogató]],"")</f>
        <v/>
      </c>
      <c r="K105" s="143"/>
      <c r="L105" s="143"/>
      <c r="M105" s="155" t="str">
        <f>IFERROR(Folyamat[[#This Row],[Volumen]],"")</f>
        <v/>
      </c>
      <c r="N105" s="156" t="str">
        <f>IFERROR(Folyamat[[#This Row],[Egység idő]],"")</f>
        <v/>
      </c>
      <c r="O105" s="157" t="str">
        <f>IFERROR(Folyamat[[#This Row],[Humánerő]],"")</f>
        <v/>
      </c>
      <c r="P105" s="166" t="str">
        <f>IFERROR(IF(Folyamat[[#This Row],[Ősszefoglaló feladat ID]]=0,"",Folyamat[[#This Row],[Ősszefoglaló feladat ID]]),"")</f>
        <v/>
      </c>
      <c r="Q105" s="159" t="str">
        <f>IFERROR(IF(Folyamat[[#This Row],[Szülő feladat ID]]=0,"",Folyamat[[#This Row],[Szülő feladat ID]]),"")</f>
        <v/>
      </c>
      <c r="R105" s="154" t="str">
        <f>IFERROR(IF(Folyamat[[#This Row],[Feladat Függöség Tipusa]]=0,"",Folyamat[[#This Row],[Feladat Függöség Tipusa]]),"")</f>
        <v/>
      </c>
      <c r="S105" s="160" t="str">
        <f>IFERROR(Folyamat[[#This Row],[Feladat Késleltetés]],"")</f>
        <v/>
      </c>
      <c r="T105" s="144"/>
      <c r="U105" s="141" t="str">
        <f>IFERROR(Folyamat[[#This Row],[Feladat Elinditása Részleges készültség esetén]],"")</f>
        <v/>
      </c>
      <c r="V10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05" s="162" cm="1">
        <f t="array" ref="W10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05" s="162" t="e">
        <f>Mérföldkövek[[#This Row],[Függökezdés Kalkulált]]+Mérföldkövek[[#This Row],[Feladat Késleltetés]]</f>
        <v>#VALUE!</v>
      </c>
      <c r="Y10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0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05" s="162" t="e" cm="1">
        <f t="array" aca="1" ref="AA10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0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05" s="169"/>
      <c r="AD10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0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05" s="163" t="str">
        <f>IFERROR(Folyamat[[#This Row],[Extra nap]],"")</f>
        <v/>
      </c>
      <c r="AG105" s="160" t="e">
        <f>ROUNDUP((Mérföldkövek[[#This Row],[Tervezettidő]]*24)/8,0)+Mérföldkövek[[#This Row],[Extra nap]]</f>
        <v>#VALUE!</v>
      </c>
      <c r="AH10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05" s="138"/>
      <c r="AJ105" s="161" cm="1">
        <f t="array" ref="AJ10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0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05" s="161" t="e" cm="1">
        <f t="array" aca="1" ref="AL10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0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05" s="139"/>
    </row>
    <row r="106" spans="1:40" x14ac:dyDescent="0.3">
      <c r="A106" s="151" t="str">
        <f>IFERROR(Folyamat[[#This Row],[DSMR]],"")</f>
        <v/>
      </c>
      <c r="B106" s="152" t="str">
        <f>IFERROR(Folyamat[[#This Row],[Feladat Rövidnév]],"")</f>
        <v/>
      </c>
      <c r="C106" s="152" t="str">
        <f>IFERROR(Mérföldkövek[[#This Row],[Projekt azonosító]] &amp; "-" &amp; Mérföldkövek[[#This Row],[Feladat Rövidnév]],"")</f>
        <v>-</v>
      </c>
      <c r="D106" s="153" t="str">
        <f>IFERROR(Folyamat[[#This Row],[Feladat leírás]],"")</f>
        <v/>
      </c>
      <c r="E106" s="154" t="str">
        <f>IFERROR(Folyamat[[#This Row],[Feladat Tipus]],"")</f>
        <v/>
      </c>
      <c r="F106" s="154" t="str">
        <f>IFERROR(Folyamat[[#This Row],[Kockázat]],"")</f>
        <v/>
      </c>
      <c r="G106" s="154" t="str">
        <f>IFERROR(Folyamat[[#This Row],[Részleg 02]],"")</f>
        <v/>
      </c>
      <c r="H106" s="154" t="str">
        <f>IFERROR(Folyamat[[#This Row],[Részleg 01]],"")</f>
        <v/>
      </c>
      <c r="I106" s="154" t="str">
        <f>IFERROR(Folyamat[[#This Row],[Felelős]],"")</f>
        <v/>
      </c>
      <c r="J106" s="154" t="str">
        <f>IFERROR(Folyamat[[#This Row],[Támogató]],"")</f>
        <v/>
      </c>
      <c r="K106" s="143"/>
      <c r="L106" s="143"/>
      <c r="M106" s="155" t="str">
        <f>IFERROR(Folyamat[[#This Row],[Volumen]],"")</f>
        <v/>
      </c>
      <c r="N106" s="156" t="str">
        <f>IFERROR(Folyamat[[#This Row],[Egység idő]],"")</f>
        <v/>
      </c>
      <c r="O106" s="157" t="str">
        <f>IFERROR(Folyamat[[#This Row],[Humánerő]],"")</f>
        <v/>
      </c>
      <c r="P106" s="166" t="str">
        <f>IFERROR(IF(Folyamat[[#This Row],[Ősszefoglaló feladat ID]]=0,"",Folyamat[[#This Row],[Ősszefoglaló feladat ID]]),"")</f>
        <v/>
      </c>
      <c r="Q106" s="159" t="str">
        <f>IFERROR(IF(Folyamat[[#This Row],[Szülő feladat ID]]=0,"",Folyamat[[#This Row],[Szülő feladat ID]]),"")</f>
        <v/>
      </c>
      <c r="R106" s="154" t="str">
        <f>IFERROR(IF(Folyamat[[#This Row],[Feladat Függöség Tipusa]]=0,"",Folyamat[[#This Row],[Feladat Függöség Tipusa]]),"")</f>
        <v/>
      </c>
      <c r="S106" s="160" t="str">
        <f>IFERROR(Folyamat[[#This Row],[Feladat Késleltetés]],"")</f>
        <v/>
      </c>
      <c r="T106" s="144"/>
      <c r="U106" s="141" t="str">
        <f>IFERROR(Folyamat[[#This Row],[Feladat Elinditása Részleges készültség esetén]],"")</f>
        <v/>
      </c>
      <c r="V10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06" s="162" cm="1">
        <f t="array" ref="W10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06" s="162" t="e">
        <f>Mérföldkövek[[#This Row],[Függökezdés Kalkulált]]+Mérföldkövek[[#This Row],[Feladat Késleltetés]]</f>
        <v>#VALUE!</v>
      </c>
      <c r="Y10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0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06" s="162" t="e" cm="1">
        <f t="array" aca="1" ref="AA10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0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06" s="169"/>
      <c r="AD10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0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06" s="163" t="str">
        <f>IFERROR(Folyamat[[#This Row],[Extra nap]],"")</f>
        <v/>
      </c>
      <c r="AG106" s="160" t="e">
        <f>ROUNDUP((Mérföldkövek[[#This Row],[Tervezettidő]]*24)/8,0)+Mérföldkövek[[#This Row],[Extra nap]]</f>
        <v>#VALUE!</v>
      </c>
      <c r="AH10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06" s="138"/>
      <c r="AJ106" s="161" cm="1">
        <f t="array" ref="AJ10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0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06" s="161" t="e" cm="1">
        <f t="array" aca="1" ref="AL10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0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06" s="139"/>
    </row>
    <row r="107" spans="1:40" x14ac:dyDescent="0.3">
      <c r="A107" s="151" t="str">
        <f>IFERROR(Folyamat[[#This Row],[DSMR]],"")</f>
        <v/>
      </c>
      <c r="B107" s="152" t="str">
        <f>IFERROR(Folyamat[[#This Row],[Feladat Rövidnév]],"")</f>
        <v/>
      </c>
      <c r="C107" s="152" t="str">
        <f>IFERROR(Mérföldkövek[[#This Row],[Projekt azonosító]] &amp; "-" &amp; Mérföldkövek[[#This Row],[Feladat Rövidnév]],"")</f>
        <v>-</v>
      </c>
      <c r="D107" s="153" t="str">
        <f>IFERROR(Folyamat[[#This Row],[Feladat leírás]],"")</f>
        <v/>
      </c>
      <c r="E107" s="154" t="str">
        <f>IFERROR(Folyamat[[#This Row],[Feladat Tipus]],"")</f>
        <v/>
      </c>
      <c r="F107" s="154" t="str">
        <f>IFERROR(Folyamat[[#This Row],[Kockázat]],"")</f>
        <v/>
      </c>
      <c r="G107" s="154" t="str">
        <f>IFERROR(Folyamat[[#This Row],[Részleg 02]],"")</f>
        <v/>
      </c>
      <c r="H107" s="154" t="str">
        <f>IFERROR(Folyamat[[#This Row],[Részleg 01]],"")</f>
        <v/>
      </c>
      <c r="I107" s="154" t="str">
        <f>IFERROR(Folyamat[[#This Row],[Felelős]],"")</f>
        <v/>
      </c>
      <c r="J107" s="154" t="str">
        <f>IFERROR(Folyamat[[#This Row],[Támogató]],"")</f>
        <v/>
      </c>
      <c r="K107" s="143"/>
      <c r="L107" s="143"/>
      <c r="M107" s="155" t="str">
        <f>IFERROR(Folyamat[[#This Row],[Volumen]],"")</f>
        <v/>
      </c>
      <c r="N107" s="156" t="str">
        <f>IFERROR(Folyamat[[#This Row],[Egység idő]],"")</f>
        <v/>
      </c>
      <c r="O107" s="157" t="str">
        <f>IFERROR(Folyamat[[#This Row],[Humánerő]],"")</f>
        <v/>
      </c>
      <c r="P107" s="166" t="str">
        <f>IFERROR(IF(Folyamat[[#This Row],[Ősszefoglaló feladat ID]]=0,"",Folyamat[[#This Row],[Ősszefoglaló feladat ID]]),"")</f>
        <v/>
      </c>
      <c r="Q107" s="159" t="str">
        <f>IFERROR(IF(Folyamat[[#This Row],[Szülő feladat ID]]=0,"",Folyamat[[#This Row],[Szülő feladat ID]]),"")</f>
        <v/>
      </c>
      <c r="R107" s="154" t="str">
        <f>IFERROR(IF(Folyamat[[#This Row],[Feladat Függöség Tipusa]]=0,"",Folyamat[[#This Row],[Feladat Függöség Tipusa]]),"")</f>
        <v/>
      </c>
      <c r="S107" s="160" t="str">
        <f>IFERROR(Folyamat[[#This Row],[Feladat Késleltetés]],"")</f>
        <v/>
      </c>
      <c r="T107" s="144"/>
      <c r="U107" s="141" t="str">
        <f>IFERROR(Folyamat[[#This Row],[Feladat Elinditása Részleges készültség esetén]],"")</f>
        <v/>
      </c>
      <c r="V10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07" s="162" cm="1">
        <f t="array" ref="W10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07" s="162" t="e">
        <f>Mérföldkövek[[#This Row],[Függökezdés Kalkulált]]+Mérföldkövek[[#This Row],[Feladat Késleltetés]]</f>
        <v>#VALUE!</v>
      </c>
      <c r="Y10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0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07" s="162" t="e" cm="1">
        <f t="array" aca="1" ref="AA10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0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07" s="169"/>
      <c r="AD10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0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07" s="163" t="str">
        <f>IFERROR(Folyamat[[#This Row],[Extra nap]],"")</f>
        <v/>
      </c>
      <c r="AG107" s="160" t="e">
        <f>ROUNDUP((Mérföldkövek[[#This Row],[Tervezettidő]]*24)/8,0)+Mérföldkövek[[#This Row],[Extra nap]]</f>
        <v>#VALUE!</v>
      </c>
      <c r="AH10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07" s="138"/>
      <c r="AJ107" s="161" cm="1">
        <f t="array" ref="AJ10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0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07" s="161" t="e" cm="1">
        <f t="array" aca="1" ref="AL10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0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07" s="139"/>
    </row>
    <row r="108" spans="1:40" x14ac:dyDescent="0.3">
      <c r="A108" s="151" t="str">
        <f>IFERROR(Folyamat[[#This Row],[DSMR]],"")</f>
        <v/>
      </c>
      <c r="B108" s="152" t="str">
        <f>IFERROR(Folyamat[[#This Row],[Feladat Rövidnév]],"")</f>
        <v/>
      </c>
      <c r="C108" s="152" t="str">
        <f>IFERROR(Mérföldkövek[[#This Row],[Projekt azonosító]] &amp; "-" &amp; Mérföldkövek[[#This Row],[Feladat Rövidnév]],"")</f>
        <v>-</v>
      </c>
      <c r="D108" s="153" t="str">
        <f>IFERROR(Folyamat[[#This Row],[Feladat leírás]],"")</f>
        <v/>
      </c>
      <c r="E108" s="154" t="str">
        <f>IFERROR(Folyamat[[#This Row],[Feladat Tipus]],"")</f>
        <v/>
      </c>
      <c r="F108" s="154" t="str">
        <f>IFERROR(Folyamat[[#This Row],[Kockázat]],"")</f>
        <v/>
      </c>
      <c r="G108" s="154" t="str">
        <f>IFERROR(Folyamat[[#This Row],[Részleg 02]],"")</f>
        <v/>
      </c>
      <c r="H108" s="154" t="str">
        <f>IFERROR(Folyamat[[#This Row],[Részleg 01]],"")</f>
        <v/>
      </c>
      <c r="I108" s="154" t="str">
        <f>IFERROR(Folyamat[[#This Row],[Felelős]],"")</f>
        <v/>
      </c>
      <c r="J108" s="154" t="str">
        <f>IFERROR(Folyamat[[#This Row],[Támogató]],"")</f>
        <v/>
      </c>
      <c r="K108" s="143"/>
      <c r="L108" s="143"/>
      <c r="M108" s="155" t="str">
        <f>IFERROR(Folyamat[[#This Row],[Volumen]],"")</f>
        <v/>
      </c>
      <c r="N108" s="156" t="str">
        <f>IFERROR(Folyamat[[#This Row],[Egység idő]],"")</f>
        <v/>
      </c>
      <c r="O108" s="157" t="str">
        <f>IFERROR(Folyamat[[#This Row],[Humánerő]],"")</f>
        <v/>
      </c>
      <c r="P108" s="166" t="str">
        <f>IFERROR(IF(Folyamat[[#This Row],[Ősszefoglaló feladat ID]]=0,"",Folyamat[[#This Row],[Ősszefoglaló feladat ID]]),"")</f>
        <v/>
      </c>
      <c r="Q108" s="159" t="str">
        <f>IFERROR(IF(Folyamat[[#This Row],[Szülő feladat ID]]=0,"",Folyamat[[#This Row],[Szülő feladat ID]]),"")</f>
        <v/>
      </c>
      <c r="R108" s="154" t="str">
        <f>IFERROR(IF(Folyamat[[#This Row],[Feladat Függöség Tipusa]]=0,"",Folyamat[[#This Row],[Feladat Függöség Tipusa]]),"")</f>
        <v/>
      </c>
      <c r="S108" s="160" t="str">
        <f>IFERROR(Folyamat[[#This Row],[Feladat Késleltetés]],"")</f>
        <v/>
      </c>
      <c r="T108" s="144"/>
      <c r="U108" s="141" t="str">
        <f>IFERROR(Folyamat[[#This Row],[Feladat Elinditása Részleges készültség esetén]],"")</f>
        <v/>
      </c>
      <c r="V10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08" s="162" cm="1">
        <f t="array" ref="W10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08" s="162" t="e">
        <f>Mérföldkövek[[#This Row],[Függökezdés Kalkulált]]+Mérföldkövek[[#This Row],[Feladat Késleltetés]]</f>
        <v>#VALUE!</v>
      </c>
      <c r="Y10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0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08" s="162" t="e" cm="1">
        <f t="array" aca="1" ref="AA10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0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08" s="169"/>
      <c r="AD10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0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08" s="163" t="str">
        <f>IFERROR(Folyamat[[#This Row],[Extra nap]],"")</f>
        <v/>
      </c>
      <c r="AG108" s="160" t="e">
        <f>ROUNDUP((Mérföldkövek[[#This Row],[Tervezettidő]]*24)/8,0)+Mérföldkövek[[#This Row],[Extra nap]]</f>
        <v>#VALUE!</v>
      </c>
      <c r="AH10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08" s="138"/>
      <c r="AJ108" s="161" cm="1">
        <f t="array" ref="AJ10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0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08" s="161" t="e" cm="1">
        <f t="array" aca="1" ref="AL10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0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08" s="139"/>
    </row>
    <row r="109" spans="1:40" x14ac:dyDescent="0.3">
      <c r="A109" s="151" t="str">
        <f>IFERROR(Folyamat[[#This Row],[DSMR]],"")</f>
        <v/>
      </c>
      <c r="B109" s="152" t="str">
        <f>IFERROR(Folyamat[[#This Row],[Feladat Rövidnév]],"")</f>
        <v/>
      </c>
      <c r="C109" s="152" t="str">
        <f>IFERROR(Mérföldkövek[[#This Row],[Projekt azonosító]] &amp; "-" &amp; Mérföldkövek[[#This Row],[Feladat Rövidnév]],"")</f>
        <v>-</v>
      </c>
      <c r="D109" s="153" t="str">
        <f>IFERROR(Folyamat[[#This Row],[Feladat leírás]],"")</f>
        <v/>
      </c>
      <c r="E109" s="154" t="str">
        <f>IFERROR(Folyamat[[#This Row],[Feladat Tipus]],"")</f>
        <v/>
      </c>
      <c r="F109" s="154" t="str">
        <f>IFERROR(Folyamat[[#This Row],[Kockázat]],"")</f>
        <v/>
      </c>
      <c r="G109" s="154" t="str">
        <f>IFERROR(Folyamat[[#This Row],[Részleg 02]],"")</f>
        <v/>
      </c>
      <c r="H109" s="154" t="str">
        <f>IFERROR(Folyamat[[#This Row],[Részleg 01]],"")</f>
        <v/>
      </c>
      <c r="I109" s="154" t="str">
        <f>IFERROR(Folyamat[[#This Row],[Felelős]],"")</f>
        <v/>
      </c>
      <c r="J109" s="154" t="str">
        <f>IFERROR(Folyamat[[#This Row],[Támogató]],"")</f>
        <v/>
      </c>
      <c r="K109" s="143"/>
      <c r="L109" s="143"/>
      <c r="M109" s="155" t="str">
        <f>IFERROR(Folyamat[[#This Row],[Volumen]],"")</f>
        <v/>
      </c>
      <c r="N109" s="156" t="str">
        <f>IFERROR(Folyamat[[#This Row],[Egység idő]],"")</f>
        <v/>
      </c>
      <c r="O109" s="157" t="str">
        <f>IFERROR(Folyamat[[#This Row],[Humánerő]],"")</f>
        <v/>
      </c>
      <c r="P109" s="166" t="str">
        <f>IFERROR(IF(Folyamat[[#This Row],[Ősszefoglaló feladat ID]]=0,"",Folyamat[[#This Row],[Ősszefoglaló feladat ID]]),"")</f>
        <v/>
      </c>
      <c r="Q109" s="159" t="str">
        <f>IFERROR(IF(Folyamat[[#This Row],[Szülő feladat ID]]=0,"",Folyamat[[#This Row],[Szülő feladat ID]]),"")</f>
        <v/>
      </c>
      <c r="R109" s="154" t="str">
        <f>IFERROR(IF(Folyamat[[#This Row],[Feladat Függöség Tipusa]]=0,"",Folyamat[[#This Row],[Feladat Függöség Tipusa]]),"")</f>
        <v/>
      </c>
      <c r="S109" s="160" t="str">
        <f>IFERROR(Folyamat[[#This Row],[Feladat Késleltetés]],"")</f>
        <v/>
      </c>
      <c r="T109" s="144"/>
      <c r="U109" s="141" t="str">
        <f>IFERROR(Folyamat[[#This Row],[Feladat Elinditása Részleges készültség esetén]],"")</f>
        <v/>
      </c>
      <c r="V10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09" s="162" cm="1">
        <f t="array" ref="W10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09" s="162" t="e">
        <f>Mérföldkövek[[#This Row],[Függökezdés Kalkulált]]+Mérföldkövek[[#This Row],[Feladat Késleltetés]]</f>
        <v>#VALUE!</v>
      </c>
      <c r="Y10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0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09" s="162" t="e" cm="1">
        <f t="array" aca="1" ref="AA10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0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09" s="169"/>
      <c r="AD10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0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09" s="163" t="str">
        <f>IFERROR(Folyamat[[#This Row],[Extra nap]],"")</f>
        <v/>
      </c>
      <c r="AG109" s="160" t="e">
        <f>ROUNDUP((Mérföldkövek[[#This Row],[Tervezettidő]]*24)/8,0)+Mérföldkövek[[#This Row],[Extra nap]]</f>
        <v>#VALUE!</v>
      </c>
      <c r="AH10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09" s="138"/>
      <c r="AJ109" s="161" cm="1">
        <f t="array" ref="AJ10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0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09" s="161" t="e" cm="1">
        <f t="array" aca="1" ref="AL10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0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09" s="139"/>
    </row>
    <row r="110" spans="1:40" x14ac:dyDescent="0.3">
      <c r="A110" s="151" t="str">
        <f>IFERROR(Folyamat[[#This Row],[DSMR]],"")</f>
        <v/>
      </c>
      <c r="B110" s="152" t="str">
        <f>IFERROR(Folyamat[[#This Row],[Feladat Rövidnév]],"")</f>
        <v/>
      </c>
      <c r="C110" s="152" t="str">
        <f>IFERROR(Mérföldkövek[[#This Row],[Projekt azonosító]] &amp; "-" &amp; Mérföldkövek[[#This Row],[Feladat Rövidnév]],"")</f>
        <v>-</v>
      </c>
      <c r="D110" s="153" t="str">
        <f>IFERROR(Folyamat[[#This Row],[Feladat leírás]],"")</f>
        <v/>
      </c>
      <c r="E110" s="154" t="str">
        <f>IFERROR(Folyamat[[#This Row],[Feladat Tipus]],"")</f>
        <v/>
      </c>
      <c r="F110" s="154" t="str">
        <f>IFERROR(Folyamat[[#This Row],[Kockázat]],"")</f>
        <v/>
      </c>
      <c r="G110" s="154" t="str">
        <f>IFERROR(Folyamat[[#This Row],[Részleg 02]],"")</f>
        <v/>
      </c>
      <c r="H110" s="154" t="str">
        <f>IFERROR(Folyamat[[#This Row],[Részleg 01]],"")</f>
        <v/>
      </c>
      <c r="I110" s="154" t="str">
        <f>IFERROR(Folyamat[[#This Row],[Felelős]],"")</f>
        <v/>
      </c>
      <c r="J110" s="154" t="str">
        <f>IFERROR(Folyamat[[#This Row],[Támogató]],"")</f>
        <v/>
      </c>
      <c r="K110" s="143"/>
      <c r="L110" s="143"/>
      <c r="M110" s="155" t="str">
        <f>IFERROR(Folyamat[[#This Row],[Volumen]],"")</f>
        <v/>
      </c>
      <c r="N110" s="156" t="str">
        <f>IFERROR(Folyamat[[#This Row],[Egység idő]],"")</f>
        <v/>
      </c>
      <c r="O110" s="157" t="str">
        <f>IFERROR(Folyamat[[#This Row],[Humánerő]],"")</f>
        <v/>
      </c>
      <c r="P110" s="166" t="str">
        <f>IFERROR(IF(Folyamat[[#This Row],[Ősszefoglaló feladat ID]]=0,"",Folyamat[[#This Row],[Ősszefoglaló feladat ID]]),"")</f>
        <v/>
      </c>
      <c r="Q110" s="159" t="str">
        <f>IFERROR(IF(Folyamat[[#This Row],[Szülő feladat ID]]=0,"",Folyamat[[#This Row],[Szülő feladat ID]]),"")</f>
        <v/>
      </c>
      <c r="R110" s="154" t="str">
        <f>IFERROR(IF(Folyamat[[#This Row],[Feladat Függöség Tipusa]]=0,"",Folyamat[[#This Row],[Feladat Függöség Tipusa]]),"")</f>
        <v/>
      </c>
      <c r="S110" s="160" t="str">
        <f>IFERROR(Folyamat[[#This Row],[Feladat Késleltetés]],"")</f>
        <v/>
      </c>
      <c r="T110" s="144"/>
      <c r="U110" s="141" t="str">
        <f>IFERROR(Folyamat[[#This Row],[Feladat Elinditása Részleges készültség esetén]],"")</f>
        <v/>
      </c>
      <c r="V11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10" s="162" cm="1">
        <f t="array" ref="W11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10" s="162" t="e">
        <f>Mérföldkövek[[#This Row],[Függökezdés Kalkulált]]+Mérföldkövek[[#This Row],[Feladat Késleltetés]]</f>
        <v>#VALUE!</v>
      </c>
      <c r="Y11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1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10" s="162" t="e" cm="1">
        <f t="array" aca="1" ref="AA11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1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10" s="169"/>
      <c r="AD11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1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10" s="163" t="str">
        <f>IFERROR(Folyamat[[#This Row],[Extra nap]],"")</f>
        <v/>
      </c>
      <c r="AG110" s="160" t="e">
        <f>ROUNDUP((Mérföldkövek[[#This Row],[Tervezettidő]]*24)/8,0)+Mérföldkövek[[#This Row],[Extra nap]]</f>
        <v>#VALUE!</v>
      </c>
      <c r="AH11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10" s="138"/>
      <c r="AJ110" s="161" cm="1">
        <f t="array" ref="AJ11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1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10" s="161" t="e" cm="1">
        <f t="array" aca="1" ref="AL11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1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10" s="139"/>
    </row>
    <row r="111" spans="1:40" x14ac:dyDescent="0.3">
      <c r="A111" s="151" t="str">
        <f>IFERROR(Folyamat[[#This Row],[DSMR]],"")</f>
        <v/>
      </c>
      <c r="B111" s="152" t="str">
        <f>IFERROR(Folyamat[[#This Row],[Feladat Rövidnév]],"")</f>
        <v/>
      </c>
      <c r="C111" s="152" t="str">
        <f>IFERROR(Mérföldkövek[[#This Row],[Projekt azonosító]] &amp; "-" &amp; Mérföldkövek[[#This Row],[Feladat Rövidnév]],"")</f>
        <v>-</v>
      </c>
      <c r="D111" s="153" t="str">
        <f>IFERROR(Folyamat[[#This Row],[Feladat leírás]],"")</f>
        <v/>
      </c>
      <c r="E111" s="154" t="str">
        <f>IFERROR(Folyamat[[#This Row],[Feladat Tipus]],"")</f>
        <v/>
      </c>
      <c r="F111" s="154" t="str">
        <f>IFERROR(Folyamat[[#This Row],[Kockázat]],"")</f>
        <v/>
      </c>
      <c r="G111" s="154" t="str">
        <f>IFERROR(Folyamat[[#This Row],[Részleg 02]],"")</f>
        <v/>
      </c>
      <c r="H111" s="154" t="str">
        <f>IFERROR(Folyamat[[#This Row],[Részleg 01]],"")</f>
        <v/>
      </c>
      <c r="I111" s="154" t="str">
        <f>IFERROR(Folyamat[[#This Row],[Felelős]],"")</f>
        <v/>
      </c>
      <c r="J111" s="154" t="str">
        <f>IFERROR(Folyamat[[#This Row],[Támogató]],"")</f>
        <v/>
      </c>
      <c r="K111" s="143"/>
      <c r="L111" s="143"/>
      <c r="M111" s="155" t="str">
        <f>IFERROR(Folyamat[[#This Row],[Volumen]],"")</f>
        <v/>
      </c>
      <c r="N111" s="156" t="str">
        <f>IFERROR(Folyamat[[#This Row],[Egység idő]],"")</f>
        <v/>
      </c>
      <c r="O111" s="157" t="str">
        <f>IFERROR(Folyamat[[#This Row],[Humánerő]],"")</f>
        <v/>
      </c>
      <c r="P111" s="166" t="str">
        <f>IFERROR(IF(Folyamat[[#This Row],[Ősszefoglaló feladat ID]]=0,"",Folyamat[[#This Row],[Ősszefoglaló feladat ID]]),"")</f>
        <v/>
      </c>
      <c r="Q111" s="159" t="str">
        <f>IFERROR(IF(Folyamat[[#This Row],[Szülő feladat ID]]=0,"",Folyamat[[#This Row],[Szülő feladat ID]]),"")</f>
        <v/>
      </c>
      <c r="R111" s="154" t="str">
        <f>IFERROR(IF(Folyamat[[#This Row],[Feladat Függöség Tipusa]]=0,"",Folyamat[[#This Row],[Feladat Függöség Tipusa]]),"")</f>
        <v/>
      </c>
      <c r="S111" s="160" t="str">
        <f>IFERROR(Folyamat[[#This Row],[Feladat Késleltetés]],"")</f>
        <v/>
      </c>
      <c r="T111" s="144"/>
      <c r="U111" s="141" t="str">
        <f>IFERROR(Folyamat[[#This Row],[Feladat Elinditása Részleges készültség esetén]],"")</f>
        <v/>
      </c>
      <c r="V11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11" s="162" cm="1">
        <f t="array" ref="W11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11" s="162" t="e">
        <f>Mérföldkövek[[#This Row],[Függökezdés Kalkulált]]+Mérföldkövek[[#This Row],[Feladat Késleltetés]]</f>
        <v>#VALUE!</v>
      </c>
      <c r="Y11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1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11" s="162" t="e" cm="1">
        <f t="array" aca="1" ref="AA11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1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11" s="169"/>
      <c r="AD11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1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11" s="163" t="str">
        <f>IFERROR(Folyamat[[#This Row],[Extra nap]],"")</f>
        <v/>
      </c>
      <c r="AG111" s="160" t="e">
        <f>ROUNDUP((Mérföldkövek[[#This Row],[Tervezettidő]]*24)/8,0)+Mérföldkövek[[#This Row],[Extra nap]]</f>
        <v>#VALUE!</v>
      </c>
      <c r="AH11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11" s="138"/>
      <c r="AJ111" s="161" cm="1">
        <f t="array" ref="AJ11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1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11" s="161" t="e" cm="1">
        <f t="array" aca="1" ref="AL11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1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11" s="139"/>
    </row>
    <row r="112" spans="1:40" x14ac:dyDescent="0.3">
      <c r="A112" s="151" t="str">
        <f>IFERROR(Folyamat[[#This Row],[DSMR]],"")</f>
        <v/>
      </c>
      <c r="B112" s="152" t="str">
        <f>IFERROR(Folyamat[[#This Row],[Feladat Rövidnév]],"")</f>
        <v/>
      </c>
      <c r="C112" s="152" t="str">
        <f>IFERROR(Mérföldkövek[[#This Row],[Projekt azonosító]] &amp; "-" &amp; Mérföldkövek[[#This Row],[Feladat Rövidnév]],"")</f>
        <v>-</v>
      </c>
      <c r="D112" s="153" t="str">
        <f>IFERROR(Folyamat[[#This Row],[Feladat leírás]],"")</f>
        <v/>
      </c>
      <c r="E112" s="154" t="str">
        <f>IFERROR(Folyamat[[#This Row],[Feladat Tipus]],"")</f>
        <v/>
      </c>
      <c r="F112" s="154" t="str">
        <f>IFERROR(Folyamat[[#This Row],[Kockázat]],"")</f>
        <v/>
      </c>
      <c r="G112" s="154" t="str">
        <f>IFERROR(Folyamat[[#This Row],[Részleg 02]],"")</f>
        <v/>
      </c>
      <c r="H112" s="154" t="str">
        <f>IFERROR(Folyamat[[#This Row],[Részleg 01]],"")</f>
        <v/>
      </c>
      <c r="I112" s="154" t="str">
        <f>IFERROR(Folyamat[[#This Row],[Felelős]],"")</f>
        <v/>
      </c>
      <c r="J112" s="154" t="str">
        <f>IFERROR(Folyamat[[#This Row],[Támogató]],"")</f>
        <v/>
      </c>
      <c r="K112" s="143"/>
      <c r="L112" s="143"/>
      <c r="M112" s="155" t="str">
        <f>IFERROR(Folyamat[[#This Row],[Volumen]],"")</f>
        <v/>
      </c>
      <c r="N112" s="156" t="str">
        <f>IFERROR(Folyamat[[#This Row],[Egység idő]],"")</f>
        <v/>
      </c>
      <c r="O112" s="157" t="str">
        <f>IFERROR(Folyamat[[#This Row],[Humánerő]],"")</f>
        <v/>
      </c>
      <c r="P112" s="166" t="str">
        <f>IFERROR(IF(Folyamat[[#This Row],[Ősszefoglaló feladat ID]]=0,"",Folyamat[[#This Row],[Ősszefoglaló feladat ID]]),"")</f>
        <v/>
      </c>
      <c r="Q112" s="159" t="str">
        <f>IFERROR(IF(Folyamat[[#This Row],[Szülő feladat ID]]=0,"",Folyamat[[#This Row],[Szülő feladat ID]]),"")</f>
        <v/>
      </c>
      <c r="R112" s="154" t="str">
        <f>IFERROR(IF(Folyamat[[#This Row],[Feladat Függöség Tipusa]]=0,"",Folyamat[[#This Row],[Feladat Függöség Tipusa]]),"")</f>
        <v/>
      </c>
      <c r="S112" s="160" t="str">
        <f>IFERROR(Folyamat[[#This Row],[Feladat Késleltetés]],"")</f>
        <v/>
      </c>
      <c r="T112" s="144"/>
      <c r="U112" s="141" t="str">
        <f>IFERROR(Folyamat[[#This Row],[Feladat Elinditása Részleges készültség esetén]],"")</f>
        <v/>
      </c>
      <c r="V11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12" s="162" cm="1">
        <f t="array" ref="W11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12" s="162" t="e">
        <f>Mérföldkövek[[#This Row],[Függökezdés Kalkulált]]+Mérföldkövek[[#This Row],[Feladat Késleltetés]]</f>
        <v>#VALUE!</v>
      </c>
      <c r="Y11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1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12" s="162" t="e" cm="1">
        <f t="array" aca="1" ref="AA11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1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12" s="169"/>
      <c r="AD11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1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12" s="163" t="str">
        <f>IFERROR(Folyamat[[#This Row],[Extra nap]],"")</f>
        <v/>
      </c>
      <c r="AG112" s="160" t="e">
        <f>ROUNDUP((Mérföldkövek[[#This Row],[Tervezettidő]]*24)/8,0)+Mérföldkövek[[#This Row],[Extra nap]]</f>
        <v>#VALUE!</v>
      </c>
      <c r="AH11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12" s="138"/>
      <c r="AJ112" s="161" cm="1">
        <f t="array" ref="AJ11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1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12" s="161" t="e" cm="1">
        <f t="array" aca="1" ref="AL11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1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12" s="139"/>
    </row>
    <row r="113" spans="1:40" x14ac:dyDescent="0.3">
      <c r="A113" s="151" t="str">
        <f>IFERROR(Folyamat[[#This Row],[DSMR]],"")</f>
        <v/>
      </c>
      <c r="B113" s="152" t="str">
        <f>IFERROR(Folyamat[[#This Row],[Feladat Rövidnév]],"")</f>
        <v/>
      </c>
      <c r="C113" s="152" t="str">
        <f>IFERROR(Mérföldkövek[[#This Row],[Projekt azonosító]] &amp; "-" &amp; Mérföldkövek[[#This Row],[Feladat Rövidnév]],"")</f>
        <v>-</v>
      </c>
      <c r="D113" s="153" t="str">
        <f>IFERROR(Folyamat[[#This Row],[Feladat leírás]],"")</f>
        <v/>
      </c>
      <c r="E113" s="154" t="str">
        <f>IFERROR(Folyamat[[#This Row],[Feladat Tipus]],"")</f>
        <v/>
      </c>
      <c r="F113" s="154" t="str">
        <f>IFERROR(Folyamat[[#This Row],[Kockázat]],"")</f>
        <v/>
      </c>
      <c r="G113" s="154" t="str">
        <f>IFERROR(Folyamat[[#This Row],[Részleg 02]],"")</f>
        <v/>
      </c>
      <c r="H113" s="154" t="str">
        <f>IFERROR(Folyamat[[#This Row],[Részleg 01]],"")</f>
        <v/>
      </c>
      <c r="I113" s="154" t="str">
        <f>IFERROR(Folyamat[[#This Row],[Felelős]],"")</f>
        <v/>
      </c>
      <c r="J113" s="154" t="str">
        <f>IFERROR(Folyamat[[#This Row],[Támogató]],"")</f>
        <v/>
      </c>
      <c r="K113" s="143"/>
      <c r="L113" s="143"/>
      <c r="M113" s="155" t="str">
        <f>IFERROR(Folyamat[[#This Row],[Volumen]],"")</f>
        <v/>
      </c>
      <c r="N113" s="156" t="str">
        <f>IFERROR(Folyamat[[#This Row],[Egység idő]],"")</f>
        <v/>
      </c>
      <c r="O113" s="157" t="str">
        <f>IFERROR(Folyamat[[#This Row],[Humánerő]],"")</f>
        <v/>
      </c>
      <c r="P113" s="166" t="str">
        <f>IFERROR(IF(Folyamat[[#This Row],[Ősszefoglaló feladat ID]]=0,"",Folyamat[[#This Row],[Ősszefoglaló feladat ID]]),"")</f>
        <v/>
      </c>
      <c r="Q113" s="159" t="str">
        <f>IFERROR(IF(Folyamat[[#This Row],[Szülő feladat ID]]=0,"",Folyamat[[#This Row],[Szülő feladat ID]]),"")</f>
        <v/>
      </c>
      <c r="R113" s="154" t="str">
        <f>IFERROR(IF(Folyamat[[#This Row],[Feladat Függöség Tipusa]]=0,"",Folyamat[[#This Row],[Feladat Függöség Tipusa]]),"")</f>
        <v/>
      </c>
      <c r="S113" s="160" t="str">
        <f>IFERROR(Folyamat[[#This Row],[Feladat Késleltetés]],"")</f>
        <v/>
      </c>
      <c r="T113" s="144"/>
      <c r="U113" s="141" t="str">
        <f>IFERROR(Folyamat[[#This Row],[Feladat Elinditása Részleges készültség esetén]],"")</f>
        <v/>
      </c>
      <c r="V11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13" s="162" cm="1">
        <f t="array" ref="W11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13" s="162" t="e">
        <f>Mérföldkövek[[#This Row],[Függökezdés Kalkulált]]+Mérföldkövek[[#This Row],[Feladat Késleltetés]]</f>
        <v>#VALUE!</v>
      </c>
      <c r="Y11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1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13" s="162" t="e" cm="1">
        <f t="array" aca="1" ref="AA11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1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13" s="169"/>
      <c r="AD11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1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13" s="163" t="str">
        <f>IFERROR(Folyamat[[#This Row],[Extra nap]],"")</f>
        <v/>
      </c>
      <c r="AG113" s="160" t="e">
        <f>ROUNDUP((Mérföldkövek[[#This Row],[Tervezettidő]]*24)/8,0)+Mérföldkövek[[#This Row],[Extra nap]]</f>
        <v>#VALUE!</v>
      </c>
      <c r="AH11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13" s="138"/>
      <c r="AJ113" s="161" cm="1">
        <f t="array" ref="AJ11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1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13" s="161" t="e" cm="1">
        <f t="array" aca="1" ref="AL11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1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13" s="139"/>
    </row>
    <row r="114" spans="1:40" x14ac:dyDescent="0.3">
      <c r="A114" s="151" t="str">
        <f>IFERROR(Folyamat[[#This Row],[DSMR]],"")</f>
        <v/>
      </c>
      <c r="B114" s="152" t="str">
        <f>IFERROR(Folyamat[[#This Row],[Feladat Rövidnév]],"")</f>
        <v/>
      </c>
      <c r="C114" s="152" t="str">
        <f>IFERROR(Mérföldkövek[[#This Row],[Projekt azonosító]] &amp; "-" &amp; Mérföldkövek[[#This Row],[Feladat Rövidnév]],"")</f>
        <v>-</v>
      </c>
      <c r="D114" s="153" t="str">
        <f>IFERROR(Folyamat[[#This Row],[Feladat leírás]],"")</f>
        <v/>
      </c>
      <c r="E114" s="154" t="str">
        <f>IFERROR(Folyamat[[#This Row],[Feladat Tipus]],"")</f>
        <v/>
      </c>
      <c r="F114" s="154" t="str">
        <f>IFERROR(Folyamat[[#This Row],[Kockázat]],"")</f>
        <v/>
      </c>
      <c r="G114" s="154" t="str">
        <f>IFERROR(Folyamat[[#This Row],[Részleg 02]],"")</f>
        <v/>
      </c>
      <c r="H114" s="154" t="str">
        <f>IFERROR(Folyamat[[#This Row],[Részleg 01]],"")</f>
        <v/>
      </c>
      <c r="I114" s="154" t="str">
        <f>IFERROR(Folyamat[[#This Row],[Felelős]],"")</f>
        <v/>
      </c>
      <c r="J114" s="154" t="str">
        <f>IFERROR(Folyamat[[#This Row],[Támogató]],"")</f>
        <v/>
      </c>
      <c r="K114" s="143"/>
      <c r="L114" s="143"/>
      <c r="M114" s="155" t="str">
        <f>IFERROR(Folyamat[[#This Row],[Volumen]],"")</f>
        <v/>
      </c>
      <c r="N114" s="156" t="str">
        <f>IFERROR(Folyamat[[#This Row],[Egység idő]],"")</f>
        <v/>
      </c>
      <c r="O114" s="157" t="str">
        <f>IFERROR(Folyamat[[#This Row],[Humánerő]],"")</f>
        <v/>
      </c>
      <c r="P114" s="166" t="str">
        <f>IFERROR(IF(Folyamat[[#This Row],[Ősszefoglaló feladat ID]]=0,"",Folyamat[[#This Row],[Ősszefoglaló feladat ID]]),"")</f>
        <v/>
      </c>
      <c r="Q114" s="159" t="str">
        <f>IFERROR(IF(Folyamat[[#This Row],[Szülő feladat ID]]=0,"",Folyamat[[#This Row],[Szülő feladat ID]]),"")</f>
        <v/>
      </c>
      <c r="R114" s="154" t="str">
        <f>IFERROR(IF(Folyamat[[#This Row],[Feladat Függöség Tipusa]]=0,"",Folyamat[[#This Row],[Feladat Függöség Tipusa]]),"")</f>
        <v/>
      </c>
      <c r="S114" s="160" t="str">
        <f>IFERROR(Folyamat[[#This Row],[Feladat Késleltetés]],"")</f>
        <v/>
      </c>
      <c r="T114" s="144"/>
      <c r="U114" s="141" t="str">
        <f>IFERROR(Folyamat[[#This Row],[Feladat Elinditása Részleges készültség esetén]],"")</f>
        <v/>
      </c>
      <c r="V11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14" s="162" cm="1">
        <f t="array" ref="W11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14" s="162" t="e">
        <f>Mérföldkövek[[#This Row],[Függökezdés Kalkulált]]+Mérföldkövek[[#This Row],[Feladat Késleltetés]]</f>
        <v>#VALUE!</v>
      </c>
      <c r="Y11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1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14" s="162" t="e" cm="1">
        <f t="array" aca="1" ref="AA11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1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14" s="169"/>
      <c r="AD11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1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14" s="163" t="str">
        <f>IFERROR(Folyamat[[#This Row],[Extra nap]],"")</f>
        <v/>
      </c>
      <c r="AG114" s="160" t="e">
        <f>ROUNDUP((Mérföldkövek[[#This Row],[Tervezettidő]]*24)/8,0)+Mérföldkövek[[#This Row],[Extra nap]]</f>
        <v>#VALUE!</v>
      </c>
      <c r="AH11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14" s="138"/>
      <c r="AJ114" s="161" cm="1">
        <f t="array" ref="AJ11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1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14" s="161" t="e" cm="1">
        <f t="array" aca="1" ref="AL11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1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14" s="139"/>
    </row>
    <row r="115" spans="1:40" x14ac:dyDescent="0.3">
      <c r="A115" s="151" t="str">
        <f>IFERROR(Folyamat[[#This Row],[DSMR]],"")</f>
        <v/>
      </c>
      <c r="B115" s="152" t="str">
        <f>IFERROR(Folyamat[[#This Row],[Feladat Rövidnév]],"")</f>
        <v/>
      </c>
      <c r="C115" s="152" t="str">
        <f>IFERROR(Mérföldkövek[[#This Row],[Projekt azonosító]] &amp; "-" &amp; Mérföldkövek[[#This Row],[Feladat Rövidnév]],"")</f>
        <v>-</v>
      </c>
      <c r="D115" s="153" t="str">
        <f>IFERROR(Folyamat[[#This Row],[Feladat leírás]],"")</f>
        <v/>
      </c>
      <c r="E115" s="154" t="str">
        <f>IFERROR(Folyamat[[#This Row],[Feladat Tipus]],"")</f>
        <v/>
      </c>
      <c r="F115" s="154" t="str">
        <f>IFERROR(Folyamat[[#This Row],[Kockázat]],"")</f>
        <v/>
      </c>
      <c r="G115" s="154" t="str">
        <f>IFERROR(Folyamat[[#This Row],[Részleg 02]],"")</f>
        <v/>
      </c>
      <c r="H115" s="154" t="str">
        <f>IFERROR(Folyamat[[#This Row],[Részleg 01]],"")</f>
        <v/>
      </c>
      <c r="I115" s="154" t="str">
        <f>IFERROR(Folyamat[[#This Row],[Felelős]],"")</f>
        <v/>
      </c>
      <c r="J115" s="154" t="str">
        <f>IFERROR(Folyamat[[#This Row],[Támogató]],"")</f>
        <v/>
      </c>
      <c r="K115" s="143"/>
      <c r="L115" s="143"/>
      <c r="M115" s="155" t="str">
        <f>IFERROR(Folyamat[[#This Row],[Volumen]],"")</f>
        <v/>
      </c>
      <c r="N115" s="156" t="str">
        <f>IFERROR(Folyamat[[#This Row],[Egység idő]],"")</f>
        <v/>
      </c>
      <c r="O115" s="157" t="str">
        <f>IFERROR(Folyamat[[#This Row],[Humánerő]],"")</f>
        <v/>
      </c>
      <c r="P115" s="166" t="str">
        <f>IFERROR(IF(Folyamat[[#This Row],[Ősszefoglaló feladat ID]]=0,"",Folyamat[[#This Row],[Ősszefoglaló feladat ID]]),"")</f>
        <v/>
      </c>
      <c r="Q115" s="159" t="str">
        <f>IFERROR(IF(Folyamat[[#This Row],[Szülő feladat ID]]=0,"",Folyamat[[#This Row],[Szülő feladat ID]]),"")</f>
        <v/>
      </c>
      <c r="R115" s="154" t="str">
        <f>IFERROR(IF(Folyamat[[#This Row],[Feladat Függöség Tipusa]]=0,"",Folyamat[[#This Row],[Feladat Függöség Tipusa]]),"")</f>
        <v/>
      </c>
      <c r="S115" s="160" t="str">
        <f>IFERROR(Folyamat[[#This Row],[Feladat Késleltetés]],"")</f>
        <v/>
      </c>
      <c r="T115" s="144"/>
      <c r="U115" s="141" t="str">
        <f>IFERROR(Folyamat[[#This Row],[Feladat Elinditása Részleges készültség esetén]],"")</f>
        <v/>
      </c>
      <c r="V11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15" s="162" cm="1">
        <f t="array" ref="W11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15" s="162" t="e">
        <f>Mérföldkövek[[#This Row],[Függökezdés Kalkulált]]+Mérföldkövek[[#This Row],[Feladat Késleltetés]]</f>
        <v>#VALUE!</v>
      </c>
      <c r="Y11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1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15" s="162" t="e" cm="1">
        <f t="array" aca="1" ref="AA11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1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15" s="169"/>
      <c r="AD11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1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15" s="163" t="str">
        <f>IFERROR(Folyamat[[#This Row],[Extra nap]],"")</f>
        <v/>
      </c>
      <c r="AG115" s="160" t="e">
        <f>ROUNDUP((Mérföldkövek[[#This Row],[Tervezettidő]]*24)/8,0)+Mérföldkövek[[#This Row],[Extra nap]]</f>
        <v>#VALUE!</v>
      </c>
      <c r="AH11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15" s="138"/>
      <c r="AJ115" s="161" cm="1">
        <f t="array" ref="AJ11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1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15" s="161" t="e" cm="1">
        <f t="array" aca="1" ref="AL11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1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15" s="139"/>
    </row>
    <row r="116" spans="1:40" x14ac:dyDescent="0.3">
      <c r="A116" s="151" t="str">
        <f>IFERROR(Folyamat[[#This Row],[DSMR]],"")</f>
        <v/>
      </c>
      <c r="B116" s="152" t="str">
        <f>IFERROR(Folyamat[[#This Row],[Feladat Rövidnév]],"")</f>
        <v/>
      </c>
      <c r="C116" s="152" t="str">
        <f>IFERROR(Mérföldkövek[[#This Row],[Projekt azonosító]] &amp; "-" &amp; Mérföldkövek[[#This Row],[Feladat Rövidnév]],"")</f>
        <v>-</v>
      </c>
      <c r="D116" s="153" t="str">
        <f>IFERROR(Folyamat[[#This Row],[Feladat leírás]],"")</f>
        <v/>
      </c>
      <c r="E116" s="154" t="str">
        <f>IFERROR(Folyamat[[#This Row],[Feladat Tipus]],"")</f>
        <v/>
      </c>
      <c r="F116" s="154" t="str">
        <f>IFERROR(Folyamat[[#This Row],[Kockázat]],"")</f>
        <v/>
      </c>
      <c r="G116" s="154" t="str">
        <f>IFERROR(Folyamat[[#This Row],[Részleg 02]],"")</f>
        <v/>
      </c>
      <c r="H116" s="154" t="str">
        <f>IFERROR(Folyamat[[#This Row],[Részleg 01]],"")</f>
        <v/>
      </c>
      <c r="I116" s="154" t="str">
        <f>IFERROR(Folyamat[[#This Row],[Felelős]],"")</f>
        <v/>
      </c>
      <c r="J116" s="154" t="str">
        <f>IFERROR(Folyamat[[#This Row],[Támogató]],"")</f>
        <v/>
      </c>
      <c r="K116" s="143"/>
      <c r="L116" s="143"/>
      <c r="M116" s="155" t="str">
        <f>IFERROR(Folyamat[[#This Row],[Volumen]],"")</f>
        <v/>
      </c>
      <c r="N116" s="156" t="str">
        <f>IFERROR(Folyamat[[#This Row],[Egység idő]],"")</f>
        <v/>
      </c>
      <c r="O116" s="157" t="str">
        <f>IFERROR(Folyamat[[#This Row],[Humánerő]],"")</f>
        <v/>
      </c>
      <c r="P116" s="166" t="str">
        <f>IFERROR(IF(Folyamat[[#This Row],[Ősszefoglaló feladat ID]]=0,"",Folyamat[[#This Row],[Ősszefoglaló feladat ID]]),"")</f>
        <v/>
      </c>
      <c r="Q116" s="159" t="str">
        <f>IFERROR(IF(Folyamat[[#This Row],[Szülő feladat ID]]=0,"",Folyamat[[#This Row],[Szülő feladat ID]]),"")</f>
        <v/>
      </c>
      <c r="R116" s="154" t="str">
        <f>IFERROR(IF(Folyamat[[#This Row],[Feladat Függöség Tipusa]]=0,"",Folyamat[[#This Row],[Feladat Függöség Tipusa]]),"")</f>
        <v/>
      </c>
      <c r="S116" s="160" t="str">
        <f>IFERROR(Folyamat[[#This Row],[Feladat Késleltetés]],"")</f>
        <v/>
      </c>
      <c r="T116" s="144"/>
      <c r="U116" s="141" t="str">
        <f>IFERROR(Folyamat[[#This Row],[Feladat Elinditása Részleges készültség esetén]],"")</f>
        <v/>
      </c>
      <c r="V11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16" s="162" cm="1">
        <f t="array" ref="W11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16" s="162" t="e">
        <f>Mérföldkövek[[#This Row],[Függökezdés Kalkulált]]+Mérföldkövek[[#This Row],[Feladat Késleltetés]]</f>
        <v>#VALUE!</v>
      </c>
      <c r="Y11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1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16" s="162" t="e" cm="1">
        <f t="array" aca="1" ref="AA11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1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16" s="169"/>
      <c r="AD11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1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16" s="163" t="str">
        <f>IFERROR(Folyamat[[#This Row],[Extra nap]],"")</f>
        <v/>
      </c>
      <c r="AG116" s="160" t="e">
        <f>ROUNDUP((Mérföldkövek[[#This Row],[Tervezettidő]]*24)/8,0)+Mérföldkövek[[#This Row],[Extra nap]]</f>
        <v>#VALUE!</v>
      </c>
      <c r="AH11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16" s="138"/>
      <c r="AJ116" s="161" cm="1">
        <f t="array" ref="AJ11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1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16" s="161" t="e" cm="1">
        <f t="array" aca="1" ref="AL11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1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16" s="139"/>
    </row>
    <row r="117" spans="1:40" x14ac:dyDescent="0.3">
      <c r="A117" s="151" t="str">
        <f>IFERROR(Folyamat[[#This Row],[DSMR]],"")</f>
        <v/>
      </c>
      <c r="B117" s="152" t="str">
        <f>IFERROR(Folyamat[[#This Row],[Feladat Rövidnév]],"")</f>
        <v/>
      </c>
      <c r="C117" s="152" t="str">
        <f>IFERROR(Mérföldkövek[[#This Row],[Projekt azonosító]] &amp; "-" &amp; Mérföldkövek[[#This Row],[Feladat Rövidnév]],"")</f>
        <v>-</v>
      </c>
      <c r="D117" s="153" t="str">
        <f>IFERROR(Folyamat[[#This Row],[Feladat leírás]],"")</f>
        <v/>
      </c>
      <c r="E117" s="154" t="str">
        <f>IFERROR(Folyamat[[#This Row],[Feladat Tipus]],"")</f>
        <v/>
      </c>
      <c r="F117" s="154" t="str">
        <f>IFERROR(Folyamat[[#This Row],[Kockázat]],"")</f>
        <v/>
      </c>
      <c r="G117" s="154" t="str">
        <f>IFERROR(Folyamat[[#This Row],[Részleg 02]],"")</f>
        <v/>
      </c>
      <c r="H117" s="154" t="str">
        <f>IFERROR(Folyamat[[#This Row],[Részleg 01]],"")</f>
        <v/>
      </c>
      <c r="I117" s="154" t="str">
        <f>IFERROR(Folyamat[[#This Row],[Felelős]],"")</f>
        <v/>
      </c>
      <c r="J117" s="154" t="str">
        <f>IFERROR(Folyamat[[#This Row],[Támogató]],"")</f>
        <v/>
      </c>
      <c r="K117" s="143"/>
      <c r="L117" s="143"/>
      <c r="M117" s="155" t="str">
        <f>IFERROR(Folyamat[[#This Row],[Volumen]],"")</f>
        <v/>
      </c>
      <c r="N117" s="156" t="str">
        <f>IFERROR(Folyamat[[#This Row],[Egység idő]],"")</f>
        <v/>
      </c>
      <c r="O117" s="157" t="str">
        <f>IFERROR(Folyamat[[#This Row],[Humánerő]],"")</f>
        <v/>
      </c>
      <c r="P117" s="166" t="str">
        <f>IFERROR(IF(Folyamat[[#This Row],[Ősszefoglaló feladat ID]]=0,"",Folyamat[[#This Row],[Ősszefoglaló feladat ID]]),"")</f>
        <v/>
      </c>
      <c r="Q117" s="159" t="str">
        <f>IFERROR(IF(Folyamat[[#This Row],[Szülő feladat ID]]=0,"",Folyamat[[#This Row],[Szülő feladat ID]]),"")</f>
        <v/>
      </c>
      <c r="R117" s="154" t="str">
        <f>IFERROR(IF(Folyamat[[#This Row],[Feladat Függöség Tipusa]]=0,"",Folyamat[[#This Row],[Feladat Függöség Tipusa]]),"")</f>
        <v/>
      </c>
      <c r="S117" s="160" t="str">
        <f>IFERROR(Folyamat[[#This Row],[Feladat Késleltetés]],"")</f>
        <v/>
      </c>
      <c r="T117" s="144"/>
      <c r="U117" s="141" t="str">
        <f>IFERROR(Folyamat[[#This Row],[Feladat Elinditása Részleges készültség esetén]],"")</f>
        <v/>
      </c>
      <c r="V11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17" s="162" cm="1">
        <f t="array" ref="W11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17" s="162" t="e">
        <f>Mérföldkövek[[#This Row],[Függökezdés Kalkulált]]+Mérföldkövek[[#This Row],[Feladat Késleltetés]]</f>
        <v>#VALUE!</v>
      </c>
      <c r="Y11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1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17" s="162" t="e" cm="1">
        <f t="array" aca="1" ref="AA11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1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17" s="169"/>
      <c r="AD11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1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17" s="163" t="str">
        <f>IFERROR(Folyamat[[#This Row],[Extra nap]],"")</f>
        <v/>
      </c>
      <c r="AG117" s="160" t="e">
        <f>ROUNDUP((Mérföldkövek[[#This Row],[Tervezettidő]]*24)/8,0)+Mérföldkövek[[#This Row],[Extra nap]]</f>
        <v>#VALUE!</v>
      </c>
      <c r="AH11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17" s="138"/>
      <c r="AJ117" s="161" cm="1">
        <f t="array" ref="AJ11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1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17" s="161" t="e" cm="1">
        <f t="array" aca="1" ref="AL11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1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17" s="139"/>
    </row>
    <row r="118" spans="1:40" x14ac:dyDescent="0.3">
      <c r="A118" s="151" t="str">
        <f>IFERROR(Folyamat[[#This Row],[DSMR]],"")</f>
        <v/>
      </c>
      <c r="B118" s="152" t="str">
        <f>IFERROR(Folyamat[[#This Row],[Feladat Rövidnév]],"")</f>
        <v/>
      </c>
      <c r="C118" s="152" t="str">
        <f>IFERROR(Mérföldkövek[[#This Row],[Projekt azonosító]] &amp; "-" &amp; Mérföldkövek[[#This Row],[Feladat Rövidnév]],"")</f>
        <v>-</v>
      </c>
      <c r="D118" s="153" t="str">
        <f>IFERROR(Folyamat[[#This Row],[Feladat leírás]],"")</f>
        <v/>
      </c>
      <c r="E118" s="154" t="str">
        <f>IFERROR(Folyamat[[#This Row],[Feladat Tipus]],"")</f>
        <v/>
      </c>
      <c r="F118" s="154" t="str">
        <f>IFERROR(Folyamat[[#This Row],[Kockázat]],"")</f>
        <v/>
      </c>
      <c r="G118" s="154" t="str">
        <f>IFERROR(Folyamat[[#This Row],[Részleg 02]],"")</f>
        <v/>
      </c>
      <c r="H118" s="154" t="str">
        <f>IFERROR(Folyamat[[#This Row],[Részleg 01]],"")</f>
        <v/>
      </c>
      <c r="I118" s="154" t="str">
        <f>IFERROR(Folyamat[[#This Row],[Felelős]],"")</f>
        <v/>
      </c>
      <c r="J118" s="154" t="str">
        <f>IFERROR(Folyamat[[#This Row],[Támogató]],"")</f>
        <v/>
      </c>
      <c r="K118" s="143"/>
      <c r="L118" s="143"/>
      <c r="M118" s="155" t="str">
        <f>IFERROR(Folyamat[[#This Row],[Volumen]],"")</f>
        <v/>
      </c>
      <c r="N118" s="156" t="str">
        <f>IFERROR(Folyamat[[#This Row],[Egység idő]],"")</f>
        <v/>
      </c>
      <c r="O118" s="157" t="str">
        <f>IFERROR(Folyamat[[#This Row],[Humánerő]],"")</f>
        <v/>
      </c>
      <c r="P118" s="166" t="str">
        <f>IFERROR(IF(Folyamat[[#This Row],[Ősszefoglaló feladat ID]]=0,"",Folyamat[[#This Row],[Ősszefoglaló feladat ID]]),"")</f>
        <v/>
      </c>
      <c r="Q118" s="159" t="str">
        <f>IFERROR(IF(Folyamat[[#This Row],[Szülő feladat ID]]=0,"",Folyamat[[#This Row],[Szülő feladat ID]]),"")</f>
        <v/>
      </c>
      <c r="R118" s="154" t="str">
        <f>IFERROR(IF(Folyamat[[#This Row],[Feladat Függöség Tipusa]]=0,"",Folyamat[[#This Row],[Feladat Függöség Tipusa]]),"")</f>
        <v/>
      </c>
      <c r="S118" s="160" t="str">
        <f>IFERROR(Folyamat[[#This Row],[Feladat Késleltetés]],"")</f>
        <v/>
      </c>
      <c r="T118" s="144"/>
      <c r="U118" s="141" t="str">
        <f>IFERROR(Folyamat[[#This Row],[Feladat Elinditása Részleges készültség esetén]],"")</f>
        <v/>
      </c>
      <c r="V11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18" s="162" cm="1">
        <f t="array" ref="W11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18" s="162" t="e">
        <f>Mérföldkövek[[#This Row],[Függökezdés Kalkulált]]+Mérföldkövek[[#This Row],[Feladat Késleltetés]]</f>
        <v>#VALUE!</v>
      </c>
      <c r="Y11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1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18" s="162" t="e" cm="1">
        <f t="array" aca="1" ref="AA11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1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18" s="169"/>
      <c r="AD11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1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18" s="163" t="str">
        <f>IFERROR(Folyamat[[#This Row],[Extra nap]],"")</f>
        <v/>
      </c>
      <c r="AG118" s="160" t="e">
        <f>ROUNDUP((Mérföldkövek[[#This Row],[Tervezettidő]]*24)/8,0)+Mérföldkövek[[#This Row],[Extra nap]]</f>
        <v>#VALUE!</v>
      </c>
      <c r="AH11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18" s="138"/>
      <c r="AJ118" s="161" cm="1">
        <f t="array" ref="AJ11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1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18" s="161" t="e" cm="1">
        <f t="array" aca="1" ref="AL11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1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18" s="139"/>
    </row>
    <row r="119" spans="1:40" x14ac:dyDescent="0.3">
      <c r="A119" s="151" t="str">
        <f>IFERROR(Folyamat[[#This Row],[DSMR]],"")</f>
        <v/>
      </c>
      <c r="B119" s="152" t="str">
        <f>IFERROR(Folyamat[[#This Row],[Feladat Rövidnév]],"")</f>
        <v/>
      </c>
      <c r="C119" s="152" t="str">
        <f>IFERROR(Mérföldkövek[[#This Row],[Projekt azonosító]] &amp; "-" &amp; Mérföldkövek[[#This Row],[Feladat Rövidnév]],"")</f>
        <v>-</v>
      </c>
      <c r="D119" s="153" t="str">
        <f>IFERROR(Folyamat[[#This Row],[Feladat leírás]],"")</f>
        <v/>
      </c>
      <c r="E119" s="154" t="str">
        <f>IFERROR(Folyamat[[#This Row],[Feladat Tipus]],"")</f>
        <v/>
      </c>
      <c r="F119" s="154" t="str">
        <f>IFERROR(Folyamat[[#This Row],[Kockázat]],"")</f>
        <v/>
      </c>
      <c r="G119" s="154" t="str">
        <f>IFERROR(Folyamat[[#This Row],[Részleg 02]],"")</f>
        <v/>
      </c>
      <c r="H119" s="154" t="str">
        <f>IFERROR(Folyamat[[#This Row],[Részleg 01]],"")</f>
        <v/>
      </c>
      <c r="I119" s="154" t="str">
        <f>IFERROR(Folyamat[[#This Row],[Felelős]],"")</f>
        <v/>
      </c>
      <c r="J119" s="154" t="str">
        <f>IFERROR(Folyamat[[#This Row],[Támogató]],"")</f>
        <v/>
      </c>
      <c r="K119" s="143"/>
      <c r="L119" s="143"/>
      <c r="M119" s="155" t="str">
        <f>IFERROR(Folyamat[[#This Row],[Volumen]],"")</f>
        <v/>
      </c>
      <c r="N119" s="156" t="str">
        <f>IFERROR(Folyamat[[#This Row],[Egység idő]],"")</f>
        <v/>
      </c>
      <c r="O119" s="157" t="str">
        <f>IFERROR(Folyamat[[#This Row],[Humánerő]],"")</f>
        <v/>
      </c>
      <c r="P119" s="166" t="str">
        <f>IFERROR(IF(Folyamat[[#This Row],[Ősszefoglaló feladat ID]]=0,"",Folyamat[[#This Row],[Ősszefoglaló feladat ID]]),"")</f>
        <v/>
      </c>
      <c r="Q119" s="159" t="str">
        <f>IFERROR(IF(Folyamat[[#This Row],[Szülő feladat ID]]=0,"",Folyamat[[#This Row],[Szülő feladat ID]]),"")</f>
        <v/>
      </c>
      <c r="R119" s="154" t="str">
        <f>IFERROR(IF(Folyamat[[#This Row],[Feladat Függöség Tipusa]]=0,"",Folyamat[[#This Row],[Feladat Függöség Tipusa]]),"")</f>
        <v/>
      </c>
      <c r="S119" s="160" t="str">
        <f>IFERROR(Folyamat[[#This Row],[Feladat Késleltetés]],"")</f>
        <v/>
      </c>
      <c r="T119" s="144"/>
      <c r="U119" s="141" t="str">
        <f>IFERROR(Folyamat[[#This Row],[Feladat Elinditása Részleges készültség esetén]],"")</f>
        <v/>
      </c>
      <c r="V11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19" s="162" cm="1">
        <f t="array" ref="W11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19" s="162" t="e">
        <f>Mérföldkövek[[#This Row],[Függökezdés Kalkulált]]+Mérföldkövek[[#This Row],[Feladat Késleltetés]]</f>
        <v>#VALUE!</v>
      </c>
      <c r="Y11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1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19" s="162" t="e" cm="1">
        <f t="array" aca="1" ref="AA11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1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19" s="169"/>
      <c r="AD11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1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19" s="163" t="str">
        <f>IFERROR(Folyamat[[#This Row],[Extra nap]],"")</f>
        <v/>
      </c>
      <c r="AG119" s="160" t="e">
        <f>ROUNDUP((Mérföldkövek[[#This Row],[Tervezettidő]]*24)/8,0)+Mérföldkövek[[#This Row],[Extra nap]]</f>
        <v>#VALUE!</v>
      </c>
      <c r="AH11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19" s="138"/>
      <c r="AJ119" s="161" cm="1">
        <f t="array" ref="AJ11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1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19" s="161" t="e" cm="1">
        <f t="array" aca="1" ref="AL11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1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19" s="139"/>
    </row>
    <row r="120" spans="1:40" x14ac:dyDescent="0.3">
      <c r="A120" s="151" t="str">
        <f>IFERROR(Folyamat[[#This Row],[DSMR]],"")</f>
        <v/>
      </c>
      <c r="B120" s="152" t="str">
        <f>IFERROR(Folyamat[[#This Row],[Feladat Rövidnév]],"")</f>
        <v/>
      </c>
      <c r="C120" s="152" t="str">
        <f>IFERROR(Mérföldkövek[[#This Row],[Projekt azonosító]] &amp; "-" &amp; Mérföldkövek[[#This Row],[Feladat Rövidnév]],"")</f>
        <v>-</v>
      </c>
      <c r="D120" s="153" t="str">
        <f>IFERROR(Folyamat[[#This Row],[Feladat leírás]],"")</f>
        <v/>
      </c>
      <c r="E120" s="154" t="str">
        <f>IFERROR(Folyamat[[#This Row],[Feladat Tipus]],"")</f>
        <v/>
      </c>
      <c r="F120" s="154" t="str">
        <f>IFERROR(Folyamat[[#This Row],[Kockázat]],"")</f>
        <v/>
      </c>
      <c r="G120" s="154" t="str">
        <f>IFERROR(Folyamat[[#This Row],[Részleg 02]],"")</f>
        <v/>
      </c>
      <c r="H120" s="154" t="str">
        <f>IFERROR(Folyamat[[#This Row],[Részleg 01]],"")</f>
        <v/>
      </c>
      <c r="I120" s="154" t="str">
        <f>IFERROR(Folyamat[[#This Row],[Felelős]],"")</f>
        <v/>
      </c>
      <c r="J120" s="154" t="str">
        <f>IFERROR(Folyamat[[#This Row],[Támogató]],"")</f>
        <v/>
      </c>
      <c r="K120" s="143"/>
      <c r="L120" s="143"/>
      <c r="M120" s="155" t="str">
        <f>IFERROR(Folyamat[[#This Row],[Volumen]],"")</f>
        <v/>
      </c>
      <c r="N120" s="156" t="str">
        <f>IFERROR(Folyamat[[#This Row],[Egység idő]],"")</f>
        <v/>
      </c>
      <c r="O120" s="157" t="str">
        <f>IFERROR(Folyamat[[#This Row],[Humánerő]],"")</f>
        <v/>
      </c>
      <c r="P120" s="166" t="str">
        <f>IFERROR(IF(Folyamat[[#This Row],[Ősszefoglaló feladat ID]]=0,"",Folyamat[[#This Row],[Ősszefoglaló feladat ID]]),"")</f>
        <v/>
      </c>
      <c r="Q120" s="159" t="str">
        <f>IFERROR(IF(Folyamat[[#This Row],[Szülő feladat ID]]=0,"",Folyamat[[#This Row],[Szülő feladat ID]]),"")</f>
        <v/>
      </c>
      <c r="R120" s="154" t="str">
        <f>IFERROR(IF(Folyamat[[#This Row],[Feladat Függöség Tipusa]]=0,"",Folyamat[[#This Row],[Feladat Függöség Tipusa]]),"")</f>
        <v/>
      </c>
      <c r="S120" s="160" t="str">
        <f>IFERROR(Folyamat[[#This Row],[Feladat Késleltetés]],"")</f>
        <v/>
      </c>
      <c r="T120" s="144"/>
      <c r="U120" s="141" t="str">
        <f>IFERROR(Folyamat[[#This Row],[Feladat Elinditása Részleges készültség esetén]],"")</f>
        <v/>
      </c>
      <c r="V12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20" s="162" cm="1">
        <f t="array" ref="W12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20" s="162" t="e">
        <f>Mérföldkövek[[#This Row],[Függökezdés Kalkulált]]+Mérföldkövek[[#This Row],[Feladat Késleltetés]]</f>
        <v>#VALUE!</v>
      </c>
      <c r="Y12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2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20" s="162" t="e" cm="1">
        <f t="array" aca="1" ref="AA12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2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20" s="169"/>
      <c r="AD12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2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20" s="163" t="str">
        <f>IFERROR(Folyamat[[#This Row],[Extra nap]],"")</f>
        <v/>
      </c>
      <c r="AG120" s="160" t="e">
        <f>ROUNDUP((Mérföldkövek[[#This Row],[Tervezettidő]]*24)/8,0)+Mérföldkövek[[#This Row],[Extra nap]]</f>
        <v>#VALUE!</v>
      </c>
      <c r="AH12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20" s="138"/>
      <c r="AJ120" s="161" cm="1">
        <f t="array" ref="AJ12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2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20" s="161" t="e" cm="1">
        <f t="array" aca="1" ref="AL12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2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20" s="139"/>
    </row>
    <row r="121" spans="1:40" x14ac:dyDescent="0.3">
      <c r="A121" s="151" t="str">
        <f>IFERROR(Folyamat[[#This Row],[DSMR]],"")</f>
        <v/>
      </c>
      <c r="B121" s="152" t="str">
        <f>IFERROR(Folyamat[[#This Row],[Feladat Rövidnév]],"")</f>
        <v/>
      </c>
      <c r="C121" s="152" t="str">
        <f>IFERROR(Mérföldkövek[[#This Row],[Projekt azonosító]] &amp; "-" &amp; Mérföldkövek[[#This Row],[Feladat Rövidnév]],"")</f>
        <v>-</v>
      </c>
      <c r="D121" s="153" t="str">
        <f>IFERROR(Folyamat[[#This Row],[Feladat leírás]],"")</f>
        <v/>
      </c>
      <c r="E121" s="154" t="str">
        <f>IFERROR(Folyamat[[#This Row],[Feladat Tipus]],"")</f>
        <v/>
      </c>
      <c r="F121" s="154" t="str">
        <f>IFERROR(Folyamat[[#This Row],[Kockázat]],"")</f>
        <v/>
      </c>
      <c r="G121" s="154" t="str">
        <f>IFERROR(Folyamat[[#This Row],[Részleg 02]],"")</f>
        <v/>
      </c>
      <c r="H121" s="154" t="str">
        <f>IFERROR(Folyamat[[#This Row],[Részleg 01]],"")</f>
        <v/>
      </c>
      <c r="I121" s="154" t="str">
        <f>IFERROR(Folyamat[[#This Row],[Felelős]],"")</f>
        <v/>
      </c>
      <c r="J121" s="154" t="str">
        <f>IFERROR(Folyamat[[#This Row],[Támogató]],"")</f>
        <v/>
      </c>
      <c r="K121" s="143"/>
      <c r="L121" s="143"/>
      <c r="M121" s="155" t="str">
        <f>IFERROR(Folyamat[[#This Row],[Volumen]],"")</f>
        <v/>
      </c>
      <c r="N121" s="156" t="str">
        <f>IFERROR(Folyamat[[#This Row],[Egység idő]],"")</f>
        <v/>
      </c>
      <c r="O121" s="157" t="str">
        <f>IFERROR(Folyamat[[#This Row],[Humánerő]],"")</f>
        <v/>
      </c>
      <c r="P121" s="166" t="str">
        <f>IFERROR(IF(Folyamat[[#This Row],[Ősszefoglaló feladat ID]]=0,"",Folyamat[[#This Row],[Ősszefoglaló feladat ID]]),"")</f>
        <v/>
      </c>
      <c r="Q121" s="159" t="str">
        <f>IFERROR(IF(Folyamat[[#This Row],[Szülő feladat ID]]=0,"",Folyamat[[#This Row],[Szülő feladat ID]]),"")</f>
        <v/>
      </c>
      <c r="R121" s="154" t="str">
        <f>IFERROR(IF(Folyamat[[#This Row],[Feladat Függöség Tipusa]]=0,"",Folyamat[[#This Row],[Feladat Függöség Tipusa]]),"")</f>
        <v/>
      </c>
      <c r="S121" s="160" t="str">
        <f>IFERROR(Folyamat[[#This Row],[Feladat Késleltetés]],"")</f>
        <v/>
      </c>
      <c r="T121" s="144"/>
      <c r="U121" s="141" t="str">
        <f>IFERROR(Folyamat[[#This Row],[Feladat Elinditása Részleges készültség esetén]],"")</f>
        <v/>
      </c>
      <c r="V12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21" s="162" cm="1">
        <f t="array" ref="W12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21" s="162" t="e">
        <f>Mérföldkövek[[#This Row],[Függökezdés Kalkulált]]+Mérföldkövek[[#This Row],[Feladat Késleltetés]]</f>
        <v>#VALUE!</v>
      </c>
      <c r="Y12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2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21" s="162" t="e" cm="1">
        <f t="array" aca="1" ref="AA12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2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21" s="169"/>
      <c r="AD12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2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21" s="163" t="str">
        <f>IFERROR(Folyamat[[#This Row],[Extra nap]],"")</f>
        <v/>
      </c>
      <c r="AG121" s="160" t="e">
        <f>ROUNDUP((Mérföldkövek[[#This Row],[Tervezettidő]]*24)/8,0)+Mérföldkövek[[#This Row],[Extra nap]]</f>
        <v>#VALUE!</v>
      </c>
      <c r="AH12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21" s="138"/>
      <c r="AJ121" s="161" cm="1">
        <f t="array" ref="AJ12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2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21" s="161" t="e" cm="1">
        <f t="array" aca="1" ref="AL12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2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21" s="139"/>
    </row>
    <row r="122" spans="1:40" x14ac:dyDescent="0.3">
      <c r="A122" s="151" t="str">
        <f>IFERROR(Folyamat[[#This Row],[DSMR]],"")</f>
        <v/>
      </c>
      <c r="B122" s="152" t="str">
        <f>IFERROR(Folyamat[[#This Row],[Feladat Rövidnév]],"")</f>
        <v/>
      </c>
      <c r="C122" s="152" t="str">
        <f>IFERROR(Mérföldkövek[[#This Row],[Projekt azonosító]] &amp; "-" &amp; Mérföldkövek[[#This Row],[Feladat Rövidnév]],"")</f>
        <v>-</v>
      </c>
      <c r="D122" s="153" t="str">
        <f>IFERROR(Folyamat[[#This Row],[Feladat leírás]],"")</f>
        <v/>
      </c>
      <c r="E122" s="154" t="str">
        <f>IFERROR(Folyamat[[#This Row],[Feladat Tipus]],"")</f>
        <v/>
      </c>
      <c r="F122" s="154" t="str">
        <f>IFERROR(Folyamat[[#This Row],[Kockázat]],"")</f>
        <v/>
      </c>
      <c r="G122" s="154" t="str">
        <f>IFERROR(Folyamat[[#This Row],[Részleg 02]],"")</f>
        <v/>
      </c>
      <c r="H122" s="154" t="str">
        <f>IFERROR(Folyamat[[#This Row],[Részleg 01]],"")</f>
        <v/>
      </c>
      <c r="I122" s="154" t="str">
        <f>IFERROR(Folyamat[[#This Row],[Felelős]],"")</f>
        <v/>
      </c>
      <c r="J122" s="154" t="str">
        <f>IFERROR(Folyamat[[#This Row],[Támogató]],"")</f>
        <v/>
      </c>
      <c r="K122" s="143"/>
      <c r="L122" s="143"/>
      <c r="M122" s="155" t="str">
        <f>IFERROR(Folyamat[[#This Row],[Volumen]],"")</f>
        <v/>
      </c>
      <c r="N122" s="156" t="str">
        <f>IFERROR(Folyamat[[#This Row],[Egység idő]],"")</f>
        <v/>
      </c>
      <c r="O122" s="157" t="str">
        <f>IFERROR(Folyamat[[#This Row],[Humánerő]],"")</f>
        <v/>
      </c>
      <c r="P122" s="166" t="str">
        <f>IFERROR(IF(Folyamat[[#This Row],[Ősszefoglaló feladat ID]]=0,"",Folyamat[[#This Row],[Ősszefoglaló feladat ID]]),"")</f>
        <v/>
      </c>
      <c r="Q122" s="159" t="str">
        <f>IFERROR(IF(Folyamat[[#This Row],[Szülő feladat ID]]=0,"",Folyamat[[#This Row],[Szülő feladat ID]]),"")</f>
        <v/>
      </c>
      <c r="R122" s="154" t="str">
        <f>IFERROR(IF(Folyamat[[#This Row],[Feladat Függöség Tipusa]]=0,"",Folyamat[[#This Row],[Feladat Függöség Tipusa]]),"")</f>
        <v/>
      </c>
      <c r="S122" s="160" t="str">
        <f>IFERROR(Folyamat[[#This Row],[Feladat Késleltetés]],"")</f>
        <v/>
      </c>
      <c r="T122" s="144"/>
      <c r="U122" s="141" t="str">
        <f>IFERROR(Folyamat[[#This Row],[Feladat Elinditása Részleges készültség esetén]],"")</f>
        <v/>
      </c>
      <c r="V12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22" s="162" cm="1">
        <f t="array" ref="W12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22" s="162" t="e">
        <f>Mérföldkövek[[#This Row],[Függökezdés Kalkulált]]+Mérföldkövek[[#This Row],[Feladat Késleltetés]]</f>
        <v>#VALUE!</v>
      </c>
      <c r="Y12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2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22" s="162" t="e" cm="1">
        <f t="array" aca="1" ref="AA12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2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22" s="169"/>
      <c r="AD12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2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22" s="163" t="str">
        <f>IFERROR(Folyamat[[#This Row],[Extra nap]],"")</f>
        <v/>
      </c>
      <c r="AG122" s="160" t="e">
        <f>ROUNDUP((Mérföldkövek[[#This Row],[Tervezettidő]]*24)/8,0)+Mérföldkövek[[#This Row],[Extra nap]]</f>
        <v>#VALUE!</v>
      </c>
      <c r="AH12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22" s="138"/>
      <c r="AJ122" s="161" cm="1">
        <f t="array" ref="AJ12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2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22" s="161" t="e" cm="1">
        <f t="array" aca="1" ref="AL12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2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22" s="139"/>
    </row>
    <row r="123" spans="1:40" x14ac:dyDescent="0.3">
      <c r="A123" s="151" t="str">
        <f>IFERROR(Folyamat[[#This Row],[DSMR]],"")</f>
        <v/>
      </c>
      <c r="B123" s="152" t="str">
        <f>IFERROR(Folyamat[[#This Row],[Feladat Rövidnév]],"")</f>
        <v/>
      </c>
      <c r="C123" s="152" t="str">
        <f>IFERROR(Mérföldkövek[[#This Row],[Projekt azonosító]] &amp; "-" &amp; Mérföldkövek[[#This Row],[Feladat Rövidnév]],"")</f>
        <v>-</v>
      </c>
      <c r="D123" s="153" t="str">
        <f>IFERROR(Folyamat[[#This Row],[Feladat leírás]],"")</f>
        <v/>
      </c>
      <c r="E123" s="154" t="str">
        <f>IFERROR(Folyamat[[#This Row],[Feladat Tipus]],"")</f>
        <v/>
      </c>
      <c r="F123" s="154" t="str">
        <f>IFERROR(Folyamat[[#This Row],[Kockázat]],"")</f>
        <v/>
      </c>
      <c r="G123" s="154" t="str">
        <f>IFERROR(Folyamat[[#This Row],[Részleg 02]],"")</f>
        <v/>
      </c>
      <c r="H123" s="154" t="str">
        <f>IFERROR(Folyamat[[#This Row],[Részleg 01]],"")</f>
        <v/>
      </c>
      <c r="I123" s="154" t="str">
        <f>IFERROR(Folyamat[[#This Row],[Felelős]],"")</f>
        <v/>
      </c>
      <c r="J123" s="154" t="str">
        <f>IFERROR(Folyamat[[#This Row],[Támogató]],"")</f>
        <v/>
      </c>
      <c r="K123" s="143"/>
      <c r="L123" s="143"/>
      <c r="M123" s="155" t="str">
        <f>IFERROR(Folyamat[[#This Row],[Volumen]],"")</f>
        <v/>
      </c>
      <c r="N123" s="156" t="str">
        <f>IFERROR(Folyamat[[#This Row],[Egység idő]],"")</f>
        <v/>
      </c>
      <c r="O123" s="157" t="str">
        <f>IFERROR(Folyamat[[#This Row],[Humánerő]],"")</f>
        <v/>
      </c>
      <c r="P123" s="166" t="str">
        <f>IFERROR(IF(Folyamat[[#This Row],[Ősszefoglaló feladat ID]]=0,"",Folyamat[[#This Row],[Ősszefoglaló feladat ID]]),"")</f>
        <v/>
      </c>
      <c r="Q123" s="159" t="str">
        <f>IFERROR(IF(Folyamat[[#This Row],[Szülő feladat ID]]=0,"",Folyamat[[#This Row],[Szülő feladat ID]]),"")</f>
        <v/>
      </c>
      <c r="R123" s="154" t="str">
        <f>IFERROR(IF(Folyamat[[#This Row],[Feladat Függöség Tipusa]]=0,"",Folyamat[[#This Row],[Feladat Függöség Tipusa]]),"")</f>
        <v/>
      </c>
      <c r="S123" s="160" t="str">
        <f>IFERROR(Folyamat[[#This Row],[Feladat Késleltetés]],"")</f>
        <v/>
      </c>
      <c r="T123" s="144"/>
      <c r="U123" s="141" t="str">
        <f>IFERROR(Folyamat[[#This Row],[Feladat Elinditása Részleges készültség esetén]],"")</f>
        <v/>
      </c>
      <c r="V12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23" s="162" cm="1">
        <f t="array" ref="W12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23" s="162" t="e">
        <f>Mérföldkövek[[#This Row],[Függökezdés Kalkulált]]+Mérföldkövek[[#This Row],[Feladat Késleltetés]]</f>
        <v>#VALUE!</v>
      </c>
      <c r="Y12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2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23" s="162" t="e" cm="1">
        <f t="array" aca="1" ref="AA12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2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23" s="169"/>
      <c r="AD12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2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23" s="163" t="str">
        <f>IFERROR(Folyamat[[#This Row],[Extra nap]],"")</f>
        <v/>
      </c>
      <c r="AG123" s="160" t="e">
        <f>ROUNDUP((Mérföldkövek[[#This Row],[Tervezettidő]]*24)/8,0)+Mérföldkövek[[#This Row],[Extra nap]]</f>
        <v>#VALUE!</v>
      </c>
      <c r="AH12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23" s="138"/>
      <c r="AJ123" s="161" cm="1">
        <f t="array" ref="AJ12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2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23" s="161" t="e" cm="1">
        <f t="array" aca="1" ref="AL12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2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23" s="139"/>
    </row>
    <row r="124" spans="1:40" x14ac:dyDescent="0.3">
      <c r="A124" s="151" t="str">
        <f>IFERROR(Folyamat[[#This Row],[DSMR]],"")</f>
        <v/>
      </c>
      <c r="B124" s="152" t="str">
        <f>IFERROR(Folyamat[[#This Row],[Feladat Rövidnév]],"")</f>
        <v/>
      </c>
      <c r="C124" s="152" t="str">
        <f>IFERROR(Mérföldkövek[[#This Row],[Projekt azonosító]] &amp; "-" &amp; Mérföldkövek[[#This Row],[Feladat Rövidnév]],"")</f>
        <v>-</v>
      </c>
      <c r="D124" s="153" t="str">
        <f>IFERROR(Folyamat[[#This Row],[Feladat leírás]],"")</f>
        <v/>
      </c>
      <c r="E124" s="154" t="str">
        <f>IFERROR(Folyamat[[#This Row],[Feladat Tipus]],"")</f>
        <v/>
      </c>
      <c r="F124" s="154" t="str">
        <f>IFERROR(Folyamat[[#This Row],[Kockázat]],"")</f>
        <v/>
      </c>
      <c r="G124" s="154" t="str">
        <f>IFERROR(Folyamat[[#This Row],[Részleg 02]],"")</f>
        <v/>
      </c>
      <c r="H124" s="154" t="str">
        <f>IFERROR(Folyamat[[#This Row],[Részleg 01]],"")</f>
        <v/>
      </c>
      <c r="I124" s="154" t="str">
        <f>IFERROR(Folyamat[[#This Row],[Felelős]],"")</f>
        <v/>
      </c>
      <c r="J124" s="154" t="str">
        <f>IFERROR(Folyamat[[#This Row],[Támogató]],"")</f>
        <v/>
      </c>
      <c r="K124" s="143"/>
      <c r="L124" s="143"/>
      <c r="M124" s="155" t="str">
        <f>IFERROR(Folyamat[[#This Row],[Volumen]],"")</f>
        <v/>
      </c>
      <c r="N124" s="156" t="str">
        <f>IFERROR(Folyamat[[#This Row],[Egység idő]],"")</f>
        <v/>
      </c>
      <c r="O124" s="157" t="str">
        <f>IFERROR(Folyamat[[#This Row],[Humánerő]],"")</f>
        <v/>
      </c>
      <c r="P124" s="166" t="str">
        <f>IFERROR(IF(Folyamat[[#This Row],[Ősszefoglaló feladat ID]]=0,"",Folyamat[[#This Row],[Ősszefoglaló feladat ID]]),"")</f>
        <v/>
      </c>
      <c r="Q124" s="159" t="str">
        <f>IFERROR(IF(Folyamat[[#This Row],[Szülő feladat ID]]=0,"",Folyamat[[#This Row],[Szülő feladat ID]]),"")</f>
        <v/>
      </c>
      <c r="R124" s="154" t="str">
        <f>IFERROR(IF(Folyamat[[#This Row],[Feladat Függöség Tipusa]]=0,"",Folyamat[[#This Row],[Feladat Függöség Tipusa]]),"")</f>
        <v/>
      </c>
      <c r="S124" s="160" t="str">
        <f>IFERROR(Folyamat[[#This Row],[Feladat Késleltetés]],"")</f>
        <v/>
      </c>
      <c r="T124" s="144"/>
      <c r="U124" s="141" t="str">
        <f>IFERROR(Folyamat[[#This Row],[Feladat Elinditása Részleges készültség esetén]],"")</f>
        <v/>
      </c>
      <c r="V12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24" s="162" cm="1">
        <f t="array" ref="W12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24" s="162" t="e">
        <f>Mérföldkövek[[#This Row],[Függökezdés Kalkulált]]+Mérföldkövek[[#This Row],[Feladat Késleltetés]]</f>
        <v>#VALUE!</v>
      </c>
      <c r="Y12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2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24" s="162" t="e" cm="1">
        <f t="array" aca="1" ref="AA12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2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24" s="169"/>
      <c r="AD12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2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24" s="163" t="str">
        <f>IFERROR(Folyamat[[#This Row],[Extra nap]],"")</f>
        <v/>
      </c>
      <c r="AG124" s="160" t="e">
        <f>ROUNDUP((Mérföldkövek[[#This Row],[Tervezettidő]]*24)/8,0)+Mérföldkövek[[#This Row],[Extra nap]]</f>
        <v>#VALUE!</v>
      </c>
      <c r="AH12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24" s="138"/>
      <c r="AJ124" s="161" cm="1">
        <f t="array" ref="AJ12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2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24" s="161" t="e" cm="1">
        <f t="array" aca="1" ref="AL12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2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24" s="139"/>
    </row>
    <row r="125" spans="1:40" x14ac:dyDescent="0.3">
      <c r="A125" s="151" t="str">
        <f>IFERROR(Folyamat[[#This Row],[DSMR]],"")</f>
        <v/>
      </c>
      <c r="B125" s="152" t="str">
        <f>IFERROR(Folyamat[[#This Row],[Feladat Rövidnév]],"")</f>
        <v/>
      </c>
      <c r="C125" s="152" t="str">
        <f>IFERROR(Mérföldkövek[[#This Row],[Projekt azonosító]] &amp; "-" &amp; Mérföldkövek[[#This Row],[Feladat Rövidnév]],"")</f>
        <v>-</v>
      </c>
      <c r="D125" s="153" t="str">
        <f>IFERROR(Folyamat[[#This Row],[Feladat leírás]],"")</f>
        <v/>
      </c>
      <c r="E125" s="154" t="str">
        <f>IFERROR(Folyamat[[#This Row],[Feladat Tipus]],"")</f>
        <v/>
      </c>
      <c r="F125" s="154" t="str">
        <f>IFERROR(Folyamat[[#This Row],[Kockázat]],"")</f>
        <v/>
      </c>
      <c r="G125" s="154" t="str">
        <f>IFERROR(Folyamat[[#This Row],[Részleg 02]],"")</f>
        <v/>
      </c>
      <c r="H125" s="154" t="str">
        <f>IFERROR(Folyamat[[#This Row],[Részleg 01]],"")</f>
        <v/>
      </c>
      <c r="I125" s="154" t="str">
        <f>IFERROR(Folyamat[[#This Row],[Felelős]],"")</f>
        <v/>
      </c>
      <c r="J125" s="154" t="str">
        <f>IFERROR(Folyamat[[#This Row],[Támogató]],"")</f>
        <v/>
      </c>
      <c r="K125" s="143"/>
      <c r="L125" s="143"/>
      <c r="M125" s="155" t="str">
        <f>IFERROR(Folyamat[[#This Row],[Volumen]],"")</f>
        <v/>
      </c>
      <c r="N125" s="156" t="str">
        <f>IFERROR(Folyamat[[#This Row],[Egység idő]],"")</f>
        <v/>
      </c>
      <c r="O125" s="157" t="str">
        <f>IFERROR(Folyamat[[#This Row],[Humánerő]],"")</f>
        <v/>
      </c>
      <c r="P125" s="166" t="str">
        <f>IFERROR(IF(Folyamat[[#This Row],[Ősszefoglaló feladat ID]]=0,"",Folyamat[[#This Row],[Ősszefoglaló feladat ID]]),"")</f>
        <v/>
      </c>
      <c r="Q125" s="159" t="str">
        <f>IFERROR(IF(Folyamat[[#This Row],[Szülő feladat ID]]=0,"",Folyamat[[#This Row],[Szülő feladat ID]]),"")</f>
        <v/>
      </c>
      <c r="R125" s="154" t="str">
        <f>IFERROR(IF(Folyamat[[#This Row],[Feladat Függöség Tipusa]]=0,"",Folyamat[[#This Row],[Feladat Függöség Tipusa]]),"")</f>
        <v/>
      </c>
      <c r="S125" s="160" t="str">
        <f>IFERROR(Folyamat[[#This Row],[Feladat Késleltetés]],"")</f>
        <v/>
      </c>
      <c r="T125" s="144"/>
      <c r="U125" s="141" t="str">
        <f>IFERROR(Folyamat[[#This Row],[Feladat Elinditása Részleges készültség esetén]],"")</f>
        <v/>
      </c>
      <c r="V12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25" s="162" cm="1">
        <f t="array" ref="W12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25" s="162" t="e">
        <f>Mérföldkövek[[#This Row],[Függökezdés Kalkulált]]+Mérföldkövek[[#This Row],[Feladat Késleltetés]]</f>
        <v>#VALUE!</v>
      </c>
      <c r="Y12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2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25" s="162" t="e" cm="1">
        <f t="array" aca="1" ref="AA12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2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25" s="169"/>
      <c r="AD12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2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25" s="163" t="str">
        <f>IFERROR(Folyamat[[#This Row],[Extra nap]],"")</f>
        <v/>
      </c>
      <c r="AG125" s="160" t="e">
        <f>ROUNDUP((Mérföldkövek[[#This Row],[Tervezettidő]]*24)/8,0)+Mérföldkövek[[#This Row],[Extra nap]]</f>
        <v>#VALUE!</v>
      </c>
      <c r="AH12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25" s="138"/>
      <c r="AJ125" s="161" cm="1">
        <f t="array" ref="AJ12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2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25" s="161" t="e" cm="1">
        <f t="array" aca="1" ref="AL12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2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25" s="139"/>
    </row>
    <row r="126" spans="1:40" x14ac:dyDescent="0.3">
      <c r="A126" s="151" t="str">
        <f>IFERROR(Folyamat[[#This Row],[DSMR]],"")</f>
        <v/>
      </c>
      <c r="B126" s="152" t="str">
        <f>IFERROR(Folyamat[[#This Row],[Feladat Rövidnév]],"")</f>
        <v/>
      </c>
      <c r="C126" s="152" t="str">
        <f>IFERROR(Mérföldkövek[[#This Row],[Projekt azonosító]] &amp; "-" &amp; Mérföldkövek[[#This Row],[Feladat Rövidnév]],"")</f>
        <v>-</v>
      </c>
      <c r="D126" s="153" t="str">
        <f>IFERROR(Folyamat[[#This Row],[Feladat leírás]],"")</f>
        <v/>
      </c>
      <c r="E126" s="154" t="str">
        <f>IFERROR(Folyamat[[#This Row],[Feladat Tipus]],"")</f>
        <v/>
      </c>
      <c r="F126" s="154" t="str">
        <f>IFERROR(Folyamat[[#This Row],[Kockázat]],"")</f>
        <v/>
      </c>
      <c r="G126" s="154" t="str">
        <f>IFERROR(Folyamat[[#This Row],[Részleg 02]],"")</f>
        <v/>
      </c>
      <c r="H126" s="154" t="str">
        <f>IFERROR(Folyamat[[#This Row],[Részleg 01]],"")</f>
        <v/>
      </c>
      <c r="I126" s="154" t="str">
        <f>IFERROR(Folyamat[[#This Row],[Felelős]],"")</f>
        <v/>
      </c>
      <c r="J126" s="154" t="str">
        <f>IFERROR(Folyamat[[#This Row],[Támogató]],"")</f>
        <v/>
      </c>
      <c r="K126" s="143"/>
      <c r="L126" s="143"/>
      <c r="M126" s="155" t="str">
        <f>IFERROR(Folyamat[[#This Row],[Volumen]],"")</f>
        <v/>
      </c>
      <c r="N126" s="156" t="str">
        <f>IFERROR(Folyamat[[#This Row],[Egység idő]],"")</f>
        <v/>
      </c>
      <c r="O126" s="157" t="str">
        <f>IFERROR(Folyamat[[#This Row],[Humánerő]],"")</f>
        <v/>
      </c>
      <c r="P126" s="166" t="str">
        <f>IFERROR(IF(Folyamat[[#This Row],[Ősszefoglaló feladat ID]]=0,"",Folyamat[[#This Row],[Ősszefoglaló feladat ID]]),"")</f>
        <v/>
      </c>
      <c r="Q126" s="159" t="str">
        <f>IFERROR(IF(Folyamat[[#This Row],[Szülő feladat ID]]=0,"",Folyamat[[#This Row],[Szülő feladat ID]]),"")</f>
        <v/>
      </c>
      <c r="R126" s="154" t="str">
        <f>IFERROR(IF(Folyamat[[#This Row],[Feladat Függöség Tipusa]]=0,"",Folyamat[[#This Row],[Feladat Függöség Tipusa]]),"")</f>
        <v/>
      </c>
      <c r="S126" s="160" t="str">
        <f>IFERROR(Folyamat[[#This Row],[Feladat Késleltetés]],"")</f>
        <v/>
      </c>
      <c r="T126" s="144"/>
      <c r="U126" s="141" t="str">
        <f>IFERROR(Folyamat[[#This Row],[Feladat Elinditása Részleges készültség esetén]],"")</f>
        <v/>
      </c>
      <c r="V12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26" s="162" cm="1">
        <f t="array" ref="W12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26" s="162" t="e">
        <f>Mérföldkövek[[#This Row],[Függökezdés Kalkulált]]+Mérföldkövek[[#This Row],[Feladat Késleltetés]]</f>
        <v>#VALUE!</v>
      </c>
      <c r="Y12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2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26" s="162" t="e" cm="1">
        <f t="array" aca="1" ref="AA12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2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26" s="169"/>
      <c r="AD12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2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26" s="163" t="str">
        <f>IFERROR(Folyamat[[#This Row],[Extra nap]],"")</f>
        <v/>
      </c>
      <c r="AG126" s="160" t="e">
        <f>ROUNDUP((Mérföldkövek[[#This Row],[Tervezettidő]]*24)/8,0)+Mérföldkövek[[#This Row],[Extra nap]]</f>
        <v>#VALUE!</v>
      </c>
      <c r="AH12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26" s="138"/>
      <c r="AJ126" s="161" cm="1">
        <f t="array" ref="AJ12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2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26" s="161" t="e" cm="1">
        <f t="array" aca="1" ref="AL12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2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26" s="139"/>
    </row>
    <row r="127" spans="1:40" x14ac:dyDescent="0.3">
      <c r="A127" s="151" t="str">
        <f>IFERROR(Folyamat[[#This Row],[DSMR]],"")</f>
        <v/>
      </c>
      <c r="B127" s="152" t="str">
        <f>IFERROR(Folyamat[[#This Row],[Feladat Rövidnév]],"")</f>
        <v/>
      </c>
      <c r="C127" s="152" t="str">
        <f>IFERROR(Mérföldkövek[[#This Row],[Projekt azonosító]] &amp; "-" &amp; Mérföldkövek[[#This Row],[Feladat Rövidnév]],"")</f>
        <v>-</v>
      </c>
      <c r="D127" s="153" t="str">
        <f>IFERROR(Folyamat[[#This Row],[Feladat leírás]],"")</f>
        <v/>
      </c>
      <c r="E127" s="154" t="str">
        <f>IFERROR(Folyamat[[#This Row],[Feladat Tipus]],"")</f>
        <v/>
      </c>
      <c r="F127" s="154" t="str">
        <f>IFERROR(Folyamat[[#This Row],[Kockázat]],"")</f>
        <v/>
      </c>
      <c r="G127" s="154" t="str">
        <f>IFERROR(Folyamat[[#This Row],[Részleg 02]],"")</f>
        <v/>
      </c>
      <c r="H127" s="154" t="str">
        <f>IFERROR(Folyamat[[#This Row],[Részleg 01]],"")</f>
        <v/>
      </c>
      <c r="I127" s="154" t="str">
        <f>IFERROR(Folyamat[[#This Row],[Felelős]],"")</f>
        <v/>
      </c>
      <c r="J127" s="154" t="str">
        <f>IFERROR(Folyamat[[#This Row],[Támogató]],"")</f>
        <v/>
      </c>
      <c r="K127" s="143"/>
      <c r="L127" s="143"/>
      <c r="M127" s="155" t="str">
        <f>IFERROR(Folyamat[[#This Row],[Volumen]],"")</f>
        <v/>
      </c>
      <c r="N127" s="156" t="str">
        <f>IFERROR(Folyamat[[#This Row],[Egység idő]],"")</f>
        <v/>
      </c>
      <c r="O127" s="157" t="str">
        <f>IFERROR(Folyamat[[#This Row],[Humánerő]],"")</f>
        <v/>
      </c>
      <c r="P127" s="166" t="str">
        <f>IFERROR(IF(Folyamat[[#This Row],[Ősszefoglaló feladat ID]]=0,"",Folyamat[[#This Row],[Ősszefoglaló feladat ID]]),"")</f>
        <v/>
      </c>
      <c r="Q127" s="159" t="str">
        <f>IFERROR(IF(Folyamat[[#This Row],[Szülő feladat ID]]=0,"",Folyamat[[#This Row],[Szülő feladat ID]]),"")</f>
        <v/>
      </c>
      <c r="R127" s="154" t="str">
        <f>IFERROR(IF(Folyamat[[#This Row],[Feladat Függöség Tipusa]]=0,"",Folyamat[[#This Row],[Feladat Függöség Tipusa]]),"")</f>
        <v/>
      </c>
      <c r="S127" s="160" t="str">
        <f>IFERROR(Folyamat[[#This Row],[Feladat Késleltetés]],"")</f>
        <v/>
      </c>
      <c r="T127" s="144"/>
      <c r="U127" s="141" t="str">
        <f>IFERROR(Folyamat[[#This Row],[Feladat Elinditása Részleges készültség esetén]],"")</f>
        <v/>
      </c>
      <c r="V12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27" s="162" cm="1">
        <f t="array" ref="W12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27" s="162" t="e">
        <f>Mérföldkövek[[#This Row],[Függökezdés Kalkulált]]+Mérföldkövek[[#This Row],[Feladat Késleltetés]]</f>
        <v>#VALUE!</v>
      </c>
      <c r="Y12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2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27" s="162" t="e" cm="1">
        <f t="array" aca="1" ref="AA12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2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27" s="169"/>
      <c r="AD12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2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27" s="163" t="str">
        <f>IFERROR(Folyamat[[#This Row],[Extra nap]],"")</f>
        <v/>
      </c>
      <c r="AG127" s="160" t="e">
        <f>ROUNDUP((Mérföldkövek[[#This Row],[Tervezettidő]]*24)/8,0)+Mérföldkövek[[#This Row],[Extra nap]]</f>
        <v>#VALUE!</v>
      </c>
      <c r="AH12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27" s="138"/>
      <c r="AJ127" s="161" cm="1">
        <f t="array" ref="AJ12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2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27" s="161" t="e" cm="1">
        <f t="array" aca="1" ref="AL12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2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27" s="139"/>
    </row>
    <row r="128" spans="1:40" x14ac:dyDescent="0.3">
      <c r="A128" s="151" t="str">
        <f>IFERROR(Folyamat[[#This Row],[DSMR]],"")</f>
        <v/>
      </c>
      <c r="B128" s="152" t="str">
        <f>IFERROR(Folyamat[[#This Row],[Feladat Rövidnév]],"")</f>
        <v/>
      </c>
      <c r="C128" s="152" t="str">
        <f>IFERROR(Mérföldkövek[[#This Row],[Projekt azonosító]] &amp; "-" &amp; Mérföldkövek[[#This Row],[Feladat Rövidnév]],"")</f>
        <v>-</v>
      </c>
      <c r="D128" s="153" t="str">
        <f>IFERROR(Folyamat[[#This Row],[Feladat leírás]],"")</f>
        <v/>
      </c>
      <c r="E128" s="154" t="str">
        <f>IFERROR(Folyamat[[#This Row],[Feladat Tipus]],"")</f>
        <v/>
      </c>
      <c r="F128" s="154" t="str">
        <f>IFERROR(Folyamat[[#This Row],[Kockázat]],"")</f>
        <v/>
      </c>
      <c r="G128" s="154" t="str">
        <f>IFERROR(Folyamat[[#This Row],[Részleg 02]],"")</f>
        <v/>
      </c>
      <c r="H128" s="154" t="str">
        <f>IFERROR(Folyamat[[#This Row],[Részleg 01]],"")</f>
        <v/>
      </c>
      <c r="I128" s="154" t="str">
        <f>IFERROR(Folyamat[[#This Row],[Felelős]],"")</f>
        <v/>
      </c>
      <c r="J128" s="154" t="str">
        <f>IFERROR(Folyamat[[#This Row],[Támogató]],"")</f>
        <v/>
      </c>
      <c r="K128" s="143"/>
      <c r="L128" s="143"/>
      <c r="M128" s="155" t="str">
        <f>IFERROR(Folyamat[[#This Row],[Volumen]],"")</f>
        <v/>
      </c>
      <c r="N128" s="156" t="str">
        <f>IFERROR(Folyamat[[#This Row],[Egység idő]],"")</f>
        <v/>
      </c>
      <c r="O128" s="157" t="str">
        <f>IFERROR(Folyamat[[#This Row],[Humánerő]],"")</f>
        <v/>
      </c>
      <c r="P128" s="166" t="str">
        <f>IFERROR(IF(Folyamat[[#This Row],[Ősszefoglaló feladat ID]]=0,"",Folyamat[[#This Row],[Ősszefoglaló feladat ID]]),"")</f>
        <v/>
      </c>
      <c r="Q128" s="159" t="str">
        <f>IFERROR(IF(Folyamat[[#This Row],[Szülő feladat ID]]=0,"",Folyamat[[#This Row],[Szülő feladat ID]]),"")</f>
        <v/>
      </c>
      <c r="R128" s="154" t="str">
        <f>IFERROR(IF(Folyamat[[#This Row],[Feladat Függöség Tipusa]]=0,"",Folyamat[[#This Row],[Feladat Függöség Tipusa]]),"")</f>
        <v/>
      </c>
      <c r="S128" s="160" t="str">
        <f>IFERROR(Folyamat[[#This Row],[Feladat Késleltetés]],"")</f>
        <v/>
      </c>
      <c r="T128" s="144"/>
      <c r="U128" s="141" t="str">
        <f>IFERROR(Folyamat[[#This Row],[Feladat Elinditása Részleges készültség esetén]],"")</f>
        <v/>
      </c>
      <c r="V12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28" s="162" cm="1">
        <f t="array" ref="W12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28" s="162" t="e">
        <f>Mérföldkövek[[#This Row],[Függökezdés Kalkulált]]+Mérföldkövek[[#This Row],[Feladat Késleltetés]]</f>
        <v>#VALUE!</v>
      </c>
      <c r="Y12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2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28" s="162" t="e" cm="1">
        <f t="array" aca="1" ref="AA12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2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28" s="169"/>
      <c r="AD12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2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28" s="163" t="str">
        <f>IFERROR(Folyamat[[#This Row],[Extra nap]],"")</f>
        <v/>
      </c>
      <c r="AG128" s="160" t="e">
        <f>ROUNDUP((Mérföldkövek[[#This Row],[Tervezettidő]]*24)/8,0)+Mérföldkövek[[#This Row],[Extra nap]]</f>
        <v>#VALUE!</v>
      </c>
      <c r="AH12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28" s="138"/>
      <c r="AJ128" s="161" cm="1">
        <f t="array" ref="AJ12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2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28" s="161" t="e" cm="1">
        <f t="array" aca="1" ref="AL12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2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28" s="139"/>
    </row>
    <row r="129" spans="1:40" x14ac:dyDescent="0.3">
      <c r="A129" s="151" t="str">
        <f>IFERROR(Folyamat[[#This Row],[DSMR]],"")</f>
        <v/>
      </c>
      <c r="B129" s="152" t="str">
        <f>IFERROR(Folyamat[[#This Row],[Feladat Rövidnév]],"")</f>
        <v/>
      </c>
      <c r="C129" s="152" t="str">
        <f>IFERROR(Mérföldkövek[[#This Row],[Projekt azonosító]] &amp; "-" &amp; Mérföldkövek[[#This Row],[Feladat Rövidnév]],"")</f>
        <v>-</v>
      </c>
      <c r="D129" s="153" t="str">
        <f>IFERROR(Folyamat[[#This Row],[Feladat leírás]],"")</f>
        <v/>
      </c>
      <c r="E129" s="154" t="str">
        <f>IFERROR(Folyamat[[#This Row],[Feladat Tipus]],"")</f>
        <v/>
      </c>
      <c r="F129" s="154" t="str">
        <f>IFERROR(Folyamat[[#This Row],[Kockázat]],"")</f>
        <v/>
      </c>
      <c r="G129" s="154" t="str">
        <f>IFERROR(Folyamat[[#This Row],[Részleg 02]],"")</f>
        <v/>
      </c>
      <c r="H129" s="154" t="str">
        <f>IFERROR(Folyamat[[#This Row],[Részleg 01]],"")</f>
        <v/>
      </c>
      <c r="I129" s="154" t="str">
        <f>IFERROR(Folyamat[[#This Row],[Felelős]],"")</f>
        <v/>
      </c>
      <c r="J129" s="154" t="str">
        <f>IFERROR(Folyamat[[#This Row],[Támogató]],"")</f>
        <v/>
      </c>
      <c r="K129" s="143"/>
      <c r="L129" s="143"/>
      <c r="M129" s="155" t="str">
        <f>IFERROR(Folyamat[[#This Row],[Volumen]],"")</f>
        <v/>
      </c>
      <c r="N129" s="156" t="str">
        <f>IFERROR(Folyamat[[#This Row],[Egység idő]],"")</f>
        <v/>
      </c>
      <c r="O129" s="157" t="str">
        <f>IFERROR(Folyamat[[#This Row],[Humánerő]],"")</f>
        <v/>
      </c>
      <c r="P129" s="166" t="str">
        <f>IFERROR(IF(Folyamat[[#This Row],[Ősszefoglaló feladat ID]]=0,"",Folyamat[[#This Row],[Ősszefoglaló feladat ID]]),"")</f>
        <v/>
      </c>
      <c r="Q129" s="159" t="str">
        <f>IFERROR(IF(Folyamat[[#This Row],[Szülő feladat ID]]=0,"",Folyamat[[#This Row],[Szülő feladat ID]]),"")</f>
        <v/>
      </c>
      <c r="R129" s="154" t="str">
        <f>IFERROR(IF(Folyamat[[#This Row],[Feladat Függöség Tipusa]]=0,"",Folyamat[[#This Row],[Feladat Függöség Tipusa]]),"")</f>
        <v/>
      </c>
      <c r="S129" s="160" t="str">
        <f>IFERROR(Folyamat[[#This Row],[Feladat Késleltetés]],"")</f>
        <v/>
      </c>
      <c r="T129" s="144"/>
      <c r="U129" s="141" t="str">
        <f>IFERROR(Folyamat[[#This Row],[Feladat Elinditása Részleges készültség esetén]],"")</f>
        <v/>
      </c>
      <c r="V12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29" s="162" cm="1">
        <f t="array" ref="W12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29" s="162" t="e">
        <f>Mérföldkövek[[#This Row],[Függökezdés Kalkulált]]+Mérföldkövek[[#This Row],[Feladat Késleltetés]]</f>
        <v>#VALUE!</v>
      </c>
      <c r="Y12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2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29" s="162" t="e" cm="1">
        <f t="array" aca="1" ref="AA12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2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29" s="169"/>
      <c r="AD12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2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29" s="163" t="str">
        <f>IFERROR(Folyamat[[#This Row],[Extra nap]],"")</f>
        <v/>
      </c>
      <c r="AG129" s="160" t="e">
        <f>ROUNDUP((Mérföldkövek[[#This Row],[Tervezettidő]]*24)/8,0)+Mérföldkövek[[#This Row],[Extra nap]]</f>
        <v>#VALUE!</v>
      </c>
      <c r="AH12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29" s="138"/>
      <c r="AJ129" s="161" cm="1">
        <f t="array" ref="AJ12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2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29" s="161" t="e" cm="1">
        <f t="array" aca="1" ref="AL12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2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29" s="139"/>
    </row>
    <row r="130" spans="1:40" x14ac:dyDescent="0.3">
      <c r="A130" s="151" t="str">
        <f>IFERROR(Folyamat[[#This Row],[DSMR]],"")</f>
        <v/>
      </c>
      <c r="B130" s="152" t="str">
        <f>IFERROR(Folyamat[[#This Row],[Feladat Rövidnév]],"")</f>
        <v/>
      </c>
      <c r="C130" s="152" t="str">
        <f>IFERROR(Mérföldkövek[[#This Row],[Projekt azonosító]] &amp; "-" &amp; Mérföldkövek[[#This Row],[Feladat Rövidnév]],"")</f>
        <v>-</v>
      </c>
      <c r="D130" s="153" t="str">
        <f>IFERROR(Folyamat[[#This Row],[Feladat leírás]],"")</f>
        <v/>
      </c>
      <c r="E130" s="154" t="str">
        <f>IFERROR(Folyamat[[#This Row],[Feladat Tipus]],"")</f>
        <v/>
      </c>
      <c r="F130" s="154" t="str">
        <f>IFERROR(Folyamat[[#This Row],[Kockázat]],"")</f>
        <v/>
      </c>
      <c r="G130" s="154" t="str">
        <f>IFERROR(Folyamat[[#This Row],[Részleg 02]],"")</f>
        <v/>
      </c>
      <c r="H130" s="154" t="str">
        <f>IFERROR(Folyamat[[#This Row],[Részleg 01]],"")</f>
        <v/>
      </c>
      <c r="I130" s="154" t="str">
        <f>IFERROR(Folyamat[[#This Row],[Felelős]],"")</f>
        <v/>
      </c>
      <c r="J130" s="154" t="str">
        <f>IFERROR(Folyamat[[#This Row],[Támogató]],"")</f>
        <v/>
      </c>
      <c r="K130" s="143"/>
      <c r="L130" s="143"/>
      <c r="M130" s="155" t="str">
        <f>IFERROR(Folyamat[[#This Row],[Volumen]],"")</f>
        <v/>
      </c>
      <c r="N130" s="156" t="str">
        <f>IFERROR(Folyamat[[#This Row],[Egység idő]],"")</f>
        <v/>
      </c>
      <c r="O130" s="157" t="str">
        <f>IFERROR(Folyamat[[#This Row],[Humánerő]],"")</f>
        <v/>
      </c>
      <c r="P130" s="166" t="str">
        <f>IFERROR(IF(Folyamat[[#This Row],[Ősszefoglaló feladat ID]]=0,"",Folyamat[[#This Row],[Ősszefoglaló feladat ID]]),"")</f>
        <v/>
      </c>
      <c r="Q130" s="159" t="str">
        <f>IFERROR(IF(Folyamat[[#This Row],[Szülő feladat ID]]=0,"",Folyamat[[#This Row],[Szülő feladat ID]]),"")</f>
        <v/>
      </c>
      <c r="R130" s="154" t="str">
        <f>IFERROR(IF(Folyamat[[#This Row],[Feladat Függöség Tipusa]]=0,"",Folyamat[[#This Row],[Feladat Függöség Tipusa]]),"")</f>
        <v/>
      </c>
      <c r="S130" s="160" t="str">
        <f>IFERROR(Folyamat[[#This Row],[Feladat Késleltetés]],"")</f>
        <v/>
      </c>
      <c r="T130" s="144"/>
      <c r="U130" s="141" t="str">
        <f>IFERROR(Folyamat[[#This Row],[Feladat Elinditása Részleges készültség esetén]],"")</f>
        <v/>
      </c>
      <c r="V13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30" s="162" cm="1">
        <f t="array" ref="W13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30" s="162" t="e">
        <f>Mérföldkövek[[#This Row],[Függökezdés Kalkulált]]+Mérföldkövek[[#This Row],[Feladat Késleltetés]]</f>
        <v>#VALUE!</v>
      </c>
      <c r="Y13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3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30" s="162" t="e" cm="1">
        <f t="array" aca="1" ref="AA13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3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30" s="169"/>
      <c r="AD13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3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30" s="163" t="str">
        <f>IFERROR(Folyamat[[#This Row],[Extra nap]],"")</f>
        <v/>
      </c>
      <c r="AG130" s="160" t="e">
        <f>ROUNDUP((Mérföldkövek[[#This Row],[Tervezettidő]]*24)/8,0)+Mérföldkövek[[#This Row],[Extra nap]]</f>
        <v>#VALUE!</v>
      </c>
      <c r="AH13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30" s="138"/>
      <c r="AJ130" s="161" cm="1">
        <f t="array" ref="AJ13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3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30" s="161" t="e" cm="1">
        <f t="array" aca="1" ref="AL13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3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30" s="139"/>
    </row>
    <row r="131" spans="1:40" x14ac:dyDescent="0.3">
      <c r="A131" s="151" t="str">
        <f>IFERROR(Folyamat[[#This Row],[DSMR]],"")</f>
        <v/>
      </c>
      <c r="B131" s="152" t="str">
        <f>IFERROR(Folyamat[[#This Row],[Feladat Rövidnév]],"")</f>
        <v/>
      </c>
      <c r="C131" s="152" t="str">
        <f>IFERROR(Mérföldkövek[[#This Row],[Projekt azonosító]] &amp; "-" &amp; Mérföldkövek[[#This Row],[Feladat Rövidnév]],"")</f>
        <v>-</v>
      </c>
      <c r="D131" s="153" t="str">
        <f>IFERROR(Folyamat[[#This Row],[Feladat leírás]],"")</f>
        <v/>
      </c>
      <c r="E131" s="154" t="str">
        <f>IFERROR(Folyamat[[#This Row],[Feladat Tipus]],"")</f>
        <v/>
      </c>
      <c r="F131" s="154" t="str">
        <f>IFERROR(Folyamat[[#This Row],[Kockázat]],"")</f>
        <v/>
      </c>
      <c r="G131" s="154" t="str">
        <f>IFERROR(Folyamat[[#This Row],[Részleg 02]],"")</f>
        <v/>
      </c>
      <c r="H131" s="154" t="str">
        <f>IFERROR(Folyamat[[#This Row],[Részleg 01]],"")</f>
        <v/>
      </c>
      <c r="I131" s="154" t="str">
        <f>IFERROR(Folyamat[[#This Row],[Felelős]],"")</f>
        <v/>
      </c>
      <c r="J131" s="154" t="str">
        <f>IFERROR(Folyamat[[#This Row],[Támogató]],"")</f>
        <v/>
      </c>
      <c r="K131" s="143"/>
      <c r="L131" s="143"/>
      <c r="M131" s="155" t="str">
        <f>IFERROR(Folyamat[[#This Row],[Volumen]],"")</f>
        <v/>
      </c>
      <c r="N131" s="156" t="str">
        <f>IFERROR(Folyamat[[#This Row],[Egység idő]],"")</f>
        <v/>
      </c>
      <c r="O131" s="157" t="str">
        <f>IFERROR(Folyamat[[#This Row],[Humánerő]],"")</f>
        <v/>
      </c>
      <c r="P131" s="166" t="str">
        <f>IFERROR(IF(Folyamat[[#This Row],[Ősszefoglaló feladat ID]]=0,"",Folyamat[[#This Row],[Ősszefoglaló feladat ID]]),"")</f>
        <v/>
      </c>
      <c r="Q131" s="159" t="str">
        <f>IFERROR(IF(Folyamat[[#This Row],[Szülő feladat ID]]=0,"",Folyamat[[#This Row],[Szülő feladat ID]]),"")</f>
        <v/>
      </c>
      <c r="R131" s="154" t="str">
        <f>IFERROR(IF(Folyamat[[#This Row],[Feladat Függöség Tipusa]]=0,"",Folyamat[[#This Row],[Feladat Függöség Tipusa]]),"")</f>
        <v/>
      </c>
      <c r="S131" s="160" t="str">
        <f>IFERROR(Folyamat[[#This Row],[Feladat Késleltetés]],"")</f>
        <v/>
      </c>
      <c r="T131" s="144"/>
      <c r="U131" s="141" t="str">
        <f>IFERROR(Folyamat[[#This Row],[Feladat Elinditása Részleges készültség esetén]],"")</f>
        <v/>
      </c>
      <c r="V13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31" s="162" cm="1">
        <f t="array" ref="W13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31" s="162" t="e">
        <f>Mérföldkövek[[#This Row],[Függökezdés Kalkulált]]+Mérföldkövek[[#This Row],[Feladat Késleltetés]]</f>
        <v>#VALUE!</v>
      </c>
      <c r="Y13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3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31" s="162" t="e" cm="1">
        <f t="array" aca="1" ref="AA13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3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31" s="169"/>
      <c r="AD13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3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31" s="163" t="str">
        <f>IFERROR(Folyamat[[#This Row],[Extra nap]],"")</f>
        <v/>
      </c>
      <c r="AG131" s="160" t="e">
        <f>ROUNDUP((Mérföldkövek[[#This Row],[Tervezettidő]]*24)/8,0)+Mérföldkövek[[#This Row],[Extra nap]]</f>
        <v>#VALUE!</v>
      </c>
      <c r="AH13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31" s="138"/>
      <c r="AJ131" s="161" cm="1">
        <f t="array" ref="AJ13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3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31" s="161" t="e" cm="1">
        <f t="array" aca="1" ref="AL13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3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31" s="139"/>
    </row>
    <row r="132" spans="1:40" x14ac:dyDescent="0.3">
      <c r="A132" s="151" t="str">
        <f>IFERROR(Folyamat[[#This Row],[DSMR]],"")</f>
        <v/>
      </c>
      <c r="B132" s="152" t="str">
        <f>IFERROR(Folyamat[[#This Row],[Feladat Rövidnév]],"")</f>
        <v/>
      </c>
      <c r="C132" s="152" t="str">
        <f>IFERROR(Mérföldkövek[[#This Row],[Projekt azonosító]] &amp; "-" &amp; Mérföldkövek[[#This Row],[Feladat Rövidnév]],"")</f>
        <v>-</v>
      </c>
      <c r="D132" s="153" t="str">
        <f>IFERROR(Folyamat[[#This Row],[Feladat leírás]],"")</f>
        <v/>
      </c>
      <c r="E132" s="154" t="str">
        <f>IFERROR(Folyamat[[#This Row],[Feladat Tipus]],"")</f>
        <v/>
      </c>
      <c r="F132" s="154" t="str">
        <f>IFERROR(Folyamat[[#This Row],[Kockázat]],"")</f>
        <v/>
      </c>
      <c r="G132" s="154" t="str">
        <f>IFERROR(Folyamat[[#This Row],[Részleg 02]],"")</f>
        <v/>
      </c>
      <c r="H132" s="154" t="str">
        <f>IFERROR(Folyamat[[#This Row],[Részleg 01]],"")</f>
        <v/>
      </c>
      <c r="I132" s="154" t="str">
        <f>IFERROR(Folyamat[[#This Row],[Felelős]],"")</f>
        <v/>
      </c>
      <c r="J132" s="154" t="str">
        <f>IFERROR(Folyamat[[#This Row],[Támogató]],"")</f>
        <v/>
      </c>
      <c r="K132" s="143"/>
      <c r="L132" s="143"/>
      <c r="M132" s="155" t="str">
        <f>IFERROR(Folyamat[[#This Row],[Volumen]],"")</f>
        <v/>
      </c>
      <c r="N132" s="156" t="str">
        <f>IFERROR(Folyamat[[#This Row],[Egység idő]],"")</f>
        <v/>
      </c>
      <c r="O132" s="157" t="str">
        <f>IFERROR(Folyamat[[#This Row],[Humánerő]],"")</f>
        <v/>
      </c>
      <c r="P132" s="166" t="str">
        <f>IFERROR(IF(Folyamat[[#This Row],[Ősszefoglaló feladat ID]]=0,"",Folyamat[[#This Row],[Ősszefoglaló feladat ID]]),"")</f>
        <v/>
      </c>
      <c r="Q132" s="159" t="str">
        <f>IFERROR(IF(Folyamat[[#This Row],[Szülő feladat ID]]=0,"",Folyamat[[#This Row],[Szülő feladat ID]]),"")</f>
        <v/>
      </c>
      <c r="R132" s="154" t="str">
        <f>IFERROR(IF(Folyamat[[#This Row],[Feladat Függöség Tipusa]]=0,"",Folyamat[[#This Row],[Feladat Függöség Tipusa]]),"")</f>
        <v/>
      </c>
      <c r="S132" s="160" t="str">
        <f>IFERROR(Folyamat[[#This Row],[Feladat Késleltetés]],"")</f>
        <v/>
      </c>
      <c r="T132" s="144"/>
      <c r="U132" s="141" t="str">
        <f>IFERROR(Folyamat[[#This Row],[Feladat Elinditása Részleges készültség esetén]],"")</f>
        <v/>
      </c>
      <c r="V13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32" s="162" cm="1">
        <f t="array" ref="W13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32" s="162" t="e">
        <f>Mérföldkövek[[#This Row],[Függökezdés Kalkulált]]+Mérföldkövek[[#This Row],[Feladat Késleltetés]]</f>
        <v>#VALUE!</v>
      </c>
      <c r="Y13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3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32" s="162" t="e" cm="1">
        <f t="array" aca="1" ref="AA13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3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32" s="169"/>
      <c r="AD13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3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32" s="163" t="str">
        <f>IFERROR(Folyamat[[#This Row],[Extra nap]],"")</f>
        <v/>
      </c>
      <c r="AG132" s="160" t="e">
        <f>ROUNDUP((Mérföldkövek[[#This Row],[Tervezettidő]]*24)/8,0)+Mérföldkövek[[#This Row],[Extra nap]]</f>
        <v>#VALUE!</v>
      </c>
      <c r="AH13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32" s="138"/>
      <c r="AJ132" s="161" cm="1">
        <f t="array" ref="AJ13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3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32" s="161" t="e" cm="1">
        <f t="array" aca="1" ref="AL13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3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32" s="139"/>
    </row>
    <row r="133" spans="1:40" x14ac:dyDescent="0.3">
      <c r="A133" s="151" t="str">
        <f>IFERROR(Folyamat[[#This Row],[DSMR]],"")</f>
        <v/>
      </c>
      <c r="B133" s="152" t="str">
        <f>IFERROR(Folyamat[[#This Row],[Feladat Rövidnév]],"")</f>
        <v/>
      </c>
      <c r="C133" s="152" t="str">
        <f>IFERROR(Mérföldkövek[[#This Row],[Projekt azonosító]] &amp; "-" &amp; Mérföldkövek[[#This Row],[Feladat Rövidnév]],"")</f>
        <v>-</v>
      </c>
      <c r="D133" s="153" t="str">
        <f>IFERROR(Folyamat[[#This Row],[Feladat leírás]],"")</f>
        <v/>
      </c>
      <c r="E133" s="154" t="str">
        <f>IFERROR(Folyamat[[#This Row],[Feladat Tipus]],"")</f>
        <v/>
      </c>
      <c r="F133" s="154" t="str">
        <f>IFERROR(Folyamat[[#This Row],[Kockázat]],"")</f>
        <v/>
      </c>
      <c r="G133" s="154" t="str">
        <f>IFERROR(Folyamat[[#This Row],[Részleg 02]],"")</f>
        <v/>
      </c>
      <c r="H133" s="154" t="str">
        <f>IFERROR(Folyamat[[#This Row],[Részleg 01]],"")</f>
        <v/>
      </c>
      <c r="I133" s="154" t="str">
        <f>IFERROR(Folyamat[[#This Row],[Felelős]],"")</f>
        <v/>
      </c>
      <c r="J133" s="154" t="str">
        <f>IFERROR(Folyamat[[#This Row],[Támogató]],"")</f>
        <v/>
      </c>
      <c r="K133" s="143"/>
      <c r="L133" s="143"/>
      <c r="M133" s="155" t="str">
        <f>IFERROR(Folyamat[[#This Row],[Volumen]],"")</f>
        <v/>
      </c>
      <c r="N133" s="156" t="str">
        <f>IFERROR(Folyamat[[#This Row],[Egység idő]],"")</f>
        <v/>
      </c>
      <c r="O133" s="157" t="str">
        <f>IFERROR(Folyamat[[#This Row],[Humánerő]],"")</f>
        <v/>
      </c>
      <c r="P133" s="166" t="str">
        <f>IFERROR(IF(Folyamat[[#This Row],[Ősszefoglaló feladat ID]]=0,"",Folyamat[[#This Row],[Ősszefoglaló feladat ID]]),"")</f>
        <v/>
      </c>
      <c r="Q133" s="159" t="str">
        <f>IFERROR(IF(Folyamat[[#This Row],[Szülő feladat ID]]=0,"",Folyamat[[#This Row],[Szülő feladat ID]]),"")</f>
        <v/>
      </c>
      <c r="R133" s="154" t="str">
        <f>IFERROR(IF(Folyamat[[#This Row],[Feladat Függöség Tipusa]]=0,"",Folyamat[[#This Row],[Feladat Függöség Tipusa]]),"")</f>
        <v/>
      </c>
      <c r="S133" s="160" t="str">
        <f>IFERROR(Folyamat[[#This Row],[Feladat Késleltetés]],"")</f>
        <v/>
      </c>
      <c r="T133" s="144"/>
      <c r="U133" s="141" t="str">
        <f>IFERROR(Folyamat[[#This Row],[Feladat Elinditása Részleges készültség esetén]],"")</f>
        <v/>
      </c>
      <c r="V13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33" s="162" cm="1">
        <f t="array" ref="W13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33" s="162" t="e">
        <f>Mérföldkövek[[#This Row],[Függökezdés Kalkulált]]+Mérföldkövek[[#This Row],[Feladat Késleltetés]]</f>
        <v>#VALUE!</v>
      </c>
      <c r="Y13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3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33" s="162" t="e" cm="1">
        <f t="array" aca="1" ref="AA13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3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33" s="169"/>
      <c r="AD13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3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33" s="163" t="str">
        <f>IFERROR(Folyamat[[#This Row],[Extra nap]],"")</f>
        <v/>
      </c>
      <c r="AG133" s="160" t="e">
        <f>ROUNDUP((Mérföldkövek[[#This Row],[Tervezettidő]]*24)/8,0)+Mérföldkövek[[#This Row],[Extra nap]]</f>
        <v>#VALUE!</v>
      </c>
      <c r="AH13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33" s="138"/>
      <c r="AJ133" s="161" cm="1">
        <f t="array" ref="AJ13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3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33" s="161" t="e" cm="1">
        <f t="array" aca="1" ref="AL13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3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33" s="139"/>
    </row>
    <row r="134" spans="1:40" x14ac:dyDescent="0.3">
      <c r="A134" s="151" t="str">
        <f>IFERROR(Folyamat[[#This Row],[DSMR]],"")</f>
        <v/>
      </c>
      <c r="B134" s="152" t="str">
        <f>IFERROR(Folyamat[[#This Row],[Feladat Rövidnév]],"")</f>
        <v/>
      </c>
      <c r="C134" s="152" t="str">
        <f>IFERROR(Mérföldkövek[[#This Row],[Projekt azonosító]] &amp; "-" &amp; Mérföldkövek[[#This Row],[Feladat Rövidnév]],"")</f>
        <v>-</v>
      </c>
      <c r="D134" s="153" t="str">
        <f>IFERROR(Folyamat[[#This Row],[Feladat leírás]],"")</f>
        <v/>
      </c>
      <c r="E134" s="154" t="str">
        <f>IFERROR(Folyamat[[#This Row],[Feladat Tipus]],"")</f>
        <v/>
      </c>
      <c r="F134" s="154" t="str">
        <f>IFERROR(Folyamat[[#This Row],[Kockázat]],"")</f>
        <v/>
      </c>
      <c r="G134" s="154" t="str">
        <f>IFERROR(Folyamat[[#This Row],[Részleg 02]],"")</f>
        <v/>
      </c>
      <c r="H134" s="154" t="str">
        <f>IFERROR(Folyamat[[#This Row],[Részleg 01]],"")</f>
        <v/>
      </c>
      <c r="I134" s="154" t="str">
        <f>IFERROR(Folyamat[[#This Row],[Felelős]],"")</f>
        <v/>
      </c>
      <c r="J134" s="154" t="str">
        <f>IFERROR(Folyamat[[#This Row],[Támogató]],"")</f>
        <v/>
      </c>
      <c r="K134" s="143"/>
      <c r="L134" s="143"/>
      <c r="M134" s="155" t="str">
        <f>IFERROR(Folyamat[[#This Row],[Volumen]],"")</f>
        <v/>
      </c>
      <c r="N134" s="156" t="str">
        <f>IFERROR(Folyamat[[#This Row],[Egység idő]],"")</f>
        <v/>
      </c>
      <c r="O134" s="157" t="str">
        <f>IFERROR(Folyamat[[#This Row],[Humánerő]],"")</f>
        <v/>
      </c>
      <c r="P134" s="166" t="str">
        <f>IFERROR(IF(Folyamat[[#This Row],[Ősszefoglaló feladat ID]]=0,"",Folyamat[[#This Row],[Ősszefoglaló feladat ID]]),"")</f>
        <v/>
      </c>
      <c r="Q134" s="159" t="str">
        <f>IFERROR(IF(Folyamat[[#This Row],[Szülő feladat ID]]=0,"",Folyamat[[#This Row],[Szülő feladat ID]]),"")</f>
        <v/>
      </c>
      <c r="R134" s="154" t="str">
        <f>IFERROR(IF(Folyamat[[#This Row],[Feladat Függöség Tipusa]]=0,"",Folyamat[[#This Row],[Feladat Függöség Tipusa]]),"")</f>
        <v/>
      </c>
      <c r="S134" s="160" t="str">
        <f>IFERROR(Folyamat[[#This Row],[Feladat Késleltetés]],"")</f>
        <v/>
      </c>
      <c r="T134" s="144"/>
      <c r="U134" s="141" t="str">
        <f>IFERROR(Folyamat[[#This Row],[Feladat Elinditása Részleges készültség esetén]],"")</f>
        <v/>
      </c>
      <c r="V13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34" s="162" cm="1">
        <f t="array" ref="W13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34" s="162" t="e">
        <f>Mérföldkövek[[#This Row],[Függökezdés Kalkulált]]+Mérföldkövek[[#This Row],[Feladat Késleltetés]]</f>
        <v>#VALUE!</v>
      </c>
      <c r="Y13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3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34" s="162" t="e" cm="1">
        <f t="array" aca="1" ref="AA13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3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34" s="169"/>
      <c r="AD13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3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34" s="163" t="str">
        <f>IFERROR(Folyamat[[#This Row],[Extra nap]],"")</f>
        <v/>
      </c>
      <c r="AG134" s="160" t="e">
        <f>ROUNDUP((Mérföldkövek[[#This Row],[Tervezettidő]]*24)/8,0)+Mérföldkövek[[#This Row],[Extra nap]]</f>
        <v>#VALUE!</v>
      </c>
      <c r="AH13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34" s="138"/>
      <c r="AJ134" s="161" cm="1">
        <f t="array" ref="AJ13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3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34" s="161" t="e" cm="1">
        <f t="array" aca="1" ref="AL13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3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34" s="139"/>
    </row>
    <row r="135" spans="1:40" x14ac:dyDescent="0.3">
      <c r="A135" s="151" t="str">
        <f>IFERROR(Folyamat[[#This Row],[DSMR]],"")</f>
        <v/>
      </c>
      <c r="B135" s="152" t="str">
        <f>IFERROR(Folyamat[[#This Row],[Feladat Rövidnév]],"")</f>
        <v/>
      </c>
      <c r="C135" s="152" t="str">
        <f>IFERROR(Mérföldkövek[[#This Row],[Projekt azonosító]] &amp; "-" &amp; Mérföldkövek[[#This Row],[Feladat Rövidnév]],"")</f>
        <v>-</v>
      </c>
      <c r="D135" s="153" t="str">
        <f>IFERROR(Folyamat[[#This Row],[Feladat leírás]],"")</f>
        <v/>
      </c>
      <c r="E135" s="154" t="str">
        <f>IFERROR(Folyamat[[#This Row],[Feladat Tipus]],"")</f>
        <v/>
      </c>
      <c r="F135" s="154" t="str">
        <f>IFERROR(Folyamat[[#This Row],[Kockázat]],"")</f>
        <v/>
      </c>
      <c r="G135" s="154" t="str">
        <f>IFERROR(Folyamat[[#This Row],[Részleg 02]],"")</f>
        <v/>
      </c>
      <c r="H135" s="154" t="str">
        <f>IFERROR(Folyamat[[#This Row],[Részleg 01]],"")</f>
        <v/>
      </c>
      <c r="I135" s="154" t="str">
        <f>IFERROR(Folyamat[[#This Row],[Felelős]],"")</f>
        <v/>
      </c>
      <c r="J135" s="154" t="str">
        <f>IFERROR(Folyamat[[#This Row],[Támogató]],"")</f>
        <v/>
      </c>
      <c r="K135" s="143"/>
      <c r="L135" s="143"/>
      <c r="M135" s="155" t="str">
        <f>IFERROR(Folyamat[[#This Row],[Volumen]],"")</f>
        <v/>
      </c>
      <c r="N135" s="156" t="str">
        <f>IFERROR(Folyamat[[#This Row],[Egység idő]],"")</f>
        <v/>
      </c>
      <c r="O135" s="157" t="str">
        <f>IFERROR(Folyamat[[#This Row],[Humánerő]],"")</f>
        <v/>
      </c>
      <c r="P135" s="166" t="str">
        <f>IFERROR(IF(Folyamat[[#This Row],[Ősszefoglaló feladat ID]]=0,"",Folyamat[[#This Row],[Ősszefoglaló feladat ID]]),"")</f>
        <v/>
      </c>
      <c r="Q135" s="159" t="str">
        <f>IFERROR(IF(Folyamat[[#This Row],[Szülő feladat ID]]=0,"",Folyamat[[#This Row],[Szülő feladat ID]]),"")</f>
        <v/>
      </c>
      <c r="R135" s="154" t="str">
        <f>IFERROR(IF(Folyamat[[#This Row],[Feladat Függöség Tipusa]]=0,"",Folyamat[[#This Row],[Feladat Függöség Tipusa]]),"")</f>
        <v/>
      </c>
      <c r="S135" s="160" t="str">
        <f>IFERROR(Folyamat[[#This Row],[Feladat Késleltetés]],"")</f>
        <v/>
      </c>
      <c r="T135" s="144"/>
      <c r="U135" s="141" t="str">
        <f>IFERROR(Folyamat[[#This Row],[Feladat Elinditása Részleges készültség esetén]],"")</f>
        <v/>
      </c>
      <c r="V13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35" s="162" cm="1">
        <f t="array" ref="W13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35" s="162" t="e">
        <f>Mérföldkövek[[#This Row],[Függökezdés Kalkulált]]+Mérföldkövek[[#This Row],[Feladat Késleltetés]]</f>
        <v>#VALUE!</v>
      </c>
      <c r="Y13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3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35" s="162" t="e" cm="1">
        <f t="array" aca="1" ref="AA13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3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35" s="169"/>
      <c r="AD13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3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35" s="163" t="str">
        <f>IFERROR(Folyamat[[#This Row],[Extra nap]],"")</f>
        <v/>
      </c>
      <c r="AG135" s="160" t="e">
        <f>ROUNDUP((Mérföldkövek[[#This Row],[Tervezettidő]]*24)/8,0)+Mérföldkövek[[#This Row],[Extra nap]]</f>
        <v>#VALUE!</v>
      </c>
      <c r="AH13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35" s="138"/>
      <c r="AJ135" s="161" cm="1">
        <f t="array" ref="AJ13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3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35" s="161" t="e" cm="1">
        <f t="array" aca="1" ref="AL13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3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35" s="139"/>
    </row>
    <row r="136" spans="1:40" x14ac:dyDescent="0.3">
      <c r="A136" s="151" t="str">
        <f>IFERROR(Folyamat[[#This Row],[DSMR]],"")</f>
        <v/>
      </c>
      <c r="B136" s="152" t="str">
        <f>IFERROR(Folyamat[[#This Row],[Feladat Rövidnév]],"")</f>
        <v/>
      </c>
      <c r="C136" s="152" t="str">
        <f>IFERROR(Mérföldkövek[[#This Row],[Projekt azonosító]] &amp; "-" &amp; Mérföldkövek[[#This Row],[Feladat Rövidnév]],"")</f>
        <v>-</v>
      </c>
      <c r="D136" s="153" t="str">
        <f>IFERROR(Folyamat[[#This Row],[Feladat leírás]],"")</f>
        <v/>
      </c>
      <c r="E136" s="154" t="str">
        <f>IFERROR(Folyamat[[#This Row],[Feladat Tipus]],"")</f>
        <v/>
      </c>
      <c r="F136" s="154" t="str">
        <f>IFERROR(Folyamat[[#This Row],[Kockázat]],"")</f>
        <v/>
      </c>
      <c r="G136" s="154" t="str">
        <f>IFERROR(Folyamat[[#This Row],[Részleg 02]],"")</f>
        <v/>
      </c>
      <c r="H136" s="154" t="str">
        <f>IFERROR(Folyamat[[#This Row],[Részleg 01]],"")</f>
        <v/>
      </c>
      <c r="I136" s="154" t="str">
        <f>IFERROR(Folyamat[[#This Row],[Felelős]],"")</f>
        <v/>
      </c>
      <c r="J136" s="154" t="str">
        <f>IFERROR(Folyamat[[#This Row],[Támogató]],"")</f>
        <v/>
      </c>
      <c r="K136" s="143"/>
      <c r="L136" s="143"/>
      <c r="M136" s="155" t="str">
        <f>IFERROR(Folyamat[[#This Row],[Volumen]],"")</f>
        <v/>
      </c>
      <c r="N136" s="156" t="str">
        <f>IFERROR(Folyamat[[#This Row],[Egység idő]],"")</f>
        <v/>
      </c>
      <c r="O136" s="157" t="str">
        <f>IFERROR(Folyamat[[#This Row],[Humánerő]],"")</f>
        <v/>
      </c>
      <c r="P136" s="166" t="str">
        <f>IFERROR(IF(Folyamat[[#This Row],[Ősszefoglaló feladat ID]]=0,"",Folyamat[[#This Row],[Ősszefoglaló feladat ID]]),"")</f>
        <v/>
      </c>
      <c r="Q136" s="159" t="str">
        <f>IFERROR(IF(Folyamat[[#This Row],[Szülő feladat ID]]=0,"",Folyamat[[#This Row],[Szülő feladat ID]]),"")</f>
        <v/>
      </c>
      <c r="R136" s="154" t="str">
        <f>IFERROR(IF(Folyamat[[#This Row],[Feladat Függöség Tipusa]]=0,"",Folyamat[[#This Row],[Feladat Függöség Tipusa]]),"")</f>
        <v/>
      </c>
      <c r="S136" s="160" t="str">
        <f>IFERROR(Folyamat[[#This Row],[Feladat Késleltetés]],"")</f>
        <v/>
      </c>
      <c r="T136" s="144"/>
      <c r="U136" s="141" t="str">
        <f>IFERROR(Folyamat[[#This Row],[Feladat Elinditása Részleges készültség esetén]],"")</f>
        <v/>
      </c>
      <c r="V13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36" s="162" cm="1">
        <f t="array" ref="W13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36" s="162" t="e">
        <f>Mérföldkövek[[#This Row],[Függökezdés Kalkulált]]+Mérföldkövek[[#This Row],[Feladat Késleltetés]]</f>
        <v>#VALUE!</v>
      </c>
      <c r="Y13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3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36" s="162" t="e" cm="1">
        <f t="array" aca="1" ref="AA13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3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36" s="169"/>
      <c r="AD13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3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36" s="163" t="str">
        <f>IFERROR(Folyamat[[#This Row],[Extra nap]],"")</f>
        <v/>
      </c>
      <c r="AG136" s="160" t="e">
        <f>ROUNDUP((Mérföldkövek[[#This Row],[Tervezettidő]]*24)/8,0)+Mérföldkövek[[#This Row],[Extra nap]]</f>
        <v>#VALUE!</v>
      </c>
      <c r="AH13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36" s="138"/>
      <c r="AJ136" s="161" cm="1">
        <f t="array" ref="AJ13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3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36" s="161" t="e" cm="1">
        <f t="array" aca="1" ref="AL13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3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36" s="139"/>
    </row>
    <row r="137" spans="1:40" x14ac:dyDescent="0.3">
      <c r="A137" s="151" t="str">
        <f>IFERROR(Folyamat[[#This Row],[DSMR]],"")</f>
        <v/>
      </c>
      <c r="B137" s="152" t="str">
        <f>IFERROR(Folyamat[[#This Row],[Feladat Rövidnév]],"")</f>
        <v/>
      </c>
      <c r="C137" s="152" t="str">
        <f>IFERROR(Mérföldkövek[[#This Row],[Projekt azonosító]] &amp; "-" &amp; Mérföldkövek[[#This Row],[Feladat Rövidnév]],"")</f>
        <v>-</v>
      </c>
      <c r="D137" s="153" t="str">
        <f>IFERROR(Folyamat[[#This Row],[Feladat leírás]],"")</f>
        <v/>
      </c>
      <c r="E137" s="154" t="str">
        <f>IFERROR(Folyamat[[#This Row],[Feladat Tipus]],"")</f>
        <v/>
      </c>
      <c r="F137" s="154" t="str">
        <f>IFERROR(Folyamat[[#This Row],[Kockázat]],"")</f>
        <v/>
      </c>
      <c r="G137" s="154" t="str">
        <f>IFERROR(Folyamat[[#This Row],[Részleg 02]],"")</f>
        <v/>
      </c>
      <c r="H137" s="154" t="str">
        <f>IFERROR(Folyamat[[#This Row],[Részleg 01]],"")</f>
        <v/>
      </c>
      <c r="I137" s="154" t="str">
        <f>IFERROR(Folyamat[[#This Row],[Felelős]],"")</f>
        <v/>
      </c>
      <c r="J137" s="154" t="str">
        <f>IFERROR(Folyamat[[#This Row],[Támogató]],"")</f>
        <v/>
      </c>
      <c r="K137" s="143"/>
      <c r="L137" s="143"/>
      <c r="M137" s="155" t="str">
        <f>IFERROR(Folyamat[[#This Row],[Volumen]],"")</f>
        <v/>
      </c>
      <c r="N137" s="156" t="str">
        <f>IFERROR(Folyamat[[#This Row],[Egység idő]],"")</f>
        <v/>
      </c>
      <c r="O137" s="157" t="str">
        <f>IFERROR(Folyamat[[#This Row],[Humánerő]],"")</f>
        <v/>
      </c>
      <c r="P137" s="166" t="str">
        <f>IFERROR(IF(Folyamat[[#This Row],[Ősszefoglaló feladat ID]]=0,"",Folyamat[[#This Row],[Ősszefoglaló feladat ID]]),"")</f>
        <v/>
      </c>
      <c r="Q137" s="159" t="str">
        <f>IFERROR(IF(Folyamat[[#This Row],[Szülő feladat ID]]=0,"",Folyamat[[#This Row],[Szülő feladat ID]]),"")</f>
        <v/>
      </c>
      <c r="R137" s="154" t="str">
        <f>IFERROR(IF(Folyamat[[#This Row],[Feladat Függöség Tipusa]]=0,"",Folyamat[[#This Row],[Feladat Függöség Tipusa]]),"")</f>
        <v/>
      </c>
      <c r="S137" s="160" t="str">
        <f>IFERROR(Folyamat[[#This Row],[Feladat Késleltetés]],"")</f>
        <v/>
      </c>
      <c r="T137" s="144"/>
      <c r="U137" s="141" t="str">
        <f>IFERROR(Folyamat[[#This Row],[Feladat Elinditása Részleges készültség esetén]],"")</f>
        <v/>
      </c>
      <c r="V13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37" s="162" cm="1">
        <f t="array" ref="W13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37" s="162" t="e">
        <f>Mérföldkövek[[#This Row],[Függökezdés Kalkulált]]+Mérföldkövek[[#This Row],[Feladat Késleltetés]]</f>
        <v>#VALUE!</v>
      </c>
      <c r="Y13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3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37" s="162" t="e" cm="1">
        <f t="array" aca="1" ref="AA13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3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37" s="169"/>
      <c r="AD13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3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37" s="163" t="str">
        <f>IFERROR(Folyamat[[#This Row],[Extra nap]],"")</f>
        <v/>
      </c>
      <c r="AG137" s="160" t="e">
        <f>ROUNDUP((Mérföldkövek[[#This Row],[Tervezettidő]]*24)/8,0)+Mérföldkövek[[#This Row],[Extra nap]]</f>
        <v>#VALUE!</v>
      </c>
      <c r="AH13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37" s="138"/>
      <c r="AJ137" s="161" cm="1">
        <f t="array" ref="AJ13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3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37" s="161" t="e" cm="1">
        <f t="array" aca="1" ref="AL13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3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37" s="139"/>
    </row>
    <row r="138" spans="1:40" x14ac:dyDescent="0.3">
      <c r="A138" s="151" t="str">
        <f>IFERROR(Folyamat[[#This Row],[DSMR]],"")</f>
        <v/>
      </c>
      <c r="B138" s="152" t="str">
        <f>IFERROR(Folyamat[[#This Row],[Feladat Rövidnév]],"")</f>
        <v/>
      </c>
      <c r="C138" s="152" t="str">
        <f>IFERROR(Mérföldkövek[[#This Row],[Projekt azonosító]] &amp; "-" &amp; Mérföldkövek[[#This Row],[Feladat Rövidnév]],"")</f>
        <v>-</v>
      </c>
      <c r="D138" s="153" t="str">
        <f>IFERROR(Folyamat[[#This Row],[Feladat leírás]],"")</f>
        <v/>
      </c>
      <c r="E138" s="154" t="str">
        <f>IFERROR(Folyamat[[#This Row],[Feladat Tipus]],"")</f>
        <v/>
      </c>
      <c r="F138" s="154" t="str">
        <f>IFERROR(Folyamat[[#This Row],[Kockázat]],"")</f>
        <v/>
      </c>
      <c r="G138" s="154" t="str">
        <f>IFERROR(Folyamat[[#This Row],[Részleg 02]],"")</f>
        <v/>
      </c>
      <c r="H138" s="154" t="str">
        <f>IFERROR(Folyamat[[#This Row],[Részleg 01]],"")</f>
        <v/>
      </c>
      <c r="I138" s="154" t="str">
        <f>IFERROR(Folyamat[[#This Row],[Felelős]],"")</f>
        <v/>
      </c>
      <c r="J138" s="154" t="str">
        <f>IFERROR(Folyamat[[#This Row],[Támogató]],"")</f>
        <v/>
      </c>
      <c r="K138" s="143"/>
      <c r="L138" s="143"/>
      <c r="M138" s="155" t="str">
        <f>IFERROR(Folyamat[[#This Row],[Volumen]],"")</f>
        <v/>
      </c>
      <c r="N138" s="156" t="str">
        <f>IFERROR(Folyamat[[#This Row],[Egység idő]],"")</f>
        <v/>
      </c>
      <c r="O138" s="157" t="str">
        <f>IFERROR(Folyamat[[#This Row],[Humánerő]],"")</f>
        <v/>
      </c>
      <c r="P138" s="166" t="str">
        <f>IFERROR(IF(Folyamat[[#This Row],[Ősszefoglaló feladat ID]]=0,"",Folyamat[[#This Row],[Ősszefoglaló feladat ID]]),"")</f>
        <v/>
      </c>
      <c r="Q138" s="159" t="str">
        <f>IFERROR(IF(Folyamat[[#This Row],[Szülő feladat ID]]=0,"",Folyamat[[#This Row],[Szülő feladat ID]]),"")</f>
        <v/>
      </c>
      <c r="R138" s="154" t="str">
        <f>IFERROR(IF(Folyamat[[#This Row],[Feladat Függöség Tipusa]]=0,"",Folyamat[[#This Row],[Feladat Függöség Tipusa]]),"")</f>
        <v/>
      </c>
      <c r="S138" s="160" t="str">
        <f>IFERROR(Folyamat[[#This Row],[Feladat Késleltetés]],"")</f>
        <v/>
      </c>
      <c r="T138" s="144"/>
      <c r="U138" s="141" t="str">
        <f>IFERROR(Folyamat[[#This Row],[Feladat Elinditása Részleges készültség esetén]],"")</f>
        <v/>
      </c>
      <c r="V13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38" s="162" cm="1">
        <f t="array" ref="W13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38" s="162" t="e">
        <f>Mérföldkövek[[#This Row],[Függökezdés Kalkulált]]+Mérföldkövek[[#This Row],[Feladat Késleltetés]]</f>
        <v>#VALUE!</v>
      </c>
      <c r="Y13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3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38" s="162" t="e" cm="1">
        <f t="array" aca="1" ref="AA13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3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38" s="169"/>
      <c r="AD13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3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38" s="163" t="str">
        <f>IFERROR(Folyamat[[#This Row],[Extra nap]],"")</f>
        <v/>
      </c>
      <c r="AG138" s="160" t="e">
        <f>ROUNDUP((Mérföldkövek[[#This Row],[Tervezettidő]]*24)/8,0)+Mérföldkövek[[#This Row],[Extra nap]]</f>
        <v>#VALUE!</v>
      </c>
      <c r="AH13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38" s="138"/>
      <c r="AJ138" s="161" cm="1">
        <f t="array" ref="AJ13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3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38" s="161" t="e" cm="1">
        <f t="array" aca="1" ref="AL13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3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38" s="139"/>
    </row>
    <row r="139" spans="1:40" x14ac:dyDescent="0.3">
      <c r="A139" s="151" t="str">
        <f>IFERROR(Folyamat[[#This Row],[DSMR]],"")</f>
        <v/>
      </c>
      <c r="B139" s="152" t="str">
        <f>IFERROR(Folyamat[[#This Row],[Feladat Rövidnév]],"")</f>
        <v/>
      </c>
      <c r="C139" s="152" t="str">
        <f>IFERROR(Mérföldkövek[[#This Row],[Projekt azonosító]] &amp; "-" &amp; Mérföldkövek[[#This Row],[Feladat Rövidnév]],"")</f>
        <v>-</v>
      </c>
      <c r="D139" s="153" t="str">
        <f>IFERROR(Folyamat[[#This Row],[Feladat leírás]],"")</f>
        <v/>
      </c>
      <c r="E139" s="154" t="str">
        <f>IFERROR(Folyamat[[#This Row],[Feladat Tipus]],"")</f>
        <v/>
      </c>
      <c r="F139" s="154" t="str">
        <f>IFERROR(Folyamat[[#This Row],[Kockázat]],"")</f>
        <v/>
      </c>
      <c r="G139" s="154" t="str">
        <f>IFERROR(Folyamat[[#This Row],[Részleg 02]],"")</f>
        <v/>
      </c>
      <c r="H139" s="154" t="str">
        <f>IFERROR(Folyamat[[#This Row],[Részleg 01]],"")</f>
        <v/>
      </c>
      <c r="I139" s="154" t="str">
        <f>IFERROR(Folyamat[[#This Row],[Felelős]],"")</f>
        <v/>
      </c>
      <c r="J139" s="154" t="str">
        <f>IFERROR(Folyamat[[#This Row],[Támogató]],"")</f>
        <v/>
      </c>
      <c r="K139" s="143"/>
      <c r="L139" s="143"/>
      <c r="M139" s="155" t="str">
        <f>IFERROR(Folyamat[[#This Row],[Volumen]],"")</f>
        <v/>
      </c>
      <c r="N139" s="156" t="str">
        <f>IFERROR(Folyamat[[#This Row],[Egység idő]],"")</f>
        <v/>
      </c>
      <c r="O139" s="157" t="str">
        <f>IFERROR(Folyamat[[#This Row],[Humánerő]],"")</f>
        <v/>
      </c>
      <c r="P139" s="166" t="str">
        <f>IFERROR(IF(Folyamat[[#This Row],[Ősszefoglaló feladat ID]]=0,"",Folyamat[[#This Row],[Ősszefoglaló feladat ID]]),"")</f>
        <v/>
      </c>
      <c r="Q139" s="159" t="str">
        <f>IFERROR(IF(Folyamat[[#This Row],[Szülő feladat ID]]=0,"",Folyamat[[#This Row],[Szülő feladat ID]]),"")</f>
        <v/>
      </c>
      <c r="R139" s="154" t="str">
        <f>IFERROR(IF(Folyamat[[#This Row],[Feladat Függöség Tipusa]]=0,"",Folyamat[[#This Row],[Feladat Függöség Tipusa]]),"")</f>
        <v/>
      </c>
      <c r="S139" s="160" t="str">
        <f>IFERROR(Folyamat[[#This Row],[Feladat Késleltetés]],"")</f>
        <v/>
      </c>
      <c r="T139" s="144"/>
      <c r="U139" s="141" t="str">
        <f>IFERROR(Folyamat[[#This Row],[Feladat Elinditása Részleges készültség esetén]],"")</f>
        <v/>
      </c>
      <c r="V13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39" s="162" cm="1">
        <f t="array" ref="W13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39" s="162" t="e">
        <f>Mérföldkövek[[#This Row],[Függökezdés Kalkulált]]+Mérföldkövek[[#This Row],[Feladat Késleltetés]]</f>
        <v>#VALUE!</v>
      </c>
      <c r="Y13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3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39" s="162" t="e" cm="1">
        <f t="array" aca="1" ref="AA13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3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39" s="169"/>
      <c r="AD13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3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39" s="163" t="str">
        <f>IFERROR(Folyamat[[#This Row],[Extra nap]],"")</f>
        <v/>
      </c>
      <c r="AG139" s="160" t="e">
        <f>ROUNDUP((Mérföldkövek[[#This Row],[Tervezettidő]]*24)/8,0)+Mérföldkövek[[#This Row],[Extra nap]]</f>
        <v>#VALUE!</v>
      </c>
      <c r="AH13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39" s="138"/>
      <c r="AJ139" s="161" cm="1">
        <f t="array" ref="AJ13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3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39" s="161" t="e" cm="1">
        <f t="array" aca="1" ref="AL13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3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39" s="139"/>
    </row>
    <row r="140" spans="1:40" x14ac:dyDescent="0.3">
      <c r="A140" s="151" t="str">
        <f>IFERROR(Folyamat[[#This Row],[DSMR]],"")</f>
        <v/>
      </c>
      <c r="B140" s="152" t="str">
        <f>IFERROR(Folyamat[[#This Row],[Feladat Rövidnév]],"")</f>
        <v/>
      </c>
      <c r="C140" s="152" t="str">
        <f>IFERROR(Mérföldkövek[[#This Row],[Projekt azonosító]] &amp; "-" &amp; Mérföldkövek[[#This Row],[Feladat Rövidnév]],"")</f>
        <v>-</v>
      </c>
      <c r="D140" s="153" t="str">
        <f>IFERROR(Folyamat[[#This Row],[Feladat leírás]],"")</f>
        <v/>
      </c>
      <c r="E140" s="154" t="str">
        <f>IFERROR(Folyamat[[#This Row],[Feladat Tipus]],"")</f>
        <v/>
      </c>
      <c r="F140" s="154" t="str">
        <f>IFERROR(Folyamat[[#This Row],[Kockázat]],"")</f>
        <v/>
      </c>
      <c r="G140" s="154" t="str">
        <f>IFERROR(Folyamat[[#This Row],[Részleg 02]],"")</f>
        <v/>
      </c>
      <c r="H140" s="154" t="str">
        <f>IFERROR(Folyamat[[#This Row],[Részleg 01]],"")</f>
        <v/>
      </c>
      <c r="I140" s="154" t="str">
        <f>IFERROR(Folyamat[[#This Row],[Felelős]],"")</f>
        <v/>
      </c>
      <c r="J140" s="154" t="str">
        <f>IFERROR(Folyamat[[#This Row],[Támogató]],"")</f>
        <v/>
      </c>
      <c r="K140" s="143"/>
      <c r="L140" s="143"/>
      <c r="M140" s="155" t="str">
        <f>IFERROR(Folyamat[[#This Row],[Volumen]],"")</f>
        <v/>
      </c>
      <c r="N140" s="156" t="str">
        <f>IFERROR(Folyamat[[#This Row],[Egység idő]],"")</f>
        <v/>
      </c>
      <c r="O140" s="157" t="str">
        <f>IFERROR(Folyamat[[#This Row],[Humánerő]],"")</f>
        <v/>
      </c>
      <c r="P140" s="166" t="str">
        <f>IFERROR(IF(Folyamat[[#This Row],[Ősszefoglaló feladat ID]]=0,"",Folyamat[[#This Row],[Ősszefoglaló feladat ID]]),"")</f>
        <v/>
      </c>
      <c r="Q140" s="159" t="str">
        <f>IFERROR(IF(Folyamat[[#This Row],[Szülő feladat ID]]=0,"",Folyamat[[#This Row],[Szülő feladat ID]]),"")</f>
        <v/>
      </c>
      <c r="R140" s="154" t="str">
        <f>IFERROR(IF(Folyamat[[#This Row],[Feladat Függöség Tipusa]]=0,"",Folyamat[[#This Row],[Feladat Függöség Tipusa]]),"")</f>
        <v/>
      </c>
      <c r="S140" s="160" t="str">
        <f>IFERROR(Folyamat[[#This Row],[Feladat Késleltetés]],"")</f>
        <v/>
      </c>
      <c r="T140" s="144"/>
      <c r="U140" s="141" t="str">
        <f>IFERROR(Folyamat[[#This Row],[Feladat Elinditása Részleges készültség esetén]],"")</f>
        <v/>
      </c>
      <c r="V14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40" s="162" cm="1">
        <f t="array" ref="W14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40" s="162" t="e">
        <f>Mérföldkövek[[#This Row],[Függökezdés Kalkulált]]+Mérföldkövek[[#This Row],[Feladat Késleltetés]]</f>
        <v>#VALUE!</v>
      </c>
      <c r="Y14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4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40" s="162" t="e" cm="1">
        <f t="array" aca="1" ref="AA14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4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40" s="169"/>
      <c r="AD14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4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40" s="163" t="str">
        <f>IFERROR(Folyamat[[#This Row],[Extra nap]],"")</f>
        <v/>
      </c>
      <c r="AG140" s="160" t="e">
        <f>ROUNDUP((Mérföldkövek[[#This Row],[Tervezettidő]]*24)/8,0)+Mérföldkövek[[#This Row],[Extra nap]]</f>
        <v>#VALUE!</v>
      </c>
      <c r="AH14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40" s="138"/>
      <c r="AJ140" s="161" cm="1">
        <f t="array" ref="AJ14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4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40" s="161" t="e" cm="1">
        <f t="array" aca="1" ref="AL14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4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40" s="139"/>
    </row>
    <row r="141" spans="1:40" x14ac:dyDescent="0.3">
      <c r="A141" s="151" t="str">
        <f>IFERROR(Folyamat[[#This Row],[DSMR]],"")</f>
        <v/>
      </c>
      <c r="B141" s="152" t="str">
        <f>IFERROR(Folyamat[[#This Row],[Feladat Rövidnév]],"")</f>
        <v/>
      </c>
      <c r="C141" s="152" t="str">
        <f>IFERROR(Mérföldkövek[[#This Row],[Projekt azonosító]] &amp; "-" &amp; Mérföldkövek[[#This Row],[Feladat Rövidnév]],"")</f>
        <v>-</v>
      </c>
      <c r="D141" s="153" t="str">
        <f>IFERROR(Folyamat[[#This Row],[Feladat leírás]],"")</f>
        <v/>
      </c>
      <c r="E141" s="154" t="str">
        <f>IFERROR(Folyamat[[#This Row],[Feladat Tipus]],"")</f>
        <v/>
      </c>
      <c r="F141" s="154" t="str">
        <f>IFERROR(Folyamat[[#This Row],[Kockázat]],"")</f>
        <v/>
      </c>
      <c r="G141" s="154" t="str">
        <f>IFERROR(Folyamat[[#This Row],[Részleg 02]],"")</f>
        <v/>
      </c>
      <c r="H141" s="154" t="str">
        <f>IFERROR(Folyamat[[#This Row],[Részleg 01]],"")</f>
        <v/>
      </c>
      <c r="I141" s="154" t="str">
        <f>IFERROR(Folyamat[[#This Row],[Felelős]],"")</f>
        <v/>
      </c>
      <c r="J141" s="154" t="str">
        <f>IFERROR(Folyamat[[#This Row],[Támogató]],"")</f>
        <v/>
      </c>
      <c r="K141" s="143"/>
      <c r="L141" s="143"/>
      <c r="M141" s="155" t="str">
        <f>IFERROR(Folyamat[[#This Row],[Volumen]],"")</f>
        <v/>
      </c>
      <c r="N141" s="156" t="str">
        <f>IFERROR(Folyamat[[#This Row],[Egység idő]],"")</f>
        <v/>
      </c>
      <c r="O141" s="157" t="str">
        <f>IFERROR(Folyamat[[#This Row],[Humánerő]],"")</f>
        <v/>
      </c>
      <c r="P141" s="166" t="str">
        <f>IFERROR(IF(Folyamat[[#This Row],[Ősszefoglaló feladat ID]]=0,"",Folyamat[[#This Row],[Ősszefoglaló feladat ID]]),"")</f>
        <v/>
      </c>
      <c r="Q141" s="159" t="str">
        <f>IFERROR(IF(Folyamat[[#This Row],[Szülő feladat ID]]=0,"",Folyamat[[#This Row],[Szülő feladat ID]]),"")</f>
        <v/>
      </c>
      <c r="R141" s="154" t="str">
        <f>IFERROR(IF(Folyamat[[#This Row],[Feladat Függöség Tipusa]]=0,"",Folyamat[[#This Row],[Feladat Függöség Tipusa]]),"")</f>
        <v/>
      </c>
      <c r="S141" s="160" t="str">
        <f>IFERROR(Folyamat[[#This Row],[Feladat Késleltetés]],"")</f>
        <v/>
      </c>
      <c r="T141" s="144"/>
      <c r="U141" s="141" t="str">
        <f>IFERROR(Folyamat[[#This Row],[Feladat Elinditása Részleges készültség esetén]],"")</f>
        <v/>
      </c>
      <c r="V14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41" s="162" cm="1">
        <f t="array" ref="W14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41" s="162" t="e">
        <f>Mérföldkövek[[#This Row],[Függökezdés Kalkulált]]+Mérföldkövek[[#This Row],[Feladat Késleltetés]]</f>
        <v>#VALUE!</v>
      </c>
      <c r="Y14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4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41" s="162" t="e" cm="1">
        <f t="array" aca="1" ref="AA14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4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41" s="169"/>
      <c r="AD14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4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41" s="163" t="str">
        <f>IFERROR(Folyamat[[#This Row],[Extra nap]],"")</f>
        <v/>
      </c>
      <c r="AG141" s="160" t="e">
        <f>ROUNDUP((Mérföldkövek[[#This Row],[Tervezettidő]]*24)/8,0)+Mérföldkövek[[#This Row],[Extra nap]]</f>
        <v>#VALUE!</v>
      </c>
      <c r="AH14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41" s="138"/>
      <c r="AJ141" s="161" cm="1">
        <f t="array" ref="AJ14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4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41" s="161" t="e" cm="1">
        <f t="array" aca="1" ref="AL14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4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41" s="139"/>
    </row>
    <row r="142" spans="1:40" x14ac:dyDescent="0.3">
      <c r="A142" s="151" t="str">
        <f>IFERROR(Folyamat[[#This Row],[DSMR]],"")</f>
        <v/>
      </c>
      <c r="B142" s="152" t="str">
        <f>IFERROR(Folyamat[[#This Row],[Feladat Rövidnév]],"")</f>
        <v/>
      </c>
      <c r="C142" s="152" t="str">
        <f>IFERROR(Mérföldkövek[[#This Row],[Projekt azonosító]] &amp; "-" &amp; Mérföldkövek[[#This Row],[Feladat Rövidnév]],"")</f>
        <v>-</v>
      </c>
      <c r="D142" s="153" t="str">
        <f>IFERROR(Folyamat[[#This Row],[Feladat leírás]],"")</f>
        <v/>
      </c>
      <c r="E142" s="154" t="str">
        <f>IFERROR(Folyamat[[#This Row],[Feladat Tipus]],"")</f>
        <v/>
      </c>
      <c r="F142" s="154" t="str">
        <f>IFERROR(Folyamat[[#This Row],[Kockázat]],"")</f>
        <v/>
      </c>
      <c r="G142" s="154" t="str">
        <f>IFERROR(Folyamat[[#This Row],[Részleg 02]],"")</f>
        <v/>
      </c>
      <c r="H142" s="154" t="str">
        <f>IFERROR(Folyamat[[#This Row],[Részleg 01]],"")</f>
        <v/>
      </c>
      <c r="I142" s="154" t="str">
        <f>IFERROR(Folyamat[[#This Row],[Felelős]],"")</f>
        <v/>
      </c>
      <c r="J142" s="154" t="str">
        <f>IFERROR(Folyamat[[#This Row],[Támogató]],"")</f>
        <v/>
      </c>
      <c r="K142" s="143"/>
      <c r="L142" s="143"/>
      <c r="M142" s="155" t="str">
        <f>IFERROR(Folyamat[[#This Row],[Volumen]],"")</f>
        <v/>
      </c>
      <c r="N142" s="156" t="str">
        <f>IFERROR(Folyamat[[#This Row],[Egység idő]],"")</f>
        <v/>
      </c>
      <c r="O142" s="157" t="str">
        <f>IFERROR(Folyamat[[#This Row],[Humánerő]],"")</f>
        <v/>
      </c>
      <c r="P142" s="166" t="str">
        <f>IFERROR(IF(Folyamat[[#This Row],[Ősszefoglaló feladat ID]]=0,"",Folyamat[[#This Row],[Ősszefoglaló feladat ID]]),"")</f>
        <v/>
      </c>
      <c r="Q142" s="159" t="str">
        <f>IFERROR(IF(Folyamat[[#This Row],[Szülő feladat ID]]=0,"",Folyamat[[#This Row],[Szülő feladat ID]]),"")</f>
        <v/>
      </c>
      <c r="R142" s="154" t="str">
        <f>IFERROR(IF(Folyamat[[#This Row],[Feladat Függöség Tipusa]]=0,"",Folyamat[[#This Row],[Feladat Függöség Tipusa]]),"")</f>
        <v/>
      </c>
      <c r="S142" s="160" t="str">
        <f>IFERROR(Folyamat[[#This Row],[Feladat Késleltetés]],"")</f>
        <v/>
      </c>
      <c r="T142" s="144"/>
      <c r="U142" s="141" t="str">
        <f>IFERROR(Folyamat[[#This Row],[Feladat Elinditása Részleges készültség esetén]],"")</f>
        <v/>
      </c>
      <c r="V14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42" s="162" cm="1">
        <f t="array" ref="W14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42" s="162" t="e">
        <f>Mérföldkövek[[#This Row],[Függökezdés Kalkulált]]+Mérföldkövek[[#This Row],[Feladat Késleltetés]]</f>
        <v>#VALUE!</v>
      </c>
      <c r="Y14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4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42" s="162" t="e" cm="1">
        <f t="array" aca="1" ref="AA14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4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42" s="169"/>
      <c r="AD14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4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42" s="163" t="str">
        <f>IFERROR(Folyamat[[#This Row],[Extra nap]],"")</f>
        <v/>
      </c>
      <c r="AG142" s="160" t="e">
        <f>ROUNDUP((Mérföldkövek[[#This Row],[Tervezettidő]]*24)/8,0)+Mérföldkövek[[#This Row],[Extra nap]]</f>
        <v>#VALUE!</v>
      </c>
      <c r="AH14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42" s="138"/>
      <c r="AJ142" s="161" cm="1">
        <f t="array" ref="AJ14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4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42" s="161" t="e" cm="1">
        <f t="array" aca="1" ref="AL14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4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42" s="139"/>
    </row>
    <row r="143" spans="1:40" x14ac:dyDescent="0.3">
      <c r="A143" s="151" t="str">
        <f>IFERROR(Folyamat[[#This Row],[DSMR]],"")</f>
        <v/>
      </c>
      <c r="B143" s="152" t="str">
        <f>IFERROR(Folyamat[[#This Row],[Feladat Rövidnév]],"")</f>
        <v/>
      </c>
      <c r="C143" s="152" t="str">
        <f>IFERROR(Mérföldkövek[[#This Row],[Projekt azonosító]] &amp; "-" &amp; Mérföldkövek[[#This Row],[Feladat Rövidnév]],"")</f>
        <v>-</v>
      </c>
      <c r="D143" s="153" t="str">
        <f>IFERROR(Folyamat[[#This Row],[Feladat leírás]],"")</f>
        <v/>
      </c>
      <c r="E143" s="154" t="str">
        <f>IFERROR(Folyamat[[#This Row],[Feladat Tipus]],"")</f>
        <v/>
      </c>
      <c r="F143" s="154" t="str">
        <f>IFERROR(Folyamat[[#This Row],[Kockázat]],"")</f>
        <v/>
      </c>
      <c r="G143" s="154" t="str">
        <f>IFERROR(Folyamat[[#This Row],[Részleg 02]],"")</f>
        <v/>
      </c>
      <c r="H143" s="154" t="str">
        <f>IFERROR(Folyamat[[#This Row],[Részleg 01]],"")</f>
        <v/>
      </c>
      <c r="I143" s="154" t="str">
        <f>IFERROR(Folyamat[[#This Row],[Felelős]],"")</f>
        <v/>
      </c>
      <c r="J143" s="154" t="str">
        <f>IFERROR(Folyamat[[#This Row],[Támogató]],"")</f>
        <v/>
      </c>
      <c r="K143" s="143"/>
      <c r="L143" s="143"/>
      <c r="M143" s="155" t="str">
        <f>IFERROR(Folyamat[[#This Row],[Volumen]],"")</f>
        <v/>
      </c>
      <c r="N143" s="156" t="str">
        <f>IFERROR(Folyamat[[#This Row],[Egység idő]],"")</f>
        <v/>
      </c>
      <c r="O143" s="157" t="str">
        <f>IFERROR(Folyamat[[#This Row],[Humánerő]],"")</f>
        <v/>
      </c>
      <c r="P143" s="166" t="str">
        <f>IFERROR(IF(Folyamat[[#This Row],[Ősszefoglaló feladat ID]]=0,"",Folyamat[[#This Row],[Ősszefoglaló feladat ID]]),"")</f>
        <v/>
      </c>
      <c r="Q143" s="159" t="str">
        <f>IFERROR(IF(Folyamat[[#This Row],[Szülő feladat ID]]=0,"",Folyamat[[#This Row],[Szülő feladat ID]]),"")</f>
        <v/>
      </c>
      <c r="R143" s="154" t="str">
        <f>IFERROR(IF(Folyamat[[#This Row],[Feladat Függöség Tipusa]]=0,"",Folyamat[[#This Row],[Feladat Függöség Tipusa]]),"")</f>
        <v/>
      </c>
      <c r="S143" s="160" t="str">
        <f>IFERROR(Folyamat[[#This Row],[Feladat Késleltetés]],"")</f>
        <v/>
      </c>
      <c r="T143" s="144"/>
      <c r="U143" s="141" t="str">
        <f>IFERROR(Folyamat[[#This Row],[Feladat Elinditása Részleges készültség esetén]],"")</f>
        <v/>
      </c>
      <c r="V14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43" s="162" cm="1">
        <f t="array" ref="W14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43" s="162" t="e">
        <f>Mérföldkövek[[#This Row],[Függökezdés Kalkulált]]+Mérföldkövek[[#This Row],[Feladat Késleltetés]]</f>
        <v>#VALUE!</v>
      </c>
      <c r="Y14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4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43" s="162" t="e" cm="1">
        <f t="array" aca="1" ref="AA14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4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43" s="169"/>
      <c r="AD14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4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43" s="163" t="str">
        <f>IFERROR(Folyamat[[#This Row],[Extra nap]],"")</f>
        <v/>
      </c>
      <c r="AG143" s="160" t="e">
        <f>ROUNDUP((Mérföldkövek[[#This Row],[Tervezettidő]]*24)/8,0)+Mérföldkövek[[#This Row],[Extra nap]]</f>
        <v>#VALUE!</v>
      </c>
      <c r="AH14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43" s="138"/>
      <c r="AJ143" s="161" cm="1">
        <f t="array" ref="AJ14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4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43" s="161" t="e" cm="1">
        <f t="array" aca="1" ref="AL14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4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43" s="139"/>
    </row>
    <row r="144" spans="1:40" x14ac:dyDescent="0.3">
      <c r="A144" s="151" t="str">
        <f>IFERROR(Folyamat[[#This Row],[DSMR]],"")</f>
        <v/>
      </c>
      <c r="B144" s="152" t="str">
        <f>IFERROR(Folyamat[[#This Row],[Feladat Rövidnév]],"")</f>
        <v/>
      </c>
      <c r="C144" s="152" t="str">
        <f>IFERROR(Mérföldkövek[[#This Row],[Projekt azonosító]] &amp; "-" &amp; Mérföldkövek[[#This Row],[Feladat Rövidnév]],"")</f>
        <v>-</v>
      </c>
      <c r="D144" s="153" t="str">
        <f>IFERROR(Folyamat[[#This Row],[Feladat leírás]],"")</f>
        <v/>
      </c>
      <c r="E144" s="154" t="str">
        <f>IFERROR(Folyamat[[#This Row],[Feladat Tipus]],"")</f>
        <v/>
      </c>
      <c r="F144" s="154" t="str">
        <f>IFERROR(Folyamat[[#This Row],[Kockázat]],"")</f>
        <v/>
      </c>
      <c r="G144" s="154" t="str">
        <f>IFERROR(Folyamat[[#This Row],[Részleg 02]],"")</f>
        <v/>
      </c>
      <c r="H144" s="154" t="str">
        <f>IFERROR(Folyamat[[#This Row],[Részleg 01]],"")</f>
        <v/>
      </c>
      <c r="I144" s="154" t="str">
        <f>IFERROR(Folyamat[[#This Row],[Felelős]],"")</f>
        <v/>
      </c>
      <c r="J144" s="154" t="str">
        <f>IFERROR(Folyamat[[#This Row],[Támogató]],"")</f>
        <v/>
      </c>
      <c r="K144" s="143"/>
      <c r="L144" s="143"/>
      <c r="M144" s="155" t="str">
        <f>IFERROR(Folyamat[[#This Row],[Volumen]],"")</f>
        <v/>
      </c>
      <c r="N144" s="156" t="str">
        <f>IFERROR(Folyamat[[#This Row],[Egység idő]],"")</f>
        <v/>
      </c>
      <c r="O144" s="157" t="str">
        <f>IFERROR(Folyamat[[#This Row],[Humánerő]],"")</f>
        <v/>
      </c>
      <c r="P144" s="166" t="str">
        <f>IFERROR(IF(Folyamat[[#This Row],[Ősszefoglaló feladat ID]]=0,"",Folyamat[[#This Row],[Ősszefoglaló feladat ID]]),"")</f>
        <v/>
      </c>
      <c r="Q144" s="159" t="str">
        <f>IFERROR(IF(Folyamat[[#This Row],[Szülő feladat ID]]=0,"",Folyamat[[#This Row],[Szülő feladat ID]]),"")</f>
        <v/>
      </c>
      <c r="R144" s="154" t="str">
        <f>IFERROR(IF(Folyamat[[#This Row],[Feladat Függöség Tipusa]]=0,"",Folyamat[[#This Row],[Feladat Függöség Tipusa]]),"")</f>
        <v/>
      </c>
      <c r="S144" s="160" t="str">
        <f>IFERROR(Folyamat[[#This Row],[Feladat Késleltetés]],"")</f>
        <v/>
      </c>
      <c r="T144" s="144"/>
      <c r="U144" s="141" t="str">
        <f>IFERROR(Folyamat[[#This Row],[Feladat Elinditása Részleges készültség esetén]],"")</f>
        <v/>
      </c>
      <c r="V14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44" s="162" cm="1">
        <f t="array" ref="W14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44" s="162" t="e">
        <f>Mérföldkövek[[#This Row],[Függökezdés Kalkulált]]+Mérföldkövek[[#This Row],[Feladat Késleltetés]]</f>
        <v>#VALUE!</v>
      </c>
      <c r="Y14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4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44" s="162" t="e" cm="1">
        <f t="array" aca="1" ref="AA14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4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44" s="169"/>
      <c r="AD14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4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44" s="163" t="str">
        <f>IFERROR(Folyamat[[#This Row],[Extra nap]],"")</f>
        <v/>
      </c>
      <c r="AG144" s="160" t="e">
        <f>ROUNDUP((Mérföldkövek[[#This Row],[Tervezettidő]]*24)/8,0)+Mérföldkövek[[#This Row],[Extra nap]]</f>
        <v>#VALUE!</v>
      </c>
      <c r="AH14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44" s="138"/>
      <c r="AJ144" s="161" cm="1">
        <f t="array" ref="AJ14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4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44" s="161" t="e" cm="1">
        <f t="array" aca="1" ref="AL14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4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44" s="139"/>
    </row>
    <row r="145" spans="1:40" x14ac:dyDescent="0.3">
      <c r="A145" s="151" t="str">
        <f>IFERROR(Folyamat[[#This Row],[DSMR]],"")</f>
        <v/>
      </c>
      <c r="B145" s="152" t="str">
        <f>IFERROR(Folyamat[[#This Row],[Feladat Rövidnév]],"")</f>
        <v/>
      </c>
      <c r="C145" s="152" t="str">
        <f>IFERROR(Mérföldkövek[[#This Row],[Projekt azonosító]] &amp; "-" &amp; Mérföldkövek[[#This Row],[Feladat Rövidnév]],"")</f>
        <v>-</v>
      </c>
      <c r="D145" s="153" t="str">
        <f>IFERROR(Folyamat[[#This Row],[Feladat leírás]],"")</f>
        <v/>
      </c>
      <c r="E145" s="154" t="str">
        <f>IFERROR(Folyamat[[#This Row],[Feladat Tipus]],"")</f>
        <v/>
      </c>
      <c r="F145" s="154" t="str">
        <f>IFERROR(Folyamat[[#This Row],[Kockázat]],"")</f>
        <v/>
      </c>
      <c r="G145" s="154" t="str">
        <f>IFERROR(Folyamat[[#This Row],[Részleg 02]],"")</f>
        <v/>
      </c>
      <c r="H145" s="154" t="str">
        <f>IFERROR(Folyamat[[#This Row],[Részleg 01]],"")</f>
        <v/>
      </c>
      <c r="I145" s="154" t="str">
        <f>IFERROR(Folyamat[[#This Row],[Felelős]],"")</f>
        <v/>
      </c>
      <c r="J145" s="154" t="str">
        <f>IFERROR(Folyamat[[#This Row],[Támogató]],"")</f>
        <v/>
      </c>
      <c r="K145" s="143"/>
      <c r="L145" s="143"/>
      <c r="M145" s="155" t="str">
        <f>IFERROR(Folyamat[[#This Row],[Volumen]],"")</f>
        <v/>
      </c>
      <c r="N145" s="156" t="str">
        <f>IFERROR(Folyamat[[#This Row],[Egység idő]],"")</f>
        <v/>
      </c>
      <c r="O145" s="157" t="str">
        <f>IFERROR(Folyamat[[#This Row],[Humánerő]],"")</f>
        <v/>
      </c>
      <c r="P145" s="166" t="str">
        <f>IFERROR(IF(Folyamat[[#This Row],[Ősszefoglaló feladat ID]]=0,"",Folyamat[[#This Row],[Ősszefoglaló feladat ID]]),"")</f>
        <v/>
      </c>
      <c r="Q145" s="159" t="str">
        <f>IFERROR(IF(Folyamat[[#This Row],[Szülő feladat ID]]=0,"",Folyamat[[#This Row],[Szülő feladat ID]]),"")</f>
        <v/>
      </c>
      <c r="R145" s="154" t="str">
        <f>IFERROR(IF(Folyamat[[#This Row],[Feladat Függöség Tipusa]]=0,"",Folyamat[[#This Row],[Feladat Függöség Tipusa]]),"")</f>
        <v/>
      </c>
      <c r="S145" s="160" t="str">
        <f>IFERROR(Folyamat[[#This Row],[Feladat Késleltetés]],"")</f>
        <v/>
      </c>
      <c r="T145" s="144"/>
      <c r="U145" s="141" t="str">
        <f>IFERROR(Folyamat[[#This Row],[Feladat Elinditása Részleges készültség esetén]],"")</f>
        <v/>
      </c>
      <c r="V14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45" s="162" cm="1">
        <f t="array" ref="W14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45" s="162" t="e">
        <f>Mérföldkövek[[#This Row],[Függökezdés Kalkulált]]+Mérföldkövek[[#This Row],[Feladat Késleltetés]]</f>
        <v>#VALUE!</v>
      </c>
      <c r="Y14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4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45" s="162" t="e" cm="1">
        <f t="array" aca="1" ref="AA14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4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45" s="169"/>
      <c r="AD14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4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45" s="163" t="str">
        <f>IFERROR(Folyamat[[#This Row],[Extra nap]],"")</f>
        <v/>
      </c>
      <c r="AG145" s="160" t="e">
        <f>ROUNDUP((Mérföldkövek[[#This Row],[Tervezettidő]]*24)/8,0)+Mérföldkövek[[#This Row],[Extra nap]]</f>
        <v>#VALUE!</v>
      </c>
      <c r="AH14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45" s="138"/>
      <c r="AJ145" s="161" cm="1">
        <f t="array" ref="AJ14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4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45" s="161" t="e" cm="1">
        <f t="array" aca="1" ref="AL14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4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45" s="139"/>
    </row>
    <row r="146" spans="1:40" x14ac:dyDescent="0.3">
      <c r="A146" s="151" t="str">
        <f>IFERROR(Folyamat[[#This Row],[DSMR]],"")</f>
        <v/>
      </c>
      <c r="B146" s="152" t="str">
        <f>IFERROR(Folyamat[[#This Row],[Feladat Rövidnév]],"")</f>
        <v/>
      </c>
      <c r="C146" s="152" t="str">
        <f>IFERROR(Mérföldkövek[[#This Row],[Projekt azonosító]] &amp; "-" &amp; Mérföldkövek[[#This Row],[Feladat Rövidnév]],"")</f>
        <v>-</v>
      </c>
      <c r="D146" s="153" t="str">
        <f>IFERROR(Folyamat[[#This Row],[Feladat leírás]],"")</f>
        <v/>
      </c>
      <c r="E146" s="154" t="str">
        <f>IFERROR(Folyamat[[#This Row],[Feladat Tipus]],"")</f>
        <v/>
      </c>
      <c r="F146" s="154" t="str">
        <f>IFERROR(Folyamat[[#This Row],[Kockázat]],"")</f>
        <v/>
      </c>
      <c r="G146" s="154" t="str">
        <f>IFERROR(Folyamat[[#This Row],[Részleg 02]],"")</f>
        <v/>
      </c>
      <c r="H146" s="154" t="str">
        <f>IFERROR(Folyamat[[#This Row],[Részleg 01]],"")</f>
        <v/>
      </c>
      <c r="I146" s="154" t="str">
        <f>IFERROR(Folyamat[[#This Row],[Felelős]],"")</f>
        <v/>
      </c>
      <c r="J146" s="154" t="str">
        <f>IFERROR(Folyamat[[#This Row],[Támogató]],"")</f>
        <v/>
      </c>
      <c r="K146" s="143"/>
      <c r="L146" s="143"/>
      <c r="M146" s="155" t="str">
        <f>IFERROR(Folyamat[[#This Row],[Volumen]],"")</f>
        <v/>
      </c>
      <c r="N146" s="156" t="str">
        <f>IFERROR(Folyamat[[#This Row],[Egység idő]],"")</f>
        <v/>
      </c>
      <c r="O146" s="157" t="str">
        <f>IFERROR(Folyamat[[#This Row],[Humánerő]],"")</f>
        <v/>
      </c>
      <c r="P146" s="166" t="str">
        <f>IFERROR(IF(Folyamat[[#This Row],[Ősszefoglaló feladat ID]]=0,"",Folyamat[[#This Row],[Ősszefoglaló feladat ID]]),"")</f>
        <v/>
      </c>
      <c r="Q146" s="159" t="str">
        <f>IFERROR(IF(Folyamat[[#This Row],[Szülő feladat ID]]=0,"",Folyamat[[#This Row],[Szülő feladat ID]]),"")</f>
        <v/>
      </c>
      <c r="R146" s="154" t="str">
        <f>IFERROR(IF(Folyamat[[#This Row],[Feladat Függöség Tipusa]]=0,"",Folyamat[[#This Row],[Feladat Függöség Tipusa]]),"")</f>
        <v/>
      </c>
      <c r="S146" s="160" t="str">
        <f>IFERROR(Folyamat[[#This Row],[Feladat Késleltetés]],"")</f>
        <v/>
      </c>
      <c r="T146" s="144"/>
      <c r="U146" s="141" t="str">
        <f>IFERROR(Folyamat[[#This Row],[Feladat Elinditása Részleges készültség esetén]],"")</f>
        <v/>
      </c>
      <c r="V14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46" s="162" cm="1">
        <f t="array" ref="W14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46" s="162" t="e">
        <f>Mérföldkövek[[#This Row],[Függökezdés Kalkulált]]+Mérföldkövek[[#This Row],[Feladat Késleltetés]]</f>
        <v>#VALUE!</v>
      </c>
      <c r="Y14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4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46" s="162" t="e" cm="1">
        <f t="array" aca="1" ref="AA14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4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46" s="169"/>
      <c r="AD14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4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46" s="163" t="str">
        <f>IFERROR(Folyamat[[#This Row],[Extra nap]],"")</f>
        <v/>
      </c>
      <c r="AG146" s="160" t="e">
        <f>ROUNDUP((Mérföldkövek[[#This Row],[Tervezettidő]]*24)/8,0)+Mérföldkövek[[#This Row],[Extra nap]]</f>
        <v>#VALUE!</v>
      </c>
      <c r="AH14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46" s="138"/>
      <c r="AJ146" s="161" cm="1">
        <f t="array" ref="AJ14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4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46" s="161" t="e" cm="1">
        <f t="array" aca="1" ref="AL14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4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46" s="139"/>
    </row>
    <row r="147" spans="1:40" x14ac:dyDescent="0.3">
      <c r="A147" s="151" t="str">
        <f>IFERROR(Folyamat[[#This Row],[DSMR]],"")</f>
        <v/>
      </c>
      <c r="B147" s="152" t="str">
        <f>IFERROR(Folyamat[[#This Row],[Feladat Rövidnév]],"")</f>
        <v/>
      </c>
      <c r="C147" s="152" t="str">
        <f>IFERROR(Mérföldkövek[[#This Row],[Projekt azonosító]] &amp; "-" &amp; Mérföldkövek[[#This Row],[Feladat Rövidnév]],"")</f>
        <v>-</v>
      </c>
      <c r="D147" s="153" t="str">
        <f>IFERROR(Folyamat[[#This Row],[Feladat leírás]],"")</f>
        <v/>
      </c>
      <c r="E147" s="154" t="str">
        <f>IFERROR(Folyamat[[#This Row],[Feladat Tipus]],"")</f>
        <v/>
      </c>
      <c r="F147" s="154" t="str">
        <f>IFERROR(Folyamat[[#This Row],[Kockázat]],"")</f>
        <v/>
      </c>
      <c r="G147" s="154" t="str">
        <f>IFERROR(Folyamat[[#This Row],[Részleg 02]],"")</f>
        <v/>
      </c>
      <c r="H147" s="154" t="str">
        <f>IFERROR(Folyamat[[#This Row],[Részleg 01]],"")</f>
        <v/>
      </c>
      <c r="I147" s="154" t="str">
        <f>IFERROR(Folyamat[[#This Row],[Felelős]],"")</f>
        <v/>
      </c>
      <c r="J147" s="154" t="str">
        <f>IFERROR(Folyamat[[#This Row],[Támogató]],"")</f>
        <v/>
      </c>
      <c r="K147" s="143"/>
      <c r="L147" s="143"/>
      <c r="M147" s="155" t="str">
        <f>IFERROR(Folyamat[[#This Row],[Volumen]],"")</f>
        <v/>
      </c>
      <c r="N147" s="156" t="str">
        <f>IFERROR(Folyamat[[#This Row],[Egység idő]],"")</f>
        <v/>
      </c>
      <c r="O147" s="157" t="str">
        <f>IFERROR(Folyamat[[#This Row],[Humánerő]],"")</f>
        <v/>
      </c>
      <c r="P147" s="166" t="str">
        <f>IFERROR(IF(Folyamat[[#This Row],[Ősszefoglaló feladat ID]]=0,"",Folyamat[[#This Row],[Ősszefoglaló feladat ID]]),"")</f>
        <v/>
      </c>
      <c r="Q147" s="159" t="str">
        <f>IFERROR(IF(Folyamat[[#This Row],[Szülő feladat ID]]=0,"",Folyamat[[#This Row],[Szülő feladat ID]]),"")</f>
        <v/>
      </c>
      <c r="R147" s="154" t="str">
        <f>IFERROR(IF(Folyamat[[#This Row],[Feladat Függöség Tipusa]]=0,"",Folyamat[[#This Row],[Feladat Függöség Tipusa]]),"")</f>
        <v/>
      </c>
      <c r="S147" s="160" t="str">
        <f>IFERROR(Folyamat[[#This Row],[Feladat Késleltetés]],"")</f>
        <v/>
      </c>
      <c r="T147" s="144"/>
      <c r="U147" s="141" t="str">
        <f>IFERROR(Folyamat[[#This Row],[Feladat Elinditása Részleges készültség esetén]],"")</f>
        <v/>
      </c>
      <c r="V14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47" s="162" cm="1">
        <f t="array" ref="W14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47" s="162" t="e">
        <f>Mérföldkövek[[#This Row],[Függökezdés Kalkulált]]+Mérföldkövek[[#This Row],[Feladat Késleltetés]]</f>
        <v>#VALUE!</v>
      </c>
      <c r="Y14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4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47" s="162" t="e" cm="1">
        <f t="array" aca="1" ref="AA14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4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47" s="169"/>
      <c r="AD14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4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47" s="163" t="str">
        <f>IFERROR(Folyamat[[#This Row],[Extra nap]],"")</f>
        <v/>
      </c>
      <c r="AG147" s="160" t="e">
        <f>ROUNDUP((Mérföldkövek[[#This Row],[Tervezettidő]]*24)/8,0)+Mérföldkövek[[#This Row],[Extra nap]]</f>
        <v>#VALUE!</v>
      </c>
      <c r="AH14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47" s="138"/>
      <c r="AJ147" s="161" cm="1">
        <f t="array" ref="AJ14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4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47" s="161" t="e" cm="1">
        <f t="array" aca="1" ref="AL14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4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47" s="139"/>
    </row>
    <row r="148" spans="1:40" x14ac:dyDescent="0.3">
      <c r="A148" s="151" t="str">
        <f>IFERROR(Folyamat[[#This Row],[DSMR]],"")</f>
        <v/>
      </c>
      <c r="B148" s="152" t="str">
        <f>IFERROR(Folyamat[[#This Row],[Feladat Rövidnév]],"")</f>
        <v/>
      </c>
      <c r="C148" s="152" t="str">
        <f>IFERROR(Mérföldkövek[[#This Row],[Projekt azonosító]] &amp; "-" &amp; Mérföldkövek[[#This Row],[Feladat Rövidnév]],"")</f>
        <v>-</v>
      </c>
      <c r="D148" s="153" t="str">
        <f>IFERROR(Folyamat[[#This Row],[Feladat leírás]],"")</f>
        <v/>
      </c>
      <c r="E148" s="154" t="str">
        <f>IFERROR(Folyamat[[#This Row],[Feladat Tipus]],"")</f>
        <v/>
      </c>
      <c r="F148" s="154" t="str">
        <f>IFERROR(Folyamat[[#This Row],[Kockázat]],"")</f>
        <v/>
      </c>
      <c r="G148" s="154" t="str">
        <f>IFERROR(Folyamat[[#This Row],[Részleg 02]],"")</f>
        <v/>
      </c>
      <c r="H148" s="154" t="str">
        <f>IFERROR(Folyamat[[#This Row],[Részleg 01]],"")</f>
        <v/>
      </c>
      <c r="I148" s="154" t="str">
        <f>IFERROR(Folyamat[[#This Row],[Felelős]],"")</f>
        <v/>
      </c>
      <c r="J148" s="154" t="str">
        <f>IFERROR(Folyamat[[#This Row],[Támogató]],"")</f>
        <v/>
      </c>
      <c r="K148" s="143"/>
      <c r="L148" s="143"/>
      <c r="M148" s="155" t="str">
        <f>IFERROR(Folyamat[[#This Row],[Volumen]],"")</f>
        <v/>
      </c>
      <c r="N148" s="156" t="str">
        <f>IFERROR(Folyamat[[#This Row],[Egység idő]],"")</f>
        <v/>
      </c>
      <c r="O148" s="157" t="str">
        <f>IFERROR(Folyamat[[#This Row],[Humánerő]],"")</f>
        <v/>
      </c>
      <c r="P148" s="166" t="str">
        <f>IFERROR(IF(Folyamat[[#This Row],[Ősszefoglaló feladat ID]]=0,"",Folyamat[[#This Row],[Ősszefoglaló feladat ID]]),"")</f>
        <v/>
      </c>
      <c r="Q148" s="159" t="str">
        <f>IFERROR(IF(Folyamat[[#This Row],[Szülő feladat ID]]=0,"",Folyamat[[#This Row],[Szülő feladat ID]]),"")</f>
        <v/>
      </c>
      <c r="R148" s="154" t="str">
        <f>IFERROR(IF(Folyamat[[#This Row],[Feladat Függöség Tipusa]]=0,"",Folyamat[[#This Row],[Feladat Függöség Tipusa]]),"")</f>
        <v/>
      </c>
      <c r="S148" s="160" t="str">
        <f>IFERROR(Folyamat[[#This Row],[Feladat Késleltetés]],"")</f>
        <v/>
      </c>
      <c r="T148" s="144"/>
      <c r="U148" s="141" t="str">
        <f>IFERROR(Folyamat[[#This Row],[Feladat Elinditása Részleges készültség esetén]],"")</f>
        <v/>
      </c>
      <c r="V14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48" s="162" cm="1">
        <f t="array" ref="W14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48" s="162" t="e">
        <f>Mérföldkövek[[#This Row],[Függökezdés Kalkulált]]+Mérföldkövek[[#This Row],[Feladat Késleltetés]]</f>
        <v>#VALUE!</v>
      </c>
      <c r="Y14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4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48" s="162" t="e" cm="1">
        <f t="array" aca="1" ref="AA14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4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48" s="169"/>
      <c r="AD14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4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48" s="163" t="str">
        <f>IFERROR(Folyamat[[#This Row],[Extra nap]],"")</f>
        <v/>
      </c>
      <c r="AG148" s="160" t="e">
        <f>ROUNDUP((Mérföldkövek[[#This Row],[Tervezettidő]]*24)/8,0)+Mérföldkövek[[#This Row],[Extra nap]]</f>
        <v>#VALUE!</v>
      </c>
      <c r="AH14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48" s="138"/>
      <c r="AJ148" s="161" cm="1">
        <f t="array" ref="AJ14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4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48" s="161" t="e" cm="1">
        <f t="array" aca="1" ref="AL14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4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48" s="139"/>
    </row>
    <row r="149" spans="1:40" x14ac:dyDescent="0.3">
      <c r="A149" s="151" t="str">
        <f>IFERROR(Folyamat[[#This Row],[DSMR]],"")</f>
        <v/>
      </c>
      <c r="B149" s="152" t="str">
        <f>IFERROR(Folyamat[[#This Row],[Feladat Rövidnév]],"")</f>
        <v/>
      </c>
      <c r="C149" s="152" t="str">
        <f>IFERROR(Mérföldkövek[[#This Row],[Projekt azonosító]] &amp; "-" &amp; Mérföldkövek[[#This Row],[Feladat Rövidnév]],"")</f>
        <v>-</v>
      </c>
      <c r="D149" s="153" t="str">
        <f>IFERROR(Folyamat[[#This Row],[Feladat leírás]],"")</f>
        <v/>
      </c>
      <c r="E149" s="154" t="str">
        <f>IFERROR(Folyamat[[#This Row],[Feladat Tipus]],"")</f>
        <v/>
      </c>
      <c r="F149" s="154" t="str">
        <f>IFERROR(Folyamat[[#This Row],[Kockázat]],"")</f>
        <v/>
      </c>
      <c r="G149" s="154" t="str">
        <f>IFERROR(Folyamat[[#This Row],[Részleg 02]],"")</f>
        <v/>
      </c>
      <c r="H149" s="154" t="str">
        <f>IFERROR(Folyamat[[#This Row],[Részleg 01]],"")</f>
        <v/>
      </c>
      <c r="I149" s="154" t="str">
        <f>IFERROR(Folyamat[[#This Row],[Felelős]],"")</f>
        <v/>
      </c>
      <c r="J149" s="154" t="str">
        <f>IFERROR(Folyamat[[#This Row],[Támogató]],"")</f>
        <v/>
      </c>
      <c r="K149" s="143"/>
      <c r="L149" s="143"/>
      <c r="M149" s="155" t="str">
        <f>IFERROR(Folyamat[[#This Row],[Volumen]],"")</f>
        <v/>
      </c>
      <c r="N149" s="156" t="str">
        <f>IFERROR(Folyamat[[#This Row],[Egység idő]],"")</f>
        <v/>
      </c>
      <c r="O149" s="157" t="str">
        <f>IFERROR(Folyamat[[#This Row],[Humánerő]],"")</f>
        <v/>
      </c>
      <c r="P149" s="166" t="str">
        <f>IFERROR(IF(Folyamat[[#This Row],[Ősszefoglaló feladat ID]]=0,"",Folyamat[[#This Row],[Ősszefoglaló feladat ID]]),"")</f>
        <v/>
      </c>
      <c r="Q149" s="159" t="str">
        <f>IFERROR(IF(Folyamat[[#This Row],[Szülő feladat ID]]=0,"",Folyamat[[#This Row],[Szülő feladat ID]]),"")</f>
        <v/>
      </c>
      <c r="R149" s="154" t="str">
        <f>IFERROR(IF(Folyamat[[#This Row],[Feladat Függöség Tipusa]]=0,"",Folyamat[[#This Row],[Feladat Függöség Tipusa]]),"")</f>
        <v/>
      </c>
      <c r="S149" s="160" t="str">
        <f>IFERROR(Folyamat[[#This Row],[Feladat Késleltetés]],"")</f>
        <v/>
      </c>
      <c r="T149" s="144"/>
      <c r="U149" s="141" t="str">
        <f>IFERROR(Folyamat[[#This Row],[Feladat Elinditása Részleges készültség esetén]],"")</f>
        <v/>
      </c>
      <c r="V14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49" s="162" cm="1">
        <f t="array" ref="W14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49" s="162" t="e">
        <f>Mérföldkövek[[#This Row],[Függökezdés Kalkulált]]+Mérföldkövek[[#This Row],[Feladat Késleltetés]]</f>
        <v>#VALUE!</v>
      </c>
      <c r="Y14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4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49" s="162" t="e" cm="1">
        <f t="array" aca="1" ref="AA14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4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49" s="169"/>
      <c r="AD14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4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49" s="163" t="str">
        <f>IFERROR(Folyamat[[#This Row],[Extra nap]],"")</f>
        <v/>
      </c>
      <c r="AG149" s="160" t="e">
        <f>ROUNDUP((Mérföldkövek[[#This Row],[Tervezettidő]]*24)/8,0)+Mérföldkövek[[#This Row],[Extra nap]]</f>
        <v>#VALUE!</v>
      </c>
      <c r="AH14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49" s="138"/>
      <c r="AJ149" s="161" cm="1">
        <f t="array" ref="AJ14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4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49" s="161" t="e" cm="1">
        <f t="array" aca="1" ref="AL14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4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49" s="139"/>
    </row>
    <row r="150" spans="1:40" x14ac:dyDescent="0.3">
      <c r="A150" s="151" t="str">
        <f>IFERROR(Folyamat[[#This Row],[DSMR]],"")</f>
        <v/>
      </c>
      <c r="B150" s="152" t="str">
        <f>IFERROR(Folyamat[[#This Row],[Feladat Rövidnév]],"")</f>
        <v/>
      </c>
      <c r="C150" s="152" t="str">
        <f>IFERROR(Mérföldkövek[[#This Row],[Projekt azonosító]] &amp; "-" &amp; Mérföldkövek[[#This Row],[Feladat Rövidnév]],"")</f>
        <v>-</v>
      </c>
      <c r="D150" s="153" t="str">
        <f>IFERROR(Folyamat[[#This Row],[Feladat leírás]],"")</f>
        <v/>
      </c>
      <c r="E150" s="154" t="str">
        <f>IFERROR(Folyamat[[#This Row],[Feladat Tipus]],"")</f>
        <v/>
      </c>
      <c r="F150" s="154" t="str">
        <f>IFERROR(Folyamat[[#This Row],[Kockázat]],"")</f>
        <v/>
      </c>
      <c r="G150" s="154" t="str">
        <f>IFERROR(Folyamat[[#This Row],[Részleg 02]],"")</f>
        <v/>
      </c>
      <c r="H150" s="154" t="str">
        <f>IFERROR(Folyamat[[#This Row],[Részleg 01]],"")</f>
        <v/>
      </c>
      <c r="I150" s="154" t="str">
        <f>IFERROR(Folyamat[[#This Row],[Felelős]],"")</f>
        <v/>
      </c>
      <c r="J150" s="154" t="str">
        <f>IFERROR(Folyamat[[#This Row],[Támogató]],"")</f>
        <v/>
      </c>
      <c r="K150" s="143"/>
      <c r="L150" s="143"/>
      <c r="M150" s="155" t="str">
        <f>IFERROR(Folyamat[[#This Row],[Volumen]],"")</f>
        <v/>
      </c>
      <c r="N150" s="156" t="str">
        <f>IFERROR(Folyamat[[#This Row],[Egység idő]],"")</f>
        <v/>
      </c>
      <c r="O150" s="157" t="str">
        <f>IFERROR(Folyamat[[#This Row],[Humánerő]],"")</f>
        <v/>
      </c>
      <c r="P150" s="166" t="str">
        <f>IFERROR(IF(Folyamat[[#This Row],[Ősszefoglaló feladat ID]]=0,"",Folyamat[[#This Row],[Ősszefoglaló feladat ID]]),"")</f>
        <v/>
      </c>
      <c r="Q150" s="159" t="str">
        <f>IFERROR(IF(Folyamat[[#This Row],[Szülő feladat ID]]=0,"",Folyamat[[#This Row],[Szülő feladat ID]]),"")</f>
        <v/>
      </c>
      <c r="R150" s="154" t="str">
        <f>IFERROR(IF(Folyamat[[#This Row],[Feladat Függöség Tipusa]]=0,"",Folyamat[[#This Row],[Feladat Függöség Tipusa]]),"")</f>
        <v/>
      </c>
      <c r="S150" s="160" t="str">
        <f>IFERROR(Folyamat[[#This Row],[Feladat Késleltetés]],"")</f>
        <v/>
      </c>
      <c r="T150" s="144"/>
      <c r="U150" s="141" t="str">
        <f>IFERROR(Folyamat[[#This Row],[Feladat Elinditása Részleges készültség esetén]],"")</f>
        <v/>
      </c>
      <c r="V15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50" s="162" cm="1">
        <f t="array" ref="W15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50" s="162" t="e">
        <f>Mérföldkövek[[#This Row],[Függökezdés Kalkulált]]+Mérföldkövek[[#This Row],[Feladat Késleltetés]]</f>
        <v>#VALUE!</v>
      </c>
      <c r="Y15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5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50" s="162" t="e" cm="1">
        <f t="array" aca="1" ref="AA15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5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50" s="169"/>
      <c r="AD15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5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50" s="163" t="str">
        <f>IFERROR(Folyamat[[#This Row],[Extra nap]],"")</f>
        <v/>
      </c>
      <c r="AG150" s="160" t="e">
        <f>ROUNDUP((Mérföldkövek[[#This Row],[Tervezettidő]]*24)/8,0)+Mérföldkövek[[#This Row],[Extra nap]]</f>
        <v>#VALUE!</v>
      </c>
      <c r="AH15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50" s="138"/>
      <c r="AJ150" s="161" cm="1">
        <f t="array" ref="AJ15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5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50" s="161" t="e" cm="1">
        <f t="array" aca="1" ref="AL15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5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50" s="139"/>
    </row>
    <row r="151" spans="1:40" x14ac:dyDescent="0.3">
      <c r="A151" s="151" t="str">
        <f>IFERROR(Folyamat[[#This Row],[DSMR]],"")</f>
        <v/>
      </c>
      <c r="B151" s="152" t="str">
        <f>IFERROR(Folyamat[[#This Row],[Feladat Rövidnév]],"")</f>
        <v/>
      </c>
      <c r="C151" s="152" t="str">
        <f>IFERROR(Mérföldkövek[[#This Row],[Projekt azonosító]] &amp; "-" &amp; Mérföldkövek[[#This Row],[Feladat Rövidnév]],"")</f>
        <v>-</v>
      </c>
      <c r="D151" s="153" t="str">
        <f>IFERROR(Folyamat[[#This Row],[Feladat leírás]],"")</f>
        <v/>
      </c>
      <c r="E151" s="154" t="str">
        <f>IFERROR(Folyamat[[#This Row],[Feladat Tipus]],"")</f>
        <v/>
      </c>
      <c r="F151" s="154" t="str">
        <f>IFERROR(Folyamat[[#This Row],[Kockázat]],"")</f>
        <v/>
      </c>
      <c r="G151" s="154" t="str">
        <f>IFERROR(Folyamat[[#This Row],[Részleg 02]],"")</f>
        <v/>
      </c>
      <c r="H151" s="154" t="str">
        <f>IFERROR(Folyamat[[#This Row],[Részleg 01]],"")</f>
        <v/>
      </c>
      <c r="I151" s="154" t="str">
        <f>IFERROR(Folyamat[[#This Row],[Felelős]],"")</f>
        <v/>
      </c>
      <c r="J151" s="154" t="str">
        <f>IFERROR(Folyamat[[#This Row],[Támogató]],"")</f>
        <v/>
      </c>
      <c r="K151" s="143"/>
      <c r="L151" s="143"/>
      <c r="M151" s="155" t="str">
        <f>IFERROR(Folyamat[[#This Row],[Volumen]],"")</f>
        <v/>
      </c>
      <c r="N151" s="156" t="str">
        <f>IFERROR(Folyamat[[#This Row],[Egység idő]],"")</f>
        <v/>
      </c>
      <c r="O151" s="157" t="str">
        <f>IFERROR(Folyamat[[#This Row],[Humánerő]],"")</f>
        <v/>
      </c>
      <c r="P151" s="166" t="str">
        <f>IFERROR(IF(Folyamat[[#This Row],[Ősszefoglaló feladat ID]]=0,"",Folyamat[[#This Row],[Ősszefoglaló feladat ID]]),"")</f>
        <v/>
      </c>
      <c r="Q151" s="159" t="str">
        <f>IFERROR(IF(Folyamat[[#This Row],[Szülő feladat ID]]=0,"",Folyamat[[#This Row],[Szülő feladat ID]]),"")</f>
        <v/>
      </c>
      <c r="R151" s="154" t="str">
        <f>IFERROR(IF(Folyamat[[#This Row],[Feladat Függöség Tipusa]]=0,"",Folyamat[[#This Row],[Feladat Függöség Tipusa]]),"")</f>
        <v/>
      </c>
      <c r="S151" s="160" t="str">
        <f>IFERROR(Folyamat[[#This Row],[Feladat Késleltetés]],"")</f>
        <v/>
      </c>
      <c r="T151" s="144"/>
      <c r="U151" s="141" t="str">
        <f>IFERROR(Folyamat[[#This Row],[Feladat Elinditása Részleges készültség esetén]],"")</f>
        <v/>
      </c>
      <c r="V15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51" s="162" cm="1">
        <f t="array" ref="W15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51" s="162" t="e">
        <f>Mérföldkövek[[#This Row],[Függökezdés Kalkulált]]+Mérföldkövek[[#This Row],[Feladat Késleltetés]]</f>
        <v>#VALUE!</v>
      </c>
      <c r="Y15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5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51" s="162" t="e" cm="1">
        <f t="array" aca="1" ref="AA15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5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51" s="169"/>
      <c r="AD15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5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51" s="163" t="str">
        <f>IFERROR(Folyamat[[#This Row],[Extra nap]],"")</f>
        <v/>
      </c>
      <c r="AG151" s="160" t="e">
        <f>ROUNDUP((Mérföldkövek[[#This Row],[Tervezettidő]]*24)/8,0)+Mérföldkövek[[#This Row],[Extra nap]]</f>
        <v>#VALUE!</v>
      </c>
      <c r="AH15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51" s="138"/>
      <c r="AJ151" s="161" cm="1">
        <f t="array" ref="AJ15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5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51" s="161" t="e" cm="1">
        <f t="array" aca="1" ref="AL15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5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51" s="139"/>
    </row>
    <row r="152" spans="1:40" x14ac:dyDescent="0.3">
      <c r="A152" s="151" t="str">
        <f>IFERROR(Folyamat[[#This Row],[DSMR]],"")</f>
        <v/>
      </c>
      <c r="B152" s="152" t="str">
        <f>IFERROR(Folyamat[[#This Row],[Feladat Rövidnév]],"")</f>
        <v/>
      </c>
      <c r="C152" s="152" t="str">
        <f>IFERROR(Mérföldkövek[[#This Row],[Projekt azonosító]] &amp; "-" &amp; Mérföldkövek[[#This Row],[Feladat Rövidnév]],"")</f>
        <v>-</v>
      </c>
      <c r="D152" s="153" t="str">
        <f>IFERROR(Folyamat[[#This Row],[Feladat leírás]],"")</f>
        <v/>
      </c>
      <c r="E152" s="154" t="str">
        <f>IFERROR(Folyamat[[#This Row],[Feladat Tipus]],"")</f>
        <v/>
      </c>
      <c r="F152" s="154" t="str">
        <f>IFERROR(Folyamat[[#This Row],[Kockázat]],"")</f>
        <v/>
      </c>
      <c r="G152" s="154" t="str">
        <f>IFERROR(Folyamat[[#This Row],[Részleg 02]],"")</f>
        <v/>
      </c>
      <c r="H152" s="154" t="str">
        <f>IFERROR(Folyamat[[#This Row],[Részleg 01]],"")</f>
        <v/>
      </c>
      <c r="I152" s="154" t="str">
        <f>IFERROR(Folyamat[[#This Row],[Felelős]],"")</f>
        <v/>
      </c>
      <c r="J152" s="154" t="str">
        <f>IFERROR(Folyamat[[#This Row],[Támogató]],"")</f>
        <v/>
      </c>
      <c r="K152" s="143"/>
      <c r="L152" s="143"/>
      <c r="M152" s="155" t="str">
        <f>IFERROR(Folyamat[[#This Row],[Volumen]],"")</f>
        <v/>
      </c>
      <c r="N152" s="156" t="str">
        <f>IFERROR(Folyamat[[#This Row],[Egység idő]],"")</f>
        <v/>
      </c>
      <c r="O152" s="157" t="str">
        <f>IFERROR(Folyamat[[#This Row],[Humánerő]],"")</f>
        <v/>
      </c>
      <c r="P152" s="166" t="str">
        <f>IFERROR(IF(Folyamat[[#This Row],[Ősszefoglaló feladat ID]]=0,"",Folyamat[[#This Row],[Ősszefoglaló feladat ID]]),"")</f>
        <v/>
      </c>
      <c r="Q152" s="159" t="str">
        <f>IFERROR(IF(Folyamat[[#This Row],[Szülő feladat ID]]=0,"",Folyamat[[#This Row],[Szülő feladat ID]]),"")</f>
        <v/>
      </c>
      <c r="R152" s="154" t="str">
        <f>IFERROR(IF(Folyamat[[#This Row],[Feladat Függöség Tipusa]]=0,"",Folyamat[[#This Row],[Feladat Függöség Tipusa]]),"")</f>
        <v/>
      </c>
      <c r="S152" s="160" t="str">
        <f>IFERROR(Folyamat[[#This Row],[Feladat Késleltetés]],"")</f>
        <v/>
      </c>
      <c r="T152" s="144"/>
      <c r="U152" s="141" t="str">
        <f>IFERROR(Folyamat[[#This Row],[Feladat Elinditása Részleges készültség esetén]],"")</f>
        <v/>
      </c>
      <c r="V15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52" s="162" cm="1">
        <f t="array" ref="W15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52" s="162" t="e">
        <f>Mérföldkövek[[#This Row],[Függökezdés Kalkulált]]+Mérföldkövek[[#This Row],[Feladat Késleltetés]]</f>
        <v>#VALUE!</v>
      </c>
      <c r="Y15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5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52" s="162" t="e" cm="1">
        <f t="array" aca="1" ref="AA15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5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52" s="169"/>
      <c r="AD15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5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52" s="163" t="str">
        <f>IFERROR(Folyamat[[#This Row],[Extra nap]],"")</f>
        <v/>
      </c>
      <c r="AG152" s="160" t="e">
        <f>ROUNDUP((Mérföldkövek[[#This Row],[Tervezettidő]]*24)/8,0)+Mérföldkövek[[#This Row],[Extra nap]]</f>
        <v>#VALUE!</v>
      </c>
      <c r="AH15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52" s="138"/>
      <c r="AJ152" s="161" cm="1">
        <f t="array" ref="AJ15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5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52" s="161" t="e" cm="1">
        <f t="array" aca="1" ref="AL15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5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52" s="139"/>
    </row>
    <row r="153" spans="1:40" x14ac:dyDescent="0.3">
      <c r="A153" s="151" t="str">
        <f>IFERROR(Folyamat[[#This Row],[DSMR]],"")</f>
        <v/>
      </c>
      <c r="B153" s="152" t="str">
        <f>IFERROR(Folyamat[[#This Row],[Feladat Rövidnév]],"")</f>
        <v/>
      </c>
      <c r="C153" s="152" t="str">
        <f>IFERROR(Mérföldkövek[[#This Row],[Projekt azonosító]] &amp; "-" &amp; Mérföldkövek[[#This Row],[Feladat Rövidnév]],"")</f>
        <v>-</v>
      </c>
      <c r="D153" s="153" t="str">
        <f>IFERROR(Folyamat[[#This Row],[Feladat leírás]],"")</f>
        <v/>
      </c>
      <c r="E153" s="154" t="str">
        <f>IFERROR(Folyamat[[#This Row],[Feladat Tipus]],"")</f>
        <v/>
      </c>
      <c r="F153" s="154" t="str">
        <f>IFERROR(Folyamat[[#This Row],[Kockázat]],"")</f>
        <v/>
      </c>
      <c r="G153" s="154" t="str">
        <f>IFERROR(Folyamat[[#This Row],[Részleg 02]],"")</f>
        <v/>
      </c>
      <c r="H153" s="154" t="str">
        <f>IFERROR(Folyamat[[#This Row],[Részleg 01]],"")</f>
        <v/>
      </c>
      <c r="I153" s="154" t="str">
        <f>IFERROR(Folyamat[[#This Row],[Felelős]],"")</f>
        <v/>
      </c>
      <c r="J153" s="154" t="str">
        <f>IFERROR(Folyamat[[#This Row],[Támogató]],"")</f>
        <v/>
      </c>
      <c r="K153" s="143"/>
      <c r="L153" s="143"/>
      <c r="M153" s="155" t="str">
        <f>IFERROR(Folyamat[[#This Row],[Volumen]],"")</f>
        <v/>
      </c>
      <c r="N153" s="156" t="str">
        <f>IFERROR(Folyamat[[#This Row],[Egység idő]],"")</f>
        <v/>
      </c>
      <c r="O153" s="157" t="str">
        <f>IFERROR(Folyamat[[#This Row],[Humánerő]],"")</f>
        <v/>
      </c>
      <c r="P153" s="166" t="str">
        <f>IFERROR(IF(Folyamat[[#This Row],[Ősszefoglaló feladat ID]]=0,"",Folyamat[[#This Row],[Ősszefoglaló feladat ID]]),"")</f>
        <v/>
      </c>
      <c r="Q153" s="159" t="str">
        <f>IFERROR(IF(Folyamat[[#This Row],[Szülő feladat ID]]=0,"",Folyamat[[#This Row],[Szülő feladat ID]]),"")</f>
        <v/>
      </c>
      <c r="R153" s="154" t="str">
        <f>IFERROR(IF(Folyamat[[#This Row],[Feladat Függöség Tipusa]]=0,"",Folyamat[[#This Row],[Feladat Függöség Tipusa]]),"")</f>
        <v/>
      </c>
      <c r="S153" s="160" t="str">
        <f>IFERROR(Folyamat[[#This Row],[Feladat Késleltetés]],"")</f>
        <v/>
      </c>
      <c r="T153" s="144"/>
      <c r="U153" s="141" t="str">
        <f>IFERROR(Folyamat[[#This Row],[Feladat Elinditása Részleges készültség esetén]],"")</f>
        <v/>
      </c>
      <c r="V15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53" s="162" cm="1">
        <f t="array" ref="W15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53" s="162" t="e">
        <f>Mérföldkövek[[#This Row],[Függökezdés Kalkulált]]+Mérföldkövek[[#This Row],[Feladat Késleltetés]]</f>
        <v>#VALUE!</v>
      </c>
      <c r="Y15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5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53" s="162" t="e" cm="1">
        <f t="array" aca="1" ref="AA15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5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53" s="169"/>
      <c r="AD15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5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53" s="163" t="str">
        <f>IFERROR(Folyamat[[#This Row],[Extra nap]],"")</f>
        <v/>
      </c>
      <c r="AG153" s="160" t="e">
        <f>ROUNDUP((Mérföldkövek[[#This Row],[Tervezettidő]]*24)/8,0)+Mérföldkövek[[#This Row],[Extra nap]]</f>
        <v>#VALUE!</v>
      </c>
      <c r="AH15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53" s="138"/>
      <c r="AJ153" s="161" cm="1">
        <f t="array" ref="AJ15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5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53" s="161" t="e" cm="1">
        <f t="array" aca="1" ref="AL15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5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53" s="139"/>
    </row>
    <row r="154" spans="1:40" x14ac:dyDescent="0.3">
      <c r="A154" s="151" t="str">
        <f>IFERROR(Folyamat[[#This Row],[DSMR]],"")</f>
        <v/>
      </c>
      <c r="B154" s="152" t="str">
        <f>IFERROR(Folyamat[[#This Row],[Feladat Rövidnév]],"")</f>
        <v/>
      </c>
      <c r="C154" s="152" t="str">
        <f>IFERROR(Mérföldkövek[[#This Row],[Projekt azonosító]] &amp; "-" &amp; Mérföldkövek[[#This Row],[Feladat Rövidnév]],"")</f>
        <v>-</v>
      </c>
      <c r="D154" s="153" t="str">
        <f>IFERROR(Folyamat[[#This Row],[Feladat leírás]],"")</f>
        <v/>
      </c>
      <c r="E154" s="154" t="str">
        <f>IFERROR(Folyamat[[#This Row],[Feladat Tipus]],"")</f>
        <v/>
      </c>
      <c r="F154" s="154" t="str">
        <f>IFERROR(Folyamat[[#This Row],[Kockázat]],"")</f>
        <v/>
      </c>
      <c r="G154" s="154" t="str">
        <f>IFERROR(Folyamat[[#This Row],[Részleg 02]],"")</f>
        <v/>
      </c>
      <c r="H154" s="154" t="str">
        <f>IFERROR(Folyamat[[#This Row],[Részleg 01]],"")</f>
        <v/>
      </c>
      <c r="I154" s="154" t="str">
        <f>IFERROR(Folyamat[[#This Row],[Felelős]],"")</f>
        <v/>
      </c>
      <c r="J154" s="154" t="str">
        <f>IFERROR(Folyamat[[#This Row],[Támogató]],"")</f>
        <v/>
      </c>
      <c r="K154" s="143"/>
      <c r="L154" s="143"/>
      <c r="M154" s="155" t="str">
        <f>IFERROR(Folyamat[[#This Row],[Volumen]],"")</f>
        <v/>
      </c>
      <c r="N154" s="156" t="str">
        <f>IFERROR(Folyamat[[#This Row],[Egység idő]],"")</f>
        <v/>
      </c>
      <c r="O154" s="157" t="str">
        <f>IFERROR(Folyamat[[#This Row],[Humánerő]],"")</f>
        <v/>
      </c>
      <c r="P154" s="166" t="str">
        <f>IFERROR(IF(Folyamat[[#This Row],[Ősszefoglaló feladat ID]]=0,"",Folyamat[[#This Row],[Ősszefoglaló feladat ID]]),"")</f>
        <v/>
      </c>
      <c r="Q154" s="159" t="str">
        <f>IFERROR(IF(Folyamat[[#This Row],[Szülő feladat ID]]=0,"",Folyamat[[#This Row],[Szülő feladat ID]]),"")</f>
        <v/>
      </c>
      <c r="R154" s="154" t="str">
        <f>IFERROR(IF(Folyamat[[#This Row],[Feladat Függöség Tipusa]]=0,"",Folyamat[[#This Row],[Feladat Függöség Tipusa]]),"")</f>
        <v/>
      </c>
      <c r="S154" s="160" t="str">
        <f>IFERROR(Folyamat[[#This Row],[Feladat Késleltetés]],"")</f>
        <v/>
      </c>
      <c r="T154" s="144"/>
      <c r="U154" s="141" t="str">
        <f>IFERROR(Folyamat[[#This Row],[Feladat Elinditása Részleges készültség esetén]],"")</f>
        <v/>
      </c>
      <c r="V15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54" s="162" cm="1">
        <f t="array" ref="W15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54" s="162" t="e">
        <f>Mérföldkövek[[#This Row],[Függökezdés Kalkulált]]+Mérföldkövek[[#This Row],[Feladat Késleltetés]]</f>
        <v>#VALUE!</v>
      </c>
      <c r="Y15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5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54" s="162" t="e" cm="1">
        <f t="array" aca="1" ref="AA15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5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54" s="169"/>
      <c r="AD15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5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54" s="163" t="str">
        <f>IFERROR(Folyamat[[#This Row],[Extra nap]],"")</f>
        <v/>
      </c>
      <c r="AG154" s="160" t="e">
        <f>ROUNDUP((Mérföldkövek[[#This Row],[Tervezettidő]]*24)/8,0)+Mérföldkövek[[#This Row],[Extra nap]]</f>
        <v>#VALUE!</v>
      </c>
      <c r="AH15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54" s="138"/>
      <c r="AJ154" s="161" cm="1">
        <f t="array" ref="AJ15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5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54" s="161" t="e" cm="1">
        <f t="array" aca="1" ref="AL15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5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54" s="139"/>
    </row>
    <row r="155" spans="1:40" x14ac:dyDescent="0.3">
      <c r="A155" s="151" t="str">
        <f>IFERROR(Folyamat[[#This Row],[DSMR]],"")</f>
        <v/>
      </c>
      <c r="B155" s="152" t="str">
        <f>IFERROR(Folyamat[[#This Row],[Feladat Rövidnév]],"")</f>
        <v/>
      </c>
      <c r="C155" s="152" t="str">
        <f>IFERROR(Mérföldkövek[[#This Row],[Projekt azonosító]] &amp; "-" &amp; Mérföldkövek[[#This Row],[Feladat Rövidnév]],"")</f>
        <v>-</v>
      </c>
      <c r="D155" s="153" t="str">
        <f>IFERROR(Folyamat[[#This Row],[Feladat leírás]],"")</f>
        <v/>
      </c>
      <c r="E155" s="154" t="str">
        <f>IFERROR(Folyamat[[#This Row],[Feladat Tipus]],"")</f>
        <v/>
      </c>
      <c r="F155" s="154" t="str">
        <f>IFERROR(Folyamat[[#This Row],[Kockázat]],"")</f>
        <v/>
      </c>
      <c r="G155" s="154" t="str">
        <f>IFERROR(Folyamat[[#This Row],[Részleg 02]],"")</f>
        <v/>
      </c>
      <c r="H155" s="154" t="str">
        <f>IFERROR(Folyamat[[#This Row],[Részleg 01]],"")</f>
        <v/>
      </c>
      <c r="I155" s="154" t="str">
        <f>IFERROR(Folyamat[[#This Row],[Felelős]],"")</f>
        <v/>
      </c>
      <c r="J155" s="154" t="str">
        <f>IFERROR(Folyamat[[#This Row],[Támogató]],"")</f>
        <v/>
      </c>
      <c r="K155" s="143"/>
      <c r="L155" s="143"/>
      <c r="M155" s="155" t="str">
        <f>IFERROR(Folyamat[[#This Row],[Volumen]],"")</f>
        <v/>
      </c>
      <c r="N155" s="156" t="str">
        <f>IFERROR(Folyamat[[#This Row],[Egység idő]],"")</f>
        <v/>
      </c>
      <c r="O155" s="157" t="str">
        <f>IFERROR(Folyamat[[#This Row],[Humánerő]],"")</f>
        <v/>
      </c>
      <c r="P155" s="166" t="str">
        <f>IFERROR(IF(Folyamat[[#This Row],[Ősszefoglaló feladat ID]]=0,"",Folyamat[[#This Row],[Ősszefoglaló feladat ID]]),"")</f>
        <v/>
      </c>
      <c r="Q155" s="159" t="str">
        <f>IFERROR(IF(Folyamat[[#This Row],[Szülő feladat ID]]=0,"",Folyamat[[#This Row],[Szülő feladat ID]]),"")</f>
        <v/>
      </c>
      <c r="R155" s="154" t="str">
        <f>IFERROR(IF(Folyamat[[#This Row],[Feladat Függöség Tipusa]]=0,"",Folyamat[[#This Row],[Feladat Függöség Tipusa]]),"")</f>
        <v/>
      </c>
      <c r="S155" s="160" t="str">
        <f>IFERROR(Folyamat[[#This Row],[Feladat Késleltetés]],"")</f>
        <v/>
      </c>
      <c r="T155" s="144"/>
      <c r="U155" s="141" t="str">
        <f>IFERROR(Folyamat[[#This Row],[Feladat Elinditása Részleges készültség esetén]],"")</f>
        <v/>
      </c>
      <c r="V15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55" s="162" cm="1">
        <f t="array" ref="W15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55" s="162" t="e">
        <f>Mérföldkövek[[#This Row],[Függökezdés Kalkulált]]+Mérföldkövek[[#This Row],[Feladat Késleltetés]]</f>
        <v>#VALUE!</v>
      </c>
      <c r="Y15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5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55" s="162" t="e" cm="1">
        <f t="array" aca="1" ref="AA15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5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55" s="169"/>
      <c r="AD15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5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55" s="163" t="str">
        <f>IFERROR(Folyamat[[#This Row],[Extra nap]],"")</f>
        <v/>
      </c>
      <c r="AG155" s="160" t="e">
        <f>ROUNDUP((Mérföldkövek[[#This Row],[Tervezettidő]]*24)/8,0)+Mérföldkövek[[#This Row],[Extra nap]]</f>
        <v>#VALUE!</v>
      </c>
      <c r="AH15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55" s="138"/>
      <c r="AJ155" s="161" cm="1">
        <f t="array" ref="AJ15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5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55" s="161" t="e" cm="1">
        <f t="array" aca="1" ref="AL15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5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55" s="139"/>
    </row>
    <row r="156" spans="1:40" x14ac:dyDescent="0.3">
      <c r="A156" s="151" t="str">
        <f>IFERROR(Folyamat[[#This Row],[DSMR]],"")</f>
        <v/>
      </c>
      <c r="B156" s="152" t="str">
        <f>IFERROR(Folyamat[[#This Row],[Feladat Rövidnév]],"")</f>
        <v/>
      </c>
      <c r="C156" s="152" t="str">
        <f>IFERROR(Mérföldkövek[[#This Row],[Projekt azonosító]] &amp; "-" &amp; Mérföldkövek[[#This Row],[Feladat Rövidnév]],"")</f>
        <v>-</v>
      </c>
      <c r="D156" s="153" t="str">
        <f>IFERROR(Folyamat[[#This Row],[Feladat leírás]],"")</f>
        <v/>
      </c>
      <c r="E156" s="154" t="str">
        <f>IFERROR(Folyamat[[#This Row],[Feladat Tipus]],"")</f>
        <v/>
      </c>
      <c r="F156" s="154" t="str">
        <f>IFERROR(Folyamat[[#This Row],[Kockázat]],"")</f>
        <v/>
      </c>
      <c r="G156" s="154" t="str">
        <f>IFERROR(Folyamat[[#This Row],[Részleg 02]],"")</f>
        <v/>
      </c>
      <c r="H156" s="154" t="str">
        <f>IFERROR(Folyamat[[#This Row],[Részleg 01]],"")</f>
        <v/>
      </c>
      <c r="I156" s="154" t="str">
        <f>IFERROR(Folyamat[[#This Row],[Felelős]],"")</f>
        <v/>
      </c>
      <c r="J156" s="154" t="str">
        <f>IFERROR(Folyamat[[#This Row],[Támogató]],"")</f>
        <v/>
      </c>
      <c r="K156" s="143"/>
      <c r="L156" s="143"/>
      <c r="M156" s="155" t="str">
        <f>IFERROR(Folyamat[[#This Row],[Volumen]],"")</f>
        <v/>
      </c>
      <c r="N156" s="156" t="str">
        <f>IFERROR(Folyamat[[#This Row],[Egység idő]],"")</f>
        <v/>
      </c>
      <c r="O156" s="157" t="str">
        <f>IFERROR(Folyamat[[#This Row],[Humánerő]],"")</f>
        <v/>
      </c>
      <c r="P156" s="166" t="str">
        <f>IFERROR(IF(Folyamat[[#This Row],[Ősszefoglaló feladat ID]]=0,"",Folyamat[[#This Row],[Ősszefoglaló feladat ID]]),"")</f>
        <v/>
      </c>
      <c r="Q156" s="159" t="str">
        <f>IFERROR(IF(Folyamat[[#This Row],[Szülő feladat ID]]=0,"",Folyamat[[#This Row],[Szülő feladat ID]]),"")</f>
        <v/>
      </c>
      <c r="R156" s="154" t="str">
        <f>IFERROR(IF(Folyamat[[#This Row],[Feladat Függöség Tipusa]]=0,"",Folyamat[[#This Row],[Feladat Függöség Tipusa]]),"")</f>
        <v/>
      </c>
      <c r="S156" s="160" t="str">
        <f>IFERROR(Folyamat[[#This Row],[Feladat Késleltetés]],"")</f>
        <v/>
      </c>
      <c r="T156" s="144"/>
      <c r="U156" s="141" t="str">
        <f>IFERROR(Folyamat[[#This Row],[Feladat Elinditása Részleges készültség esetén]],"")</f>
        <v/>
      </c>
      <c r="V15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56" s="162" cm="1">
        <f t="array" ref="W15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56" s="162" t="e">
        <f>Mérföldkövek[[#This Row],[Függökezdés Kalkulált]]+Mérföldkövek[[#This Row],[Feladat Késleltetés]]</f>
        <v>#VALUE!</v>
      </c>
      <c r="Y15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5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56" s="162" t="e" cm="1">
        <f t="array" aca="1" ref="AA15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5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56" s="169"/>
      <c r="AD15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5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56" s="163" t="str">
        <f>IFERROR(Folyamat[[#This Row],[Extra nap]],"")</f>
        <v/>
      </c>
      <c r="AG156" s="160" t="e">
        <f>ROUNDUP((Mérföldkövek[[#This Row],[Tervezettidő]]*24)/8,0)+Mérföldkövek[[#This Row],[Extra nap]]</f>
        <v>#VALUE!</v>
      </c>
      <c r="AH15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56" s="138"/>
      <c r="AJ156" s="161" cm="1">
        <f t="array" ref="AJ15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5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56" s="161" t="e" cm="1">
        <f t="array" aca="1" ref="AL15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5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56" s="139"/>
    </row>
    <row r="157" spans="1:40" x14ac:dyDescent="0.3">
      <c r="A157" s="151" t="str">
        <f>IFERROR(Folyamat[[#This Row],[DSMR]],"")</f>
        <v/>
      </c>
      <c r="B157" s="152" t="str">
        <f>IFERROR(Folyamat[[#This Row],[Feladat Rövidnév]],"")</f>
        <v/>
      </c>
      <c r="C157" s="152" t="str">
        <f>IFERROR(Mérföldkövek[[#This Row],[Projekt azonosító]] &amp; "-" &amp; Mérföldkövek[[#This Row],[Feladat Rövidnév]],"")</f>
        <v>-</v>
      </c>
      <c r="D157" s="153" t="str">
        <f>IFERROR(Folyamat[[#This Row],[Feladat leírás]],"")</f>
        <v/>
      </c>
      <c r="E157" s="154" t="str">
        <f>IFERROR(Folyamat[[#This Row],[Feladat Tipus]],"")</f>
        <v/>
      </c>
      <c r="F157" s="154" t="str">
        <f>IFERROR(Folyamat[[#This Row],[Kockázat]],"")</f>
        <v/>
      </c>
      <c r="G157" s="154" t="str">
        <f>IFERROR(Folyamat[[#This Row],[Részleg 02]],"")</f>
        <v/>
      </c>
      <c r="H157" s="154" t="str">
        <f>IFERROR(Folyamat[[#This Row],[Részleg 01]],"")</f>
        <v/>
      </c>
      <c r="I157" s="154" t="str">
        <f>IFERROR(Folyamat[[#This Row],[Felelős]],"")</f>
        <v/>
      </c>
      <c r="J157" s="154" t="str">
        <f>IFERROR(Folyamat[[#This Row],[Támogató]],"")</f>
        <v/>
      </c>
      <c r="K157" s="143"/>
      <c r="L157" s="143"/>
      <c r="M157" s="155" t="str">
        <f>IFERROR(Folyamat[[#This Row],[Volumen]],"")</f>
        <v/>
      </c>
      <c r="N157" s="156" t="str">
        <f>IFERROR(Folyamat[[#This Row],[Egység idő]],"")</f>
        <v/>
      </c>
      <c r="O157" s="157" t="str">
        <f>IFERROR(Folyamat[[#This Row],[Humánerő]],"")</f>
        <v/>
      </c>
      <c r="P157" s="166" t="str">
        <f>IFERROR(IF(Folyamat[[#This Row],[Ősszefoglaló feladat ID]]=0,"",Folyamat[[#This Row],[Ősszefoglaló feladat ID]]),"")</f>
        <v/>
      </c>
      <c r="Q157" s="159" t="str">
        <f>IFERROR(IF(Folyamat[[#This Row],[Szülő feladat ID]]=0,"",Folyamat[[#This Row],[Szülő feladat ID]]),"")</f>
        <v/>
      </c>
      <c r="R157" s="154" t="str">
        <f>IFERROR(IF(Folyamat[[#This Row],[Feladat Függöség Tipusa]]=0,"",Folyamat[[#This Row],[Feladat Függöség Tipusa]]),"")</f>
        <v/>
      </c>
      <c r="S157" s="160" t="str">
        <f>IFERROR(Folyamat[[#This Row],[Feladat Késleltetés]],"")</f>
        <v/>
      </c>
      <c r="T157" s="144"/>
      <c r="U157" s="141" t="str">
        <f>IFERROR(Folyamat[[#This Row],[Feladat Elinditása Részleges készültség esetén]],"")</f>
        <v/>
      </c>
      <c r="V15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57" s="162" cm="1">
        <f t="array" ref="W15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57" s="162" t="e">
        <f>Mérföldkövek[[#This Row],[Függökezdés Kalkulált]]+Mérföldkövek[[#This Row],[Feladat Késleltetés]]</f>
        <v>#VALUE!</v>
      </c>
      <c r="Y15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5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57" s="162" t="e" cm="1">
        <f t="array" aca="1" ref="AA15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5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57" s="169"/>
      <c r="AD15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5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57" s="163" t="str">
        <f>IFERROR(Folyamat[[#This Row],[Extra nap]],"")</f>
        <v/>
      </c>
      <c r="AG157" s="160" t="e">
        <f>ROUNDUP((Mérföldkövek[[#This Row],[Tervezettidő]]*24)/8,0)+Mérföldkövek[[#This Row],[Extra nap]]</f>
        <v>#VALUE!</v>
      </c>
      <c r="AH15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57" s="138"/>
      <c r="AJ157" s="161" cm="1">
        <f t="array" ref="AJ15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5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57" s="161" t="e" cm="1">
        <f t="array" aca="1" ref="AL15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5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57" s="139"/>
    </row>
    <row r="158" spans="1:40" x14ac:dyDescent="0.3">
      <c r="A158" s="151" t="str">
        <f>IFERROR(Folyamat[[#This Row],[DSMR]],"")</f>
        <v/>
      </c>
      <c r="B158" s="152" t="str">
        <f>IFERROR(Folyamat[[#This Row],[Feladat Rövidnév]],"")</f>
        <v/>
      </c>
      <c r="C158" s="152" t="str">
        <f>IFERROR(Mérföldkövek[[#This Row],[Projekt azonosító]] &amp; "-" &amp; Mérföldkövek[[#This Row],[Feladat Rövidnév]],"")</f>
        <v>-</v>
      </c>
      <c r="D158" s="153" t="str">
        <f>IFERROR(Folyamat[[#This Row],[Feladat leírás]],"")</f>
        <v/>
      </c>
      <c r="E158" s="154" t="str">
        <f>IFERROR(Folyamat[[#This Row],[Feladat Tipus]],"")</f>
        <v/>
      </c>
      <c r="F158" s="154" t="str">
        <f>IFERROR(Folyamat[[#This Row],[Kockázat]],"")</f>
        <v/>
      </c>
      <c r="G158" s="154" t="str">
        <f>IFERROR(Folyamat[[#This Row],[Részleg 02]],"")</f>
        <v/>
      </c>
      <c r="H158" s="154" t="str">
        <f>IFERROR(Folyamat[[#This Row],[Részleg 01]],"")</f>
        <v/>
      </c>
      <c r="I158" s="154" t="str">
        <f>IFERROR(Folyamat[[#This Row],[Felelős]],"")</f>
        <v/>
      </c>
      <c r="J158" s="154" t="str">
        <f>IFERROR(Folyamat[[#This Row],[Támogató]],"")</f>
        <v/>
      </c>
      <c r="K158" s="143"/>
      <c r="L158" s="143"/>
      <c r="M158" s="155" t="str">
        <f>IFERROR(Folyamat[[#This Row],[Volumen]],"")</f>
        <v/>
      </c>
      <c r="N158" s="156" t="str">
        <f>IFERROR(Folyamat[[#This Row],[Egység idő]],"")</f>
        <v/>
      </c>
      <c r="O158" s="157" t="str">
        <f>IFERROR(Folyamat[[#This Row],[Humánerő]],"")</f>
        <v/>
      </c>
      <c r="P158" s="166" t="str">
        <f>IFERROR(IF(Folyamat[[#This Row],[Ősszefoglaló feladat ID]]=0,"",Folyamat[[#This Row],[Ősszefoglaló feladat ID]]),"")</f>
        <v/>
      </c>
      <c r="Q158" s="159" t="str">
        <f>IFERROR(IF(Folyamat[[#This Row],[Szülő feladat ID]]=0,"",Folyamat[[#This Row],[Szülő feladat ID]]),"")</f>
        <v/>
      </c>
      <c r="R158" s="154" t="str">
        <f>IFERROR(IF(Folyamat[[#This Row],[Feladat Függöség Tipusa]]=0,"",Folyamat[[#This Row],[Feladat Függöség Tipusa]]),"")</f>
        <v/>
      </c>
      <c r="S158" s="160" t="str">
        <f>IFERROR(Folyamat[[#This Row],[Feladat Késleltetés]],"")</f>
        <v/>
      </c>
      <c r="T158" s="144"/>
      <c r="U158" s="141" t="str">
        <f>IFERROR(Folyamat[[#This Row],[Feladat Elinditása Részleges készültség esetén]],"")</f>
        <v/>
      </c>
      <c r="V15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58" s="162" cm="1">
        <f t="array" ref="W15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58" s="162" t="e">
        <f>Mérföldkövek[[#This Row],[Függökezdés Kalkulált]]+Mérföldkövek[[#This Row],[Feladat Késleltetés]]</f>
        <v>#VALUE!</v>
      </c>
      <c r="Y15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5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58" s="162" t="e" cm="1">
        <f t="array" aca="1" ref="AA15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5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58" s="169"/>
      <c r="AD15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5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58" s="163" t="str">
        <f>IFERROR(Folyamat[[#This Row],[Extra nap]],"")</f>
        <v/>
      </c>
      <c r="AG158" s="160" t="e">
        <f>ROUNDUP((Mérföldkövek[[#This Row],[Tervezettidő]]*24)/8,0)+Mérföldkövek[[#This Row],[Extra nap]]</f>
        <v>#VALUE!</v>
      </c>
      <c r="AH15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58" s="138"/>
      <c r="AJ158" s="161" cm="1">
        <f t="array" ref="AJ15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5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58" s="161" t="e" cm="1">
        <f t="array" aca="1" ref="AL15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5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58" s="139"/>
    </row>
    <row r="159" spans="1:40" x14ac:dyDescent="0.3">
      <c r="A159" s="151" t="str">
        <f>IFERROR(Folyamat[[#This Row],[DSMR]],"")</f>
        <v/>
      </c>
      <c r="B159" s="152" t="str">
        <f>IFERROR(Folyamat[[#This Row],[Feladat Rövidnév]],"")</f>
        <v/>
      </c>
      <c r="C159" s="152" t="str">
        <f>IFERROR(Mérföldkövek[[#This Row],[Projekt azonosító]] &amp; "-" &amp; Mérföldkövek[[#This Row],[Feladat Rövidnév]],"")</f>
        <v>-</v>
      </c>
      <c r="D159" s="153" t="str">
        <f>IFERROR(Folyamat[[#This Row],[Feladat leírás]],"")</f>
        <v/>
      </c>
      <c r="E159" s="154" t="str">
        <f>IFERROR(Folyamat[[#This Row],[Feladat Tipus]],"")</f>
        <v/>
      </c>
      <c r="F159" s="154" t="str">
        <f>IFERROR(Folyamat[[#This Row],[Kockázat]],"")</f>
        <v/>
      </c>
      <c r="G159" s="154" t="str">
        <f>IFERROR(Folyamat[[#This Row],[Részleg 02]],"")</f>
        <v/>
      </c>
      <c r="H159" s="154" t="str">
        <f>IFERROR(Folyamat[[#This Row],[Részleg 01]],"")</f>
        <v/>
      </c>
      <c r="I159" s="154" t="str">
        <f>IFERROR(Folyamat[[#This Row],[Felelős]],"")</f>
        <v/>
      </c>
      <c r="J159" s="154" t="str">
        <f>IFERROR(Folyamat[[#This Row],[Támogató]],"")</f>
        <v/>
      </c>
      <c r="K159" s="143"/>
      <c r="L159" s="143"/>
      <c r="M159" s="155" t="str">
        <f>IFERROR(Folyamat[[#This Row],[Volumen]],"")</f>
        <v/>
      </c>
      <c r="N159" s="156" t="str">
        <f>IFERROR(Folyamat[[#This Row],[Egység idő]],"")</f>
        <v/>
      </c>
      <c r="O159" s="157" t="str">
        <f>IFERROR(Folyamat[[#This Row],[Humánerő]],"")</f>
        <v/>
      </c>
      <c r="P159" s="166" t="str">
        <f>IFERROR(IF(Folyamat[[#This Row],[Ősszefoglaló feladat ID]]=0,"",Folyamat[[#This Row],[Ősszefoglaló feladat ID]]),"")</f>
        <v/>
      </c>
      <c r="Q159" s="159" t="str">
        <f>IFERROR(IF(Folyamat[[#This Row],[Szülő feladat ID]]=0,"",Folyamat[[#This Row],[Szülő feladat ID]]),"")</f>
        <v/>
      </c>
      <c r="R159" s="154" t="str">
        <f>IFERROR(IF(Folyamat[[#This Row],[Feladat Függöség Tipusa]]=0,"",Folyamat[[#This Row],[Feladat Függöség Tipusa]]),"")</f>
        <v/>
      </c>
      <c r="S159" s="160" t="str">
        <f>IFERROR(Folyamat[[#This Row],[Feladat Késleltetés]],"")</f>
        <v/>
      </c>
      <c r="T159" s="144"/>
      <c r="U159" s="141" t="str">
        <f>IFERROR(Folyamat[[#This Row],[Feladat Elinditása Részleges készültség esetén]],"")</f>
        <v/>
      </c>
      <c r="V15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59" s="162" cm="1">
        <f t="array" ref="W15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59" s="162" t="e">
        <f>Mérföldkövek[[#This Row],[Függökezdés Kalkulált]]+Mérföldkövek[[#This Row],[Feladat Késleltetés]]</f>
        <v>#VALUE!</v>
      </c>
      <c r="Y15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5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59" s="162" t="e" cm="1">
        <f t="array" aca="1" ref="AA15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5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59" s="169"/>
      <c r="AD15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5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59" s="163" t="str">
        <f>IFERROR(Folyamat[[#This Row],[Extra nap]],"")</f>
        <v/>
      </c>
      <c r="AG159" s="160" t="e">
        <f>ROUNDUP((Mérföldkövek[[#This Row],[Tervezettidő]]*24)/8,0)+Mérföldkövek[[#This Row],[Extra nap]]</f>
        <v>#VALUE!</v>
      </c>
      <c r="AH15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59" s="138"/>
      <c r="AJ159" s="161" cm="1">
        <f t="array" ref="AJ15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5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59" s="161" t="e" cm="1">
        <f t="array" aca="1" ref="AL15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5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59" s="139"/>
    </row>
    <row r="160" spans="1:40" x14ac:dyDescent="0.3">
      <c r="A160" s="151" t="str">
        <f>IFERROR(Folyamat[[#This Row],[DSMR]],"")</f>
        <v/>
      </c>
      <c r="B160" s="152" t="str">
        <f>IFERROR(Folyamat[[#This Row],[Feladat Rövidnév]],"")</f>
        <v/>
      </c>
      <c r="C160" s="152" t="str">
        <f>IFERROR(Mérföldkövek[[#This Row],[Projekt azonosító]] &amp; "-" &amp; Mérföldkövek[[#This Row],[Feladat Rövidnév]],"")</f>
        <v>-</v>
      </c>
      <c r="D160" s="153" t="str">
        <f>IFERROR(Folyamat[[#This Row],[Feladat leírás]],"")</f>
        <v/>
      </c>
      <c r="E160" s="154" t="str">
        <f>IFERROR(Folyamat[[#This Row],[Feladat Tipus]],"")</f>
        <v/>
      </c>
      <c r="F160" s="154" t="str">
        <f>IFERROR(Folyamat[[#This Row],[Kockázat]],"")</f>
        <v/>
      </c>
      <c r="G160" s="154" t="str">
        <f>IFERROR(Folyamat[[#This Row],[Részleg 02]],"")</f>
        <v/>
      </c>
      <c r="H160" s="154" t="str">
        <f>IFERROR(Folyamat[[#This Row],[Részleg 01]],"")</f>
        <v/>
      </c>
      <c r="I160" s="154" t="str">
        <f>IFERROR(Folyamat[[#This Row],[Felelős]],"")</f>
        <v/>
      </c>
      <c r="J160" s="154" t="str">
        <f>IFERROR(Folyamat[[#This Row],[Támogató]],"")</f>
        <v/>
      </c>
      <c r="K160" s="143"/>
      <c r="L160" s="143"/>
      <c r="M160" s="155" t="str">
        <f>IFERROR(Folyamat[[#This Row],[Volumen]],"")</f>
        <v/>
      </c>
      <c r="N160" s="156" t="str">
        <f>IFERROR(Folyamat[[#This Row],[Egység idő]],"")</f>
        <v/>
      </c>
      <c r="O160" s="157" t="str">
        <f>IFERROR(Folyamat[[#This Row],[Humánerő]],"")</f>
        <v/>
      </c>
      <c r="P160" s="166" t="str">
        <f>IFERROR(IF(Folyamat[[#This Row],[Ősszefoglaló feladat ID]]=0,"",Folyamat[[#This Row],[Ősszefoglaló feladat ID]]),"")</f>
        <v/>
      </c>
      <c r="Q160" s="159" t="str">
        <f>IFERROR(IF(Folyamat[[#This Row],[Szülő feladat ID]]=0,"",Folyamat[[#This Row],[Szülő feladat ID]]),"")</f>
        <v/>
      </c>
      <c r="R160" s="154" t="str">
        <f>IFERROR(IF(Folyamat[[#This Row],[Feladat Függöség Tipusa]]=0,"",Folyamat[[#This Row],[Feladat Függöség Tipusa]]),"")</f>
        <v/>
      </c>
      <c r="S160" s="160" t="str">
        <f>IFERROR(Folyamat[[#This Row],[Feladat Késleltetés]],"")</f>
        <v/>
      </c>
      <c r="T160" s="144"/>
      <c r="U160" s="141" t="str">
        <f>IFERROR(Folyamat[[#This Row],[Feladat Elinditása Részleges készültség esetén]],"")</f>
        <v/>
      </c>
      <c r="V16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60" s="162" cm="1">
        <f t="array" ref="W16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60" s="162" t="e">
        <f>Mérföldkövek[[#This Row],[Függökezdés Kalkulált]]+Mérföldkövek[[#This Row],[Feladat Késleltetés]]</f>
        <v>#VALUE!</v>
      </c>
      <c r="Y16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6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60" s="162" t="e" cm="1">
        <f t="array" aca="1" ref="AA16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6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60" s="169"/>
      <c r="AD16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6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60" s="163" t="str">
        <f>IFERROR(Folyamat[[#This Row],[Extra nap]],"")</f>
        <v/>
      </c>
      <c r="AG160" s="160" t="e">
        <f>ROUNDUP((Mérföldkövek[[#This Row],[Tervezettidő]]*24)/8,0)+Mérföldkövek[[#This Row],[Extra nap]]</f>
        <v>#VALUE!</v>
      </c>
      <c r="AH16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60" s="138"/>
      <c r="AJ160" s="161" cm="1">
        <f t="array" ref="AJ16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6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60" s="161" t="e" cm="1">
        <f t="array" aca="1" ref="AL16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6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60" s="139"/>
    </row>
    <row r="161" spans="1:40" x14ac:dyDescent="0.3">
      <c r="A161" s="151" t="str">
        <f>IFERROR(Folyamat[[#This Row],[DSMR]],"")</f>
        <v/>
      </c>
      <c r="B161" s="152" t="str">
        <f>IFERROR(Folyamat[[#This Row],[Feladat Rövidnév]],"")</f>
        <v/>
      </c>
      <c r="C161" s="152" t="str">
        <f>IFERROR(Mérföldkövek[[#This Row],[Projekt azonosító]] &amp; "-" &amp; Mérföldkövek[[#This Row],[Feladat Rövidnév]],"")</f>
        <v>-</v>
      </c>
      <c r="D161" s="153" t="str">
        <f>IFERROR(Folyamat[[#This Row],[Feladat leírás]],"")</f>
        <v/>
      </c>
      <c r="E161" s="154" t="str">
        <f>IFERROR(Folyamat[[#This Row],[Feladat Tipus]],"")</f>
        <v/>
      </c>
      <c r="F161" s="154" t="str">
        <f>IFERROR(Folyamat[[#This Row],[Kockázat]],"")</f>
        <v/>
      </c>
      <c r="G161" s="154" t="str">
        <f>IFERROR(Folyamat[[#This Row],[Részleg 02]],"")</f>
        <v/>
      </c>
      <c r="H161" s="154" t="str">
        <f>IFERROR(Folyamat[[#This Row],[Részleg 01]],"")</f>
        <v/>
      </c>
      <c r="I161" s="154" t="str">
        <f>IFERROR(Folyamat[[#This Row],[Felelős]],"")</f>
        <v/>
      </c>
      <c r="J161" s="154" t="str">
        <f>IFERROR(Folyamat[[#This Row],[Támogató]],"")</f>
        <v/>
      </c>
      <c r="K161" s="143"/>
      <c r="L161" s="143"/>
      <c r="M161" s="155" t="str">
        <f>IFERROR(Folyamat[[#This Row],[Volumen]],"")</f>
        <v/>
      </c>
      <c r="N161" s="156" t="str">
        <f>IFERROR(Folyamat[[#This Row],[Egység idő]],"")</f>
        <v/>
      </c>
      <c r="O161" s="157" t="str">
        <f>IFERROR(Folyamat[[#This Row],[Humánerő]],"")</f>
        <v/>
      </c>
      <c r="P161" s="166" t="str">
        <f>IFERROR(IF(Folyamat[[#This Row],[Ősszefoglaló feladat ID]]=0,"",Folyamat[[#This Row],[Ősszefoglaló feladat ID]]),"")</f>
        <v/>
      </c>
      <c r="Q161" s="159" t="str">
        <f>IFERROR(IF(Folyamat[[#This Row],[Szülő feladat ID]]=0,"",Folyamat[[#This Row],[Szülő feladat ID]]),"")</f>
        <v/>
      </c>
      <c r="R161" s="154" t="str">
        <f>IFERROR(IF(Folyamat[[#This Row],[Feladat Függöség Tipusa]]=0,"",Folyamat[[#This Row],[Feladat Függöség Tipusa]]),"")</f>
        <v/>
      </c>
      <c r="S161" s="160" t="str">
        <f>IFERROR(Folyamat[[#This Row],[Feladat Késleltetés]],"")</f>
        <v/>
      </c>
      <c r="T161" s="144"/>
      <c r="U161" s="141" t="str">
        <f>IFERROR(Folyamat[[#This Row],[Feladat Elinditása Részleges készültség esetén]],"")</f>
        <v/>
      </c>
      <c r="V16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61" s="162" cm="1">
        <f t="array" ref="W16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61" s="162" t="e">
        <f>Mérföldkövek[[#This Row],[Függökezdés Kalkulált]]+Mérföldkövek[[#This Row],[Feladat Késleltetés]]</f>
        <v>#VALUE!</v>
      </c>
      <c r="Y16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6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61" s="162" t="e" cm="1">
        <f t="array" aca="1" ref="AA16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6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61" s="169"/>
      <c r="AD16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6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61" s="163" t="str">
        <f>IFERROR(Folyamat[[#This Row],[Extra nap]],"")</f>
        <v/>
      </c>
      <c r="AG161" s="160" t="e">
        <f>ROUNDUP((Mérföldkövek[[#This Row],[Tervezettidő]]*24)/8,0)+Mérföldkövek[[#This Row],[Extra nap]]</f>
        <v>#VALUE!</v>
      </c>
      <c r="AH16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61" s="138"/>
      <c r="AJ161" s="161" cm="1">
        <f t="array" ref="AJ16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6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61" s="161" t="e" cm="1">
        <f t="array" aca="1" ref="AL16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6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61" s="139"/>
    </row>
    <row r="162" spans="1:40" x14ac:dyDescent="0.3">
      <c r="A162" s="151" t="str">
        <f>IFERROR(Folyamat[[#This Row],[DSMR]],"")</f>
        <v/>
      </c>
      <c r="B162" s="152" t="str">
        <f>IFERROR(Folyamat[[#This Row],[Feladat Rövidnév]],"")</f>
        <v/>
      </c>
      <c r="C162" s="152" t="str">
        <f>IFERROR(Mérföldkövek[[#This Row],[Projekt azonosító]] &amp; "-" &amp; Mérföldkövek[[#This Row],[Feladat Rövidnév]],"")</f>
        <v>-</v>
      </c>
      <c r="D162" s="153" t="str">
        <f>IFERROR(Folyamat[[#This Row],[Feladat leírás]],"")</f>
        <v/>
      </c>
      <c r="E162" s="154" t="str">
        <f>IFERROR(Folyamat[[#This Row],[Feladat Tipus]],"")</f>
        <v/>
      </c>
      <c r="F162" s="154" t="str">
        <f>IFERROR(Folyamat[[#This Row],[Kockázat]],"")</f>
        <v/>
      </c>
      <c r="G162" s="154" t="str">
        <f>IFERROR(Folyamat[[#This Row],[Részleg 02]],"")</f>
        <v/>
      </c>
      <c r="H162" s="154" t="str">
        <f>IFERROR(Folyamat[[#This Row],[Részleg 01]],"")</f>
        <v/>
      </c>
      <c r="I162" s="154" t="str">
        <f>IFERROR(Folyamat[[#This Row],[Felelős]],"")</f>
        <v/>
      </c>
      <c r="J162" s="154" t="str">
        <f>IFERROR(Folyamat[[#This Row],[Támogató]],"")</f>
        <v/>
      </c>
      <c r="K162" s="143"/>
      <c r="L162" s="143"/>
      <c r="M162" s="155" t="str">
        <f>IFERROR(Folyamat[[#This Row],[Volumen]],"")</f>
        <v/>
      </c>
      <c r="N162" s="156" t="str">
        <f>IFERROR(Folyamat[[#This Row],[Egység idő]],"")</f>
        <v/>
      </c>
      <c r="O162" s="157" t="str">
        <f>IFERROR(Folyamat[[#This Row],[Humánerő]],"")</f>
        <v/>
      </c>
      <c r="P162" s="166" t="str">
        <f>IFERROR(IF(Folyamat[[#This Row],[Ősszefoglaló feladat ID]]=0,"",Folyamat[[#This Row],[Ősszefoglaló feladat ID]]),"")</f>
        <v/>
      </c>
      <c r="Q162" s="159" t="str">
        <f>IFERROR(IF(Folyamat[[#This Row],[Szülő feladat ID]]=0,"",Folyamat[[#This Row],[Szülő feladat ID]]),"")</f>
        <v/>
      </c>
      <c r="R162" s="154" t="str">
        <f>IFERROR(IF(Folyamat[[#This Row],[Feladat Függöség Tipusa]]=0,"",Folyamat[[#This Row],[Feladat Függöség Tipusa]]),"")</f>
        <v/>
      </c>
      <c r="S162" s="160" t="str">
        <f>IFERROR(Folyamat[[#This Row],[Feladat Késleltetés]],"")</f>
        <v/>
      </c>
      <c r="T162" s="144"/>
      <c r="U162" s="141" t="str">
        <f>IFERROR(Folyamat[[#This Row],[Feladat Elinditása Részleges készültség esetén]],"")</f>
        <v/>
      </c>
      <c r="V16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62" s="162" cm="1">
        <f t="array" ref="W16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62" s="162" t="e">
        <f>Mérföldkövek[[#This Row],[Függökezdés Kalkulált]]+Mérföldkövek[[#This Row],[Feladat Késleltetés]]</f>
        <v>#VALUE!</v>
      </c>
      <c r="Y16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6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62" s="162" t="e" cm="1">
        <f t="array" aca="1" ref="AA16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6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62" s="169"/>
      <c r="AD16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6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62" s="163" t="str">
        <f>IFERROR(Folyamat[[#This Row],[Extra nap]],"")</f>
        <v/>
      </c>
      <c r="AG162" s="160" t="e">
        <f>ROUNDUP((Mérföldkövek[[#This Row],[Tervezettidő]]*24)/8,0)+Mérföldkövek[[#This Row],[Extra nap]]</f>
        <v>#VALUE!</v>
      </c>
      <c r="AH16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62" s="138"/>
      <c r="AJ162" s="161" cm="1">
        <f t="array" ref="AJ16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6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62" s="161" t="e" cm="1">
        <f t="array" aca="1" ref="AL16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6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62" s="139"/>
    </row>
    <row r="163" spans="1:40" x14ac:dyDescent="0.3">
      <c r="A163" s="151" t="str">
        <f>IFERROR(Folyamat[[#This Row],[DSMR]],"")</f>
        <v/>
      </c>
      <c r="B163" s="152" t="str">
        <f>IFERROR(Folyamat[[#This Row],[Feladat Rövidnév]],"")</f>
        <v/>
      </c>
      <c r="C163" s="152" t="str">
        <f>IFERROR(Mérföldkövek[[#This Row],[Projekt azonosító]] &amp; "-" &amp; Mérföldkövek[[#This Row],[Feladat Rövidnév]],"")</f>
        <v>-</v>
      </c>
      <c r="D163" s="153" t="str">
        <f>IFERROR(Folyamat[[#This Row],[Feladat leírás]],"")</f>
        <v/>
      </c>
      <c r="E163" s="154" t="str">
        <f>IFERROR(Folyamat[[#This Row],[Feladat Tipus]],"")</f>
        <v/>
      </c>
      <c r="F163" s="154" t="str">
        <f>IFERROR(Folyamat[[#This Row],[Kockázat]],"")</f>
        <v/>
      </c>
      <c r="G163" s="154" t="str">
        <f>IFERROR(Folyamat[[#This Row],[Részleg 02]],"")</f>
        <v/>
      </c>
      <c r="H163" s="154" t="str">
        <f>IFERROR(Folyamat[[#This Row],[Részleg 01]],"")</f>
        <v/>
      </c>
      <c r="I163" s="154" t="str">
        <f>IFERROR(Folyamat[[#This Row],[Felelős]],"")</f>
        <v/>
      </c>
      <c r="J163" s="154" t="str">
        <f>IFERROR(Folyamat[[#This Row],[Támogató]],"")</f>
        <v/>
      </c>
      <c r="K163" s="143"/>
      <c r="L163" s="143"/>
      <c r="M163" s="155" t="str">
        <f>IFERROR(Folyamat[[#This Row],[Volumen]],"")</f>
        <v/>
      </c>
      <c r="N163" s="156" t="str">
        <f>IFERROR(Folyamat[[#This Row],[Egység idő]],"")</f>
        <v/>
      </c>
      <c r="O163" s="157" t="str">
        <f>IFERROR(Folyamat[[#This Row],[Humánerő]],"")</f>
        <v/>
      </c>
      <c r="P163" s="166" t="str">
        <f>IFERROR(IF(Folyamat[[#This Row],[Ősszefoglaló feladat ID]]=0,"",Folyamat[[#This Row],[Ősszefoglaló feladat ID]]),"")</f>
        <v/>
      </c>
      <c r="Q163" s="159" t="str">
        <f>IFERROR(IF(Folyamat[[#This Row],[Szülő feladat ID]]=0,"",Folyamat[[#This Row],[Szülő feladat ID]]),"")</f>
        <v/>
      </c>
      <c r="R163" s="154" t="str">
        <f>IFERROR(IF(Folyamat[[#This Row],[Feladat Függöség Tipusa]]=0,"",Folyamat[[#This Row],[Feladat Függöség Tipusa]]),"")</f>
        <v/>
      </c>
      <c r="S163" s="160" t="str">
        <f>IFERROR(Folyamat[[#This Row],[Feladat Késleltetés]],"")</f>
        <v/>
      </c>
      <c r="T163" s="144"/>
      <c r="U163" s="141" t="str">
        <f>IFERROR(Folyamat[[#This Row],[Feladat Elinditása Részleges készültség esetén]],"")</f>
        <v/>
      </c>
      <c r="V16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63" s="162" cm="1">
        <f t="array" ref="W16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63" s="162" t="e">
        <f>Mérföldkövek[[#This Row],[Függökezdés Kalkulált]]+Mérföldkövek[[#This Row],[Feladat Késleltetés]]</f>
        <v>#VALUE!</v>
      </c>
      <c r="Y16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6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63" s="162" t="e" cm="1">
        <f t="array" aca="1" ref="AA16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6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63" s="169"/>
      <c r="AD16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6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63" s="163" t="str">
        <f>IFERROR(Folyamat[[#This Row],[Extra nap]],"")</f>
        <v/>
      </c>
      <c r="AG163" s="160" t="e">
        <f>ROUNDUP((Mérföldkövek[[#This Row],[Tervezettidő]]*24)/8,0)+Mérföldkövek[[#This Row],[Extra nap]]</f>
        <v>#VALUE!</v>
      </c>
      <c r="AH16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63" s="138"/>
      <c r="AJ163" s="161" cm="1">
        <f t="array" ref="AJ16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6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63" s="161" t="e" cm="1">
        <f t="array" aca="1" ref="AL16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6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63" s="139"/>
    </row>
    <row r="164" spans="1:40" x14ac:dyDescent="0.3">
      <c r="A164" s="151" t="str">
        <f>IFERROR(Folyamat[[#This Row],[DSMR]],"")</f>
        <v/>
      </c>
      <c r="B164" s="152" t="str">
        <f>IFERROR(Folyamat[[#This Row],[Feladat Rövidnév]],"")</f>
        <v/>
      </c>
      <c r="C164" s="152" t="str">
        <f>IFERROR(Mérföldkövek[[#This Row],[Projekt azonosító]] &amp; "-" &amp; Mérföldkövek[[#This Row],[Feladat Rövidnév]],"")</f>
        <v>-</v>
      </c>
      <c r="D164" s="153" t="str">
        <f>IFERROR(Folyamat[[#This Row],[Feladat leírás]],"")</f>
        <v/>
      </c>
      <c r="E164" s="154" t="str">
        <f>IFERROR(Folyamat[[#This Row],[Feladat Tipus]],"")</f>
        <v/>
      </c>
      <c r="F164" s="154" t="str">
        <f>IFERROR(Folyamat[[#This Row],[Kockázat]],"")</f>
        <v/>
      </c>
      <c r="G164" s="154" t="str">
        <f>IFERROR(Folyamat[[#This Row],[Részleg 02]],"")</f>
        <v/>
      </c>
      <c r="H164" s="154" t="str">
        <f>IFERROR(Folyamat[[#This Row],[Részleg 01]],"")</f>
        <v/>
      </c>
      <c r="I164" s="154" t="str">
        <f>IFERROR(Folyamat[[#This Row],[Felelős]],"")</f>
        <v/>
      </c>
      <c r="J164" s="154" t="str">
        <f>IFERROR(Folyamat[[#This Row],[Támogató]],"")</f>
        <v/>
      </c>
      <c r="K164" s="143"/>
      <c r="L164" s="143"/>
      <c r="M164" s="155" t="str">
        <f>IFERROR(Folyamat[[#This Row],[Volumen]],"")</f>
        <v/>
      </c>
      <c r="N164" s="156" t="str">
        <f>IFERROR(Folyamat[[#This Row],[Egység idő]],"")</f>
        <v/>
      </c>
      <c r="O164" s="157" t="str">
        <f>IFERROR(Folyamat[[#This Row],[Humánerő]],"")</f>
        <v/>
      </c>
      <c r="P164" s="166" t="str">
        <f>IFERROR(IF(Folyamat[[#This Row],[Ősszefoglaló feladat ID]]=0,"",Folyamat[[#This Row],[Ősszefoglaló feladat ID]]),"")</f>
        <v/>
      </c>
      <c r="Q164" s="159" t="str">
        <f>IFERROR(IF(Folyamat[[#This Row],[Szülő feladat ID]]=0,"",Folyamat[[#This Row],[Szülő feladat ID]]),"")</f>
        <v/>
      </c>
      <c r="R164" s="154" t="str">
        <f>IFERROR(IF(Folyamat[[#This Row],[Feladat Függöség Tipusa]]=0,"",Folyamat[[#This Row],[Feladat Függöség Tipusa]]),"")</f>
        <v/>
      </c>
      <c r="S164" s="160" t="str">
        <f>IFERROR(Folyamat[[#This Row],[Feladat Késleltetés]],"")</f>
        <v/>
      </c>
      <c r="T164" s="144"/>
      <c r="U164" s="141" t="str">
        <f>IFERROR(Folyamat[[#This Row],[Feladat Elinditása Részleges készültség esetén]],"")</f>
        <v/>
      </c>
      <c r="V16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64" s="162" cm="1">
        <f t="array" ref="W16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64" s="162" t="e">
        <f>Mérföldkövek[[#This Row],[Függökezdés Kalkulált]]+Mérföldkövek[[#This Row],[Feladat Késleltetés]]</f>
        <v>#VALUE!</v>
      </c>
      <c r="Y16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6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64" s="162" t="e" cm="1">
        <f t="array" aca="1" ref="AA16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6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64" s="169"/>
      <c r="AD16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6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64" s="163" t="str">
        <f>IFERROR(Folyamat[[#This Row],[Extra nap]],"")</f>
        <v/>
      </c>
      <c r="AG164" s="160" t="e">
        <f>ROUNDUP((Mérföldkövek[[#This Row],[Tervezettidő]]*24)/8,0)+Mérföldkövek[[#This Row],[Extra nap]]</f>
        <v>#VALUE!</v>
      </c>
      <c r="AH16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64" s="138"/>
      <c r="AJ164" s="161" cm="1">
        <f t="array" ref="AJ16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6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64" s="161" t="e" cm="1">
        <f t="array" aca="1" ref="AL16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6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64" s="139"/>
    </row>
    <row r="165" spans="1:40" x14ac:dyDescent="0.3">
      <c r="A165" s="151" t="str">
        <f>IFERROR(Folyamat[[#This Row],[DSMR]],"")</f>
        <v/>
      </c>
      <c r="B165" s="152" t="str">
        <f>IFERROR(Folyamat[[#This Row],[Feladat Rövidnév]],"")</f>
        <v/>
      </c>
      <c r="C165" s="152" t="str">
        <f>IFERROR(Mérföldkövek[[#This Row],[Projekt azonosító]] &amp; "-" &amp; Mérföldkövek[[#This Row],[Feladat Rövidnév]],"")</f>
        <v>-</v>
      </c>
      <c r="D165" s="153" t="str">
        <f>IFERROR(Folyamat[[#This Row],[Feladat leírás]],"")</f>
        <v/>
      </c>
      <c r="E165" s="154" t="str">
        <f>IFERROR(Folyamat[[#This Row],[Feladat Tipus]],"")</f>
        <v/>
      </c>
      <c r="F165" s="154" t="str">
        <f>IFERROR(Folyamat[[#This Row],[Kockázat]],"")</f>
        <v/>
      </c>
      <c r="G165" s="154" t="str">
        <f>IFERROR(Folyamat[[#This Row],[Részleg 02]],"")</f>
        <v/>
      </c>
      <c r="H165" s="154" t="str">
        <f>IFERROR(Folyamat[[#This Row],[Részleg 01]],"")</f>
        <v/>
      </c>
      <c r="I165" s="154" t="str">
        <f>IFERROR(Folyamat[[#This Row],[Felelős]],"")</f>
        <v/>
      </c>
      <c r="J165" s="154" t="str">
        <f>IFERROR(Folyamat[[#This Row],[Támogató]],"")</f>
        <v/>
      </c>
      <c r="K165" s="143"/>
      <c r="L165" s="143"/>
      <c r="M165" s="155" t="str">
        <f>IFERROR(Folyamat[[#This Row],[Volumen]],"")</f>
        <v/>
      </c>
      <c r="N165" s="156" t="str">
        <f>IFERROR(Folyamat[[#This Row],[Egység idő]],"")</f>
        <v/>
      </c>
      <c r="O165" s="157" t="str">
        <f>IFERROR(Folyamat[[#This Row],[Humánerő]],"")</f>
        <v/>
      </c>
      <c r="P165" s="166" t="str">
        <f>IFERROR(IF(Folyamat[[#This Row],[Ősszefoglaló feladat ID]]=0,"",Folyamat[[#This Row],[Ősszefoglaló feladat ID]]),"")</f>
        <v/>
      </c>
      <c r="Q165" s="159" t="str">
        <f>IFERROR(IF(Folyamat[[#This Row],[Szülő feladat ID]]=0,"",Folyamat[[#This Row],[Szülő feladat ID]]),"")</f>
        <v/>
      </c>
      <c r="R165" s="154" t="str">
        <f>IFERROR(IF(Folyamat[[#This Row],[Feladat Függöség Tipusa]]=0,"",Folyamat[[#This Row],[Feladat Függöség Tipusa]]),"")</f>
        <v/>
      </c>
      <c r="S165" s="160" t="str">
        <f>IFERROR(Folyamat[[#This Row],[Feladat Késleltetés]],"")</f>
        <v/>
      </c>
      <c r="T165" s="144"/>
      <c r="U165" s="141" t="str">
        <f>IFERROR(Folyamat[[#This Row],[Feladat Elinditása Részleges készültség esetén]],"")</f>
        <v/>
      </c>
      <c r="V16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65" s="162" cm="1">
        <f t="array" ref="W16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65" s="162" t="e">
        <f>Mérföldkövek[[#This Row],[Függökezdés Kalkulált]]+Mérföldkövek[[#This Row],[Feladat Késleltetés]]</f>
        <v>#VALUE!</v>
      </c>
      <c r="Y16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6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65" s="162" t="e" cm="1">
        <f t="array" aca="1" ref="AA16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6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65" s="169"/>
      <c r="AD16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6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65" s="163" t="str">
        <f>IFERROR(Folyamat[[#This Row],[Extra nap]],"")</f>
        <v/>
      </c>
      <c r="AG165" s="160" t="e">
        <f>ROUNDUP((Mérföldkövek[[#This Row],[Tervezettidő]]*24)/8,0)+Mérföldkövek[[#This Row],[Extra nap]]</f>
        <v>#VALUE!</v>
      </c>
      <c r="AH16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65" s="138"/>
      <c r="AJ165" s="161" cm="1">
        <f t="array" ref="AJ16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6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65" s="161" t="e" cm="1">
        <f t="array" aca="1" ref="AL16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6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65" s="139"/>
    </row>
    <row r="166" spans="1:40" x14ac:dyDescent="0.3">
      <c r="A166" s="151" t="str">
        <f>IFERROR(Folyamat[[#This Row],[DSMR]],"")</f>
        <v/>
      </c>
      <c r="B166" s="152" t="str">
        <f>IFERROR(Folyamat[[#This Row],[Feladat Rövidnév]],"")</f>
        <v/>
      </c>
      <c r="C166" s="152" t="str">
        <f>IFERROR(Mérföldkövek[[#This Row],[Projekt azonosító]] &amp; "-" &amp; Mérföldkövek[[#This Row],[Feladat Rövidnév]],"")</f>
        <v>-</v>
      </c>
      <c r="D166" s="153" t="str">
        <f>IFERROR(Folyamat[[#This Row],[Feladat leírás]],"")</f>
        <v/>
      </c>
      <c r="E166" s="154" t="str">
        <f>IFERROR(Folyamat[[#This Row],[Feladat Tipus]],"")</f>
        <v/>
      </c>
      <c r="F166" s="154" t="str">
        <f>IFERROR(Folyamat[[#This Row],[Kockázat]],"")</f>
        <v/>
      </c>
      <c r="G166" s="154" t="str">
        <f>IFERROR(Folyamat[[#This Row],[Részleg 02]],"")</f>
        <v/>
      </c>
      <c r="H166" s="154" t="str">
        <f>IFERROR(Folyamat[[#This Row],[Részleg 01]],"")</f>
        <v/>
      </c>
      <c r="I166" s="154" t="str">
        <f>IFERROR(Folyamat[[#This Row],[Felelős]],"")</f>
        <v/>
      </c>
      <c r="J166" s="154" t="str">
        <f>IFERROR(Folyamat[[#This Row],[Támogató]],"")</f>
        <v/>
      </c>
      <c r="K166" s="143"/>
      <c r="L166" s="143"/>
      <c r="M166" s="155" t="str">
        <f>IFERROR(Folyamat[[#This Row],[Volumen]],"")</f>
        <v/>
      </c>
      <c r="N166" s="156" t="str">
        <f>IFERROR(Folyamat[[#This Row],[Egység idő]],"")</f>
        <v/>
      </c>
      <c r="O166" s="157" t="str">
        <f>IFERROR(Folyamat[[#This Row],[Humánerő]],"")</f>
        <v/>
      </c>
      <c r="P166" s="166" t="str">
        <f>IFERROR(IF(Folyamat[[#This Row],[Ősszefoglaló feladat ID]]=0,"",Folyamat[[#This Row],[Ősszefoglaló feladat ID]]),"")</f>
        <v/>
      </c>
      <c r="Q166" s="159" t="str">
        <f>IFERROR(IF(Folyamat[[#This Row],[Szülő feladat ID]]=0,"",Folyamat[[#This Row],[Szülő feladat ID]]),"")</f>
        <v/>
      </c>
      <c r="R166" s="154" t="str">
        <f>IFERROR(IF(Folyamat[[#This Row],[Feladat Függöség Tipusa]]=0,"",Folyamat[[#This Row],[Feladat Függöség Tipusa]]),"")</f>
        <v/>
      </c>
      <c r="S166" s="160" t="str">
        <f>IFERROR(Folyamat[[#This Row],[Feladat Késleltetés]],"")</f>
        <v/>
      </c>
      <c r="T166" s="144"/>
      <c r="U166" s="141" t="str">
        <f>IFERROR(Folyamat[[#This Row],[Feladat Elinditása Részleges készültség esetén]],"")</f>
        <v/>
      </c>
      <c r="V16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66" s="162" cm="1">
        <f t="array" ref="W16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66" s="162" t="e">
        <f>Mérföldkövek[[#This Row],[Függökezdés Kalkulált]]+Mérföldkövek[[#This Row],[Feladat Késleltetés]]</f>
        <v>#VALUE!</v>
      </c>
      <c r="Y16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6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66" s="162" t="e" cm="1">
        <f t="array" aca="1" ref="AA16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6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66" s="169"/>
      <c r="AD16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6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66" s="163" t="str">
        <f>IFERROR(Folyamat[[#This Row],[Extra nap]],"")</f>
        <v/>
      </c>
      <c r="AG166" s="160" t="e">
        <f>ROUNDUP((Mérföldkövek[[#This Row],[Tervezettidő]]*24)/8,0)+Mérföldkövek[[#This Row],[Extra nap]]</f>
        <v>#VALUE!</v>
      </c>
      <c r="AH16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66" s="138"/>
      <c r="AJ166" s="161" cm="1">
        <f t="array" ref="AJ16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6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66" s="161" t="e" cm="1">
        <f t="array" aca="1" ref="AL16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6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66" s="139"/>
    </row>
    <row r="167" spans="1:40" x14ac:dyDescent="0.3">
      <c r="A167" s="151" t="str">
        <f>IFERROR(Folyamat[[#This Row],[DSMR]],"")</f>
        <v/>
      </c>
      <c r="B167" s="152" t="str">
        <f>IFERROR(Folyamat[[#This Row],[Feladat Rövidnév]],"")</f>
        <v/>
      </c>
      <c r="C167" s="152" t="str">
        <f>IFERROR(Mérföldkövek[[#This Row],[Projekt azonosító]] &amp; "-" &amp; Mérföldkövek[[#This Row],[Feladat Rövidnév]],"")</f>
        <v>-</v>
      </c>
      <c r="D167" s="153" t="str">
        <f>IFERROR(Folyamat[[#This Row],[Feladat leírás]],"")</f>
        <v/>
      </c>
      <c r="E167" s="154" t="str">
        <f>IFERROR(Folyamat[[#This Row],[Feladat Tipus]],"")</f>
        <v/>
      </c>
      <c r="F167" s="154" t="str">
        <f>IFERROR(Folyamat[[#This Row],[Kockázat]],"")</f>
        <v/>
      </c>
      <c r="G167" s="154" t="str">
        <f>IFERROR(Folyamat[[#This Row],[Részleg 02]],"")</f>
        <v/>
      </c>
      <c r="H167" s="154" t="str">
        <f>IFERROR(Folyamat[[#This Row],[Részleg 01]],"")</f>
        <v/>
      </c>
      <c r="I167" s="154" t="str">
        <f>IFERROR(Folyamat[[#This Row],[Felelős]],"")</f>
        <v/>
      </c>
      <c r="J167" s="154" t="str">
        <f>IFERROR(Folyamat[[#This Row],[Támogató]],"")</f>
        <v/>
      </c>
      <c r="K167" s="143"/>
      <c r="L167" s="143"/>
      <c r="M167" s="155" t="str">
        <f>IFERROR(Folyamat[[#This Row],[Volumen]],"")</f>
        <v/>
      </c>
      <c r="N167" s="156" t="str">
        <f>IFERROR(Folyamat[[#This Row],[Egység idő]],"")</f>
        <v/>
      </c>
      <c r="O167" s="157" t="str">
        <f>IFERROR(Folyamat[[#This Row],[Humánerő]],"")</f>
        <v/>
      </c>
      <c r="P167" s="166" t="str">
        <f>IFERROR(IF(Folyamat[[#This Row],[Ősszefoglaló feladat ID]]=0,"",Folyamat[[#This Row],[Ősszefoglaló feladat ID]]),"")</f>
        <v/>
      </c>
      <c r="Q167" s="159" t="str">
        <f>IFERROR(IF(Folyamat[[#This Row],[Szülő feladat ID]]=0,"",Folyamat[[#This Row],[Szülő feladat ID]]),"")</f>
        <v/>
      </c>
      <c r="R167" s="154" t="str">
        <f>IFERROR(IF(Folyamat[[#This Row],[Feladat Függöség Tipusa]]=0,"",Folyamat[[#This Row],[Feladat Függöség Tipusa]]),"")</f>
        <v/>
      </c>
      <c r="S167" s="160" t="str">
        <f>IFERROR(Folyamat[[#This Row],[Feladat Késleltetés]],"")</f>
        <v/>
      </c>
      <c r="T167" s="144"/>
      <c r="U167" s="141" t="str">
        <f>IFERROR(Folyamat[[#This Row],[Feladat Elinditása Részleges készültség esetén]],"")</f>
        <v/>
      </c>
      <c r="V16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67" s="162" cm="1">
        <f t="array" ref="W16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67" s="162" t="e">
        <f>Mérföldkövek[[#This Row],[Függökezdés Kalkulált]]+Mérföldkövek[[#This Row],[Feladat Késleltetés]]</f>
        <v>#VALUE!</v>
      </c>
      <c r="Y16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6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67" s="162" t="e" cm="1">
        <f t="array" aca="1" ref="AA16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6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67" s="169"/>
      <c r="AD16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6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67" s="163" t="str">
        <f>IFERROR(Folyamat[[#This Row],[Extra nap]],"")</f>
        <v/>
      </c>
      <c r="AG167" s="160" t="e">
        <f>ROUNDUP((Mérföldkövek[[#This Row],[Tervezettidő]]*24)/8,0)+Mérföldkövek[[#This Row],[Extra nap]]</f>
        <v>#VALUE!</v>
      </c>
      <c r="AH16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67" s="138"/>
      <c r="AJ167" s="161" cm="1">
        <f t="array" ref="AJ16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6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67" s="161" t="e" cm="1">
        <f t="array" aca="1" ref="AL16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6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67" s="139"/>
    </row>
    <row r="168" spans="1:40" x14ac:dyDescent="0.3">
      <c r="A168" s="151" t="str">
        <f>IFERROR(Folyamat[[#This Row],[DSMR]],"")</f>
        <v/>
      </c>
      <c r="B168" s="152" t="str">
        <f>IFERROR(Folyamat[[#This Row],[Feladat Rövidnév]],"")</f>
        <v/>
      </c>
      <c r="C168" s="152" t="str">
        <f>IFERROR(Mérföldkövek[[#This Row],[Projekt azonosító]] &amp; "-" &amp; Mérföldkövek[[#This Row],[Feladat Rövidnév]],"")</f>
        <v>-</v>
      </c>
      <c r="D168" s="153" t="str">
        <f>IFERROR(Folyamat[[#This Row],[Feladat leírás]],"")</f>
        <v/>
      </c>
      <c r="E168" s="154" t="str">
        <f>IFERROR(Folyamat[[#This Row],[Feladat Tipus]],"")</f>
        <v/>
      </c>
      <c r="F168" s="154" t="str">
        <f>IFERROR(Folyamat[[#This Row],[Kockázat]],"")</f>
        <v/>
      </c>
      <c r="G168" s="154" t="str">
        <f>IFERROR(Folyamat[[#This Row],[Részleg 02]],"")</f>
        <v/>
      </c>
      <c r="H168" s="154" t="str">
        <f>IFERROR(Folyamat[[#This Row],[Részleg 01]],"")</f>
        <v/>
      </c>
      <c r="I168" s="154" t="str">
        <f>IFERROR(Folyamat[[#This Row],[Felelős]],"")</f>
        <v/>
      </c>
      <c r="J168" s="154" t="str">
        <f>IFERROR(Folyamat[[#This Row],[Támogató]],"")</f>
        <v/>
      </c>
      <c r="K168" s="143"/>
      <c r="L168" s="143"/>
      <c r="M168" s="155" t="str">
        <f>IFERROR(Folyamat[[#This Row],[Volumen]],"")</f>
        <v/>
      </c>
      <c r="N168" s="156" t="str">
        <f>IFERROR(Folyamat[[#This Row],[Egység idő]],"")</f>
        <v/>
      </c>
      <c r="O168" s="157" t="str">
        <f>IFERROR(Folyamat[[#This Row],[Humánerő]],"")</f>
        <v/>
      </c>
      <c r="P168" s="166" t="str">
        <f>IFERROR(IF(Folyamat[[#This Row],[Ősszefoglaló feladat ID]]=0,"",Folyamat[[#This Row],[Ősszefoglaló feladat ID]]),"")</f>
        <v/>
      </c>
      <c r="Q168" s="159" t="str">
        <f>IFERROR(IF(Folyamat[[#This Row],[Szülő feladat ID]]=0,"",Folyamat[[#This Row],[Szülő feladat ID]]),"")</f>
        <v/>
      </c>
      <c r="R168" s="154" t="str">
        <f>IFERROR(IF(Folyamat[[#This Row],[Feladat Függöség Tipusa]]=0,"",Folyamat[[#This Row],[Feladat Függöség Tipusa]]),"")</f>
        <v/>
      </c>
      <c r="S168" s="160" t="str">
        <f>IFERROR(Folyamat[[#This Row],[Feladat Késleltetés]],"")</f>
        <v/>
      </c>
      <c r="T168" s="144"/>
      <c r="U168" s="141" t="str">
        <f>IFERROR(Folyamat[[#This Row],[Feladat Elinditása Részleges készültség esetén]],"")</f>
        <v/>
      </c>
      <c r="V16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68" s="162" cm="1">
        <f t="array" ref="W16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68" s="162" t="e">
        <f>Mérföldkövek[[#This Row],[Függökezdés Kalkulált]]+Mérföldkövek[[#This Row],[Feladat Késleltetés]]</f>
        <v>#VALUE!</v>
      </c>
      <c r="Y16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6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68" s="162" t="e" cm="1">
        <f t="array" aca="1" ref="AA16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6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68" s="169"/>
      <c r="AD16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6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68" s="163" t="str">
        <f>IFERROR(Folyamat[[#This Row],[Extra nap]],"")</f>
        <v/>
      </c>
      <c r="AG168" s="160" t="e">
        <f>ROUNDUP((Mérföldkövek[[#This Row],[Tervezettidő]]*24)/8,0)+Mérföldkövek[[#This Row],[Extra nap]]</f>
        <v>#VALUE!</v>
      </c>
      <c r="AH16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68" s="138"/>
      <c r="AJ168" s="161" cm="1">
        <f t="array" ref="AJ16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6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68" s="161" t="e" cm="1">
        <f t="array" aca="1" ref="AL16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6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68" s="139"/>
    </row>
    <row r="169" spans="1:40" x14ac:dyDescent="0.3">
      <c r="A169" s="151" t="str">
        <f>IFERROR(Folyamat[[#This Row],[DSMR]],"")</f>
        <v/>
      </c>
      <c r="B169" s="152" t="str">
        <f>IFERROR(Folyamat[[#This Row],[Feladat Rövidnév]],"")</f>
        <v/>
      </c>
      <c r="C169" s="152" t="str">
        <f>IFERROR(Mérföldkövek[[#This Row],[Projekt azonosító]] &amp; "-" &amp; Mérföldkövek[[#This Row],[Feladat Rövidnév]],"")</f>
        <v>-</v>
      </c>
      <c r="D169" s="153" t="str">
        <f>IFERROR(Folyamat[[#This Row],[Feladat leírás]],"")</f>
        <v/>
      </c>
      <c r="E169" s="154" t="str">
        <f>IFERROR(Folyamat[[#This Row],[Feladat Tipus]],"")</f>
        <v/>
      </c>
      <c r="F169" s="154" t="str">
        <f>IFERROR(Folyamat[[#This Row],[Kockázat]],"")</f>
        <v/>
      </c>
      <c r="G169" s="154" t="str">
        <f>IFERROR(Folyamat[[#This Row],[Részleg 02]],"")</f>
        <v/>
      </c>
      <c r="H169" s="154" t="str">
        <f>IFERROR(Folyamat[[#This Row],[Részleg 01]],"")</f>
        <v/>
      </c>
      <c r="I169" s="154" t="str">
        <f>IFERROR(Folyamat[[#This Row],[Felelős]],"")</f>
        <v/>
      </c>
      <c r="J169" s="154" t="str">
        <f>IFERROR(Folyamat[[#This Row],[Támogató]],"")</f>
        <v/>
      </c>
      <c r="K169" s="143"/>
      <c r="L169" s="143"/>
      <c r="M169" s="155" t="str">
        <f>IFERROR(Folyamat[[#This Row],[Volumen]],"")</f>
        <v/>
      </c>
      <c r="N169" s="156" t="str">
        <f>IFERROR(Folyamat[[#This Row],[Egység idő]],"")</f>
        <v/>
      </c>
      <c r="O169" s="157" t="str">
        <f>IFERROR(Folyamat[[#This Row],[Humánerő]],"")</f>
        <v/>
      </c>
      <c r="P169" s="166" t="str">
        <f>IFERROR(IF(Folyamat[[#This Row],[Ősszefoglaló feladat ID]]=0,"",Folyamat[[#This Row],[Ősszefoglaló feladat ID]]),"")</f>
        <v/>
      </c>
      <c r="Q169" s="159" t="str">
        <f>IFERROR(IF(Folyamat[[#This Row],[Szülő feladat ID]]=0,"",Folyamat[[#This Row],[Szülő feladat ID]]),"")</f>
        <v/>
      </c>
      <c r="R169" s="154" t="str">
        <f>IFERROR(IF(Folyamat[[#This Row],[Feladat Függöség Tipusa]]=0,"",Folyamat[[#This Row],[Feladat Függöség Tipusa]]),"")</f>
        <v/>
      </c>
      <c r="S169" s="160" t="str">
        <f>IFERROR(Folyamat[[#This Row],[Feladat Késleltetés]],"")</f>
        <v/>
      </c>
      <c r="T169" s="144"/>
      <c r="U169" s="141" t="str">
        <f>IFERROR(Folyamat[[#This Row],[Feladat Elinditása Részleges készültség esetén]],"")</f>
        <v/>
      </c>
      <c r="V16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69" s="162" cm="1">
        <f t="array" ref="W16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69" s="162" t="e">
        <f>Mérföldkövek[[#This Row],[Függökezdés Kalkulált]]+Mérföldkövek[[#This Row],[Feladat Késleltetés]]</f>
        <v>#VALUE!</v>
      </c>
      <c r="Y16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6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69" s="162" t="e" cm="1">
        <f t="array" aca="1" ref="AA16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6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69" s="169"/>
      <c r="AD16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6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69" s="163" t="str">
        <f>IFERROR(Folyamat[[#This Row],[Extra nap]],"")</f>
        <v/>
      </c>
      <c r="AG169" s="160" t="e">
        <f>ROUNDUP((Mérföldkövek[[#This Row],[Tervezettidő]]*24)/8,0)+Mérföldkövek[[#This Row],[Extra nap]]</f>
        <v>#VALUE!</v>
      </c>
      <c r="AH16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69" s="138"/>
      <c r="AJ169" s="161" cm="1">
        <f t="array" ref="AJ16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6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69" s="161" t="e" cm="1">
        <f t="array" aca="1" ref="AL16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6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69" s="139"/>
    </row>
    <row r="170" spans="1:40" x14ac:dyDescent="0.3">
      <c r="A170" s="151" t="str">
        <f>IFERROR(Folyamat[[#This Row],[DSMR]],"")</f>
        <v/>
      </c>
      <c r="B170" s="152" t="str">
        <f>IFERROR(Folyamat[[#This Row],[Feladat Rövidnév]],"")</f>
        <v/>
      </c>
      <c r="C170" s="152" t="str">
        <f>IFERROR(Mérföldkövek[[#This Row],[Projekt azonosító]] &amp; "-" &amp; Mérföldkövek[[#This Row],[Feladat Rövidnév]],"")</f>
        <v>-</v>
      </c>
      <c r="D170" s="153" t="str">
        <f>IFERROR(Folyamat[[#This Row],[Feladat leírás]],"")</f>
        <v/>
      </c>
      <c r="E170" s="154" t="str">
        <f>IFERROR(Folyamat[[#This Row],[Feladat Tipus]],"")</f>
        <v/>
      </c>
      <c r="F170" s="154" t="str">
        <f>IFERROR(Folyamat[[#This Row],[Kockázat]],"")</f>
        <v/>
      </c>
      <c r="G170" s="154" t="str">
        <f>IFERROR(Folyamat[[#This Row],[Részleg 02]],"")</f>
        <v/>
      </c>
      <c r="H170" s="154" t="str">
        <f>IFERROR(Folyamat[[#This Row],[Részleg 01]],"")</f>
        <v/>
      </c>
      <c r="I170" s="154" t="str">
        <f>IFERROR(Folyamat[[#This Row],[Felelős]],"")</f>
        <v/>
      </c>
      <c r="J170" s="154" t="str">
        <f>IFERROR(Folyamat[[#This Row],[Támogató]],"")</f>
        <v/>
      </c>
      <c r="K170" s="143"/>
      <c r="L170" s="143"/>
      <c r="M170" s="155" t="str">
        <f>IFERROR(Folyamat[[#This Row],[Volumen]],"")</f>
        <v/>
      </c>
      <c r="N170" s="156" t="str">
        <f>IFERROR(Folyamat[[#This Row],[Egység idő]],"")</f>
        <v/>
      </c>
      <c r="O170" s="157" t="str">
        <f>IFERROR(Folyamat[[#This Row],[Humánerő]],"")</f>
        <v/>
      </c>
      <c r="P170" s="166" t="str">
        <f>IFERROR(IF(Folyamat[[#This Row],[Ősszefoglaló feladat ID]]=0,"",Folyamat[[#This Row],[Ősszefoglaló feladat ID]]),"")</f>
        <v/>
      </c>
      <c r="Q170" s="159" t="str">
        <f>IFERROR(IF(Folyamat[[#This Row],[Szülő feladat ID]]=0,"",Folyamat[[#This Row],[Szülő feladat ID]]),"")</f>
        <v/>
      </c>
      <c r="R170" s="154" t="str">
        <f>IFERROR(IF(Folyamat[[#This Row],[Feladat Függöség Tipusa]]=0,"",Folyamat[[#This Row],[Feladat Függöség Tipusa]]),"")</f>
        <v/>
      </c>
      <c r="S170" s="160" t="str">
        <f>IFERROR(Folyamat[[#This Row],[Feladat Késleltetés]],"")</f>
        <v/>
      </c>
      <c r="T170" s="144"/>
      <c r="U170" s="141" t="str">
        <f>IFERROR(Folyamat[[#This Row],[Feladat Elinditása Részleges készültség esetén]],"")</f>
        <v/>
      </c>
      <c r="V17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70" s="162" cm="1">
        <f t="array" ref="W17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70" s="162" t="e">
        <f>Mérföldkövek[[#This Row],[Függökezdés Kalkulált]]+Mérföldkövek[[#This Row],[Feladat Késleltetés]]</f>
        <v>#VALUE!</v>
      </c>
      <c r="Y17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7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70" s="162" t="e" cm="1">
        <f t="array" aca="1" ref="AA17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7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70" s="169"/>
      <c r="AD17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7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70" s="163" t="str">
        <f>IFERROR(Folyamat[[#This Row],[Extra nap]],"")</f>
        <v/>
      </c>
      <c r="AG170" s="160" t="e">
        <f>ROUNDUP((Mérföldkövek[[#This Row],[Tervezettidő]]*24)/8,0)+Mérföldkövek[[#This Row],[Extra nap]]</f>
        <v>#VALUE!</v>
      </c>
      <c r="AH17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70" s="138"/>
      <c r="AJ170" s="161" cm="1">
        <f t="array" ref="AJ17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7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70" s="161" t="e" cm="1">
        <f t="array" aca="1" ref="AL17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7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70" s="139"/>
    </row>
    <row r="171" spans="1:40" x14ac:dyDescent="0.3">
      <c r="A171" s="151" t="str">
        <f>IFERROR(Folyamat[[#This Row],[DSMR]],"")</f>
        <v/>
      </c>
      <c r="B171" s="152" t="str">
        <f>IFERROR(Folyamat[[#This Row],[Feladat Rövidnév]],"")</f>
        <v/>
      </c>
      <c r="C171" s="152" t="str">
        <f>IFERROR(Mérföldkövek[[#This Row],[Projekt azonosító]] &amp; "-" &amp; Mérföldkövek[[#This Row],[Feladat Rövidnév]],"")</f>
        <v>-</v>
      </c>
      <c r="D171" s="153" t="str">
        <f>IFERROR(Folyamat[[#This Row],[Feladat leírás]],"")</f>
        <v/>
      </c>
      <c r="E171" s="154" t="str">
        <f>IFERROR(Folyamat[[#This Row],[Feladat Tipus]],"")</f>
        <v/>
      </c>
      <c r="F171" s="154" t="str">
        <f>IFERROR(Folyamat[[#This Row],[Kockázat]],"")</f>
        <v/>
      </c>
      <c r="G171" s="154" t="str">
        <f>IFERROR(Folyamat[[#This Row],[Részleg 02]],"")</f>
        <v/>
      </c>
      <c r="H171" s="154" t="str">
        <f>IFERROR(Folyamat[[#This Row],[Részleg 01]],"")</f>
        <v/>
      </c>
      <c r="I171" s="154" t="str">
        <f>IFERROR(Folyamat[[#This Row],[Felelős]],"")</f>
        <v/>
      </c>
      <c r="J171" s="154" t="str">
        <f>IFERROR(Folyamat[[#This Row],[Támogató]],"")</f>
        <v/>
      </c>
      <c r="K171" s="143"/>
      <c r="L171" s="143"/>
      <c r="M171" s="155" t="str">
        <f>IFERROR(Folyamat[[#This Row],[Volumen]],"")</f>
        <v/>
      </c>
      <c r="N171" s="156" t="str">
        <f>IFERROR(Folyamat[[#This Row],[Egység idő]],"")</f>
        <v/>
      </c>
      <c r="O171" s="157" t="str">
        <f>IFERROR(Folyamat[[#This Row],[Humánerő]],"")</f>
        <v/>
      </c>
      <c r="P171" s="166" t="str">
        <f>IFERROR(IF(Folyamat[[#This Row],[Ősszefoglaló feladat ID]]=0,"",Folyamat[[#This Row],[Ősszefoglaló feladat ID]]),"")</f>
        <v/>
      </c>
      <c r="Q171" s="159" t="str">
        <f>IFERROR(IF(Folyamat[[#This Row],[Szülő feladat ID]]=0,"",Folyamat[[#This Row],[Szülő feladat ID]]),"")</f>
        <v/>
      </c>
      <c r="R171" s="154" t="str">
        <f>IFERROR(IF(Folyamat[[#This Row],[Feladat Függöség Tipusa]]=0,"",Folyamat[[#This Row],[Feladat Függöség Tipusa]]),"")</f>
        <v/>
      </c>
      <c r="S171" s="160" t="str">
        <f>IFERROR(Folyamat[[#This Row],[Feladat Késleltetés]],"")</f>
        <v/>
      </c>
      <c r="T171" s="144"/>
      <c r="U171" s="141" t="str">
        <f>IFERROR(Folyamat[[#This Row],[Feladat Elinditása Részleges készültség esetén]],"")</f>
        <v/>
      </c>
      <c r="V17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71" s="162" cm="1">
        <f t="array" ref="W17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71" s="162" t="e">
        <f>Mérföldkövek[[#This Row],[Függökezdés Kalkulált]]+Mérföldkövek[[#This Row],[Feladat Késleltetés]]</f>
        <v>#VALUE!</v>
      </c>
      <c r="Y17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7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71" s="162" t="e" cm="1">
        <f t="array" aca="1" ref="AA17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7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71" s="169"/>
      <c r="AD17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7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71" s="163" t="str">
        <f>IFERROR(Folyamat[[#This Row],[Extra nap]],"")</f>
        <v/>
      </c>
      <c r="AG171" s="160" t="e">
        <f>ROUNDUP((Mérföldkövek[[#This Row],[Tervezettidő]]*24)/8,0)+Mérföldkövek[[#This Row],[Extra nap]]</f>
        <v>#VALUE!</v>
      </c>
      <c r="AH17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71" s="138"/>
      <c r="AJ171" s="161" cm="1">
        <f t="array" ref="AJ17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7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71" s="161" t="e" cm="1">
        <f t="array" aca="1" ref="AL17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7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71" s="139"/>
    </row>
    <row r="172" spans="1:40" x14ac:dyDescent="0.3">
      <c r="A172" s="151" t="str">
        <f>IFERROR(Folyamat[[#This Row],[DSMR]],"")</f>
        <v/>
      </c>
      <c r="B172" s="152" t="str">
        <f>IFERROR(Folyamat[[#This Row],[Feladat Rövidnév]],"")</f>
        <v/>
      </c>
      <c r="C172" s="152" t="str">
        <f>IFERROR(Mérföldkövek[[#This Row],[Projekt azonosító]] &amp; "-" &amp; Mérföldkövek[[#This Row],[Feladat Rövidnév]],"")</f>
        <v>-</v>
      </c>
      <c r="D172" s="153" t="str">
        <f>IFERROR(Folyamat[[#This Row],[Feladat leírás]],"")</f>
        <v/>
      </c>
      <c r="E172" s="154" t="str">
        <f>IFERROR(Folyamat[[#This Row],[Feladat Tipus]],"")</f>
        <v/>
      </c>
      <c r="F172" s="154" t="str">
        <f>IFERROR(Folyamat[[#This Row],[Kockázat]],"")</f>
        <v/>
      </c>
      <c r="G172" s="154" t="str">
        <f>IFERROR(Folyamat[[#This Row],[Részleg 02]],"")</f>
        <v/>
      </c>
      <c r="H172" s="154" t="str">
        <f>IFERROR(Folyamat[[#This Row],[Részleg 01]],"")</f>
        <v/>
      </c>
      <c r="I172" s="154" t="str">
        <f>IFERROR(Folyamat[[#This Row],[Felelős]],"")</f>
        <v/>
      </c>
      <c r="J172" s="154" t="str">
        <f>IFERROR(Folyamat[[#This Row],[Támogató]],"")</f>
        <v/>
      </c>
      <c r="K172" s="143"/>
      <c r="L172" s="143"/>
      <c r="M172" s="155" t="str">
        <f>IFERROR(Folyamat[[#This Row],[Volumen]],"")</f>
        <v/>
      </c>
      <c r="N172" s="156" t="str">
        <f>IFERROR(Folyamat[[#This Row],[Egység idő]],"")</f>
        <v/>
      </c>
      <c r="O172" s="157" t="str">
        <f>IFERROR(Folyamat[[#This Row],[Humánerő]],"")</f>
        <v/>
      </c>
      <c r="P172" s="166" t="str">
        <f>IFERROR(IF(Folyamat[[#This Row],[Ősszefoglaló feladat ID]]=0,"",Folyamat[[#This Row],[Ősszefoglaló feladat ID]]),"")</f>
        <v/>
      </c>
      <c r="Q172" s="159" t="str">
        <f>IFERROR(IF(Folyamat[[#This Row],[Szülő feladat ID]]=0,"",Folyamat[[#This Row],[Szülő feladat ID]]),"")</f>
        <v/>
      </c>
      <c r="R172" s="154" t="str">
        <f>IFERROR(IF(Folyamat[[#This Row],[Feladat Függöség Tipusa]]=0,"",Folyamat[[#This Row],[Feladat Függöség Tipusa]]),"")</f>
        <v/>
      </c>
      <c r="S172" s="160" t="str">
        <f>IFERROR(Folyamat[[#This Row],[Feladat Késleltetés]],"")</f>
        <v/>
      </c>
      <c r="T172" s="144"/>
      <c r="U172" s="141" t="str">
        <f>IFERROR(Folyamat[[#This Row],[Feladat Elinditása Részleges készültség esetén]],"")</f>
        <v/>
      </c>
      <c r="V17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72" s="162" cm="1">
        <f t="array" ref="W17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72" s="162" t="e">
        <f>Mérföldkövek[[#This Row],[Függökezdés Kalkulált]]+Mérföldkövek[[#This Row],[Feladat Késleltetés]]</f>
        <v>#VALUE!</v>
      </c>
      <c r="Y17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7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72" s="162" t="e" cm="1">
        <f t="array" aca="1" ref="AA17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7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72" s="169"/>
      <c r="AD17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7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72" s="163" t="str">
        <f>IFERROR(Folyamat[[#This Row],[Extra nap]],"")</f>
        <v/>
      </c>
      <c r="AG172" s="160" t="e">
        <f>ROUNDUP((Mérföldkövek[[#This Row],[Tervezettidő]]*24)/8,0)+Mérföldkövek[[#This Row],[Extra nap]]</f>
        <v>#VALUE!</v>
      </c>
      <c r="AH17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72" s="138"/>
      <c r="AJ172" s="161" cm="1">
        <f t="array" ref="AJ17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7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72" s="161" t="e" cm="1">
        <f t="array" aca="1" ref="AL17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7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72" s="139"/>
    </row>
    <row r="173" spans="1:40" x14ac:dyDescent="0.3">
      <c r="A173" s="151" t="str">
        <f>IFERROR(Folyamat[[#This Row],[DSMR]],"")</f>
        <v/>
      </c>
      <c r="B173" s="152" t="str">
        <f>IFERROR(Folyamat[[#This Row],[Feladat Rövidnév]],"")</f>
        <v/>
      </c>
      <c r="C173" s="152" t="str">
        <f>IFERROR(Mérföldkövek[[#This Row],[Projekt azonosító]] &amp; "-" &amp; Mérföldkövek[[#This Row],[Feladat Rövidnév]],"")</f>
        <v>-</v>
      </c>
      <c r="D173" s="153" t="str">
        <f>IFERROR(Folyamat[[#This Row],[Feladat leírás]],"")</f>
        <v/>
      </c>
      <c r="E173" s="154" t="str">
        <f>IFERROR(Folyamat[[#This Row],[Feladat Tipus]],"")</f>
        <v/>
      </c>
      <c r="F173" s="154" t="str">
        <f>IFERROR(Folyamat[[#This Row],[Kockázat]],"")</f>
        <v/>
      </c>
      <c r="G173" s="154" t="str">
        <f>IFERROR(Folyamat[[#This Row],[Részleg 02]],"")</f>
        <v/>
      </c>
      <c r="H173" s="154" t="str">
        <f>IFERROR(Folyamat[[#This Row],[Részleg 01]],"")</f>
        <v/>
      </c>
      <c r="I173" s="154" t="str">
        <f>IFERROR(Folyamat[[#This Row],[Felelős]],"")</f>
        <v/>
      </c>
      <c r="J173" s="154" t="str">
        <f>IFERROR(Folyamat[[#This Row],[Támogató]],"")</f>
        <v/>
      </c>
      <c r="K173" s="143"/>
      <c r="L173" s="143"/>
      <c r="M173" s="155" t="str">
        <f>IFERROR(Folyamat[[#This Row],[Volumen]],"")</f>
        <v/>
      </c>
      <c r="N173" s="156" t="str">
        <f>IFERROR(Folyamat[[#This Row],[Egység idő]],"")</f>
        <v/>
      </c>
      <c r="O173" s="157" t="str">
        <f>IFERROR(Folyamat[[#This Row],[Humánerő]],"")</f>
        <v/>
      </c>
      <c r="P173" s="166" t="str">
        <f>IFERROR(IF(Folyamat[[#This Row],[Ősszefoglaló feladat ID]]=0,"",Folyamat[[#This Row],[Ősszefoglaló feladat ID]]),"")</f>
        <v/>
      </c>
      <c r="Q173" s="159" t="str">
        <f>IFERROR(IF(Folyamat[[#This Row],[Szülő feladat ID]]=0,"",Folyamat[[#This Row],[Szülő feladat ID]]),"")</f>
        <v/>
      </c>
      <c r="R173" s="154" t="str">
        <f>IFERROR(IF(Folyamat[[#This Row],[Feladat Függöség Tipusa]]=0,"",Folyamat[[#This Row],[Feladat Függöség Tipusa]]),"")</f>
        <v/>
      </c>
      <c r="S173" s="160" t="str">
        <f>IFERROR(Folyamat[[#This Row],[Feladat Késleltetés]],"")</f>
        <v/>
      </c>
      <c r="T173" s="144"/>
      <c r="U173" s="141" t="str">
        <f>IFERROR(Folyamat[[#This Row],[Feladat Elinditása Részleges készültség esetén]],"")</f>
        <v/>
      </c>
      <c r="V17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73" s="162" cm="1">
        <f t="array" ref="W17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73" s="162" t="e">
        <f>Mérföldkövek[[#This Row],[Függökezdés Kalkulált]]+Mérföldkövek[[#This Row],[Feladat Késleltetés]]</f>
        <v>#VALUE!</v>
      </c>
      <c r="Y17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7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73" s="162" t="e" cm="1">
        <f t="array" aca="1" ref="AA17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7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73" s="169"/>
      <c r="AD17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7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73" s="163" t="str">
        <f>IFERROR(Folyamat[[#This Row],[Extra nap]],"")</f>
        <v/>
      </c>
      <c r="AG173" s="160" t="e">
        <f>ROUNDUP((Mérföldkövek[[#This Row],[Tervezettidő]]*24)/8,0)+Mérföldkövek[[#This Row],[Extra nap]]</f>
        <v>#VALUE!</v>
      </c>
      <c r="AH17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73" s="138"/>
      <c r="AJ173" s="161" cm="1">
        <f t="array" ref="AJ17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7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73" s="161" t="e" cm="1">
        <f t="array" aca="1" ref="AL17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7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73" s="139"/>
    </row>
    <row r="174" spans="1:40" x14ac:dyDescent="0.3">
      <c r="A174" s="151" t="str">
        <f>IFERROR(Folyamat[[#This Row],[DSMR]],"")</f>
        <v/>
      </c>
      <c r="B174" s="152" t="str">
        <f>IFERROR(Folyamat[[#This Row],[Feladat Rövidnév]],"")</f>
        <v/>
      </c>
      <c r="C174" s="152" t="str">
        <f>IFERROR(Mérföldkövek[[#This Row],[Projekt azonosító]] &amp; "-" &amp; Mérföldkövek[[#This Row],[Feladat Rövidnév]],"")</f>
        <v>-</v>
      </c>
      <c r="D174" s="153" t="str">
        <f>IFERROR(Folyamat[[#This Row],[Feladat leírás]],"")</f>
        <v/>
      </c>
      <c r="E174" s="154" t="str">
        <f>IFERROR(Folyamat[[#This Row],[Feladat Tipus]],"")</f>
        <v/>
      </c>
      <c r="F174" s="154" t="str">
        <f>IFERROR(Folyamat[[#This Row],[Kockázat]],"")</f>
        <v/>
      </c>
      <c r="G174" s="154" t="str">
        <f>IFERROR(Folyamat[[#This Row],[Részleg 02]],"")</f>
        <v/>
      </c>
      <c r="H174" s="154" t="str">
        <f>IFERROR(Folyamat[[#This Row],[Részleg 01]],"")</f>
        <v/>
      </c>
      <c r="I174" s="154" t="str">
        <f>IFERROR(Folyamat[[#This Row],[Felelős]],"")</f>
        <v/>
      </c>
      <c r="J174" s="154" t="str">
        <f>IFERROR(Folyamat[[#This Row],[Támogató]],"")</f>
        <v/>
      </c>
      <c r="K174" s="143"/>
      <c r="L174" s="143"/>
      <c r="M174" s="155" t="str">
        <f>IFERROR(Folyamat[[#This Row],[Volumen]],"")</f>
        <v/>
      </c>
      <c r="N174" s="156" t="str">
        <f>IFERROR(Folyamat[[#This Row],[Egység idő]],"")</f>
        <v/>
      </c>
      <c r="O174" s="157" t="str">
        <f>IFERROR(Folyamat[[#This Row],[Humánerő]],"")</f>
        <v/>
      </c>
      <c r="P174" s="166" t="str">
        <f>IFERROR(IF(Folyamat[[#This Row],[Ősszefoglaló feladat ID]]=0,"",Folyamat[[#This Row],[Ősszefoglaló feladat ID]]),"")</f>
        <v/>
      </c>
      <c r="Q174" s="159" t="str">
        <f>IFERROR(IF(Folyamat[[#This Row],[Szülő feladat ID]]=0,"",Folyamat[[#This Row],[Szülő feladat ID]]),"")</f>
        <v/>
      </c>
      <c r="R174" s="154" t="str">
        <f>IFERROR(IF(Folyamat[[#This Row],[Feladat Függöség Tipusa]]=0,"",Folyamat[[#This Row],[Feladat Függöség Tipusa]]),"")</f>
        <v/>
      </c>
      <c r="S174" s="160" t="str">
        <f>IFERROR(Folyamat[[#This Row],[Feladat Késleltetés]],"")</f>
        <v/>
      </c>
      <c r="T174" s="144"/>
      <c r="U174" s="141" t="str">
        <f>IFERROR(Folyamat[[#This Row],[Feladat Elinditása Részleges készültség esetén]],"")</f>
        <v/>
      </c>
      <c r="V17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74" s="162" cm="1">
        <f t="array" ref="W17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74" s="162" t="e">
        <f>Mérföldkövek[[#This Row],[Függökezdés Kalkulált]]+Mérföldkövek[[#This Row],[Feladat Késleltetés]]</f>
        <v>#VALUE!</v>
      </c>
      <c r="Y17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7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74" s="162" t="e" cm="1">
        <f t="array" aca="1" ref="AA17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7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74" s="169"/>
      <c r="AD17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7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74" s="163" t="str">
        <f>IFERROR(Folyamat[[#This Row],[Extra nap]],"")</f>
        <v/>
      </c>
      <c r="AG174" s="160" t="e">
        <f>ROUNDUP((Mérföldkövek[[#This Row],[Tervezettidő]]*24)/8,0)+Mérföldkövek[[#This Row],[Extra nap]]</f>
        <v>#VALUE!</v>
      </c>
      <c r="AH17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74" s="138"/>
      <c r="AJ174" s="161" cm="1">
        <f t="array" ref="AJ17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7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74" s="161" t="e" cm="1">
        <f t="array" aca="1" ref="AL17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7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74" s="139"/>
    </row>
    <row r="175" spans="1:40" x14ac:dyDescent="0.3">
      <c r="A175" s="151" t="str">
        <f>IFERROR(Folyamat[[#This Row],[DSMR]],"")</f>
        <v/>
      </c>
      <c r="B175" s="152" t="str">
        <f>IFERROR(Folyamat[[#This Row],[Feladat Rövidnév]],"")</f>
        <v/>
      </c>
      <c r="C175" s="152" t="str">
        <f>IFERROR(Mérföldkövek[[#This Row],[Projekt azonosító]] &amp; "-" &amp; Mérföldkövek[[#This Row],[Feladat Rövidnév]],"")</f>
        <v>-</v>
      </c>
      <c r="D175" s="153" t="str">
        <f>IFERROR(Folyamat[[#This Row],[Feladat leírás]],"")</f>
        <v/>
      </c>
      <c r="E175" s="154" t="str">
        <f>IFERROR(Folyamat[[#This Row],[Feladat Tipus]],"")</f>
        <v/>
      </c>
      <c r="F175" s="154" t="str">
        <f>IFERROR(Folyamat[[#This Row],[Kockázat]],"")</f>
        <v/>
      </c>
      <c r="G175" s="154" t="str">
        <f>IFERROR(Folyamat[[#This Row],[Részleg 02]],"")</f>
        <v/>
      </c>
      <c r="H175" s="154" t="str">
        <f>IFERROR(Folyamat[[#This Row],[Részleg 01]],"")</f>
        <v/>
      </c>
      <c r="I175" s="154" t="str">
        <f>IFERROR(Folyamat[[#This Row],[Felelős]],"")</f>
        <v/>
      </c>
      <c r="J175" s="154" t="str">
        <f>IFERROR(Folyamat[[#This Row],[Támogató]],"")</f>
        <v/>
      </c>
      <c r="K175" s="143"/>
      <c r="L175" s="143"/>
      <c r="M175" s="155" t="str">
        <f>IFERROR(Folyamat[[#This Row],[Volumen]],"")</f>
        <v/>
      </c>
      <c r="N175" s="156" t="str">
        <f>IFERROR(Folyamat[[#This Row],[Egység idő]],"")</f>
        <v/>
      </c>
      <c r="O175" s="157" t="str">
        <f>IFERROR(Folyamat[[#This Row],[Humánerő]],"")</f>
        <v/>
      </c>
      <c r="P175" s="166" t="str">
        <f>IFERROR(IF(Folyamat[[#This Row],[Ősszefoglaló feladat ID]]=0,"",Folyamat[[#This Row],[Ősszefoglaló feladat ID]]),"")</f>
        <v/>
      </c>
      <c r="Q175" s="159" t="str">
        <f>IFERROR(IF(Folyamat[[#This Row],[Szülő feladat ID]]=0,"",Folyamat[[#This Row],[Szülő feladat ID]]),"")</f>
        <v/>
      </c>
      <c r="R175" s="154" t="str">
        <f>IFERROR(IF(Folyamat[[#This Row],[Feladat Függöség Tipusa]]=0,"",Folyamat[[#This Row],[Feladat Függöség Tipusa]]),"")</f>
        <v/>
      </c>
      <c r="S175" s="160" t="str">
        <f>IFERROR(Folyamat[[#This Row],[Feladat Késleltetés]],"")</f>
        <v/>
      </c>
      <c r="T175" s="144"/>
      <c r="U175" s="141" t="str">
        <f>IFERROR(Folyamat[[#This Row],[Feladat Elinditása Részleges készültség esetén]],"")</f>
        <v/>
      </c>
      <c r="V17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75" s="162" cm="1">
        <f t="array" ref="W17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75" s="162" t="e">
        <f>Mérföldkövek[[#This Row],[Függökezdés Kalkulált]]+Mérföldkövek[[#This Row],[Feladat Késleltetés]]</f>
        <v>#VALUE!</v>
      </c>
      <c r="Y17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7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75" s="162" t="e" cm="1">
        <f t="array" aca="1" ref="AA17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7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75" s="169"/>
      <c r="AD17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7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75" s="163" t="str">
        <f>IFERROR(Folyamat[[#This Row],[Extra nap]],"")</f>
        <v/>
      </c>
      <c r="AG175" s="160" t="e">
        <f>ROUNDUP((Mérföldkövek[[#This Row],[Tervezettidő]]*24)/8,0)+Mérföldkövek[[#This Row],[Extra nap]]</f>
        <v>#VALUE!</v>
      </c>
      <c r="AH17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75" s="138"/>
      <c r="AJ175" s="161" cm="1">
        <f t="array" ref="AJ17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7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75" s="161" t="e" cm="1">
        <f t="array" aca="1" ref="AL17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7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75" s="139"/>
    </row>
    <row r="176" spans="1:40" x14ac:dyDescent="0.3">
      <c r="A176" s="151" t="str">
        <f>IFERROR(Folyamat[[#This Row],[DSMR]],"")</f>
        <v/>
      </c>
      <c r="B176" s="152" t="str">
        <f>IFERROR(Folyamat[[#This Row],[Feladat Rövidnév]],"")</f>
        <v/>
      </c>
      <c r="C176" s="152" t="str">
        <f>IFERROR(Mérföldkövek[[#This Row],[Projekt azonosító]] &amp; "-" &amp; Mérföldkövek[[#This Row],[Feladat Rövidnév]],"")</f>
        <v>-</v>
      </c>
      <c r="D176" s="153" t="str">
        <f>IFERROR(Folyamat[[#This Row],[Feladat leírás]],"")</f>
        <v/>
      </c>
      <c r="E176" s="154" t="str">
        <f>IFERROR(Folyamat[[#This Row],[Feladat Tipus]],"")</f>
        <v/>
      </c>
      <c r="F176" s="154" t="str">
        <f>IFERROR(Folyamat[[#This Row],[Kockázat]],"")</f>
        <v/>
      </c>
      <c r="G176" s="154" t="str">
        <f>IFERROR(Folyamat[[#This Row],[Részleg 02]],"")</f>
        <v/>
      </c>
      <c r="H176" s="154" t="str">
        <f>IFERROR(Folyamat[[#This Row],[Részleg 01]],"")</f>
        <v/>
      </c>
      <c r="I176" s="154" t="str">
        <f>IFERROR(Folyamat[[#This Row],[Felelős]],"")</f>
        <v/>
      </c>
      <c r="J176" s="154" t="str">
        <f>IFERROR(Folyamat[[#This Row],[Támogató]],"")</f>
        <v/>
      </c>
      <c r="K176" s="143"/>
      <c r="L176" s="143"/>
      <c r="M176" s="155" t="str">
        <f>IFERROR(Folyamat[[#This Row],[Volumen]],"")</f>
        <v/>
      </c>
      <c r="N176" s="156" t="str">
        <f>IFERROR(Folyamat[[#This Row],[Egység idő]],"")</f>
        <v/>
      </c>
      <c r="O176" s="157" t="str">
        <f>IFERROR(Folyamat[[#This Row],[Humánerő]],"")</f>
        <v/>
      </c>
      <c r="P176" s="166" t="str">
        <f>IFERROR(IF(Folyamat[[#This Row],[Ősszefoglaló feladat ID]]=0,"",Folyamat[[#This Row],[Ősszefoglaló feladat ID]]),"")</f>
        <v/>
      </c>
      <c r="Q176" s="159" t="str">
        <f>IFERROR(IF(Folyamat[[#This Row],[Szülő feladat ID]]=0,"",Folyamat[[#This Row],[Szülő feladat ID]]),"")</f>
        <v/>
      </c>
      <c r="R176" s="154" t="str">
        <f>IFERROR(IF(Folyamat[[#This Row],[Feladat Függöség Tipusa]]=0,"",Folyamat[[#This Row],[Feladat Függöség Tipusa]]),"")</f>
        <v/>
      </c>
      <c r="S176" s="160" t="str">
        <f>IFERROR(Folyamat[[#This Row],[Feladat Késleltetés]],"")</f>
        <v/>
      </c>
      <c r="T176" s="144"/>
      <c r="U176" s="141" t="str">
        <f>IFERROR(Folyamat[[#This Row],[Feladat Elinditása Részleges készültség esetén]],"")</f>
        <v/>
      </c>
      <c r="V17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76" s="162" cm="1">
        <f t="array" ref="W17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76" s="162" t="e">
        <f>Mérföldkövek[[#This Row],[Függökezdés Kalkulált]]+Mérföldkövek[[#This Row],[Feladat Késleltetés]]</f>
        <v>#VALUE!</v>
      </c>
      <c r="Y17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7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76" s="162" t="e" cm="1">
        <f t="array" aca="1" ref="AA17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7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76" s="169"/>
      <c r="AD17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7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76" s="163" t="str">
        <f>IFERROR(Folyamat[[#This Row],[Extra nap]],"")</f>
        <v/>
      </c>
      <c r="AG176" s="160" t="e">
        <f>ROUNDUP((Mérföldkövek[[#This Row],[Tervezettidő]]*24)/8,0)+Mérföldkövek[[#This Row],[Extra nap]]</f>
        <v>#VALUE!</v>
      </c>
      <c r="AH17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76" s="138"/>
      <c r="AJ176" s="161" cm="1">
        <f t="array" ref="AJ17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7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76" s="161" t="e" cm="1">
        <f t="array" aca="1" ref="AL17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7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76" s="139"/>
    </row>
    <row r="177" spans="1:40" x14ac:dyDescent="0.3">
      <c r="A177" s="151" t="str">
        <f>IFERROR(Folyamat[[#This Row],[DSMR]],"")</f>
        <v/>
      </c>
      <c r="B177" s="152" t="str">
        <f>IFERROR(Folyamat[[#This Row],[Feladat Rövidnév]],"")</f>
        <v/>
      </c>
      <c r="C177" s="152" t="str">
        <f>IFERROR(Mérföldkövek[[#This Row],[Projekt azonosító]] &amp; "-" &amp; Mérföldkövek[[#This Row],[Feladat Rövidnév]],"")</f>
        <v>-</v>
      </c>
      <c r="D177" s="153" t="str">
        <f>IFERROR(Folyamat[[#This Row],[Feladat leírás]],"")</f>
        <v/>
      </c>
      <c r="E177" s="154" t="str">
        <f>IFERROR(Folyamat[[#This Row],[Feladat Tipus]],"")</f>
        <v/>
      </c>
      <c r="F177" s="154" t="str">
        <f>IFERROR(Folyamat[[#This Row],[Kockázat]],"")</f>
        <v/>
      </c>
      <c r="G177" s="154" t="str">
        <f>IFERROR(Folyamat[[#This Row],[Részleg 02]],"")</f>
        <v/>
      </c>
      <c r="H177" s="154" t="str">
        <f>IFERROR(Folyamat[[#This Row],[Részleg 01]],"")</f>
        <v/>
      </c>
      <c r="I177" s="154" t="str">
        <f>IFERROR(Folyamat[[#This Row],[Felelős]],"")</f>
        <v/>
      </c>
      <c r="J177" s="154" t="str">
        <f>IFERROR(Folyamat[[#This Row],[Támogató]],"")</f>
        <v/>
      </c>
      <c r="K177" s="143"/>
      <c r="L177" s="143"/>
      <c r="M177" s="155" t="str">
        <f>IFERROR(Folyamat[[#This Row],[Volumen]],"")</f>
        <v/>
      </c>
      <c r="N177" s="156" t="str">
        <f>IFERROR(Folyamat[[#This Row],[Egység idő]],"")</f>
        <v/>
      </c>
      <c r="O177" s="157" t="str">
        <f>IFERROR(Folyamat[[#This Row],[Humánerő]],"")</f>
        <v/>
      </c>
      <c r="P177" s="166" t="str">
        <f>IFERROR(IF(Folyamat[[#This Row],[Ősszefoglaló feladat ID]]=0,"",Folyamat[[#This Row],[Ősszefoglaló feladat ID]]),"")</f>
        <v/>
      </c>
      <c r="Q177" s="159" t="str">
        <f>IFERROR(IF(Folyamat[[#This Row],[Szülő feladat ID]]=0,"",Folyamat[[#This Row],[Szülő feladat ID]]),"")</f>
        <v/>
      </c>
      <c r="R177" s="154" t="str">
        <f>IFERROR(IF(Folyamat[[#This Row],[Feladat Függöség Tipusa]]=0,"",Folyamat[[#This Row],[Feladat Függöség Tipusa]]),"")</f>
        <v/>
      </c>
      <c r="S177" s="160" t="str">
        <f>IFERROR(Folyamat[[#This Row],[Feladat Késleltetés]],"")</f>
        <v/>
      </c>
      <c r="T177" s="144"/>
      <c r="U177" s="141" t="str">
        <f>IFERROR(Folyamat[[#This Row],[Feladat Elinditása Részleges készültség esetén]],"")</f>
        <v/>
      </c>
      <c r="V17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77" s="162" cm="1">
        <f t="array" ref="W17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77" s="162" t="e">
        <f>Mérföldkövek[[#This Row],[Függökezdés Kalkulált]]+Mérföldkövek[[#This Row],[Feladat Késleltetés]]</f>
        <v>#VALUE!</v>
      </c>
      <c r="Y17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7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77" s="162" t="e" cm="1">
        <f t="array" aca="1" ref="AA17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7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77" s="169"/>
      <c r="AD17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7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77" s="163" t="str">
        <f>IFERROR(Folyamat[[#This Row],[Extra nap]],"")</f>
        <v/>
      </c>
      <c r="AG177" s="160" t="e">
        <f>ROUNDUP((Mérföldkövek[[#This Row],[Tervezettidő]]*24)/8,0)+Mérföldkövek[[#This Row],[Extra nap]]</f>
        <v>#VALUE!</v>
      </c>
      <c r="AH17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77" s="138"/>
      <c r="AJ177" s="161" cm="1">
        <f t="array" ref="AJ17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7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77" s="161" t="e" cm="1">
        <f t="array" aca="1" ref="AL17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7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77" s="139"/>
    </row>
    <row r="178" spans="1:40" x14ac:dyDescent="0.3">
      <c r="A178" s="151" t="str">
        <f>IFERROR(Folyamat[[#This Row],[DSMR]],"")</f>
        <v/>
      </c>
      <c r="B178" s="152" t="str">
        <f>IFERROR(Folyamat[[#This Row],[Feladat Rövidnév]],"")</f>
        <v/>
      </c>
      <c r="C178" s="152" t="str">
        <f>IFERROR(Mérföldkövek[[#This Row],[Projekt azonosító]] &amp; "-" &amp; Mérföldkövek[[#This Row],[Feladat Rövidnév]],"")</f>
        <v>-</v>
      </c>
      <c r="D178" s="153" t="str">
        <f>IFERROR(Folyamat[[#This Row],[Feladat leírás]],"")</f>
        <v/>
      </c>
      <c r="E178" s="154" t="str">
        <f>IFERROR(Folyamat[[#This Row],[Feladat Tipus]],"")</f>
        <v/>
      </c>
      <c r="F178" s="154" t="str">
        <f>IFERROR(Folyamat[[#This Row],[Kockázat]],"")</f>
        <v/>
      </c>
      <c r="G178" s="154" t="str">
        <f>IFERROR(Folyamat[[#This Row],[Részleg 02]],"")</f>
        <v/>
      </c>
      <c r="H178" s="154" t="str">
        <f>IFERROR(Folyamat[[#This Row],[Részleg 01]],"")</f>
        <v/>
      </c>
      <c r="I178" s="154" t="str">
        <f>IFERROR(Folyamat[[#This Row],[Felelős]],"")</f>
        <v/>
      </c>
      <c r="J178" s="154" t="str">
        <f>IFERROR(Folyamat[[#This Row],[Támogató]],"")</f>
        <v/>
      </c>
      <c r="K178" s="143"/>
      <c r="L178" s="143"/>
      <c r="M178" s="155" t="str">
        <f>IFERROR(Folyamat[[#This Row],[Volumen]],"")</f>
        <v/>
      </c>
      <c r="N178" s="156" t="str">
        <f>IFERROR(Folyamat[[#This Row],[Egység idő]],"")</f>
        <v/>
      </c>
      <c r="O178" s="157" t="str">
        <f>IFERROR(Folyamat[[#This Row],[Humánerő]],"")</f>
        <v/>
      </c>
      <c r="P178" s="166" t="str">
        <f>IFERROR(IF(Folyamat[[#This Row],[Ősszefoglaló feladat ID]]=0,"",Folyamat[[#This Row],[Ősszefoglaló feladat ID]]),"")</f>
        <v/>
      </c>
      <c r="Q178" s="159" t="str">
        <f>IFERROR(IF(Folyamat[[#This Row],[Szülő feladat ID]]=0,"",Folyamat[[#This Row],[Szülő feladat ID]]),"")</f>
        <v/>
      </c>
      <c r="R178" s="154" t="str">
        <f>IFERROR(IF(Folyamat[[#This Row],[Feladat Függöség Tipusa]]=0,"",Folyamat[[#This Row],[Feladat Függöség Tipusa]]),"")</f>
        <v/>
      </c>
      <c r="S178" s="160" t="str">
        <f>IFERROR(Folyamat[[#This Row],[Feladat Késleltetés]],"")</f>
        <v/>
      </c>
      <c r="T178" s="144"/>
      <c r="U178" s="141" t="str">
        <f>IFERROR(Folyamat[[#This Row],[Feladat Elinditása Részleges készültség esetén]],"")</f>
        <v/>
      </c>
      <c r="V17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78" s="162" cm="1">
        <f t="array" ref="W17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78" s="162" t="e">
        <f>Mérföldkövek[[#This Row],[Függökezdés Kalkulált]]+Mérföldkövek[[#This Row],[Feladat Késleltetés]]</f>
        <v>#VALUE!</v>
      </c>
      <c r="Y17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7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78" s="162" t="e" cm="1">
        <f t="array" aca="1" ref="AA17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7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78" s="169"/>
      <c r="AD17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7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78" s="163" t="str">
        <f>IFERROR(Folyamat[[#This Row],[Extra nap]],"")</f>
        <v/>
      </c>
      <c r="AG178" s="160" t="e">
        <f>ROUNDUP((Mérföldkövek[[#This Row],[Tervezettidő]]*24)/8,0)+Mérföldkövek[[#This Row],[Extra nap]]</f>
        <v>#VALUE!</v>
      </c>
      <c r="AH17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78" s="138"/>
      <c r="AJ178" s="161" cm="1">
        <f t="array" ref="AJ17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7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78" s="161" t="e" cm="1">
        <f t="array" aca="1" ref="AL17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7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78" s="139"/>
    </row>
    <row r="179" spans="1:40" x14ac:dyDescent="0.3">
      <c r="A179" s="151" t="str">
        <f>IFERROR(Folyamat[[#This Row],[DSMR]],"")</f>
        <v/>
      </c>
      <c r="B179" s="152" t="str">
        <f>IFERROR(Folyamat[[#This Row],[Feladat Rövidnév]],"")</f>
        <v/>
      </c>
      <c r="C179" s="152" t="str">
        <f>IFERROR(Mérföldkövek[[#This Row],[Projekt azonosító]] &amp; "-" &amp; Mérföldkövek[[#This Row],[Feladat Rövidnév]],"")</f>
        <v>-</v>
      </c>
      <c r="D179" s="153" t="str">
        <f>IFERROR(Folyamat[[#This Row],[Feladat leírás]],"")</f>
        <v/>
      </c>
      <c r="E179" s="154" t="str">
        <f>IFERROR(Folyamat[[#This Row],[Feladat Tipus]],"")</f>
        <v/>
      </c>
      <c r="F179" s="154" t="str">
        <f>IFERROR(Folyamat[[#This Row],[Kockázat]],"")</f>
        <v/>
      </c>
      <c r="G179" s="154" t="str">
        <f>IFERROR(Folyamat[[#This Row],[Részleg 02]],"")</f>
        <v/>
      </c>
      <c r="H179" s="154" t="str">
        <f>IFERROR(Folyamat[[#This Row],[Részleg 01]],"")</f>
        <v/>
      </c>
      <c r="I179" s="154" t="str">
        <f>IFERROR(Folyamat[[#This Row],[Felelős]],"")</f>
        <v/>
      </c>
      <c r="J179" s="154" t="str">
        <f>IFERROR(Folyamat[[#This Row],[Támogató]],"")</f>
        <v/>
      </c>
      <c r="K179" s="143"/>
      <c r="L179" s="143"/>
      <c r="M179" s="155" t="str">
        <f>IFERROR(Folyamat[[#This Row],[Volumen]],"")</f>
        <v/>
      </c>
      <c r="N179" s="156" t="str">
        <f>IFERROR(Folyamat[[#This Row],[Egység idő]],"")</f>
        <v/>
      </c>
      <c r="O179" s="157" t="str">
        <f>IFERROR(Folyamat[[#This Row],[Humánerő]],"")</f>
        <v/>
      </c>
      <c r="P179" s="166" t="str">
        <f>IFERROR(IF(Folyamat[[#This Row],[Ősszefoglaló feladat ID]]=0,"",Folyamat[[#This Row],[Ősszefoglaló feladat ID]]),"")</f>
        <v/>
      </c>
      <c r="Q179" s="159" t="str">
        <f>IFERROR(IF(Folyamat[[#This Row],[Szülő feladat ID]]=0,"",Folyamat[[#This Row],[Szülő feladat ID]]),"")</f>
        <v/>
      </c>
      <c r="R179" s="154" t="str">
        <f>IFERROR(IF(Folyamat[[#This Row],[Feladat Függöség Tipusa]]=0,"",Folyamat[[#This Row],[Feladat Függöség Tipusa]]),"")</f>
        <v/>
      </c>
      <c r="S179" s="160" t="str">
        <f>IFERROR(Folyamat[[#This Row],[Feladat Késleltetés]],"")</f>
        <v/>
      </c>
      <c r="T179" s="144"/>
      <c r="U179" s="141" t="str">
        <f>IFERROR(Folyamat[[#This Row],[Feladat Elinditása Részleges készültség esetén]],"")</f>
        <v/>
      </c>
      <c r="V17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79" s="162" cm="1">
        <f t="array" ref="W17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79" s="162" t="e">
        <f>Mérföldkövek[[#This Row],[Függökezdés Kalkulált]]+Mérföldkövek[[#This Row],[Feladat Késleltetés]]</f>
        <v>#VALUE!</v>
      </c>
      <c r="Y17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7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79" s="162" t="e" cm="1">
        <f t="array" aca="1" ref="AA17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7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79" s="169"/>
      <c r="AD17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7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79" s="163" t="str">
        <f>IFERROR(Folyamat[[#This Row],[Extra nap]],"")</f>
        <v/>
      </c>
      <c r="AG179" s="160" t="e">
        <f>ROUNDUP((Mérföldkövek[[#This Row],[Tervezettidő]]*24)/8,0)+Mérföldkövek[[#This Row],[Extra nap]]</f>
        <v>#VALUE!</v>
      </c>
      <c r="AH17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79" s="138"/>
      <c r="AJ179" s="161" cm="1">
        <f t="array" ref="AJ17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7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79" s="161" t="e" cm="1">
        <f t="array" aca="1" ref="AL17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7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79" s="139"/>
    </row>
    <row r="180" spans="1:40" x14ac:dyDescent="0.3">
      <c r="A180" s="151" t="str">
        <f>IFERROR(Folyamat[[#This Row],[DSMR]],"")</f>
        <v/>
      </c>
      <c r="B180" s="152" t="str">
        <f>IFERROR(Folyamat[[#This Row],[Feladat Rövidnév]],"")</f>
        <v/>
      </c>
      <c r="C180" s="152" t="str">
        <f>IFERROR(Mérföldkövek[[#This Row],[Projekt azonosító]] &amp; "-" &amp; Mérföldkövek[[#This Row],[Feladat Rövidnév]],"")</f>
        <v>-</v>
      </c>
      <c r="D180" s="153" t="str">
        <f>IFERROR(Folyamat[[#This Row],[Feladat leírás]],"")</f>
        <v/>
      </c>
      <c r="E180" s="154" t="str">
        <f>IFERROR(Folyamat[[#This Row],[Feladat Tipus]],"")</f>
        <v/>
      </c>
      <c r="F180" s="154" t="str">
        <f>IFERROR(Folyamat[[#This Row],[Kockázat]],"")</f>
        <v/>
      </c>
      <c r="G180" s="154" t="str">
        <f>IFERROR(Folyamat[[#This Row],[Részleg 02]],"")</f>
        <v/>
      </c>
      <c r="H180" s="154" t="str">
        <f>IFERROR(Folyamat[[#This Row],[Részleg 01]],"")</f>
        <v/>
      </c>
      <c r="I180" s="154" t="str">
        <f>IFERROR(Folyamat[[#This Row],[Felelős]],"")</f>
        <v/>
      </c>
      <c r="J180" s="154" t="str">
        <f>IFERROR(Folyamat[[#This Row],[Támogató]],"")</f>
        <v/>
      </c>
      <c r="K180" s="143"/>
      <c r="L180" s="143"/>
      <c r="M180" s="155" t="str">
        <f>IFERROR(Folyamat[[#This Row],[Volumen]],"")</f>
        <v/>
      </c>
      <c r="N180" s="156" t="str">
        <f>IFERROR(Folyamat[[#This Row],[Egység idő]],"")</f>
        <v/>
      </c>
      <c r="O180" s="157" t="str">
        <f>IFERROR(Folyamat[[#This Row],[Humánerő]],"")</f>
        <v/>
      </c>
      <c r="P180" s="166" t="str">
        <f>IFERROR(IF(Folyamat[[#This Row],[Ősszefoglaló feladat ID]]=0,"",Folyamat[[#This Row],[Ősszefoglaló feladat ID]]),"")</f>
        <v/>
      </c>
      <c r="Q180" s="159" t="str">
        <f>IFERROR(IF(Folyamat[[#This Row],[Szülő feladat ID]]=0,"",Folyamat[[#This Row],[Szülő feladat ID]]),"")</f>
        <v/>
      </c>
      <c r="R180" s="154" t="str">
        <f>IFERROR(IF(Folyamat[[#This Row],[Feladat Függöség Tipusa]]=0,"",Folyamat[[#This Row],[Feladat Függöség Tipusa]]),"")</f>
        <v/>
      </c>
      <c r="S180" s="160" t="str">
        <f>IFERROR(Folyamat[[#This Row],[Feladat Késleltetés]],"")</f>
        <v/>
      </c>
      <c r="T180" s="144"/>
      <c r="U180" s="141" t="str">
        <f>IFERROR(Folyamat[[#This Row],[Feladat Elinditása Részleges készültség esetén]],"")</f>
        <v/>
      </c>
      <c r="V18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80" s="162" cm="1">
        <f t="array" ref="W18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80" s="162" t="e">
        <f>Mérföldkövek[[#This Row],[Függökezdés Kalkulált]]+Mérföldkövek[[#This Row],[Feladat Késleltetés]]</f>
        <v>#VALUE!</v>
      </c>
      <c r="Y18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8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80" s="162" t="e" cm="1">
        <f t="array" aca="1" ref="AA18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8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80" s="169"/>
      <c r="AD18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8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80" s="163" t="str">
        <f>IFERROR(Folyamat[[#This Row],[Extra nap]],"")</f>
        <v/>
      </c>
      <c r="AG180" s="160" t="e">
        <f>ROUNDUP((Mérföldkövek[[#This Row],[Tervezettidő]]*24)/8,0)+Mérföldkövek[[#This Row],[Extra nap]]</f>
        <v>#VALUE!</v>
      </c>
      <c r="AH18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80" s="138"/>
      <c r="AJ180" s="161" cm="1">
        <f t="array" ref="AJ18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8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80" s="161" t="e" cm="1">
        <f t="array" aca="1" ref="AL18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8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80" s="139"/>
    </row>
    <row r="181" spans="1:40" x14ac:dyDescent="0.3">
      <c r="A181" s="151" t="str">
        <f>IFERROR(Folyamat[[#This Row],[DSMR]],"")</f>
        <v/>
      </c>
      <c r="B181" s="152" t="str">
        <f>IFERROR(Folyamat[[#This Row],[Feladat Rövidnév]],"")</f>
        <v/>
      </c>
      <c r="C181" s="152" t="str">
        <f>IFERROR(Mérföldkövek[[#This Row],[Projekt azonosító]] &amp; "-" &amp; Mérföldkövek[[#This Row],[Feladat Rövidnév]],"")</f>
        <v>-</v>
      </c>
      <c r="D181" s="153" t="str">
        <f>IFERROR(Folyamat[[#This Row],[Feladat leírás]],"")</f>
        <v/>
      </c>
      <c r="E181" s="154" t="str">
        <f>IFERROR(Folyamat[[#This Row],[Feladat Tipus]],"")</f>
        <v/>
      </c>
      <c r="F181" s="154" t="str">
        <f>IFERROR(Folyamat[[#This Row],[Kockázat]],"")</f>
        <v/>
      </c>
      <c r="G181" s="154" t="str">
        <f>IFERROR(Folyamat[[#This Row],[Részleg 02]],"")</f>
        <v/>
      </c>
      <c r="H181" s="154" t="str">
        <f>IFERROR(Folyamat[[#This Row],[Részleg 01]],"")</f>
        <v/>
      </c>
      <c r="I181" s="154" t="str">
        <f>IFERROR(Folyamat[[#This Row],[Felelős]],"")</f>
        <v/>
      </c>
      <c r="J181" s="154" t="str">
        <f>IFERROR(Folyamat[[#This Row],[Támogató]],"")</f>
        <v/>
      </c>
      <c r="K181" s="143"/>
      <c r="L181" s="143"/>
      <c r="M181" s="155" t="str">
        <f>IFERROR(Folyamat[[#This Row],[Volumen]],"")</f>
        <v/>
      </c>
      <c r="N181" s="156" t="str">
        <f>IFERROR(Folyamat[[#This Row],[Egység idő]],"")</f>
        <v/>
      </c>
      <c r="O181" s="157" t="str">
        <f>IFERROR(Folyamat[[#This Row],[Humánerő]],"")</f>
        <v/>
      </c>
      <c r="P181" s="166" t="str">
        <f>IFERROR(IF(Folyamat[[#This Row],[Ősszefoglaló feladat ID]]=0,"",Folyamat[[#This Row],[Ősszefoglaló feladat ID]]),"")</f>
        <v/>
      </c>
      <c r="Q181" s="159" t="str">
        <f>IFERROR(IF(Folyamat[[#This Row],[Szülő feladat ID]]=0,"",Folyamat[[#This Row],[Szülő feladat ID]]),"")</f>
        <v/>
      </c>
      <c r="R181" s="154" t="str">
        <f>IFERROR(IF(Folyamat[[#This Row],[Feladat Függöség Tipusa]]=0,"",Folyamat[[#This Row],[Feladat Függöség Tipusa]]),"")</f>
        <v/>
      </c>
      <c r="S181" s="160" t="str">
        <f>IFERROR(Folyamat[[#This Row],[Feladat Késleltetés]],"")</f>
        <v/>
      </c>
      <c r="T181" s="144"/>
      <c r="U181" s="141" t="str">
        <f>IFERROR(Folyamat[[#This Row],[Feladat Elinditása Részleges készültség esetén]],"")</f>
        <v/>
      </c>
      <c r="V18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81" s="162" cm="1">
        <f t="array" ref="W18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81" s="162" t="e">
        <f>Mérföldkövek[[#This Row],[Függökezdés Kalkulált]]+Mérföldkövek[[#This Row],[Feladat Késleltetés]]</f>
        <v>#VALUE!</v>
      </c>
      <c r="Y18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8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81" s="162" t="e" cm="1">
        <f t="array" aca="1" ref="AA18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8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81" s="169"/>
      <c r="AD18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8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81" s="163" t="str">
        <f>IFERROR(Folyamat[[#This Row],[Extra nap]],"")</f>
        <v/>
      </c>
      <c r="AG181" s="160" t="e">
        <f>ROUNDUP((Mérföldkövek[[#This Row],[Tervezettidő]]*24)/8,0)+Mérföldkövek[[#This Row],[Extra nap]]</f>
        <v>#VALUE!</v>
      </c>
      <c r="AH18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81" s="138"/>
      <c r="AJ181" s="161" cm="1">
        <f t="array" ref="AJ18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8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81" s="161" t="e" cm="1">
        <f t="array" aca="1" ref="AL18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8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81" s="139"/>
    </row>
    <row r="182" spans="1:40" x14ac:dyDescent="0.3">
      <c r="A182" s="151" t="str">
        <f>IFERROR(Folyamat[[#This Row],[DSMR]],"")</f>
        <v/>
      </c>
      <c r="B182" s="152" t="str">
        <f>IFERROR(Folyamat[[#This Row],[Feladat Rövidnév]],"")</f>
        <v/>
      </c>
      <c r="C182" s="152" t="str">
        <f>IFERROR(Mérföldkövek[[#This Row],[Projekt azonosító]] &amp; "-" &amp; Mérföldkövek[[#This Row],[Feladat Rövidnév]],"")</f>
        <v>-</v>
      </c>
      <c r="D182" s="153" t="str">
        <f>IFERROR(Folyamat[[#This Row],[Feladat leírás]],"")</f>
        <v/>
      </c>
      <c r="E182" s="154" t="str">
        <f>IFERROR(Folyamat[[#This Row],[Feladat Tipus]],"")</f>
        <v/>
      </c>
      <c r="F182" s="154" t="str">
        <f>IFERROR(Folyamat[[#This Row],[Kockázat]],"")</f>
        <v/>
      </c>
      <c r="G182" s="154" t="str">
        <f>IFERROR(Folyamat[[#This Row],[Részleg 02]],"")</f>
        <v/>
      </c>
      <c r="H182" s="154" t="str">
        <f>IFERROR(Folyamat[[#This Row],[Részleg 01]],"")</f>
        <v/>
      </c>
      <c r="I182" s="154" t="str">
        <f>IFERROR(Folyamat[[#This Row],[Felelős]],"")</f>
        <v/>
      </c>
      <c r="J182" s="154" t="str">
        <f>IFERROR(Folyamat[[#This Row],[Támogató]],"")</f>
        <v/>
      </c>
      <c r="K182" s="143"/>
      <c r="L182" s="143"/>
      <c r="M182" s="155" t="str">
        <f>IFERROR(Folyamat[[#This Row],[Volumen]],"")</f>
        <v/>
      </c>
      <c r="N182" s="156" t="str">
        <f>IFERROR(Folyamat[[#This Row],[Egység idő]],"")</f>
        <v/>
      </c>
      <c r="O182" s="157" t="str">
        <f>IFERROR(Folyamat[[#This Row],[Humánerő]],"")</f>
        <v/>
      </c>
      <c r="P182" s="166" t="str">
        <f>IFERROR(IF(Folyamat[[#This Row],[Ősszefoglaló feladat ID]]=0,"",Folyamat[[#This Row],[Ősszefoglaló feladat ID]]),"")</f>
        <v/>
      </c>
      <c r="Q182" s="159" t="str">
        <f>IFERROR(IF(Folyamat[[#This Row],[Szülő feladat ID]]=0,"",Folyamat[[#This Row],[Szülő feladat ID]]),"")</f>
        <v/>
      </c>
      <c r="R182" s="154" t="str">
        <f>IFERROR(IF(Folyamat[[#This Row],[Feladat Függöség Tipusa]]=0,"",Folyamat[[#This Row],[Feladat Függöség Tipusa]]),"")</f>
        <v/>
      </c>
      <c r="S182" s="160" t="str">
        <f>IFERROR(Folyamat[[#This Row],[Feladat Késleltetés]],"")</f>
        <v/>
      </c>
      <c r="T182" s="144"/>
      <c r="U182" s="141" t="str">
        <f>IFERROR(Folyamat[[#This Row],[Feladat Elinditása Részleges készültség esetén]],"")</f>
        <v/>
      </c>
      <c r="V18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82" s="162" cm="1">
        <f t="array" ref="W18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82" s="162" t="e">
        <f>Mérföldkövek[[#This Row],[Függökezdés Kalkulált]]+Mérföldkövek[[#This Row],[Feladat Késleltetés]]</f>
        <v>#VALUE!</v>
      </c>
      <c r="Y18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8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82" s="162" t="e" cm="1">
        <f t="array" aca="1" ref="AA18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8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82" s="169"/>
      <c r="AD18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8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82" s="163" t="str">
        <f>IFERROR(Folyamat[[#This Row],[Extra nap]],"")</f>
        <v/>
      </c>
      <c r="AG182" s="160" t="e">
        <f>ROUNDUP((Mérföldkövek[[#This Row],[Tervezettidő]]*24)/8,0)+Mérföldkövek[[#This Row],[Extra nap]]</f>
        <v>#VALUE!</v>
      </c>
      <c r="AH18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82" s="138"/>
      <c r="AJ182" s="161" cm="1">
        <f t="array" ref="AJ18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8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82" s="161" t="e" cm="1">
        <f t="array" aca="1" ref="AL18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8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82" s="139"/>
    </row>
    <row r="183" spans="1:40" x14ac:dyDescent="0.3">
      <c r="A183" s="151" t="str">
        <f>IFERROR(Folyamat[[#This Row],[DSMR]],"")</f>
        <v/>
      </c>
      <c r="B183" s="152" t="str">
        <f>IFERROR(Folyamat[[#This Row],[Feladat Rövidnév]],"")</f>
        <v/>
      </c>
      <c r="C183" s="152" t="str">
        <f>IFERROR(Mérföldkövek[[#This Row],[Projekt azonosító]] &amp; "-" &amp; Mérföldkövek[[#This Row],[Feladat Rövidnév]],"")</f>
        <v>-</v>
      </c>
      <c r="D183" s="153" t="str">
        <f>IFERROR(Folyamat[[#This Row],[Feladat leírás]],"")</f>
        <v/>
      </c>
      <c r="E183" s="154" t="str">
        <f>IFERROR(Folyamat[[#This Row],[Feladat Tipus]],"")</f>
        <v/>
      </c>
      <c r="F183" s="154" t="str">
        <f>IFERROR(Folyamat[[#This Row],[Kockázat]],"")</f>
        <v/>
      </c>
      <c r="G183" s="154" t="str">
        <f>IFERROR(Folyamat[[#This Row],[Részleg 02]],"")</f>
        <v/>
      </c>
      <c r="H183" s="154" t="str">
        <f>IFERROR(Folyamat[[#This Row],[Részleg 01]],"")</f>
        <v/>
      </c>
      <c r="I183" s="154" t="str">
        <f>IFERROR(Folyamat[[#This Row],[Felelős]],"")</f>
        <v/>
      </c>
      <c r="J183" s="154" t="str">
        <f>IFERROR(Folyamat[[#This Row],[Támogató]],"")</f>
        <v/>
      </c>
      <c r="K183" s="143"/>
      <c r="L183" s="143"/>
      <c r="M183" s="155" t="str">
        <f>IFERROR(Folyamat[[#This Row],[Volumen]],"")</f>
        <v/>
      </c>
      <c r="N183" s="156" t="str">
        <f>IFERROR(Folyamat[[#This Row],[Egység idő]],"")</f>
        <v/>
      </c>
      <c r="O183" s="157" t="str">
        <f>IFERROR(Folyamat[[#This Row],[Humánerő]],"")</f>
        <v/>
      </c>
      <c r="P183" s="166" t="str">
        <f>IFERROR(IF(Folyamat[[#This Row],[Ősszefoglaló feladat ID]]=0,"",Folyamat[[#This Row],[Ősszefoglaló feladat ID]]),"")</f>
        <v/>
      </c>
      <c r="Q183" s="159" t="str">
        <f>IFERROR(IF(Folyamat[[#This Row],[Szülő feladat ID]]=0,"",Folyamat[[#This Row],[Szülő feladat ID]]),"")</f>
        <v/>
      </c>
      <c r="R183" s="154" t="str">
        <f>IFERROR(IF(Folyamat[[#This Row],[Feladat Függöség Tipusa]]=0,"",Folyamat[[#This Row],[Feladat Függöség Tipusa]]),"")</f>
        <v/>
      </c>
      <c r="S183" s="160" t="str">
        <f>IFERROR(Folyamat[[#This Row],[Feladat Késleltetés]],"")</f>
        <v/>
      </c>
      <c r="T183" s="144"/>
      <c r="U183" s="141" t="str">
        <f>IFERROR(Folyamat[[#This Row],[Feladat Elinditása Részleges készültség esetén]],"")</f>
        <v/>
      </c>
      <c r="V18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83" s="162" cm="1">
        <f t="array" ref="W18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83" s="162" t="e">
        <f>Mérföldkövek[[#This Row],[Függökezdés Kalkulált]]+Mérföldkövek[[#This Row],[Feladat Késleltetés]]</f>
        <v>#VALUE!</v>
      </c>
      <c r="Y18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8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83" s="162" t="e" cm="1">
        <f t="array" aca="1" ref="AA18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8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83" s="169"/>
      <c r="AD18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8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83" s="163" t="str">
        <f>IFERROR(Folyamat[[#This Row],[Extra nap]],"")</f>
        <v/>
      </c>
      <c r="AG183" s="160" t="e">
        <f>ROUNDUP((Mérföldkövek[[#This Row],[Tervezettidő]]*24)/8,0)+Mérföldkövek[[#This Row],[Extra nap]]</f>
        <v>#VALUE!</v>
      </c>
      <c r="AH18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83" s="138"/>
      <c r="AJ183" s="161" cm="1">
        <f t="array" ref="AJ18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8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83" s="161" t="e" cm="1">
        <f t="array" aca="1" ref="AL18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8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83" s="139"/>
    </row>
    <row r="184" spans="1:40" x14ac:dyDescent="0.3">
      <c r="A184" s="151" t="str">
        <f>IFERROR(Folyamat[[#This Row],[DSMR]],"")</f>
        <v/>
      </c>
      <c r="B184" s="152" t="str">
        <f>IFERROR(Folyamat[[#This Row],[Feladat Rövidnév]],"")</f>
        <v/>
      </c>
      <c r="C184" s="152" t="str">
        <f>IFERROR(Mérföldkövek[[#This Row],[Projekt azonosító]] &amp; "-" &amp; Mérföldkövek[[#This Row],[Feladat Rövidnév]],"")</f>
        <v>-</v>
      </c>
      <c r="D184" s="153" t="str">
        <f>IFERROR(Folyamat[[#This Row],[Feladat leírás]],"")</f>
        <v/>
      </c>
      <c r="E184" s="154" t="str">
        <f>IFERROR(Folyamat[[#This Row],[Feladat Tipus]],"")</f>
        <v/>
      </c>
      <c r="F184" s="154" t="str">
        <f>IFERROR(Folyamat[[#This Row],[Kockázat]],"")</f>
        <v/>
      </c>
      <c r="G184" s="154" t="str">
        <f>IFERROR(Folyamat[[#This Row],[Részleg 02]],"")</f>
        <v/>
      </c>
      <c r="H184" s="154" t="str">
        <f>IFERROR(Folyamat[[#This Row],[Részleg 01]],"")</f>
        <v/>
      </c>
      <c r="I184" s="154" t="str">
        <f>IFERROR(Folyamat[[#This Row],[Felelős]],"")</f>
        <v/>
      </c>
      <c r="J184" s="154" t="str">
        <f>IFERROR(Folyamat[[#This Row],[Támogató]],"")</f>
        <v/>
      </c>
      <c r="K184" s="143"/>
      <c r="L184" s="143"/>
      <c r="M184" s="155" t="str">
        <f>IFERROR(Folyamat[[#This Row],[Volumen]],"")</f>
        <v/>
      </c>
      <c r="N184" s="156" t="str">
        <f>IFERROR(Folyamat[[#This Row],[Egység idő]],"")</f>
        <v/>
      </c>
      <c r="O184" s="157" t="str">
        <f>IFERROR(Folyamat[[#This Row],[Humánerő]],"")</f>
        <v/>
      </c>
      <c r="P184" s="166" t="str">
        <f>IFERROR(IF(Folyamat[[#This Row],[Ősszefoglaló feladat ID]]=0,"",Folyamat[[#This Row],[Ősszefoglaló feladat ID]]),"")</f>
        <v/>
      </c>
      <c r="Q184" s="159" t="str">
        <f>IFERROR(IF(Folyamat[[#This Row],[Szülő feladat ID]]=0,"",Folyamat[[#This Row],[Szülő feladat ID]]),"")</f>
        <v/>
      </c>
      <c r="R184" s="154" t="str">
        <f>IFERROR(IF(Folyamat[[#This Row],[Feladat Függöség Tipusa]]=0,"",Folyamat[[#This Row],[Feladat Függöség Tipusa]]),"")</f>
        <v/>
      </c>
      <c r="S184" s="160" t="str">
        <f>IFERROR(Folyamat[[#This Row],[Feladat Késleltetés]],"")</f>
        <v/>
      </c>
      <c r="T184" s="144"/>
      <c r="U184" s="141" t="str">
        <f>IFERROR(Folyamat[[#This Row],[Feladat Elinditása Részleges készültség esetén]],"")</f>
        <v/>
      </c>
      <c r="V18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84" s="162" cm="1">
        <f t="array" ref="W18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84" s="162" t="e">
        <f>Mérföldkövek[[#This Row],[Függökezdés Kalkulált]]+Mérföldkövek[[#This Row],[Feladat Késleltetés]]</f>
        <v>#VALUE!</v>
      </c>
      <c r="Y18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8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84" s="162" t="e" cm="1">
        <f t="array" aca="1" ref="AA18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8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84" s="169"/>
      <c r="AD18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8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84" s="163" t="str">
        <f>IFERROR(Folyamat[[#This Row],[Extra nap]],"")</f>
        <v/>
      </c>
      <c r="AG184" s="160" t="e">
        <f>ROUNDUP((Mérföldkövek[[#This Row],[Tervezettidő]]*24)/8,0)+Mérföldkövek[[#This Row],[Extra nap]]</f>
        <v>#VALUE!</v>
      </c>
      <c r="AH18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84" s="138"/>
      <c r="AJ184" s="161" cm="1">
        <f t="array" ref="AJ18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8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84" s="161" t="e" cm="1">
        <f t="array" aca="1" ref="AL18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8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84" s="139"/>
    </row>
    <row r="185" spans="1:40" x14ac:dyDescent="0.3">
      <c r="A185" s="151" t="str">
        <f>IFERROR(Folyamat[[#This Row],[DSMR]],"")</f>
        <v/>
      </c>
      <c r="B185" s="152" t="str">
        <f>IFERROR(Folyamat[[#This Row],[Feladat Rövidnév]],"")</f>
        <v/>
      </c>
      <c r="C185" s="152" t="str">
        <f>IFERROR(Mérföldkövek[[#This Row],[Projekt azonosító]] &amp; "-" &amp; Mérföldkövek[[#This Row],[Feladat Rövidnév]],"")</f>
        <v>-</v>
      </c>
      <c r="D185" s="153" t="str">
        <f>IFERROR(Folyamat[[#This Row],[Feladat leírás]],"")</f>
        <v/>
      </c>
      <c r="E185" s="154" t="str">
        <f>IFERROR(Folyamat[[#This Row],[Feladat Tipus]],"")</f>
        <v/>
      </c>
      <c r="F185" s="154" t="str">
        <f>IFERROR(Folyamat[[#This Row],[Kockázat]],"")</f>
        <v/>
      </c>
      <c r="G185" s="154" t="str">
        <f>IFERROR(Folyamat[[#This Row],[Részleg 02]],"")</f>
        <v/>
      </c>
      <c r="H185" s="154" t="str">
        <f>IFERROR(Folyamat[[#This Row],[Részleg 01]],"")</f>
        <v/>
      </c>
      <c r="I185" s="154" t="str">
        <f>IFERROR(Folyamat[[#This Row],[Felelős]],"")</f>
        <v/>
      </c>
      <c r="J185" s="154" t="str">
        <f>IFERROR(Folyamat[[#This Row],[Támogató]],"")</f>
        <v/>
      </c>
      <c r="K185" s="143"/>
      <c r="L185" s="143"/>
      <c r="M185" s="155" t="str">
        <f>IFERROR(Folyamat[[#This Row],[Volumen]],"")</f>
        <v/>
      </c>
      <c r="N185" s="156" t="str">
        <f>IFERROR(Folyamat[[#This Row],[Egység idő]],"")</f>
        <v/>
      </c>
      <c r="O185" s="157" t="str">
        <f>IFERROR(Folyamat[[#This Row],[Humánerő]],"")</f>
        <v/>
      </c>
      <c r="P185" s="166" t="str">
        <f>IFERROR(IF(Folyamat[[#This Row],[Ősszefoglaló feladat ID]]=0,"",Folyamat[[#This Row],[Ősszefoglaló feladat ID]]),"")</f>
        <v/>
      </c>
      <c r="Q185" s="159" t="str">
        <f>IFERROR(IF(Folyamat[[#This Row],[Szülő feladat ID]]=0,"",Folyamat[[#This Row],[Szülő feladat ID]]),"")</f>
        <v/>
      </c>
      <c r="R185" s="154" t="str">
        <f>IFERROR(IF(Folyamat[[#This Row],[Feladat Függöség Tipusa]]=0,"",Folyamat[[#This Row],[Feladat Függöség Tipusa]]),"")</f>
        <v/>
      </c>
      <c r="S185" s="160" t="str">
        <f>IFERROR(Folyamat[[#This Row],[Feladat Késleltetés]],"")</f>
        <v/>
      </c>
      <c r="T185" s="144"/>
      <c r="U185" s="141" t="str">
        <f>IFERROR(Folyamat[[#This Row],[Feladat Elinditása Részleges készültség esetén]],"")</f>
        <v/>
      </c>
      <c r="V18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85" s="162" cm="1">
        <f t="array" ref="W18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85" s="162" t="e">
        <f>Mérföldkövek[[#This Row],[Függökezdés Kalkulált]]+Mérföldkövek[[#This Row],[Feladat Késleltetés]]</f>
        <v>#VALUE!</v>
      </c>
      <c r="Y18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8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85" s="162" t="e" cm="1">
        <f t="array" aca="1" ref="AA18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8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85" s="169"/>
      <c r="AD18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8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85" s="163" t="str">
        <f>IFERROR(Folyamat[[#This Row],[Extra nap]],"")</f>
        <v/>
      </c>
      <c r="AG185" s="160" t="e">
        <f>ROUNDUP((Mérföldkövek[[#This Row],[Tervezettidő]]*24)/8,0)+Mérföldkövek[[#This Row],[Extra nap]]</f>
        <v>#VALUE!</v>
      </c>
      <c r="AH18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85" s="138"/>
      <c r="AJ185" s="161" cm="1">
        <f t="array" ref="AJ18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8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85" s="161" t="e" cm="1">
        <f t="array" aca="1" ref="AL18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8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85" s="139"/>
    </row>
    <row r="186" spans="1:40" x14ac:dyDescent="0.3">
      <c r="A186" s="151" t="str">
        <f>IFERROR(Folyamat[[#This Row],[DSMR]],"")</f>
        <v/>
      </c>
      <c r="B186" s="152" t="str">
        <f>IFERROR(Folyamat[[#This Row],[Feladat Rövidnév]],"")</f>
        <v/>
      </c>
      <c r="C186" s="152" t="str">
        <f>IFERROR(Mérföldkövek[[#This Row],[Projekt azonosító]] &amp; "-" &amp; Mérföldkövek[[#This Row],[Feladat Rövidnév]],"")</f>
        <v>-</v>
      </c>
      <c r="D186" s="153" t="str">
        <f>IFERROR(Folyamat[[#This Row],[Feladat leírás]],"")</f>
        <v/>
      </c>
      <c r="E186" s="154" t="str">
        <f>IFERROR(Folyamat[[#This Row],[Feladat Tipus]],"")</f>
        <v/>
      </c>
      <c r="F186" s="154" t="str">
        <f>IFERROR(Folyamat[[#This Row],[Kockázat]],"")</f>
        <v/>
      </c>
      <c r="G186" s="154" t="str">
        <f>IFERROR(Folyamat[[#This Row],[Részleg 02]],"")</f>
        <v/>
      </c>
      <c r="H186" s="154" t="str">
        <f>IFERROR(Folyamat[[#This Row],[Részleg 01]],"")</f>
        <v/>
      </c>
      <c r="I186" s="154" t="str">
        <f>IFERROR(Folyamat[[#This Row],[Felelős]],"")</f>
        <v/>
      </c>
      <c r="J186" s="154" t="str">
        <f>IFERROR(Folyamat[[#This Row],[Támogató]],"")</f>
        <v/>
      </c>
      <c r="K186" s="143"/>
      <c r="L186" s="143"/>
      <c r="M186" s="155" t="str">
        <f>IFERROR(Folyamat[[#This Row],[Volumen]],"")</f>
        <v/>
      </c>
      <c r="N186" s="156" t="str">
        <f>IFERROR(Folyamat[[#This Row],[Egység idő]],"")</f>
        <v/>
      </c>
      <c r="O186" s="157" t="str">
        <f>IFERROR(Folyamat[[#This Row],[Humánerő]],"")</f>
        <v/>
      </c>
      <c r="P186" s="166" t="str">
        <f>IFERROR(IF(Folyamat[[#This Row],[Ősszefoglaló feladat ID]]=0,"",Folyamat[[#This Row],[Ősszefoglaló feladat ID]]),"")</f>
        <v/>
      </c>
      <c r="Q186" s="159" t="str">
        <f>IFERROR(IF(Folyamat[[#This Row],[Szülő feladat ID]]=0,"",Folyamat[[#This Row],[Szülő feladat ID]]),"")</f>
        <v/>
      </c>
      <c r="R186" s="154" t="str">
        <f>IFERROR(IF(Folyamat[[#This Row],[Feladat Függöség Tipusa]]=0,"",Folyamat[[#This Row],[Feladat Függöség Tipusa]]),"")</f>
        <v/>
      </c>
      <c r="S186" s="160" t="str">
        <f>IFERROR(Folyamat[[#This Row],[Feladat Késleltetés]],"")</f>
        <v/>
      </c>
      <c r="T186" s="144"/>
      <c r="U186" s="141" t="str">
        <f>IFERROR(Folyamat[[#This Row],[Feladat Elinditása Részleges készültség esetén]],"")</f>
        <v/>
      </c>
      <c r="V18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86" s="162" cm="1">
        <f t="array" ref="W18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86" s="162" t="e">
        <f>Mérföldkövek[[#This Row],[Függökezdés Kalkulált]]+Mérföldkövek[[#This Row],[Feladat Késleltetés]]</f>
        <v>#VALUE!</v>
      </c>
      <c r="Y18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8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86" s="162" t="e" cm="1">
        <f t="array" aca="1" ref="AA18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8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86" s="169"/>
      <c r="AD18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8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86" s="163" t="str">
        <f>IFERROR(Folyamat[[#This Row],[Extra nap]],"")</f>
        <v/>
      </c>
      <c r="AG186" s="160" t="e">
        <f>ROUNDUP((Mérföldkövek[[#This Row],[Tervezettidő]]*24)/8,0)+Mérföldkövek[[#This Row],[Extra nap]]</f>
        <v>#VALUE!</v>
      </c>
      <c r="AH18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86" s="138"/>
      <c r="AJ186" s="161" cm="1">
        <f t="array" ref="AJ18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8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86" s="161" t="e" cm="1">
        <f t="array" aca="1" ref="AL18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8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86" s="139"/>
    </row>
    <row r="187" spans="1:40" x14ac:dyDescent="0.3">
      <c r="A187" s="151" t="str">
        <f>IFERROR(Folyamat[[#This Row],[DSMR]],"")</f>
        <v/>
      </c>
      <c r="B187" s="152" t="str">
        <f>IFERROR(Folyamat[[#This Row],[Feladat Rövidnév]],"")</f>
        <v/>
      </c>
      <c r="C187" s="152" t="str">
        <f>IFERROR(Mérföldkövek[[#This Row],[Projekt azonosító]] &amp; "-" &amp; Mérföldkövek[[#This Row],[Feladat Rövidnév]],"")</f>
        <v>-</v>
      </c>
      <c r="D187" s="153" t="str">
        <f>IFERROR(Folyamat[[#This Row],[Feladat leírás]],"")</f>
        <v/>
      </c>
      <c r="E187" s="154" t="str">
        <f>IFERROR(Folyamat[[#This Row],[Feladat Tipus]],"")</f>
        <v/>
      </c>
      <c r="F187" s="154" t="str">
        <f>IFERROR(Folyamat[[#This Row],[Kockázat]],"")</f>
        <v/>
      </c>
      <c r="G187" s="154" t="str">
        <f>IFERROR(Folyamat[[#This Row],[Részleg 02]],"")</f>
        <v/>
      </c>
      <c r="H187" s="154" t="str">
        <f>IFERROR(Folyamat[[#This Row],[Részleg 01]],"")</f>
        <v/>
      </c>
      <c r="I187" s="154" t="str">
        <f>IFERROR(Folyamat[[#This Row],[Felelős]],"")</f>
        <v/>
      </c>
      <c r="J187" s="154" t="str">
        <f>IFERROR(Folyamat[[#This Row],[Támogató]],"")</f>
        <v/>
      </c>
      <c r="K187" s="143"/>
      <c r="L187" s="143"/>
      <c r="M187" s="155" t="str">
        <f>IFERROR(Folyamat[[#This Row],[Volumen]],"")</f>
        <v/>
      </c>
      <c r="N187" s="156" t="str">
        <f>IFERROR(Folyamat[[#This Row],[Egység idő]],"")</f>
        <v/>
      </c>
      <c r="O187" s="157" t="str">
        <f>IFERROR(Folyamat[[#This Row],[Humánerő]],"")</f>
        <v/>
      </c>
      <c r="P187" s="166" t="str">
        <f>IFERROR(IF(Folyamat[[#This Row],[Ősszefoglaló feladat ID]]=0,"",Folyamat[[#This Row],[Ősszefoglaló feladat ID]]),"")</f>
        <v/>
      </c>
      <c r="Q187" s="159" t="str">
        <f>IFERROR(IF(Folyamat[[#This Row],[Szülő feladat ID]]=0,"",Folyamat[[#This Row],[Szülő feladat ID]]),"")</f>
        <v/>
      </c>
      <c r="R187" s="154" t="str">
        <f>IFERROR(IF(Folyamat[[#This Row],[Feladat Függöség Tipusa]]=0,"",Folyamat[[#This Row],[Feladat Függöség Tipusa]]),"")</f>
        <v/>
      </c>
      <c r="S187" s="160" t="str">
        <f>IFERROR(Folyamat[[#This Row],[Feladat Késleltetés]],"")</f>
        <v/>
      </c>
      <c r="T187" s="144"/>
      <c r="U187" s="141" t="str">
        <f>IFERROR(Folyamat[[#This Row],[Feladat Elinditása Részleges készültség esetén]],"")</f>
        <v/>
      </c>
      <c r="V18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87" s="162" cm="1">
        <f t="array" ref="W18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87" s="162" t="e">
        <f>Mérföldkövek[[#This Row],[Függökezdés Kalkulált]]+Mérföldkövek[[#This Row],[Feladat Késleltetés]]</f>
        <v>#VALUE!</v>
      </c>
      <c r="Y18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8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87" s="162" t="e" cm="1">
        <f t="array" aca="1" ref="AA18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8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87" s="169"/>
      <c r="AD18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8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87" s="163" t="str">
        <f>IFERROR(Folyamat[[#This Row],[Extra nap]],"")</f>
        <v/>
      </c>
      <c r="AG187" s="160" t="e">
        <f>ROUNDUP((Mérföldkövek[[#This Row],[Tervezettidő]]*24)/8,0)+Mérföldkövek[[#This Row],[Extra nap]]</f>
        <v>#VALUE!</v>
      </c>
      <c r="AH18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87" s="138"/>
      <c r="AJ187" s="161" cm="1">
        <f t="array" ref="AJ18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8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87" s="161" t="e" cm="1">
        <f t="array" aca="1" ref="AL18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8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87" s="139"/>
    </row>
    <row r="188" spans="1:40" x14ac:dyDescent="0.3">
      <c r="A188" s="151" t="str">
        <f>IFERROR(Folyamat[[#This Row],[DSMR]],"")</f>
        <v/>
      </c>
      <c r="B188" s="152" t="str">
        <f>IFERROR(Folyamat[[#This Row],[Feladat Rövidnév]],"")</f>
        <v/>
      </c>
      <c r="C188" s="152" t="str">
        <f>IFERROR(Mérföldkövek[[#This Row],[Projekt azonosító]] &amp; "-" &amp; Mérföldkövek[[#This Row],[Feladat Rövidnév]],"")</f>
        <v>-</v>
      </c>
      <c r="D188" s="153" t="str">
        <f>IFERROR(Folyamat[[#This Row],[Feladat leírás]],"")</f>
        <v/>
      </c>
      <c r="E188" s="154" t="str">
        <f>IFERROR(Folyamat[[#This Row],[Feladat Tipus]],"")</f>
        <v/>
      </c>
      <c r="F188" s="154" t="str">
        <f>IFERROR(Folyamat[[#This Row],[Kockázat]],"")</f>
        <v/>
      </c>
      <c r="G188" s="154" t="str">
        <f>IFERROR(Folyamat[[#This Row],[Részleg 02]],"")</f>
        <v/>
      </c>
      <c r="H188" s="154" t="str">
        <f>IFERROR(Folyamat[[#This Row],[Részleg 01]],"")</f>
        <v/>
      </c>
      <c r="I188" s="154" t="str">
        <f>IFERROR(Folyamat[[#This Row],[Felelős]],"")</f>
        <v/>
      </c>
      <c r="J188" s="154" t="str">
        <f>IFERROR(Folyamat[[#This Row],[Támogató]],"")</f>
        <v/>
      </c>
      <c r="K188" s="143"/>
      <c r="L188" s="143"/>
      <c r="M188" s="155" t="str">
        <f>IFERROR(Folyamat[[#This Row],[Volumen]],"")</f>
        <v/>
      </c>
      <c r="N188" s="156" t="str">
        <f>IFERROR(Folyamat[[#This Row],[Egység idő]],"")</f>
        <v/>
      </c>
      <c r="O188" s="157" t="str">
        <f>IFERROR(Folyamat[[#This Row],[Humánerő]],"")</f>
        <v/>
      </c>
      <c r="P188" s="166" t="str">
        <f>IFERROR(IF(Folyamat[[#This Row],[Ősszefoglaló feladat ID]]=0,"",Folyamat[[#This Row],[Ősszefoglaló feladat ID]]),"")</f>
        <v/>
      </c>
      <c r="Q188" s="159" t="str">
        <f>IFERROR(IF(Folyamat[[#This Row],[Szülő feladat ID]]=0,"",Folyamat[[#This Row],[Szülő feladat ID]]),"")</f>
        <v/>
      </c>
      <c r="R188" s="154" t="str">
        <f>IFERROR(IF(Folyamat[[#This Row],[Feladat Függöség Tipusa]]=0,"",Folyamat[[#This Row],[Feladat Függöség Tipusa]]),"")</f>
        <v/>
      </c>
      <c r="S188" s="160" t="str">
        <f>IFERROR(Folyamat[[#This Row],[Feladat Késleltetés]],"")</f>
        <v/>
      </c>
      <c r="T188" s="144"/>
      <c r="U188" s="141" t="str">
        <f>IFERROR(Folyamat[[#This Row],[Feladat Elinditása Részleges készültség esetén]],"")</f>
        <v/>
      </c>
      <c r="V18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88" s="162" cm="1">
        <f t="array" ref="W18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88" s="162" t="e">
        <f>Mérföldkövek[[#This Row],[Függökezdés Kalkulált]]+Mérföldkövek[[#This Row],[Feladat Késleltetés]]</f>
        <v>#VALUE!</v>
      </c>
      <c r="Y18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8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88" s="162" t="e" cm="1">
        <f t="array" aca="1" ref="AA18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8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88" s="169"/>
      <c r="AD18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8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88" s="163" t="str">
        <f>IFERROR(Folyamat[[#This Row],[Extra nap]],"")</f>
        <v/>
      </c>
      <c r="AG188" s="160" t="e">
        <f>ROUNDUP((Mérföldkövek[[#This Row],[Tervezettidő]]*24)/8,0)+Mérföldkövek[[#This Row],[Extra nap]]</f>
        <v>#VALUE!</v>
      </c>
      <c r="AH18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88" s="138"/>
      <c r="AJ188" s="161" cm="1">
        <f t="array" ref="AJ18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8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88" s="161" t="e" cm="1">
        <f t="array" aca="1" ref="AL18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8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88" s="139"/>
    </row>
    <row r="189" spans="1:40" x14ac:dyDescent="0.3">
      <c r="A189" s="151" t="str">
        <f>IFERROR(Folyamat[[#This Row],[DSMR]],"")</f>
        <v/>
      </c>
      <c r="B189" s="152" t="str">
        <f>IFERROR(Folyamat[[#This Row],[Feladat Rövidnév]],"")</f>
        <v/>
      </c>
      <c r="C189" s="152" t="str">
        <f>IFERROR(Mérföldkövek[[#This Row],[Projekt azonosító]] &amp; "-" &amp; Mérföldkövek[[#This Row],[Feladat Rövidnév]],"")</f>
        <v>-</v>
      </c>
      <c r="D189" s="153" t="str">
        <f>IFERROR(Folyamat[[#This Row],[Feladat leírás]],"")</f>
        <v/>
      </c>
      <c r="E189" s="154" t="str">
        <f>IFERROR(Folyamat[[#This Row],[Feladat Tipus]],"")</f>
        <v/>
      </c>
      <c r="F189" s="154" t="str">
        <f>IFERROR(Folyamat[[#This Row],[Kockázat]],"")</f>
        <v/>
      </c>
      <c r="G189" s="154" t="str">
        <f>IFERROR(Folyamat[[#This Row],[Részleg 02]],"")</f>
        <v/>
      </c>
      <c r="H189" s="154" t="str">
        <f>IFERROR(Folyamat[[#This Row],[Részleg 01]],"")</f>
        <v/>
      </c>
      <c r="I189" s="154" t="str">
        <f>IFERROR(Folyamat[[#This Row],[Felelős]],"")</f>
        <v/>
      </c>
      <c r="J189" s="154" t="str">
        <f>IFERROR(Folyamat[[#This Row],[Támogató]],"")</f>
        <v/>
      </c>
      <c r="K189" s="143"/>
      <c r="L189" s="143"/>
      <c r="M189" s="155" t="str">
        <f>IFERROR(Folyamat[[#This Row],[Volumen]],"")</f>
        <v/>
      </c>
      <c r="N189" s="156" t="str">
        <f>IFERROR(Folyamat[[#This Row],[Egység idő]],"")</f>
        <v/>
      </c>
      <c r="O189" s="157" t="str">
        <f>IFERROR(Folyamat[[#This Row],[Humánerő]],"")</f>
        <v/>
      </c>
      <c r="P189" s="166" t="str">
        <f>IFERROR(IF(Folyamat[[#This Row],[Ősszefoglaló feladat ID]]=0,"",Folyamat[[#This Row],[Ősszefoglaló feladat ID]]),"")</f>
        <v/>
      </c>
      <c r="Q189" s="159" t="str">
        <f>IFERROR(IF(Folyamat[[#This Row],[Szülő feladat ID]]=0,"",Folyamat[[#This Row],[Szülő feladat ID]]),"")</f>
        <v/>
      </c>
      <c r="R189" s="154" t="str">
        <f>IFERROR(IF(Folyamat[[#This Row],[Feladat Függöség Tipusa]]=0,"",Folyamat[[#This Row],[Feladat Függöség Tipusa]]),"")</f>
        <v/>
      </c>
      <c r="S189" s="160" t="str">
        <f>IFERROR(Folyamat[[#This Row],[Feladat Késleltetés]],"")</f>
        <v/>
      </c>
      <c r="T189" s="144"/>
      <c r="U189" s="141" t="str">
        <f>IFERROR(Folyamat[[#This Row],[Feladat Elinditása Részleges készültség esetén]],"")</f>
        <v/>
      </c>
      <c r="V18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89" s="162" cm="1">
        <f t="array" ref="W18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89" s="162" t="e">
        <f>Mérföldkövek[[#This Row],[Függökezdés Kalkulált]]+Mérföldkövek[[#This Row],[Feladat Késleltetés]]</f>
        <v>#VALUE!</v>
      </c>
      <c r="Y18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8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89" s="162" t="e" cm="1">
        <f t="array" aca="1" ref="AA18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8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89" s="169"/>
      <c r="AD18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8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89" s="163" t="str">
        <f>IFERROR(Folyamat[[#This Row],[Extra nap]],"")</f>
        <v/>
      </c>
      <c r="AG189" s="160" t="e">
        <f>ROUNDUP((Mérföldkövek[[#This Row],[Tervezettidő]]*24)/8,0)+Mérföldkövek[[#This Row],[Extra nap]]</f>
        <v>#VALUE!</v>
      </c>
      <c r="AH18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89" s="138"/>
      <c r="AJ189" s="161" cm="1">
        <f t="array" ref="AJ18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8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89" s="161" t="e" cm="1">
        <f t="array" aca="1" ref="AL18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8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89" s="139"/>
    </row>
    <row r="190" spans="1:40" x14ac:dyDescent="0.3">
      <c r="A190" s="151" t="str">
        <f>IFERROR(Folyamat[[#This Row],[DSMR]],"")</f>
        <v/>
      </c>
      <c r="B190" s="152" t="str">
        <f>IFERROR(Folyamat[[#This Row],[Feladat Rövidnév]],"")</f>
        <v/>
      </c>
      <c r="C190" s="152" t="str">
        <f>IFERROR(Mérföldkövek[[#This Row],[Projekt azonosító]] &amp; "-" &amp; Mérföldkövek[[#This Row],[Feladat Rövidnév]],"")</f>
        <v>-</v>
      </c>
      <c r="D190" s="153" t="str">
        <f>IFERROR(Folyamat[[#This Row],[Feladat leírás]],"")</f>
        <v/>
      </c>
      <c r="E190" s="154" t="str">
        <f>IFERROR(Folyamat[[#This Row],[Feladat Tipus]],"")</f>
        <v/>
      </c>
      <c r="F190" s="154" t="str">
        <f>IFERROR(Folyamat[[#This Row],[Kockázat]],"")</f>
        <v/>
      </c>
      <c r="G190" s="154" t="str">
        <f>IFERROR(Folyamat[[#This Row],[Részleg 02]],"")</f>
        <v/>
      </c>
      <c r="H190" s="154" t="str">
        <f>IFERROR(Folyamat[[#This Row],[Részleg 01]],"")</f>
        <v/>
      </c>
      <c r="I190" s="154" t="str">
        <f>IFERROR(Folyamat[[#This Row],[Felelős]],"")</f>
        <v/>
      </c>
      <c r="J190" s="154" t="str">
        <f>IFERROR(Folyamat[[#This Row],[Támogató]],"")</f>
        <v/>
      </c>
      <c r="K190" s="143"/>
      <c r="L190" s="143"/>
      <c r="M190" s="155" t="str">
        <f>IFERROR(Folyamat[[#This Row],[Volumen]],"")</f>
        <v/>
      </c>
      <c r="N190" s="156" t="str">
        <f>IFERROR(Folyamat[[#This Row],[Egység idő]],"")</f>
        <v/>
      </c>
      <c r="O190" s="157" t="str">
        <f>IFERROR(Folyamat[[#This Row],[Humánerő]],"")</f>
        <v/>
      </c>
      <c r="P190" s="166" t="str">
        <f>IFERROR(IF(Folyamat[[#This Row],[Ősszefoglaló feladat ID]]=0,"",Folyamat[[#This Row],[Ősszefoglaló feladat ID]]),"")</f>
        <v/>
      </c>
      <c r="Q190" s="159" t="str">
        <f>IFERROR(IF(Folyamat[[#This Row],[Szülő feladat ID]]=0,"",Folyamat[[#This Row],[Szülő feladat ID]]),"")</f>
        <v/>
      </c>
      <c r="R190" s="154" t="str">
        <f>IFERROR(IF(Folyamat[[#This Row],[Feladat Függöség Tipusa]]=0,"",Folyamat[[#This Row],[Feladat Függöség Tipusa]]),"")</f>
        <v/>
      </c>
      <c r="S190" s="160" t="str">
        <f>IFERROR(Folyamat[[#This Row],[Feladat Késleltetés]],"")</f>
        <v/>
      </c>
      <c r="T190" s="144"/>
      <c r="U190" s="141" t="str">
        <f>IFERROR(Folyamat[[#This Row],[Feladat Elinditása Részleges készültség esetén]],"")</f>
        <v/>
      </c>
      <c r="V19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90" s="162" cm="1">
        <f t="array" ref="W19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90" s="162" t="e">
        <f>Mérföldkövek[[#This Row],[Függökezdés Kalkulált]]+Mérföldkövek[[#This Row],[Feladat Késleltetés]]</f>
        <v>#VALUE!</v>
      </c>
      <c r="Y19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9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90" s="162" t="e" cm="1">
        <f t="array" aca="1" ref="AA19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9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90" s="169"/>
      <c r="AD19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9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90" s="163" t="str">
        <f>IFERROR(Folyamat[[#This Row],[Extra nap]],"")</f>
        <v/>
      </c>
      <c r="AG190" s="160" t="e">
        <f>ROUNDUP((Mérföldkövek[[#This Row],[Tervezettidő]]*24)/8,0)+Mérföldkövek[[#This Row],[Extra nap]]</f>
        <v>#VALUE!</v>
      </c>
      <c r="AH19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90" s="138"/>
      <c r="AJ190" s="161" cm="1">
        <f t="array" ref="AJ19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9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90" s="161" t="e" cm="1">
        <f t="array" aca="1" ref="AL19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9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90" s="139"/>
    </row>
    <row r="191" spans="1:40" x14ac:dyDescent="0.3">
      <c r="A191" s="151" t="str">
        <f>IFERROR(Folyamat[[#This Row],[DSMR]],"")</f>
        <v/>
      </c>
      <c r="B191" s="152" t="str">
        <f>IFERROR(Folyamat[[#This Row],[Feladat Rövidnév]],"")</f>
        <v/>
      </c>
      <c r="C191" s="152" t="str">
        <f>IFERROR(Mérföldkövek[[#This Row],[Projekt azonosító]] &amp; "-" &amp; Mérföldkövek[[#This Row],[Feladat Rövidnév]],"")</f>
        <v>-</v>
      </c>
      <c r="D191" s="153" t="str">
        <f>IFERROR(Folyamat[[#This Row],[Feladat leírás]],"")</f>
        <v/>
      </c>
      <c r="E191" s="154" t="str">
        <f>IFERROR(Folyamat[[#This Row],[Feladat Tipus]],"")</f>
        <v/>
      </c>
      <c r="F191" s="154" t="str">
        <f>IFERROR(Folyamat[[#This Row],[Kockázat]],"")</f>
        <v/>
      </c>
      <c r="G191" s="154" t="str">
        <f>IFERROR(Folyamat[[#This Row],[Részleg 02]],"")</f>
        <v/>
      </c>
      <c r="H191" s="154" t="str">
        <f>IFERROR(Folyamat[[#This Row],[Részleg 01]],"")</f>
        <v/>
      </c>
      <c r="I191" s="154" t="str">
        <f>IFERROR(Folyamat[[#This Row],[Felelős]],"")</f>
        <v/>
      </c>
      <c r="J191" s="154" t="str">
        <f>IFERROR(Folyamat[[#This Row],[Támogató]],"")</f>
        <v/>
      </c>
      <c r="K191" s="143"/>
      <c r="L191" s="143"/>
      <c r="M191" s="155" t="str">
        <f>IFERROR(Folyamat[[#This Row],[Volumen]],"")</f>
        <v/>
      </c>
      <c r="N191" s="156" t="str">
        <f>IFERROR(Folyamat[[#This Row],[Egység idő]],"")</f>
        <v/>
      </c>
      <c r="O191" s="157" t="str">
        <f>IFERROR(Folyamat[[#This Row],[Humánerő]],"")</f>
        <v/>
      </c>
      <c r="P191" s="166" t="str">
        <f>IFERROR(IF(Folyamat[[#This Row],[Ősszefoglaló feladat ID]]=0,"",Folyamat[[#This Row],[Ősszefoglaló feladat ID]]),"")</f>
        <v/>
      </c>
      <c r="Q191" s="159" t="str">
        <f>IFERROR(IF(Folyamat[[#This Row],[Szülő feladat ID]]=0,"",Folyamat[[#This Row],[Szülő feladat ID]]),"")</f>
        <v/>
      </c>
      <c r="R191" s="154" t="str">
        <f>IFERROR(IF(Folyamat[[#This Row],[Feladat Függöség Tipusa]]=0,"",Folyamat[[#This Row],[Feladat Függöség Tipusa]]),"")</f>
        <v/>
      </c>
      <c r="S191" s="160" t="str">
        <f>IFERROR(Folyamat[[#This Row],[Feladat Késleltetés]],"")</f>
        <v/>
      </c>
      <c r="T191" s="144"/>
      <c r="U191" s="141" t="str">
        <f>IFERROR(Folyamat[[#This Row],[Feladat Elinditása Részleges készültség esetén]],"")</f>
        <v/>
      </c>
      <c r="V191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91" s="162" cm="1">
        <f t="array" ref="W191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91" s="162" t="e">
        <f>Mérföldkövek[[#This Row],[Függökezdés Kalkulált]]+Mérföldkövek[[#This Row],[Feladat Késleltetés]]</f>
        <v>#VALUE!</v>
      </c>
      <c r="Y191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91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91" s="162" t="e" cm="1">
        <f t="array" aca="1" ref="AA191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91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91" s="169"/>
      <c r="AD19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91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91" s="163" t="str">
        <f>IFERROR(Folyamat[[#This Row],[Extra nap]],"")</f>
        <v/>
      </c>
      <c r="AG191" s="160" t="e">
        <f>ROUNDUP((Mérföldkövek[[#This Row],[Tervezettidő]]*24)/8,0)+Mérföldkövek[[#This Row],[Extra nap]]</f>
        <v>#VALUE!</v>
      </c>
      <c r="AH191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91" s="138"/>
      <c r="AJ191" s="161" cm="1">
        <f t="array" ref="AJ191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91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91" s="161" t="e" cm="1">
        <f t="array" aca="1" ref="AL191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91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91" s="139"/>
    </row>
    <row r="192" spans="1:40" x14ac:dyDescent="0.3">
      <c r="A192" s="151" t="str">
        <f>IFERROR(Folyamat[[#This Row],[DSMR]],"")</f>
        <v/>
      </c>
      <c r="B192" s="152" t="str">
        <f>IFERROR(Folyamat[[#This Row],[Feladat Rövidnév]],"")</f>
        <v/>
      </c>
      <c r="C192" s="152" t="str">
        <f>IFERROR(Mérföldkövek[[#This Row],[Projekt azonosító]] &amp; "-" &amp; Mérföldkövek[[#This Row],[Feladat Rövidnév]],"")</f>
        <v>-</v>
      </c>
      <c r="D192" s="153" t="str">
        <f>IFERROR(Folyamat[[#This Row],[Feladat leírás]],"")</f>
        <v/>
      </c>
      <c r="E192" s="154" t="str">
        <f>IFERROR(Folyamat[[#This Row],[Feladat Tipus]],"")</f>
        <v/>
      </c>
      <c r="F192" s="154" t="str">
        <f>IFERROR(Folyamat[[#This Row],[Kockázat]],"")</f>
        <v/>
      </c>
      <c r="G192" s="154" t="str">
        <f>IFERROR(Folyamat[[#This Row],[Részleg 02]],"")</f>
        <v/>
      </c>
      <c r="H192" s="154" t="str">
        <f>IFERROR(Folyamat[[#This Row],[Részleg 01]],"")</f>
        <v/>
      </c>
      <c r="I192" s="154" t="str">
        <f>IFERROR(Folyamat[[#This Row],[Felelős]],"")</f>
        <v/>
      </c>
      <c r="J192" s="154" t="str">
        <f>IFERROR(Folyamat[[#This Row],[Támogató]],"")</f>
        <v/>
      </c>
      <c r="K192" s="143"/>
      <c r="L192" s="143"/>
      <c r="M192" s="155" t="str">
        <f>IFERROR(Folyamat[[#This Row],[Volumen]],"")</f>
        <v/>
      </c>
      <c r="N192" s="156" t="str">
        <f>IFERROR(Folyamat[[#This Row],[Egység idő]],"")</f>
        <v/>
      </c>
      <c r="O192" s="157" t="str">
        <f>IFERROR(Folyamat[[#This Row],[Humánerő]],"")</f>
        <v/>
      </c>
      <c r="P192" s="166" t="str">
        <f>IFERROR(IF(Folyamat[[#This Row],[Ősszefoglaló feladat ID]]=0,"",Folyamat[[#This Row],[Ősszefoglaló feladat ID]]),"")</f>
        <v/>
      </c>
      <c r="Q192" s="159" t="str">
        <f>IFERROR(IF(Folyamat[[#This Row],[Szülő feladat ID]]=0,"",Folyamat[[#This Row],[Szülő feladat ID]]),"")</f>
        <v/>
      </c>
      <c r="R192" s="154" t="str">
        <f>IFERROR(IF(Folyamat[[#This Row],[Feladat Függöség Tipusa]]=0,"",Folyamat[[#This Row],[Feladat Függöség Tipusa]]),"")</f>
        <v/>
      </c>
      <c r="S192" s="160" t="str">
        <f>IFERROR(Folyamat[[#This Row],[Feladat Késleltetés]],"")</f>
        <v/>
      </c>
      <c r="T192" s="144"/>
      <c r="U192" s="141" t="str">
        <f>IFERROR(Folyamat[[#This Row],[Feladat Elinditása Részleges készültség esetén]],"")</f>
        <v/>
      </c>
      <c r="V192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92" s="162" cm="1">
        <f t="array" ref="W192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92" s="162" t="e">
        <f>Mérföldkövek[[#This Row],[Függökezdés Kalkulált]]+Mérföldkövek[[#This Row],[Feladat Késleltetés]]</f>
        <v>#VALUE!</v>
      </c>
      <c r="Y192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92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92" s="162" t="e" cm="1">
        <f t="array" aca="1" ref="AA192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92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92" s="169"/>
      <c r="AD19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92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92" s="163" t="str">
        <f>IFERROR(Folyamat[[#This Row],[Extra nap]],"")</f>
        <v/>
      </c>
      <c r="AG192" s="160" t="e">
        <f>ROUNDUP((Mérföldkövek[[#This Row],[Tervezettidő]]*24)/8,0)+Mérföldkövek[[#This Row],[Extra nap]]</f>
        <v>#VALUE!</v>
      </c>
      <c r="AH192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92" s="138"/>
      <c r="AJ192" s="161" cm="1">
        <f t="array" ref="AJ192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92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92" s="161" t="e" cm="1">
        <f t="array" aca="1" ref="AL192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92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92" s="139"/>
    </row>
    <row r="193" spans="1:40" x14ac:dyDescent="0.3">
      <c r="A193" s="151" t="str">
        <f>IFERROR(Folyamat[[#This Row],[DSMR]],"")</f>
        <v/>
      </c>
      <c r="B193" s="152" t="str">
        <f>IFERROR(Folyamat[[#This Row],[Feladat Rövidnév]],"")</f>
        <v/>
      </c>
      <c r="C193" s="152" t="str">
        <f>IFERROR(Mérföldkövek[[#This Row],[Projekt azonosító]] &amp; "-" &amp; Mérföldkövek[[#This Row],[Feladat Rövidnév]],"")</f>
        <v>-</v>
      </c>
      <c r="D193" s="153" t="str">
        <f>IFERROR(Folyamat[[#This Row],[Feladat leírás]],"")</f>
        <v/>
      </c>
      <c r="E193" s="154" t="str">
        <f>IFERROR(Folyamat[[#This Row],[Feladat Tipus]],"")</f>
        <v/>
      </c>
      <c r="F193" s="154" t="str">
        <f>IFERROR(Folyamat[[#This Row],[Kockázat]],"")</f>
        <v/>
      </c>
      <c r="G193" s="154" t="str">
        <f>IFERROR(Folyamat[[#This Row],[Részleg 02]],"")</f>
        <v/>
      </c>
      <c r="H193" s="154" t="str">
        <f>IFERROR(Folyamat[[#This Row],[Részleg 01]],"")</f>
        <v/>
      </c>
      <c r="I193" s="154" t="str">
        <f>IFERROR(Folyamat[[#This Row],[Felelős]],"")</f>
        <v/>
      </c>
      <c r="J193" s="154" t="str">
        <f>IFERROR(Folyamat[[#This Row],[Támogató]],"")</f>
        <v/>
      </c>
      <c r="K193" s="143"/>
      <c r="L193" s="143"/>
      <c r="M193" s="155" t="str">
        <f>IFERROR(Folyamat[[#This Row],[Volumen]],"")</f>
        <v/>
      </c>
      <c r="N193" s="156" t="str">
        <f>IFERROR(Folyamat[[#This Row],[Egység idő]],"")</f>
        <v/>
      </c>
      <c r="O193" s="157" t="str">
        <f>IFERROR(Folyamat[[#This Row],[Humánerő]],"")</f>
        <v/>
      </c>
      <c r="P193" s="166" t="str">
        <f>IFERROR(IF(Folyamat[[#This Row],[Ősszefoglaló feladat ID]]=0,"",Folyamat[[#This Row],[Ősszefoglaló feladat ID]]),"")</f>
        <v/>
      </c>
      <c r="Q193" s="159" t="str">
        <f>IFERROR(IF(Folyamat[[#This Row],[Szülő feladat ID]]=0,"",Folyamat[[#This Row],[Szülő feladat ID]]),"")</f>
        <v/>
      </c>
      <c r="R193" s="154" t="str">
        <f>IFERROR(IF(Folyamat[[#This Row],[Feladat Függöség Tipusa]]=0,"",Folyamat[[#This Row],[Feladat Függöség Tipusa]]),"")</f>
        <v/>
      </c>
      <c r="S193" s="160" t="str">
        <f>IFERROR(Folyamat[[#This Row],[Feladat Késleltetés]],"")</f>
        <v/>
      </c>
      <c r="T193" s="144"/>
      <c r="U193" s="141" t="str">
        <f>IFERROR(Folyamat[[#This Row],[Feladat Elinditása Részleges készültség esetén]],"")</f>
        <v/>
      </c>
      <c r="V193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93" s="162" cm="1">
        <f t="array" ref="W193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93" s="162" t="e">
        <f>Mérföldkövek[[#This Row],[Függökezdés Kalkulált]]+Mérföldkövek[[#This Row],[Feladat Késleltetés]]</f>
        <v>#VALUE!</v>
      </c>
      <c r="Y193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93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93" s="162" t="e" cm="1">
        <f t="array" aca="1" ref="AA193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93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93" s="169"/>
      <c r="AD19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93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93" s="163" t="str">
        <f>IFERROR(Folyamat[[#This Row],[Extra nap]],"")</f>
        <v/>
      </c>
      <c r="AG193" s="160" t="e">
        <f>ROUNDUP((Mérföldkövek[[#This Row],[Tervezettidő]]*24)/8,0)+Mérföldkövek[[#This Row],[Extra nap]]</f>
        <v>#VALUE!</v>
      </c>
      <c r="AH193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93" s="138"/>
      <c r="AJ193" s="161" cm="1">
        <f t="array" ref="AJ193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93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93" s="161" t="e" cm="1">
        <f t="array" aca="1" ref="AL193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93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93" s="139"/>
    </row>
    <row r="194" spans="1:40" x14ac:dyDescent="0.3">
      <c r="A194" s="151" t="str">
        <f>IFERROR(Folyamat[[#This Row],[DSMR]],"")</f>
        <v/>
      </c>
      <c r="B194" s="152" t="str">
        <f>IFERROR(Folyamat[[#This Row],[Feladat Rövidnév]],"")</f>
        <v/>
      </c>
      <c r="C194" s="152" t="str">
        <f>IFERROR(Mérföldkövek[[#This Row],[Projekt azonosító]] &amp; "-" &amp; Mérföldkövek[[#This Row],[Feladat Rövidnév]],"")</f>
        <v>-</v>
      </c>
      <c r="D194" s="153" t="str">
        <f>IFERROR(Folyamat[[#This Row],[Feladat leírás]],"")</f>
        <v/>
      </c>
      <c r="E194" s="154" t="str">
        <f>IFERROR(Folyamat[[#This Row],[Feladat Tipus]],"")</f>
        <v/>
      </c>
      <c r="F194" s="154" t="str">
        <f>IFERROR(Folyamat[[#This Row],[Kockázat]],"")</f>
        <v/>
      </c>
      <c r="G194" s="154" t="str">
        <f>IFERROR(Folyamat[[#This Row],[Részleg 02]],"")</f>
        <v/>
      </c>
      <c r="H194" s="154" t="str">
        <f>IFERROR(Folyamat[[#This Row],[Részleg 01]],"")</f>
        <v/>
      </c>
      <c r="I194" s="154" t="str">
        <f>IFERROR(Folyamat[[#This Row],[Felelős]],"")</f>
        <v/>
      </c>
      <c r="J194" s="154" t="str">
        <f>IFERROR(Folyamat[[#This Row],[Támogató]],"")</f>
        <v/>
      </c>
      <c r="K194" s="143"/>
      <c r="L194" s="143"/>
      <c r="M194" s="155" t="str">
        <f>IFERROR(Folyamat[[#This Row],[Volumen]],"")</f>
        <v/>
      </c>
      <c r="N194" s="156" t="str">
        <f>IFERROR(Folyamat[[#This Row],[Egység idő]],"")</f>
        <v/>
      </c>
      <c r="O194" s="157" t="str">
        <f>IFERROR(Folyamat[[#This Row],[Humánerő]],"")</f>
        <v/>
      </c>
      <c r="P194" s="166" t="str">
        <f>IFERROR(IF(Folyamat[[#This Row],[Ősszefoglaló feladat ID]]=0,"",Folyamat[[#This Row],[Ősszefoglaló feladat ID]]),"")</f>
        <v/>
      </c>
      <c r="Q194" s="159" t="str">
        <f>IFERROR(IF(Folyamat[[#This Row],[Szülő feladat ID]]=0,"",Folyamat[[#This Row],[Szülő feladat ID]]),"")</f>
        <v/>
      </c>
      <c r="R194" s="154" t="str">
        <f>IFERROR(IF(Folyamat[[#This Row],[Feladat Függöség Tipusa]]=0,"",Folyamat[[#This Row],[Feladat Függöség Tipusa]]),"")</f>
        <v/>
      </c>
      <c r="S194" s="160" t="str">
        <f>IFERROR(Folyamat[[#This Row],[Feladat Késleltetés]],"")</f>
        <v/>
      </c>
      <c r="T194" s="144"/>
      <c r="U194" s="141" t="str">
        <f>IFERROR(Folyamat[[#This Row],[Feladat Elinditása Részleges készültség esetén]],"")</f>
        <v/>
      </c>
      <c r="V194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94" s="162" cm="1">
        <f t="array" ref="W194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94" s="162" t="e">
        <f>Mérföldkövek[[#This Row],[Függökezdés Kalkulált]]+Mérföldkövek[[#This Row],[Feladat Késleltetés]]</f>
        <v>#VALUE!</v>
      </c>
      <c r="Y194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94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94" s="162" t="e" cm="1">
        <f t="array" aca="1" ref="AA194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94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94" s="169"/>
      <c r="AD19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94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94" s="163" t="str">
        <f>IFERROR(Folyamat[[#This Row],[Extra nap]],"")</f>
        <v/>
      </c>
      <c r="AG194" s="160" t="e">
        <f>ROUNDUP((Mérföldkövek[[#This Row],[Tervezettidő]]*24)/8,0)+Mérföldkövek[[#This Row],[Extra nap]]</f>
        <v>#VALUE!</v>
      </c>
      <c r="AH194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94" s="138"/>
      <c r="AJ194" s="161" cm="1">
        <f t="array" ref="AJ194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94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94" s="161" t="e" cm="1">
        <f t="array" aca="1" ref="AL194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94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94" s="139"/>
    </row>
    <row r="195" spans="1:40" x14ac:dyDescent="0.3">
      <c r="A195" s="151" t="str">
        <f>IFERROR(Folyamat[[#This Row],[DSMR]],"")</f>
        <v/>
      </c>
      <c r="B195" s="152" t="str">
        <f>IFERROR(Folyamat[[#This Row],[Feladat Rövidnév]],"")</f>
        <v/>
      </c>
      <c r="C195" s="152" t="str">
        <f>IFERROR(Mérföldkövek[[#This Row],[Projekt azonosító]] &amp; "-" &amp; Mérföldkövek[[#This Row],[Feladat Rövidnév]],"")</f>
        <v>-</v>
      </c>
      <c r="D195" s="153" t="str">
        <f>IFERROR(Folyamat[[#This Row],[Feladat leírás]],"")</f>
        <v/>
      </c>
      <c r="E195" s="154" t="str">
        <f>IFERROR(Folyamat[[#This Row],[Feladat Tipus]],"")</f>
        <v/>
      </c>
      <c r="F195" s="154" t="str">
        <f>IFERROR(Folyamat[[#This Row],[Kockázat]],"")</f>
        <v/>
      </c>
      <c r="G195" s="154" t="str">
        <f>IFERROR(Folyamat[[#This Row],[Részleg 02]],"")</f>
        <v/>
      </c>
      <c r="H195" s="154" t="str">
        <f>IFERROR(Folyamat[[#This Row],[Részleg 01]],"")</f>
        <v/>
      </c>
      <c r="I195" s="154" t="str">
        <f>IFERROR(Folyamat[[#This Row],[Felelős]],"")</f>
        <v/>
      </c>
      <c r="J195" s="154" t="str">
        <f>IFERROR(Folyamat[[#This Row],[Támogató]],"")</f>
        <v/>
      </c>
      <c r="K195" s="143"/>
      <c r="L195" s="143"/>
      <c r="M195" s="155" t="str">
        <f>IFERROR(Folyamat[[#This Row],[Volumen]],"")</f>
        <v/>
      </c>
      <c r="N195" s="156" t="str">
        <f>IFERROR(Folyamat[[#This Row],[Egység idő]],"")</f>
        <v/>
      </c>
      <c r="O195" s="157" t="str">
        <f>IFERROR(Folyamat[[#This Row],[Humánerő]],"")</f>
        <v/>
      </c>
      <c r="P195" s="166" t="str">
        <f>IFERROR(IF(Folyamat[[#This Row],[Ősszefoglaló feladat ID]]=0,"",Folyamat[[#This Row],[Ősszefoglaló feladat ID]]),"")</f>
        <v/>
      </c>
      <c r="Q195" s="159" t="str">
        <f>IFERROR(IF(Folyamat[[#This Row],[Szülő feladat ID]]=0,"",Folyamat[[#This Row],[Szülő feladat ID]]),"")</f>
        <v/>
      </c>
      <c r="R195" s="154" t="str">
        <f>IFERROR(IF(Folyamat[[#This Row],[Feladat Függöség Tipusa]]=0,"",Folyamat[[#This Row],[Feladat Függöség Tipusa]]),"")</f>
        <v/>
      </c>
      <c r="S195" s="160" t="str">
        <f>IFERROR(Folyamat[[#This Row],[Feladat Késleltetés]],"")</f>
        <v/>
      </c>
      <c r="T195" s="144"/>
      <c r="U195" s="141" t="str">
        <f>IFERROR(Folyamat[[#This Row],[Feladat Elinditása Részleges készültség esetén]],"")</f>
        <v/>
      </c>
      <c r="V195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95" s="162" cm="1">
        <f t="array" ref="W195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95" s="162" t="e">
        <f>Mérföldkövek[[#This Row],[Függökezdés Kalkulált]]+Mérföldkövek[[#This Row],[Feladat Késleltetés]]</f>
        <v>#VALUE!</v>
      </c>
      <c r="Y195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95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95" s="162" t="e" cm="1">
        <f t="array" aca="1" ref="AA195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95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95" s="169"/>
      <c r="AD19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95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95" s="163" t="str">
        <f>IFERROR(Folyamat[[#This Row],[Extra nap]],"")</f>
        <v/>
      </c>
      <c r="AG195" s="160" t="e">
        <f>ROUNDUP((Mérföldkövek[[#This Row],[Tervezettidő]]*24)/8,0)+Mérföldkövek[[#This Row],[Extra nap]]</f>
        <v>#VALUE!</v>
      </c>
      <c r="AH195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95" s="138"/>
      <c r="AJ195" s="161" cm="1">
        <f t="array" ref="AJ195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95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95" s="161" t="e" cm="1">
        <f t="array" aca="1" ref="AL195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95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95" s="139"/>
    </row>
    <row r="196" spans="1:40" x14ac:dyDescent="0.3">
      <c r="A196" s="151" t="str">
        <f>IFERROR(Folyamat[[#This Row],[DSMR]],"")</f>
        <v/>
      </c>
      <c r="B196" s="152" t="str">
        <f>IFERROR(Folyamat[[#This Row],[Feladat Rövidnév]],"")</f>
        <v/>
      </c>
      <c r="C196" s="152" t="str">
        <f>IFERROR(Mérföldkövek[[#This Row],[Projekt azonosító]] &amp; "-" &amp; Mérföldkövek[[#This Row],[Feladat Rövidnév]],"")</f>
        <v>-</v>
      </c>
      <c r="D196" s="153" t="str">
        <f>IFERROR(Folyamat[[#This Row],[Feladat leírás]],"")</f>
        <v/>
      </c>
      <c r="E196" s="154" t="str">
        <f>IFERROR(Folyamat[[#This Row],[Feladat Tipus]],"")</f>
        <v/>
      </c>
      <c r="F196" s="154" t="str">
        <f>IFERROR(Folyamat[[#This Row],[Kockázat]],"")</f>
        <v/>
      </c>
      <c r="G196" s="154" t="str">
        <f>IFERROR(Folyamat[[#This Row],[Részleg 02]],"")</f>
        <v/>
      </c>
      <c r="H196" s="154" t="str">
        <f>IFERROR(Folyamat[[#This Row],[Részleg 01]],"")</f>
        <v/>
      </c>
      <c r="I196" s="154" t="str">
        <f>IFERROR(Folyamat[[#This Row],[Felelős]],"")</f>
        <v/>
      </c>
      <c r="J196" s="154" t="str">
        <f>IFERROR(Folyamat[[#This Row],[Támogató]],"")</f>
        <v/>
      </c>
      <c r="K196" s="143"/>
      <c r="L196" s="143"/>
      <c r="M196" s="155" t="str">
        <f>IFERROR(Folyamat[[#This Row],[Volumen]],"")</f>
        <v/>
      </c>
      <c r="N196" s="156" t="str">
        <f>IFERROR(Folyamat[[#This Row],[Egység idő]],"")</f>
        <v/>
      </c>
      <c r="O196" s="157" t="str">
        <f>IFERROR(Folyamat[[#This Row],[Humánerő]],"")</f>
        <v/>
      </c>
      <c r="P196" s="166" t="str">
        <f>IFERROR(IF(Folyamat[[#This Row],[Ősszefoglaló feladat ID]]=0,"",Folyamat[[#This Row],[Ősszefoglaló feladat ID]]),"")</f>
        <v/>
      </c>
      <c r="Q196" s="159" t="str">
        <f>IFERROR(IF(Folyamat[[#This Row],[Szülő feladat ID]]=0,"",Folyamat[[#This Row],[Szülő feladat ID]]),"")</f>
        <v/>
      </c>
      <c r="R196" s="154" t="str">
        <f>IFERROR(IF(Folyamat[[#This Row],[Feladat Függöség Tipusa]]=0,"",Folyamat[[#This Row],[Feladat Függöség Tipusa]]),"")</f>
        <v/>
      </c>
      <c r="S196" s="160" t="str">
        <f>IFERROR(Folyamat[[#This Row],[Feladat Késleltetés]],"")</f>
        <v/>
      </c>
      <c r="T196" s="144"/>
      <c r="U196" s="141" t="str">
        <f>IFERROR(Folyamat[[#This Row],[Feladat Elinditása Részleges készültség esetén]],"")</f>
        <v/>
      </c>
      <c r="V196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96" s="162" cm="1">
        <f t="array" ref="W196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96" s="162" t="e">
        <f>Mérföldkövek[[#This Row],[Függökezdés Kalkulált]]+Mérföldkövek[[#This Row],[Feladat Késleltetés]]</f>
        <v>#VALUE!</v>
      </c>
      <c r="Y196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96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96" s="162" t="e" cm="1">
        <f t="array" aca="1" ref="AA196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96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96" s="169"/>
      <c r="AD19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96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96" s="163" t="str">
        <f>IFERROR(Folyamat[[#This Row],[Extra nap]],"")</f>
        <v/>
      </c>
      <c r="AG196" s="160" t="e">
        <f>ROUNDUP((Mérföldkövek[[#This Row],[Tervezettidő]]*24)/8,0)+Mérföldkövek[[#This Row],[Extra nap]]</f>
        <v>#VALUE!</v>
      </c>
      <c r="AH196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96" s="138"/>
      <c r="AJ196" s="161" cm="1">
        <f t="array" ref="AJ196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96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96" s="161" t="e" cm="1">
        <f t="array" aca="1" ref="AL196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96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96" s="139"/>
    </row>
    <row r="197" spans="1:40" x14ac:dyDescent="0.3">
      <c r="A197" s="151" t="str">
        <f>IFERROR(Folyamat[[#This Row],[DSMR]],"")</f>
        <v/>
      </c>
      <c r="B197" s="152" t="str">
        <f>IFERROR(Folyamat[[#This Row],[Feladat Rövidnév]],"")</f>
        <v/>
      </c>
      <c r="C197" s="152" t="str">
        <f>IFERROR(Mérföldkövek[[#This Row],[Projekt azonosító]] &amp; "-" &amp; Mérföldkövek[[#This Row],[Feladat Rövidnév]],"")</f>
        <v>-</v>
      </c>
      <c r="D197" s="153" t="str">
        <f>IFERROR(Folyamat[[#This Row],[Feladat leírás]],"")</f>
        <v/>
      </c>
      <c r="E197" s="154" t="str">
        <f>IFERROR(Folyamat[[#This Row],[Feladat Tipus]],"")</f>
        <v/>
      </c>
      <c r="F197" s="154" t="str">
        <f>IFERROR(Folyamat[[#This Row],[Kockázat]],"")</f>
        <v/>
      </c>
      <c r="G197" s="154" t="str">
        <f>IFERROR(Folyamat[[#This Row],[Részleg 02]],"")</f>
        <v/>
      </c>
      <c r="H197" s="154" t="str">
        <f>IFERROR(Folyamat[[#This Row],[Részleg 01]],"")</f>
        <v/>
      </c>
      <c r="I197" s="154" t="str">
        <f>IFERROR(Folyamat[[#This Row],[Felelős]],"")</f>
        <v/>
      </c>
      <c r="J197" s="154" t="str">
        <f>IFERROR(Folyamat[[#This Row],[Támogató]],"")</f>
        <v/>
      </c>
      <c r="K197" s="143"/>
      <c r="L197" s="143"/>
      <c r="M197" s="155" t="str">
        <f>IFERROR(Folyamat[[#This Row],[Volumen]],"")</f>
        <v/>
      </c>
      <c r="N197" s="156" t="str">
        <f>IFERROR(Folyamat[[#This Row],[Egység idő]],"")</f>
        <v/>
      </c>
      <c r="O197" s="157" t="str">
        <f>IFERROR(Folyamat[[#This Row],[Humánerő]],"")</f>
        <v/>
      </c>
      <c r="P197" s="166" t="str">
        <f>IFERROR(IF(Folyamat[[#This Row],[Ősszefoglaló feladat ID]]=0,"",Folyamat[[#This Row],[Ősszefoglaló feladat ID]]),"")</f>
        <v/>
      </c>
      <c r="Q197" s="159" t="str">
        <f>IFERROR(IF(Folyamat[[#This Row],[Szülő feladat ID]]=0,"",Folyamat[[#This Row],[Szülő feladat ID]]),"")</f>
        <v/>
      </c>
      <c r="R197" s="154" t="str">
        <f>IFERROR(IF(Folyamat[[#This Row],[Feladat Függöség Tipusa]]=0,"",Folyamat[[#This Row],[Feladat Függöség Tipusa]]),"")</f>
        <v/>
      </c>
      <c r="S197" s="160" t="str">
        <f>IFERROR(Folyamat[[#This Row],[Feladat Késleltetés]],"")</f>
        <v/>
      </c>
      <c r="T197" s="144"/>
      <c r="U197" s="141" t="str">
        <f>IFERROR(Folyamat[[#This Row],[Feladat Elinditása Részleges készültség esetén]],"")</f>
        <v/>
      </c>
      <c r="V197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97" s="162" cm="1">
        <f t="array" ref="W197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97" s="162" t="e">
        <f>Mérföldkövek[[#This Row],[Függökezdés Kalkulált]]+Mérföldkövek[[#This Row],[Feladat Késleltetés]]</f>
        <v>#VALUE!</v>
      </c>
      <c r="Y197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97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97" s="162" t="e" cm="1">
        <f t="array" aca="1" ref="AA197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97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97" s="169"/>
      <c r="AD19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97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97" s="163" t="str">
        <f>IFERROR(Folyamat[[#This Row],[Extra nap]],"")</f>
        <v/>
      </c>
      <c r="AG197" s="160" t="e">
        <f>ROUNDUP((Mérföldkövek[[#This Row],[Tervezettidő]]*24)/8,0)+Mérföldkövek[[#This Row],[Extra nap]]</f>
        <v>#VALUE!</v>
      </c>
      <c r="AH197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97" s="138"/>
      <c r="AJ197" s="161" cm="1">
        <f t="array" ref="AJ197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97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97" s="161" t="e" cm="1">
        <f t="array" aca="1" ref="AL197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97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97" s="139"/>
    </row>
    <row r="198" spans="1:40" x14ac:dyDescent="0.3">
      <c r="A198" s="151" t="str">
        <f>IFERROR(Folyamat[[#This Row],[DSMR]],"")</f>
        <v/>
      </c>
      <c r="B198" s="152" t="str">
        <f>IFERROR(Folyamat[[#This Row],[Feladat Rövidnév]],"")</f>
        <v/>
      </c>
      <c r="C198" s="152" t="str">
        <f>IFERROR(Mérföldkövek[[#This Row],[Projekt azonosító]] &amp; "-" &amp; Mérföldkövek[[#This Row],[Feladat Rövidnév]],"")</f>
        <v>-</v>
      </c>
      <c r="D198" s="153" t="str">
        <f>IFERROR(Folyamat[[#This Row],[Feladat leírás]],"")</f>
        <v/>
      </c>
      <c r="E198" s="154" t="str">
        <f>IFERROR(Folyamat[[#This Row],[Feladat Tipus]],"")</f>
        <v/>
      </c>
      <c r="F198" s="154" t="str">
        <f>IFERROR(Folyamat[[#This Row],[Kockázat]],"")</f>
        <v/>
      </c>
      <c r="G198" s="154" t="str">
        <f>IFERROR(Folyamat[[#This Row],[Részleg 02]],"")</f>
        <v/>
      </c>
      <c r="H198" s="154" t="str">
        <f>IFERROR(Folyamat[[#This Row],[Részleg 01]],"")</f>
        <v/>
      </c>
      <c r="I198" s="154" t="str">
        <f>IFERROR(Folyamat[[#This Row],[Felelős]],"")</f>
        <v/>
      </c>
      <c r="J198" s="154" t="str">
        <f>IFERROR(Folyamat[[#This Row],[Támogató]],"")</f>
        <v/>
      </c>
      <c r="K198" s="143"/>
      <c r="L198" s="143"/>
      <c r="M198" s="155" t="str">
        <f>IFERROR(Folyamat[[#This Row],[Volumen]],"")</f>
        <v/>
      </c>
      <c r="N198" s="156" t="str">
        <f>IFERROR(Folyamat[[#This Row],[Egység idő]],"")</f>
        <v/>
      </c>
      <c r="O198" s="157" t="str">
        <f>IFERROR(Folyamat[[#This Row],[Humánerő]],"")</f>
        <v/>
      </c>
      <c r="P198" s="166" t="str">
        <f>IFERROR(IF(Folyamat[[#This Row],[Ősszefoglaló feladat ID]]=0,"",Folyamat[[#This Row],[Ősszefoglaló feladat ID]]),"")</f>
        <v/>
      </c>
      <c r="Q198" s="159" t="str">
        <f>IFERROR(IF(Folyamat[[#This Row],[Szülő feladat ID]]=0,"",Folyamat[[#This Row],[Szülő feladat ID]]),"")</f>
        <v/>
      </c>
      <c r="R198" s="154" t="str">
        <f>IFERROR(IF(Folyamat[[#This Row],[Feladat Függöség Tipusa]]=0,"",Folyamat[[#This Row],[Feladat Függöség Tipusa]]),"")</f>
        <v/>
      </c>
      <c r="S198" s="160" t="str">
        <f>IFERROR(Folyamat[[#This Row],[Feladat Késleltetés]],"")</f>
        <v/>
      </c>
      <c r="T198" s="144"/>
      <c r="U198" s="141" t="str">
        <f>IFERROR(Folyamat[[#This Row],[Feladat Elinditása Részleges készültség esetén]],"")</f>
        <v/>
      </c>
      <c r="V198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98" s="162" cm="1">
        <f t="array" ref="W198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98" s="162" t="e">
        <f>Mérföldkövek[[#This Row],[Függökezdés Kalkulált]]+Mérföldkövek[[#This Row],[Feladat Késleltetés]]</f>
        <v>#VALUE!</v>
      </c>
      <c r="Y198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98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98" s="162" t="e" cm="1">
        <f t="array" aca="1" ref="AA198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98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98" s="169"/>
      <c r="AD19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98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98" s="163" t="str">
        <f>IFERROR(Folyamat[[#This Row],[Extra nap]],"")</f>
        <v/>
      </c>
      <c r="AG198" s="160" t="e">
        <f>ROUNDUP((Mérföldkövek[[#This Row],[Tervezettidő]]*24)/8,0)+Mérföldkövek[[#This Row],[Extra nap]]</f>
        <v>#VALUE!</v>
      </c>
      <c r="AH198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98" s="138"/>
      <c r="AJ198" s="161" cm="1">
        <f t="array" ref="AJ198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98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98" s="161" t="e" cm="1">
        <f t="array" aca="1" ref="AL198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98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98" s="139"/>
    </row>
    <row r="199" spans="1:40" x14ac:dyDescent="0.3">
      <c r="A199" s="151" t="str">
        <f>IFERROR(Folyamat[[#This Row],[DSMR]],"")</f>
        <v/>
      </c>
      <c r="B199" s="152" t="str">
        <f>IFERROR(Folyamat[[#This Row],[Feladat Rövidnév]],"")</f>
        <v/>
      </c>
      <c r="C199" s="152" t="str">
        <f>IFERROR(Mérföldkövek[[#This Row],[Projekt azonosító]] &amp; "-" &amp; Mérföldkövek[[#This Row],[Feladat Rövidnév]],"")</f>
        <v>-</v>
      </c>
      <c r="D199" s="153" t="str">
        <f>IFERROR(Folyamat[[#This Row],[Feladat leírás]],"")</f>
        <v/>
      </c>
      <c r="E199" s="154" t="str">
        <f>IFERROR(Folyamat[[#This Row],[Feladat Tipus]],"")</f>
        <v/>
      </c>
      <c r="F199" s="154" t="str">
        <f>IFERROR(Folyamat[[#This Row],[Kockázat]],"")</f>
        <v/>
      </c>
      <c r="G199" s="154" t="str">
        <f>IFERROR(Folyamat[[#This Row],[Részleg 02]],"")</f>
        <v/>
      </c>
      <c r="H199" s="154" t="str">
        <f>IFERROR(Folyamat[[#This Row],[Részleg 01]],"")</f>
        <v/>
      </c>
      <c r="I199" s="154" t="str">
        <f>IFERROR(Folyamat[[#This Row],[Felelős]],"")</f>
        <v/>
      </c>
      <c r="J199" s="154" t="str">
        <f>IFERROR(Folyamat[[#This Row],[Támogató]],"")</f>
        <v/>
      </c>
      <c r="K199" s="143"/>
      <c r="L199" s="143"/>
      <c r="M199" s="155" t="str">
        <f>IFERROR(Folyamat[[#This Row],[Volumen]],"")</f>
        <v/>
      </c>
      <c r="N199" s="156" t="str">
        <f>IFERROR(Folyamat[[#This Row],[Egység idő]],"")</f>
        <v/>
      </c>
      <c r="O199" s="157" t="str">
        <f>IFERROR(Folyamat[[#This Row],[Humánerő]],"")</f>
        <v/>
      </c>
      <c r="P199" s="166" t="str">
        <f>IFERROR(IF(Folyamat[[#This Row],[Ősszefoglaló feladat ID]]=0,"",Folyamat[[#This Row],[Ősszefoglaló feladat ID]]),"")</f>
        <v/>
      </c>
      <c r="Q199" s="159" t="str">
        <f>IFERROR(IF(Folyamat[[#This Row],[Szülő feladat ID]]=0,"",Folyamat[[#This Row],[Szülő feladat ID]]),"")</f>
        <v/>
      </c>
      <c r="R199" s="154" t="str">
        <f>IFERROR(IF(Folyamat[[#This Row],[Feladat Függöség Tipusa]]=0,"",Folyamat[[#This Row],[Feladat Függöség Tipusa]]),"")</f>
        <v/>
      </c>
      <c r="S199" s="160" t="str">
        <f>IFERROR(Folyamat[[#This Row],[Feladat Késleltetés]],"")</f>
        <v/>
      </c>
      <c r="T199" s="144"/>
      <c r="U199" s="141" t="str">
        <f>IFERROR(Folyamat[[#This Row],[Feladat Elinditása Részleges készültség esetén]],"")</f>
        <v/>
      </c>
      <c r="V199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199" s="162" cm="1">
        <f t="array" ref="W199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199" s="162" t="e">
        <f>Mérföldkövek[[#This Row],[Függökezdés Kalkulált]]+Mérföldkövek[[#This Row],[Feladat Késleltetés]]</f>
        <v>#VALUE!</v>
      </c>
      <c r="Y199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199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199" s="162" t="e" cm="1">
        <f t="array" aca="1" ref="AA199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199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199" s="169"/>
      <c r="AD19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199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199" s="163" t="str">
        <f>IFERROR(Folyamat[[#This Row],[Extra nap]],"")</f>
        <v/>
      </c>
      <c r="AG199" s="160" t="e">
        <f>ROUNDUP((Mérföldkövek[[#This Row],[Tervezettidő]]*24)/8,0)+Mérföldkövek[[#This Row],[Extra nap]]</f>
        <v>#VALUE!</v>
      </c>
      <c r="AH199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199" s="138"/>
      <c r="AJ199" s="161" cm="1">
        <f t="array" ref="AJ199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199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199" s="161" t="e" cm="1">
        <f t="array" aca="1" ref="AL199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199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199" s="139"/>
    </row>
    <row r="200" spans="1:40" x14ac:dyDescent="0.3">
      <c r="A200" s="151" t="str">
        <f>IFERROR(Folyamat[[#This Row],[DSMR]],"")</f>
        <v/>
      </c>
      <c r="B200" s="152" t="str">
        <f>IFERROR(Folyamat[[#This Row],[Feladat Rövidnév]],"")</f>
        <v/>
      </c>
      <c r="C200" s="152" t="str">
        <f>IFERROR(Mérföldkövek[[#This Row],[Projekt azonosító]] &amp; "-" &amp; Mérföldkövek[[#This Row],[Feladat Rövidnév]],"")</f>
        <v>-</v>
      </c>
      <c r="D200" s="153" t="str">
        <f>IFERROR(Folyamat[[#This Row],[Feladat leírás]],"")</f>
        <v/>
      </c>
      <c r="E200" s="154" t="str">
        <f>IFERROR(Folyamat[[#This Row],[Feladat Tipus]],"")</f>
        <v/>
      </c>
      <c r="F200" s="154" t="str">
        <f>IFERROR(Folyamat[[#This Row],[Kockázat]],"")</f>
        <v/>
      </c>
      <c r="G200" s="154" t="str">
        <f>IFERROR(Folyamat[[#This Row],[Részleg 02]],"")</f>
        <v/>
      </c>
      <c r="H200" s="154" t="str">
        <f>IFERROR(Folyamat[[#This Row],[Részleg 01]],"")</f>
        <v/>
      </c>
      <c r="I200" s="154" t="str">
        <f>IFERROR(Folyamat[[#This Row],[Felelős]],"")</f>
        <v/>
      </c>
      <c r="J200" s="154" t="str">
        <f>IFERROR(Folyamat[[#This Row],[Támogató]],"")</f>
        <v/>
      </c>
      <c r="K200" s="143"/>
      <c r="L200" s="143"/>
      <c r="M200" s="155" t="str">
        <f>IFERROR(Folyamat[[#This Row],[Volumen]],"")</f>
        <v/>
      </c>
      <c r="N200" s="156" t="str">
        <f>IFERROR(Folyamat[[#This Row],[Egység idő]],"")</f>
        <v/>
      </c>
      <c r="O200" s="157" t="str">
        <f>IFERROR(Folyamat[[#This Row],[Humánerő]],"")</f>
        <v/>
      </c>
      <c r="P200" s="166" t="str">
        <f>IFERROR(IF(Folyamat[[#This Row],[Ősszefoglaló feladat ID]]=0,"",Folyamat[[#This Row],[Ősszefoglaló feladat ID]]),"")</f>
        <v/>
      </c>
      <c r="Q200" s="159" t="str">
        <f>IFERROR(IF(Folyamat[[#This Row],[Szülő feladat ID]]=0,"",Folyamat[[#This Row],[Szülő feladat ID]]),"")</f>
        <v/>
      </c>
      <c r="R200" s="154" t="str">
        <f>IFERROR(IF(Folyamat[[#This Row],[Feladat Függöség Tipusa]]=0,"",Folyamat[[#This Row],[Feladat Függöség Tipusa]]),"")</f>
        <v/>
      </c>
      <c r="S200" s="160" t="str">
        <f>IFERROR(Folyamat[[#This Row],[Feladat Késleltetés]],"")</f>
        <v/>
      </c>
      <c r="T200" s="144"/>
      <c r="U200" s="141" t="str">
        <f>IFERROR(Folyamat[[#This Row],[Feladat Elinditása Részleges készültség esetén]],"")</f>
        <v/>
      </c>
      <c r="V200" s="162">
        <f ca="1">IF(Mérföldkövek[[#This Row],[Szülő feladat ID]]&lt;&gt;"",IF(AND(Mérföldkövek[[#This Row],[Feladat Elinditása Részleges készültség esetén]]&lt;=_xlfn.XLOOKUP(Mérföldkövek[[#This Row],[Szülő feladat ID]],Mérföldkövek[Feladat ID],Mérföldkövek[Készültség]),TODAY()&lt;_xlfn.XLOOKUP(Mérföldkövek[[#This Row],[Szülő feladat ID]],Mérföldkövek[Feladat ID],Mérföldkövek[Befejezés])),TODAY(),0),0)</f>
        <v>0</v>
      </c>
      <c r="W200" s="162" cm="1">
        <f t="array" ref="W200">IF(AND(Mérföldkövek[[#This Row],[Szülő feladat ID]]&lt;&gt;"",Mérföldkövek[[#This Row],[Feladat Függöség Tipusa]]&lt;&gt;""),_xlfn.IFS(Mérföldkövek[[#This Row],[Feladat Függöség Tipusa]]="FS",_xlfn.XLOOKUP(Mérföldkövek[[#This Row],[Szülő feladat ID]],Mérföldkövek[Feladat ID],Mérföldkövek[Befejezés]+1),Mérföldkövek[[#This Row],[Feladat Függöség Tipusa]]="SS",_xlfn.XLOOKUP(Mérföldkövek[[#This Row],[Szülő feladat ID]],Mérföldkövek[Feladat ID],Mérföldkövek[Kezdés]),TRUE,0),0)</f>
        <v>0</v>
      </c>
      <c r="X200" s="162" t="e">
        <f>Mérföldkövek[[#This Row],[Függökezdés Kalkulált]]+Mérföldkövek[[#This Row],[Feladat Késleltetés]]</f>
        <v>#VALUE!</v>
      </c>
      <c r="Y200" s="163" t="e">
        <f>IF(Mérföldkövek[[#This Row],[Feladat Késleltetés]] = 0,0,IF(Mérföldkövek[[#This Row],[Feladat Késleltetés]]&gt;(NETWORKDAYS(Mérföldkövek[[#This Row],[Függökezdés Kalkulált]],Mérföldkövek[[#This Row],[Függökezdés késleltetett]])-1),Mérföldkövek[[#This Row],[Feladat Késleltetés]]-(NETWORKDAYS(Mérföldkövek[[#This Row],[Függökezdés Kalkulált]],Mérföldkövek[[#This Row],[Függökezdés késleltetett]])-1)))</f>
        <v>#VALUE!</v>
      </c>
      <c r="Z200" s="162" t="e">
        <f>IF(OR(WEEKDAY(Mérföldkövek[[#This Row],[Függökezdés Kalkulált]],2)&gt;5), WORKDAY(Mérföldkövek[[#This Row],[Függökezdés Kalkulált]],1), Mérföldkövek[[#This Row],[Függökezdés Kalkulált]]) + Mérföldkövek[[#This Row],[Függökezdés késleltetett plusz]]</f>
        <v>#VALUE!</v>
      </c>
      <c r="AA200" s="162" t="e" cm="1">
        <f t="array" aca="1" ref="AA200" ca="1">_xlfn.IFS(Mérföldkövek[[#This Row],[Fix kexdés]]&lt;&gt;0,Mérföldkövek[[#This Row],[Fix kexdés]],Mérföldkövek[[#This Row],[Részleges Kezdés]]&lt;&gt;0,Mérföldkövek[[#This Row],[Részleges Kezdés]],Mérföldkövek[[#This Row],[Függökezdés]]&lt;&gt;0,Mérföldkövek[[#This Row],[Függökezdés]],TRUE,0)</f>
        <v>#VALUE!</v>
      </c>
      <c r="AB200" s="162" t="e">
        <f ca="1">IF(Mérföldkövek[[#This Row],[Volumen]]&lt;=0,0,IF(OR(WEEKDAY(Mérföldkövek[[#This Row],[Kalkulált kezdés]],2)&gt;5), WORKDAY(Mérföldkövek[[#This Row],[Kalkulált kezdés]],1), Mérföldkövek[[#This Row],[Kalkulált kezdés]]))</f>
        <v>#VALUE!</v>
      </c>
      <c r="AC200" s="169"/>
      <c r="AD20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idő]],0)</f>
        <v>0</v>
      </c>
      <c r="AE200" s="170">
        <f>IF(AND(Mérföldkövek[[#This Row],[Volumen]]&lt;&gt;0,Mérföldkövek[[#This Row],[Volumen]]&lt;&gt;"",Mérföldkövek[[#This Row],[Egység idő]]&lt;&gt;0,Mérföldkövek[[#This Row],[Egység idő]]&lt;&gt;""),Mérföldkövek[[#This Row],[Volumen]]*Mérföldkövek[[#This Row],[Egység idő]]*Mérföldkövek[[#This Row],[Humánerő]],0)</f>
        <v>0</v>
      </c>
      <c r="AF200" s="163" t="str">
        <f>IFERROR(Folyamat[[#This Row],[Extra nap]],"")</f>
        <v/>
      </c>
      <c r="AG200" s="160" t="e">
        <f>ROUNDUP((Mérföldkövek[[#This Row],[Tervezettidő]]*24)/8,0)+Mérföldkövek[[#This Row],[Extra nap]]</f>
        <v>#VALUE!</v>
      </c>
      <c r="AH200" s="154" t="e">
        <f ca="1">IF(OR(Mérföldkövek[[#This Row],[Kezdés]]&lt;4000,Mérföldkövek[[#This Row],[Napok száma]]=""),0,ROUNDUP((Mérföldkövek[[#This Row],[Napok száma]]-NETWORKDAYS(Mérföldkövek[[#This Row],[Kezdés]],Mérföldkövek[[#This Row],[Kezdés]]+Mérföldkövek[[#This Row],[Napok száma]]-1,0))/2,0)*2)</f>
        <v>#VALUE!</v>
      </c>
      <c r="AI200" s="138"/>
      <c r="AJ200" s="161" cm="1">
        <f t="array" ref="AJ200">IF(AND(Mérföldkövek[[#This Row],[Szülő feladat ID]]&lt;&gt;"",Mérföldkövek[[#This Row],[Feladat Függöség Tipusa]]&lt;&gt;""),_xlfn.IFS(Mérföldkövek[[#This Row],[Feladat Függöség Tipusa]]="FF",_xlfn.XLOOKUP(Mérföldkövek[[#This Row],[Szülő feladat ID]],Mérföldkövek[Feladat ID],Mérföldkövek[Befejezés]),Mérföldkövek[[#This Row],[Feladat Függöség Tipusa]]="SF",_xlfn.XLOOKUP(Mérföldkövek[[#This Row],[Szülő feladat ID]],Mérföldkövek[Feladat ID],Mérföldkövek[Kezdés]),TRUE,0),0)</f>
        <v>0</v>
      </c>
      <c r="AK200" s="161" t="e">
        <f ca="1">IF(OR(Mérföldkövek[[#This Row],[Kezdés]]=0,Mérföldkövek[[#This Row],[Napok száma]]=0),0,Mérföldkövek[[#This Row],[Kezdés]]+Mérföldkövek[[#This Row],[Napok száma]]-1+Mérföldkövek[[#This Row],[Nem munkanap]])</f>
        <v>#VALUE!</v>
      </c>
      <c r="AL200" s="161" t="e" cm="1">
        <f t="array" aca="1" ref="AL200" ca="1">_xlfn.IFS(Mérföldkövek[[#This Row],[Fixbefejezés]]&lt;&gt;0,Mérföldkövek[[#This Row],[Fixbefejezés]],Mérföldkövek[[#This Row],[Függöbefejezés]]&lt;&gt;0,Mérföldkövek[[#This Row],[Függöbefejezés]],Mérföldkövek[[#This Row],[Kalkulált befejezés]]&lt;&gt;0,Mérföldkövek[[#This Row],[Kalkulált befejezés]],TRUE,0)</f>
        <v>#VALUE!</v>
      </c>
      <c r="AM200" s="165" t="e">
        <f ca="1">IF(OR(WEEKDAY(Mérföldkövek[[#This Row],[Kalkulált befejezés2]],2)&gt;5), WORKDAY(Mérföldkövek[[#This Row],[Kalkulált befejezés2]],1), Mérföldkövek[[#This Row],[Kalkulált befejezés2]])</f>
        <v>#VALUE!</v>
      </c>
      <c r="AN200" s="139"/>
    </row>
  </sheetData>
  <dataConsolidate link="1"/>
  <conditionalFormatting sqref="Q5:Q200">
    <cfRule type="cellIs" dxfId="117" priority="9" operator="equal">
      <formula>$C5</formula>
    </cfRule>
  </conditionalFormatting>
  <conditionalFormatting sqref="AB5:AB200">
    <cfRule type="expression" dxfId="116" priority="5">
      <formula>INDIRECT("Mérföldkövek[@Függökezdés]")&gt;_xlfn.XLOOKUP(INDIRECT("Mérföldkövek[@[Ősszefoglaló feladat ID]]"),INDIRECT("Mérföldkövek[Feladat ID]"),INDIRECT("Mérföldkövek[Befejezés]"))</formula>
    </cfRule>
  </conditionalFormatting>
  <conditionalFormatting sqref="C5:C200">
    <cfRule type="duplicateValues" dxfId="115" priority="20"/>
  </conditionalFormatting>
  <dataValidations count="2">
    <dataValidation type="list" allowBlank="1" showInputMessage="1" showErrorMessage="1" sqref="E5:E200" xr:uid="{7CFBCD18-2880-4673-B160-D11DD2D36B7C}">
      <formula1>"ToDu,Célkitűzés,Mérföldkő,Folyamat,Összetett folyamat"</formula1>
    </dataValidation>
    <dataValidation type="list" allowBlank="1" showInputMessage="1" showErrorMessage="1" sqref="F5:F200" xr:uid="{A36C3E42-E9A9-4DD0-944B-8FCF05E6568E}">
      <formula1>"Terv szerint, Alacsony kockázat, Közepes kockázat, Magas kockázat"</formula1>
    </dataValidation>
  </dataValidations>
  <printOptions horizontalCentered="1"/>
  <pageMargins left="0.25" right="0.25" top="0.5" bottom="0.5" header="0.3" footer="0.3"/>
  <pageSetup paperSize="9" scale="31" fitToHeight="0" orientation="landscape" r:id="rId1"/>
  <headerFooter differentFirst="1" scaleWithDoc="0">
    <oddFooter>Page &amp;P of &amp;N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A857-A601-4470-A9B8-52571C61C81E}">
  <sheetPr codeName="Munka42" filterMode="1">
    <tabColor rgb="FF0070C0"/>
    <pageSetUpPr fitToPage="1"/>
  </sheetPr>
  <dimension ref="A1:AX200"/>
  <sheetViews>
    <sheetView view="pageBreakPreview" zoomScale="70" zoomScaleNormal="70" zoomScaleSheetLayoutView="70" workbookViewId="0">
      <selection activeCell="E209" sqref="E209"/>
    </sheetView>
  </sheetViews>
  <sheetFormatPr defaultColWidth="37.5546875" defaultRowHeight="14.4" x14ac:dyDescent="0.3"/>
  <cols>
    <col min="1" max="1" width="19.44140625" style="70" bestFit="1" customWidth="1"/>
    <col min="2" max="2" width="38.33203125" style="70" customWidth="1"/>
    <col min="3" max="3" width="15" style="71" bestFit="1" customWidth="1"/>
    <col min="4" max="4" width="18.5546875" style="71" bestFit="1" customWidth="1"/>
    <col min="5" max="5" width="17.33203125" style="71" customWidth="1"/>
    <col min="6" max="6" width="17.5546875" style="71" hidden="1" customWidth="1"/>
    <col min="7" max="7" width="19.6640625" style="71" hidden="1" customWidth="1"/>
    <col min="8" max="8" width="19.6640625" style="70" bestFit="1" customWidth="1"/>
    <col min="9" max="10" width="3.33203125" style="70" bestFit="1" customWidth="1"/>
    <col min="11" max="11" width="4" style="70" bestFit="1" customWidth="1"/>
    <col min="12" max="13" width="3.33203125" style="70" bestFit="1" customWidth="1"/>
    <col min="14" max="14" width="4" style="70" bestFit="1" customWidth="1"/>
    <col min="15" max="17" width="3.33203125" style="70" bestFit="1" customWidth="1"/>
    <col min="18" max="18" width="4" style="70" bestFit="1" customWidth="1"/>
    <col min="19" max="20" width="3.33203125" style="70" bestFit="1" customWidth="1"/>
    <col min="21" max="21" width="4" style="70" bestFit="1" customWidth="1"/>
    <col min="22" max="22" width="2.44140625" style="70" bestFit="1" customWidth="1"/>
    <col min="23" max="23" width="6.44140625" style="70" bestFit="1" customWidth="1"/>
    <col min="24" max="24" width="2.33203125" style="70" bestFit="1" customWidth="1"/>
    <col min="25" max="25" width="4" style="70" bestFit="1" customWidth="1"/>
    <col min="26" max="26" width="3" style="70" bestFit="1" customWidth="1"/>
    <col min="27" max="27" width="2.33203125" style="70" bestFit="1" customWidth="1"/>
    <col min="28" max="28" width="4" style="70" bestFit="1" customWidth="1"/>
    <col min="29" max="30" width="2.44140625" style="70" bestFit="1" customWidth="1"/>
    <col min="31" max="31" width="3.33203125" style="70" bestFit="1" customWidth="1"/>
    <col min="32" max="32" width="4" style="70" bestFit="1" customWidth="1"/>
    <col min="33" max="34" width="3.33203125" style="70" bestFit="1" customWidth="1"/>
    <col min="35" max="35" width="4" style="70" bestFit="1" customWidth="1"/>
    <col min="36" max="38" width="3.33203125" style="70" bestFit="1" customWidth="1"/>
    <col min="39" max="39" width="4" style="70" bestFit="1" customWidth="1"/>
    <col min="40" max="41" width="3.33203125" style="70" bestFit="1" customWidth="1"/>
    <col min="42" max="42" width="4" style="70" bestFit="1" customWidth="1"/>
    <col min="43" max="45" width="3.33203125" style="70" bestFit="1" customWidth="1"/>
    <col min="46" max="46" width="4" style="70" bestFit="1" customWidth="1"/>
    <col min="47" max="48" width="3.33203125" style="70" bestFit="1" customWidth="1"/>
    <col min="49" max="49" width="4" style="70" bestFit="1" customWidth="1"/>
    <col min="50" max="50" width="3.33203125" style="70" bestFit="1" customWidth="1"/>
    <col min="51" max="16384" width="37.5546875" style="70"/>
  </cols>
  <sheetData>
    <row r="1" spans="1:50" ht="15" thickBot="1" x14ac:dyDescent="0.35">
      <c r="A1" s="237" t="str">
        <f ca="1">Projekt_Szám</f>
        <v>ProjektSzám</v>
      </c>
      <c r="B1" s="237"/>
      <c r="C1" s="238" t="str">
        <f ca="1">Projekt_Név</f>
        <v>ProjektNév</v>
      </c>
      <c r="D1" s="238"/>
      <c r="E1" s="239"/>
      <c r="F1" s="239"/>
      <c r="I1" s="231">
        <f>'Folyamatok tervezése'!$D$1</f>
        <v>45823</v>
      </c>
      <c r="J1" s="232"/>
      <c r="K1" s="232"/>
      <c r="L1" s="232"/>
      <c r="M1" s="72"/>
      <c r="N1" s="72">
        <v>7</v>
      </c>
      <c r="O1" s="72"/>
      <c r="P1" s="233">
        <f>'Folyamatok tervezése'!$F$1</f>
        <v>45840</v>
      </c>
      <c r="Q1" s="234"/>
      <c r="R1" s="234"/>
      <c r="S1" s="234"/>
      <c r="T1" s="235"/>
    </row>
    <row r="2" spans="1:50" x14ac:dyDescent="0.3">
      <c r="A2" s="237"/>
      <c r="B2" s="237"/>
      <c r="C2" s="238"/>
      <c r="D2" s="238"/>
      <c r="E2" s="239"/>
      <c r="F2" s="239"/>
      <c r="I2" s="236" t="str">
        <f ca="1">TEXT(I3,"hhhh")</f>
        <v>június</v>
      </c>
      <c r="J2" s="236"/>
      <c r="K2" s="236"/>
      <c r="L2" s="236"/>
      <c r="M2" s="236"/>
      <c r="N2" s="73"/>
      <c r="O2" s="73"/>
      <c r="P2" s="68" t="str">
        <f ca="1">IF(TEXT(P3,"hhhh")=I2,"",TEXT(P3,"hhhh"))</f>
        <v/>
      </c>
      <c r="Q2" s="68"/>
      <c r="R2" s="68"/>
      <c r="S2" s="68"/>
      <c r="T2" s="68"/>
      <c r="U2" s="68"/>
      <c r="V2" s="68"/>
      <c r="W2" s="68" t="str">
        <f ca="1">IF(OR(TEXT(W3,"hhhh")=P2,TEXT(W3,"hhhh")=I2),"",TEXT(W3,"hhhh"))</f>
        <v>július</v>
      </c>
      <c r="X2" s="68"/>
      <c r="Y2" s="68"/>
      <c r="Z2" s="236" t="str">
        <f ca="1">IF(OR(TEXT(AD3,"hhhh")=W2,TEXT(AD3,"hhhh")=P2,TEXT(AD3,"hhhh")=I2),"",TEXT(AD3,"hhhh"))</f>
        <v/>
      </c>
      <c r="AA2" s="236"/>
      <c r="AB2" s="236"/>
      <c r="AC2" s="236"/>
      <c r="AD2" s="236"/>
      <c r="AE2" s="236"/>
      <c r="AF2" s="73"/>
      <c r="AG2" s="68"/>
      <c r="AH2" s="68"/>
      <c r="AI2" s="68"/>
      <c r="AJ2" s="68"/>
      <c r="AK2" s="68" t="str">
        <f ca="1">IF(OR(TEXT(AK3,"hhhh")=Z2,TEXT(AK3,"hhhh")=W2,TEXT(AK3,"hhhh")=P2,TEXT(AK3,"hhhh")=I2),"",TEXT(AK3,"hhhh"))</f>
        <v/>
      </c>
      <c r="AL2" s="68"/>
      <c r="AM2" s="68"/>
      <c r="AN2" s="68"/>
      <c r="AO2" s="68"/>
      <c r="AP2" s="68"/>
      <c r="AQ2" s="68"/>
      <c r="AR2" s="68" t="str">
        <f ca="1">IF(OR(TEXT(AR3,"hhhh")=AK2,TEXT(AR3,"hhhh")=Z2,TEXT(AR3,"hhhh")=W2,TEXT(AR3,"hhhh")=P2),"",TEXT(AR3,"hhhh"))</f>
        <v/>
      </c>
      <c r="AS2" s="68"/>
      <c r="AT2" s="68"/>
      <c r="AU2" s="68"/>
      <c r="AV2" s="68"/>
      <c r="AW2" s="68"/>
      <c r="AX2" s="68"/>
    </row>
    <row r="3" spans="1:50" x14ac:dyDescent="0.3">
      <c r="I3" s="102">
        <f ca="1">IFERROR(Project_Start+Scrolling_Increment,TODAY())</f>
        <v>45830</v>
      </c>
      <c r="J3" s="102">
        <f t="shared" ref="J3:AX3" ca="1" si="0">I3+1</f>
        <v>45831</v>
      </c>
      <c r="K3" s="102">
        <f t="shared" ca="1" si="0"/>
        <v>45832</v>
      </c>
      <c r="L3" s="102">
        <f t="shared" ca="1" si="0"/>
        <v>45833</v>
      </c>
      <c r="M3" s="102">
        <f t="shared" ca="1" si="0"/>
        <v>45834</v>
      </c>
      <c r="N3" s="102">
        <f t="shared" ca="1" si="0"/>
        <v>45835</v>
      </c>
      <c r="O3" s="102">
        <f t="shared" ca="1" si="0"/>
        <v>45836</v>
      </c>
      <c r="P3" s="102">
        <f t="shared" ca="1" si="0"/>
        <v>45837</v>
      </c>
      <c r="Q3" s="102">
        <f t="shared" ca="1" si="0"/>
        <v>45838</v>
      </c>
      <c r="R3" s="102">
        <f t="shared" ca="1" si="0"/>
        <v>45839</v>
      </c>
      <c r="S3" s="102">
        <f t="shared" ca="1" si="0"/>
        <v>45840</v>
      </c>
      <c r="T3" s="102">
        <f t="shared" ca="1" si="0"/>
        <v>45841</v>
      </c>
      <c r="U3" s="102">
        <f t="shared" ca="1" si="0"/>
        <v>45842</v>
      </c>
      <c r="V3" s="102">
        <f t="shared" ca="1" si="0"/>
        <v>45843</v>
      </c>
      <c r="W3" s="102">
        <f t="shared" ca="1" si="0"/>
        <v>45844</v>
      </c>
      <c r="X3" s="102">
        <f t="shared" ca="1" si="0"/>
        <v>45845</v>
      </c>
      <c r="Y3" s="102">
        <f t="shared" ca="1" si="0"/>
        <v>45846</v>
      </c>
      <c r="Z3" s="102">
        <f t="shared" ca="1" si="0"/>
        <v>45847</v>
      </c>
      <c r="AA3" s="102">
        <f t="shared" ca="1" si="0"/>
        <v>45848</v>
      </c>
      <c r="AB3" s="102">
        <f t="shared" ca="1" si="0"/>
        <v>45849</v>
      </c>
      <c r="AC3" s="102">
        <f t="shared" ca="1" si="0"/>
        <v>45850</v>
      </c>
      <c r="AD3" s="102">
        <f t="shared" ca="1" si="0"/>
        <v>45851</v>
      </c>
      <c r="AE3" s="102">
        <f t="shared" ca="1" si="0"/>
        <v>45852</v>
      </c>
      <c r="AF3" s="102">
        <f t="shared" ca="1" si="0"/>
        <v>45853</v>
      </c>
      <c r="AG3" s="102">
        <f t="shared" ca="1" si="0"/>
        <v>45854</v>
      </c>
      <c r="AH3" s="102">
        <f t="shared" ca="1" si="0"/>
        <v>45855</v>
      </c>
      <c r="AI3" s="102">
        <f t="shared" ca="1" si="0"/>
        <v>45856</v>
      </c>
      <c r="AJ3" s="102">
        <f t="shared" ca="1" si="0"/>
        <v>45857</v>
      </c>
      <c r="AK3" s="102">
        <f t="shared" ca="1" si="0"/>
        <v>45858</v>
      </c>
      <c r="AL3" s="102">
        <f t="shared" ca="1" si="0"/>
        <v>45859</v>
      </c>
      <c r="AM3" s="102">
        <f t="shared" ca="1" si="0"/>
        <v>45860</v>
      </c>
      <c r="AN3" s="102">
        <f t="shared" ca="1" si="0"/>
        <v>45861</v>
      </c>
      <c r="AO3" s="102">
        <f t="shared" ca="1" si="0"/>
        <v>45862</v>
      </c>
      <c r="AP3" s="102">
        <f t="shared" ca="1" si="0"/>
        <v>45863</v>
      </c>
      <c r="AQ3" s="102">
        <f t="shared" ca="1" si="0"/>
        <v>45864</v>
      </c>
      <c r="AR3" s="102">
        <f t="shared" ca="1" si="0"/>
        <v>45865</v>
      </c>
      <c r="AS3" s="102">
        <f t="shared" ca="1" si="0"/>
        <v>45866</v>
      </c>
      <c r="AT3" s="102">
        <f t="shared" ca="1" si="0"/>
        <v>45867</v>
      </c>
      <c r="AU3" s="102">
        <f t="shared" ca="1" si="0"/>
        <v>45868</v>
      </c>
      <c r="AV3" s="102">
        <f t="shared" ca="1" si="0"/>
        <v>45869</v>
      </c>
      <c r="AW3" s="102">
        <f t="shared" ca="1" si="0"/>
        <v>45870</v>
      </c>
      <c r="AX3" s="102">
        <f t="shared" ca="1" si="0"/>
        <v>45871</v>
      </c>
    </row>
    <row r="4" spans="1:50" ht="21" x14ac:dyDescent="0.4">
      <c r="A4" s="75" t="str">
        <f>Mérföldkövek[[#Headers],[Feladat ID]]</f>
        <v>Feladat ID</v>
      </c>
      <c r="B4" s="75" t="str">
        <f>Mérföldkövek[[#Headers],[Feladat leírás]]</f>
        <v>Feladat leírás</v>
      </c>
      <c r="C4" s="76" t="str">
        <f>Mérföldkövek[[#Headers],[Kezdés]]</f>
        <v>Kezdés</v>
      </c>
      <c r="D4" s="76" t="str">
        <f>Mérföldkövek[[#Headers],[Befejezés]]</f>
        <v>Befejezés</v>
      </c>
      <c r="E4" s="76" t="str">
        <f>Mérföldkövek[[#Headers],[Volumen]]</f>
        <v>Volumen</v>
      </c>
      <c r="F4" s="75" t="str">
        <f>Mérföldkövek[[#Headers],[Kockázat]]</f>
        <v>Kockázat</v>
      </c>
      <c r="G4" s="75" t="str">
        <f>Mérföldkövek[[#Headers],[Részleg 02]]</f>
        <v>Részleg 02</v>
      </c>
      <c r="H4" s="75" t="str">
        <f>Mérföldkövek[[#Headers],[Részleg 01]]</f>
        <v>Részleg 01</v>
      </c>
      <c r="I4" s="103" t="str">
        <f t="shared" ref="I4:AX4" ca="1" si="1">LEFT(TEXT(I3,"nnn"),3)</f>
        <v>V</v>
      </c>
      <c r="J4" s="103" t="str">
        <f t="shared" ca="1" si="1"/>
        <v>H</v>
      </c>
      <c r="K4" s="103" t="str">
        <f t="shared" ca="1" si="1"/>
        <v>K</v>
      </c>
      <c r="L4" s="103" t="str">
        <f t="shared" ca="1" si="1"/>
        <v>Sze</v>
      </c>
      <c r="M4" s="103" t="str">
        <f t="shared" ca="1" si="1"/>
        <v>Cs</v>
      </c>
      <c r="N4" s="103" t="str">
        <f t="shared" ca="1" si="1"/>
        <v>P</v>
      </c>
      <c r="O4" s="103" t="str">
        <f t="shared" ca="1" si="1"/>
        <v>Szo</v>
      </c>
      <c r="P4" s="103" t="str">
        <f t="shared" ca="1" si="1"/>
        <v>V</v>
      </c>
      <c r="Q4" s="103" t="str">
        <f t="shared" ca="1" si="1"/>
        <v>H</v>
      </c>
      <c r="R4" s="103" t="str">
        <f t="shared" ca="1" si="1"/>
        <v>K</v>
      </c>
      <c r="S4" s="103" t="str">
        <f t="shared" ca="1" si="1"/>
        <v>Sze</v>
      </c>
      <c r="T4" s="103" t="str">
        <f t="shared" ca="1" si="1"/>
        <v>Cs</v>
      </c>
      <c r="U4" s="103" t="str">
        <f t="shared" ca="1" si="1"/>
        <v>P</v>
      </c>
      <c r="V4" s="103" t="str">
        <f t="shared" ca="1" si="1"/>
        <v>Szo</v>
      </c>
      <c r="W4" s="103" t="str">
        <f t="shared" ca="1" si="1"/>
        <v>V</v>
      </c>
      <c r="X4" s="103" t="str">
        <f t="shared" ca="1" si="1"/>
        <v>H</v>
      </c>
      <c r="Y4" s="103" t="str">
        <f t="shared" ca="1" si="1"/>
        <v>K</v>
      </c>
      <c r="Z4" s="103" t="str">
        <f t="shared" ca="1" si="1"/>
        <v>Sze</v>
      </c>
      <c r="AA4" s="103" t="str">
        <f t="shared" ca="1" si="1"/>
        <v>Cs</v>
      </c>
      <c r="AB4" s="103" t="str">
        <f t="shared" ca="1" si="1"/>
        <v>P</v>
      </c>
      <c r="AC4" s="103" t="str">
        <f t="shared" ca="1" si="1"/>
        <v>Szo</v>
      </c>
      <c r="AD4" s="103" t="str">
        <f t="shared" ca="1" si="1"/>
        <v>V</v>
      </c>
      <c r="AE4" s="103" t="str">
        <f t="shared" ca="1" si="1"/>
        <v>H</v>
      </c>
      <c r="AF4" s="103" t="str">
        <f t="shared" ca="1" si="1"/>
        <v>K</v>
      </c>
      <c r="AG4" s="103" t="str">
        <f t="shared" ca="1" si="1"/>
        <v>Sze</v>
      </c>
      <c r="AH4" s="103" t="str">
        <f t="shared" ca="1" si="1"/>
        <v>Cs</v>
      </c>
      <c r="AI4" s="103" t="str">
        <f t="shared" ca="1" si="1"/>
        <v>P</v>
      </c>
      <c r="AJ4" s="103" t="str">
        <f t="shared" ca="1" si="1"/>
        <v>Szo</v>
      </c>
      <c r="AK4" s="103" t="str">
        <f t="shared" ca="1" si="1"/>
        <v>V</v>
      </c>
      <c r="AL4" s="103" t="str">
        <f t="shared" ca="1" si="1"/>
        <v>H</v>
      </c>
      <c r="AM4" s="103" t="str">
        <f t="shared" ca="1" si="1"/>
        <v>K</v>
      </c>
      <c r="AN4" s="103" t="str">
        <f t="shared" ca="1" si="1"/>
        <v>Sze</v>
      </c>
      <c r="AO4" s="103" t="str">
        <f t="shared" ca="1" si="1"/>
        <v>Cs</v>
      </c>
      <c r="AP4" s="103" t="str">
        <f t="shared" ca="1" si="1"/>
        <v>P</v>
      </c>
      <c r="AQ4" s="103" t="str">
        <f t="shared" ca="1" si="1"/>
        <v>Szo</v>
      </c>
      <c r="AR4" s="103" t="str">
        <f t="shared" ca="1" si="1"/>
        <v>V</v>
      </c>
      <c r="AS4" s="103" t="str">
        <f t="shared" ca="1" si="1"/>
        <v>H</v>
      </c>
      <c r="AT4" s="103" t="str">
        <f t="shared" ca="1" si="1"/>
        <v>K</v>
      </c>
      <c r="AU4" s="103" t="str">
        <f t="shared" ca="1" si="1"/>
        <v>Sze</v>
      </c>
      <c r="AV4" s="103" t="str">
        <f t="shared" ca="1" si="1"/>
        <v>Cs</v>
      </c>
      <c r="AW4" s="103" t="str">
        <f t="shared" ca="1" si="1"/>
        <v>P</v>
      </c>
      <c r="AX4" s="103" t="str">
        <f t="shared" ca="1" si="1"/>
        <v>Szo</v>
      </c>
    </row>
    <row r="5" spans="1:50" hidden="1" x14ac:dyDescent="0.3">
      <c r="A5" s="78" t="str">
        <f>IFERROR(Mérföldkövek[[#This Row],[Feladat ID]],"")</f>
        <v>ProjektSzám-GyI-E.00</v>
      </c>
      <c r="B5" s="70" t="str">
        <f>IFERROR(Mérföldkövek[[#This Row],[Feladat leírás]],"")</f>
        <v>Előkészítés</v>
      </c>
      <c r="C5" s="100">
        <f ca="1">IFERROR(Mérföldkövek[[#This Row],[Kezdés]],"")</f>
        <v>45824</v>
      </c>
      <c r="D5" s="100">
        <f ca="1">IFERROR(Mérföldkövek[[#This Row],[Befejezés]],"")</f>
        <v>45828</v>
      </c>
      <c r="E5" s="99">
        <f>IFERROR(Mérföldkövek[[#This Row],[Volumen]],"")</f>
        <v>1</v>
      </c>
      <c r="F5" s="70" t="str">
        <f>IFERROR(Mérföldkövek[[#This Row],[Kockázat]],"")</f>
        <v>Terv szerint</v>
      </c>
      <c r="G5" s="70" t="str">
        <f>IFERROR(Mérföldkövek[[#This Row],[Részleg 02]],"")</f>
        <v>Gyártás Iroda</v>
      </c>
      <c r="H5" s="70">
        <f>IFERROR(Mérföldkövek[[#This Row],[Részleg 01]],"")</f>
        <v>0</v>
      </c>
      <c r="I5" s="104" t="str" cm="1">
        <f t="array" aca="1" ref="I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5" s="104" t="str" cm="1">
        <f t="array" aca="1" ref="J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5" s="104" t="str" cm="1">
        <f t="array" aca="1" ref="K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5" s="104" t="str" cm="1">
        <f t="array" aca="1" ref="L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5" s="104" t="str" cm="1">
        <f t="array" aca="1" ref="M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5" s="104" t="str" cm="1">
        <f t="array" aca="1" ref="N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5" s="104" t="str" cm="1">
        <f t="array" aca="1" ref="O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5" s="104" t="str" cm="1">
        <f t="array" aca="1" ref="P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5" s="104" t="str" cm="1">
        <f t="array" aca="1" ref="Q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5" s="104" t="str" cm="1">
        <f t="array" aca="1" ref="R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5" s="104" t="str" cm="1">
        <f t="array" aca="1" ref="S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5" s="104" t="str" cm="1">
        <f t="array" aca="1" ref="T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5" s="104" t="str" cm="1">
        <f t="array" aca="1" ref="U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5" s="104" t="str" cm="1">
        <f t="array" aca="1" ref="V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5" s="104" t="str" cm="1">
        <f t="array" aca="1" ref="W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5" s="104" t="str" cm="1">
        <f t="array" aca="1" ref="X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5" s="104" t="str" cm="1">
        <f t="array" aca="1" ref="Y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5" s="104" t="str" cm="1">
        <f t="array" aca="1" ref="Z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5" s="104" t="str" cm="1">
        <f t="array" aca="1" ref="AA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5" s="104" t="str" cm="1">
        <f t="array" aca="1" ref="AB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5" s="104" t="str" cm="1">
        <f t="array" aca="1" ref="AC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5" s="104" t="str" cm="1">
        <f t="array" aca="1" ref="AD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5" s="104" t="str" cm="1">
        <f t="array" aca="1" ref="AE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5" s="104" t="str" cm="1">
        <f t="array" aca="1" ref="AF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5" s="104" t="str" cm="1">
        <f t="array" aca="1" ref="AG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5" s="104" t="str" cm="1">
        <f t="array" aca="1" ref="AH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5" s="104" t="str" cm="1">
        <f t="array" aca="1" ref="AI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5" s="104" t="str" cm="1">
        <f t="array" aca="1" ref="AJ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5" s="104" t="str" cm="1">
        <f t="array" aca="1" ref="AK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5" s="104" t="str" cm="1">
        <f t="array" aca="1" ref="AL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5" s="104" t="str" cm="1">
        <f t="array" aca="1" ref="AM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5" s="104" t="str" cm="1">
        <f t="array" aca="1" ref="AN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5" s="104" t="str" cm="1">
        <f t="array" aca="1" ref="AO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5" s="104" t="str" cm="1">
        <f t="array" aca="1" ref="AP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5" s="104" t="str" cm="1">
        <f t="array" aca="1" ref="AQ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5" s="104" t="str" cm="1">
        <f t="array" aca="1" ref="AR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5" s="104" t="str" cm="1">
        <f t="array" aca="1" ref="AS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5" s="104" t="str" cm="1">
        <f t="array" aca="1" ref="AT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5" s="104" t="str" cm="1">
        <f t="array" aca="1" ref="AU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5" s="104" t="str" cm="1">
        <f t="array" aca="1" ref="AV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5" s="104" t="str" cm="1">
        <f t="array" aca="1" ref="AW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5" s="104" t="str" cm="1">
        <f t="array" aca="1" ref="AX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6" spans="1:50" hidden="1" x14ac:dyDescent="0.3">
      <c r="A6" s="78" t="str">
        <f>IFERROR(Mérföldkövek[[#This Row],[Feladat ID]],"")</f>
        <v>ProjektSzám-GyI-E.01</v>
      </c>
      <c r="B6" s="70" t="str">
        <f>IFERROR(Mérföldkövek[[#This Row],[Feladat leírás]],"")</f>
        <v>Megrendelés átadó megbeszélés</v>
      </c>
      <c r="C6" s="100">
        <f ca="1">IFERROR(Mérföldkövek[[#This Row],[Kezdés]],"")</f>
        <v>45824</v>
      </c>
      <c r="D6" s="100">
        <f ca="1">IFERROR(Mérföldkövek[[#This Row],[Befejezés]],"")</f>
        <v>45824</v>
      </c>
      <c r="E6" s="99">
        <f>IFERROR(Mérföldkövek[[#This Row],[Volumen]],"")</f>
        <v>1</v>
      </c>
      <c r="F6" s="70" t="str">
        <f>IFERROR(Mérföldkövek[[#This Row],[Kockázat]],"")</f>
        <v>Terv szerint</v>
      </c>
      <c r="G6" s="70" t="str">
        <f>IFERROR(Mérföldkövek[[#This Row],[Részleg 02]],"")</f>
        <v>Gyártás Iroda</v>
      </c>
      <c r="H6" s="70" t="str">
        <f>IFERROR(Mérföldkövek[[#This Row],[Részleg 01]],"")</f>
        <v>Műszaki tervezés</v>
      </c>
      <c r="I6" s="104" t="str" cm="1">
        <f t="array" aca="1" ref="I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6" s="104" t="str" cm="1">
        <f t="array" aca="1" ref="J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6" s="104" t="str" cm="1">
        <f t="array" aca="1" ref="K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6" s="104" t="str" cm="1">
        <f t="array" aca="1" ref="L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6" s="104" t="str" cm="1">
        <f t="array" aca="1" ref="M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6" s="104" t="str" cm="1">
        <f t="array" aca="1" ref="N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6" s="104" t="str" cm="1">
        <f t="array" aca="1" ref="O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6" s="104" t="str" cm="1">
        <f t="array" aca="1" ref="P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6" s="104" t="str" cm="1">
        <f t="array" aca="1" ref="Q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6" s="104" t="str" cm="1">
        <f t="array" aca="1" ref="R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6" s="104" t="str" cm="1">
        <f t="array" aca="1" ref="S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6" s="104" t="str" cm="1">
        <f t="array" aca="1" ref="T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6" s="104" t="str" cm="1">
        <f t="array" aca="1" ref="U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6" s="104" t="str" cm="1">
        <f t="array" aca="1" ref="V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6" s="104" t="str" cm="1">
        <f t="array" aca="1" ref="W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6" s="104" t="str" cm="1">
        <f t="array" aca="1" ref="X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6" s="104" t="str" cm="1">
        <f t="array" aca="1" ref="Y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6" s="104" t="str" cm="1">
        <f t="array" aca="1" ref="Z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6" s="104" t="str" cm="1">
        <f t="array" aca="1" ref="AA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6" s="104" t="str" cm="1">
        <f t="array" aca="1" ref="AB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6" s="104" t="str" cm="1">
        <f t="array" aca="1" ref="AC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6" s="104" t="str" cm="1">
        <f t="array" aca="1" ref="AD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6" s="104" t="str" cm="1">
        <f t="array" aca="1" ref="AE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6" s="104" t="str" cm="1">
        <f t="array" aca="1" ref="AF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6" s="104" t="str" cm="1">
        <f t="array" aca="1" ref="AG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6" s="104" t="str" cm="1">
        <f t="array" aca="1" ref="AH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6" s="104" t="str" cm="1">
        <f t="array" aca="1" ref="AI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6" s="104" t="str" cm="1">
        <f t="array" aca="1" ref="AJ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6" s="104" t="str" cm="1">
        <f t="array" aca="1" ref="AK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6" s="104" t="str" cm="1">
        <f t="array" aca="1" ref="AL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6" s="104" t="str" cm="1">
        <f t="array" aca="1" ref="AM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6" s="104" t="str" cm="1">
        <f t="array" aca="1" ref="AN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6" s="104" t="str" cm="1">
        <f t="array" aca="1" ref="AO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6" s="104" t="str" cm="1">
        <f t="array" aca="1" ref="AP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6" s="104" t="str" cm="1">
        <f t="array" aca="1" ref="AQ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6" s="104" t="str" cm="1">
        <f t="array" aca="1" ref="AR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6" s="104" t="str" cm="1">
        <f t="array" aca="1" ref="AS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6" s="104" t="str" cm="1">
        <f t="array" aca="1" ref="AT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6" s="104" t="str" cm="1">
        <f t="array" aca="1" ref="AU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6" s="104" t="str" cm="1">
        <f t="array" aca="1" ref="AV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6" s="104" t="str" cm="1">
        <f t="array" aca="1" ref="AW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6" s="104" t="str" cm="1">
        <f t="array" aca="1" ref="AX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7" spans="1:50" hidden="1" x14ac:dyDescent="0.3">
      <c r="A7" s="78" t="str">
        <f>IFERROR(Mérföldkövek[[#This Row],[Feladat ID]],"")</f>
        <v>ProjektSzám-GyI-E.02</v>
      </c>
      <c r="B7" s="70" t="str">
        <f>IFERROR(Mérföldkövek[[#This Row],[Feladat leírás]],"")</f>
        <v>Információk beszerzése</v>
      </c>
      <c r="C7" s="100">
        <f ca="1">IFERROR(Mérföldkövek[[#This Row],[Kezdés]],"")</f>
        <v>45824</v>
      </c>
      <c r="D7" s="100">
        <f ca="1">IFERROR(Mérföldkövek[[#This Row],[Befejezés]],"")</f>
        <v>45824</v>
      </c>
      <c r="E7" s="99">
        <f>IFERROR(Mérföldkövek[[#This Row],[Volumen]],"")</f>
        <v>1</v>
      </c>
      <c r="F7" s="70" t="str">
        <f>IFERROR(Mérföldkövek[[#This Row],[Kockázat]],"")</f>
        <v>Terv szerint</v>
      </c>
      <c r="G7" s="70" t="str">
        <f>IFERROR(Mérföldkövek[[#This Row],[Részleg 02]],"")</f>
        <v>Gyártás Iroda</v>
      </c>
      <c r="H7" s="70" t="str">
        <f>IFERROR(Mérföldkövek[[#This Row],[Részleg 01]],"")</f>
        <v>Műszaki tervezés</v>
      </c>
      <c r="I7" s="104" t="str" cm="1">
        <f t="array" aca="1" ref="I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7" s="104" t="str" cm="1">
        <f t="array" aca="1" ref="J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7" s="104" t="str" cm="1">
        <f t="array" aca="1" ref="K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7" s="104" t="str" cm="1">
        <f t="array" aca="1" ref="L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7" s="104" t="str" cm="1">
        <f t="array" aca="1" ref="M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7" s="104" t="str" cm="1">
        <f t="array" aca="1" ref="N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7" s="104" t="str" cm="1">
        <f t="array" aca="1" ref="O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7" s="104" t="str" cm="1">
        <f t="array" aca="1" ref="P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7" s="104" t="str" cm="1">
        <f t="array" aca="1" ref="Q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7" s="104" t="str" cm="1">
        <f t="array" aca="1" ref="R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7" s="104" t="str" cm="1">
        <f t="array" aca="1" ref="S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7" s="104" t="str" cm="1">
        <f t="array" aca="1" ref="T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7" s="104" t="str" cm="1">
        <f t="array" aca="1" ref="U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7" s="104" t="str" cm="1">
        <f t="array" aca="1" ref="V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7" s="104" t="str" cm="1">
        <f t="array" aca="1" ref="W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7" s="104" t="str" cm="1">
        <f t="array" aca="1" ref="X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7" s="104" t="str" cm="1">
        <f t="array" aca="1" ref="Y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7" s="104" t="str" cm="1">
        <f t="array" aca="1" ref="Z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7" s="104" t="str" cm="1">
        <f t="array" aca="1" ref="AA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7" s="104" t="str" cm="1">
        <f t="array" aca="1" ref="AB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7" s="104" t="str" cm="1">
        <f t="array" aca="1" ref="AC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7" s="104" t="str" cm="1">
        <f t="array" aca="1" ref="AD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7" s="104" t="str" cm="1">
        <f t="array" aca="1" ref="AE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7" s="104" t="str" cm="1">
        <f t="array" aca="1" ref="AF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7" s="104" t="str" cm="1">
        <f t="array" aca="1" ref="AG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7" s="104" t="str" cm="1">
        <f t="array" aca="1" ref="AH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7" s="104" t="str" cm="1">
        <f t="array" aca="1" ref="AI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7" s="104" t="str" cm="1">
        <f t="array" aca="1" ref="AJ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7" s="104" t="str" cm="1">
        <f t="array" aca="1" ref="AK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7" s="104" t="str" cm="1">
        <f t="array" aca="1" ref="AL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7" s="104" t="str" cm="1">
        <f t="array" aca="1" ref="AM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7" s="104" t="str" cm="1">
        <f t="array" aca="1" ref="AN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7" s="104" t="str" cm="1">
        <f t="array" aca="1" ref="AO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7" s="104" t="str" cm="1">
        <f t="array" aca="1" ref="AP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7" s="104" t="str" cm="1">
        <f t="array" aca="1" ref="AQ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7" s="104" t="str" cm="1">
        <f t="array" aca="1" ref="AR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7" s="104" t="str" cm="1">
        <f t="array" aca="1" ref="AS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7" s="104" t="str" cm="1">
        <f t="array" aca="1" ref="AT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7" s="104" t="str" cm="1">
        <f t="array" aca="1" ref="AU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7" s="104" t="str" cm="1">
        <f t="array" aca="1" ref="AV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7" s="104" t="str" cm="1">
        <f t="array" aca="1" ref="AW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7" s="104" t="str" cm="1">
        <f t="array" aca="1" ref="AX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8" spans="1:50" hidden="1" x14ac:dyDescent="0.3">
      <c r="A8" s="78" t="str">
        <f>IFERROR(Mérföldkövek[[#This Row],[Feladat ID]],"")</f>
        <v>ProjektSzám-GyI-E.02.01</v>
      </c>
      <c r="B8" s="70">
        <f>IFERROR(Mérföldkövek[[#This Row],[Feladat leírás]],"")</f>
        <v>0</v>
      </c>
      <c r="C8" s="100">
        <f ca="1">IFERROR(Mérföldkövek[[#This Row],[Kezdés]],"")</f>
        <v>45825</v>
      </c>
      <c r="D8" s="100">
        <f ca="1">IFERROR(Mérföldkövek[[#This Row],[Befejezés]],"")</f>
        <v>2</v>
      </c>
      <c r="E8" s="99">
        <f>IFERROR(Mérföldkövek[[#This Row],[Volumen]],"")</f>
        <v>1</v>
      </c>
      <c r="F8" s="70" t="str">
        <f>IFERROR(Mérföldkövek[[#This Row],[Kockázat]],"")</f>
        <v>Terv szerint</v>
      </c>
      <c r="G8" s="70" t="str">
        <f>IFERROR(Mérföldkövek[[#This Row],[Részleg 02]],"")</f>
        <v>Gyártás Iroda</v>
      </c>
      <c r="H8" s="70" t="str">
        <f>IFERROR(Mérföldkövek[[#This Row],[Részleg 01]],"")</f>
        <v>Műszaki tervezés</v>
      </c>
      <c r="I8" s="68" t="str" cm="1">
        <f t="array" aca="1" ref="I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8" s="68" t="str" cm="1">
        <f t="array" aca="1" ref="J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8" s="68" t="str" cm="1">
        <f t="array" aca="1" ref="K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8" s="68" t="str" cm="1">
        <f t="array" aca="1" ref="L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8" s="68" t="str" cm="1">
        <f t="array" aca="1" ref="M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8" s="68" t="str" cm="1">
        <f t="array" aca="1" ref="N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8" s="68" t="str" cm="1">
        <f t="array" aca="1" ref="O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8" s="68" t="str" cm="1">
        <f t="array" aca="1" ref="P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8" s="68" t="str" cm="1">
        <f t="array" aca="1" ref="Q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8" s="68" t="str" cm="1">
        <f t="array" aca="1" ref="R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8" s="68" t="str" cm="1">
        <f t="array" aca="1" ref="S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8" s="68" t="str" cm="1">
        <f t="array" aca="1" ref="T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8" s="68" t="str" cm="1">
        <f t="array" aca="1" ref="U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8" s="68" t="str" cm="1">
        <f t="array" aca="1" ref="V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8" s="68" t="str" cm="1">
        <f t="array" aca="1" ref="W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8" s="68" t="str" cm="1">
        <f t="array" aca="1" ref="X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8" s="68" t="str" cm="1">
        <f t="array" aca="1" ref="Y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8" s="68" t="str" cm="1">
        <f t="array" aca="1" ref="Z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8" s="68" t="str" cm="1">
        <f t="array" aca="1" ref="AA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8" s="68" t="str" cm="1">
        <f t="array" aca="1" ref="AB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8" s="68" t="str" cm="1">
        <f t="array" aca="1" ref="AC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8" s="68" t="str" cm="1">
        <f t="array" aca="1" ref="AD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8" s="68" t="str" cm="1">
        <f t="array" aca="1" ref="AE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8" s="68" t="str" cm="1">
        <f t="array" aca="1" ref="AF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8" s="68" t="str" cm="1">
        <f t="array" aca="1" ref="AG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8" s="68" t="str" cm="1">
        <f t="array" aca="1" ref="AH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8" s="68" t="str" cm="1">
        <f t="array" aca="1" ref="AI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8" s="68" t="str" cm="1">
        <f t="array" aca="1" ref="AJ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8" s="68" t="str" cm="1">
        <f t="array" aca="1" ref="AK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8" s="68" t="str" cm="1">
        <f t="array" aca="1" ref="AL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8" s="68" t="str" cm="1">
        <f t="array" aca="1" ref="AM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8" s="68" t="str" cm="1">
        <f t="array" aca="1" ref="AN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8" s="68" t="str" cm="1">
        <f t="array" aca="1" ref="AO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8" s="68" t="str" cm="1">
        <f t="array" aca="1" ref="AP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8" s="68" t="str" cm="1">
        <f t="array" aca="1" ref="AQ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8" s="68" t="str" cm="1">
        <f t="array" aca="1" ref="AR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8" s="68" t="str" cm="1">
        <f t="array" aca="1" ref="AS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8" s="68" t="str" cm="1">
        <f t="array" aca="1" ref="AT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8" s="68" t="str" cm="1">
        <f t="array" aca="1" ref="AU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8" s="68" t="str" cm="1">
        <f t="array" aca="1" ref="AV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8" s="68" t="str" cm="1">
        <f t="array" aca="1" ref="AW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8" s="68" t="str" cm="1">
        <f t="array" aca="1" ref="AX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9" spans="1:50" hidden="1" x14ac:dyDescent="0.3">
      <c r="A9" s="78" t="str">
        <f>IFERROR(Mérföldkövek[[#This Row],[Feladat ID]],"")</f>
        <v>ProjektSzám-GyI-E.03</v>
      </c>
      <c r="B9" s="70" t="str">
        <f>IFERROR(Mérföldkövek[[#This Row],[Feladat leírás]],"")</f>
        <v>Megerndelőlap elenőrzése</v>
      </c>
      <c r="C9" s="100">
        <f ca="1">IFERROR(Mérföldkövek[[#This Row],[Kezdés]],"")</f>
        <v>45825</v>
      </c>
      <c r="D9" s="100">
        <f ca="1">IFERROR(Mérföldkövek[[#This Row],[Befejezés]],"")</f>
        <v>45825</v>
      </c>
      <c r="E9" s="99">
        <f>IFERROR(Mérföldkövek[[#This Row],[Volumen]],"")</f>
        <v>1</v>
      </c>
      <c r="F9" s="70" t="str">
        <f>IFERROR(Mérföldkövek[[#This Row],[Kockázat]],"")</f>
        <v>Terv szerint</v>
      </c>
      <c r="G9" s="70" t="str">
        <f>IFERROR(Mérföldkövek[[#This Row],[Részleg 02]],"")</f>
        <v>Gyártás Iroda</v>
      </c>
      <c r="H9" s="70" t="str">
        <f>IFERROR(Mérföldkövek[[#This Row],[Részleg 01]],"")</f>
        <v>Műszaki tervezés</v>
      </c>
      <c r="I9" s="68" t="str" cm="1">
        <f t="array" aca="1" ref="I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9" s="68" t="str" cm="1">
        <f t="array" aca="1" ref="J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9" s="68" t="str" cm="1">
        <f t="array" aca="1" ref="K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9" s="68" t="str" cm="1">
        <f t="array" aca="1" ref="L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9" s="68" t="str" cm="1">
        <f t="array" aca="1" ref="M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9" s="68" t="str" cm="1">
        <f t="array" aca="1" ref="N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9" s="68" t="str" cm="1">
        <f t="array" aca="1" ref="O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9" s="68" t="str" cm="1">
        <f t="array" aca="1" ref="P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9" s="68" t="str" cm="1">
        <f t="array" aca="1" ref="Q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9" s="68" t="str" cm="1">
        <f t="array" aca="1" ref="R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9" s="68" t="str" cm="1">
        <f t="array" aca="1" ref="S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9" s="68" t="str" cm="1">
        <f t="array" aca="1" ref="T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9" s="68" t="str" cm="1">
        <f t="array" aca="1" ref="U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9" s="68" t="str" cm="1">
        <f t="array" aca="1" ref="V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9" s="68" t="str" cm="1">
        <f t="array" aca="1" ref="W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9" s="68" t="str" cm="1">
        <f t="array" aca="1" ref="X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9" s="68" t="str" cm="1">
        <f t="array" aca="1" ref="Y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9" s="68" t="str" cm="1">
        <f t="array" aca="1" ref="Z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9" s="68" t="str" cm="1">
        <f t="array" aca="1" ref="AA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9" s="68" t="str" cm="1">
        <f t="array" aca="1" ref="AB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9" s="68" t="str" cm="1">
        <f t="array" aca="1" ref="AC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9" s="68" t="str" cm="1">
        <f t="array" aca="1" ref="AD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9" s="68" t="str" cm="1">
        <f t="array" aca="1" ref="AE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9" s="68" t="str" cm="1">
        <f t="array" aca="1" ref="AF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9" s="68" t="str" cm="1">
        <f t="array" aca="1" ref="AG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9" s="68" t="str" cm="1">
        <f t="array" aca="1" ref="AH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9" s="68" t="str" cm="1">
        <f t="array" aca="1" ref="AI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9" s="68" t="str" cm="1">
        <f t="array" aca="1" ref="AJ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9" s="68" t="str" cm="1">
        <f t="array" aca="1" ref="AK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9" s="68" t="str" cm="1">
        <f t="array" aca="1" ref="AL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9" s="68" t="str" cm="1">
        <f t="array" aca="1" ref="AM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9" s="68" t="str" cm="1">
        <f t="array" aca="1" ref="AN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9" s="68" t="str" cm="1">
        <f t="array" aca="1" ref="AO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9" s="68" t="str" cm="1">
        <f t="array" aca="1" ref="AP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9" s="68" t="str" cm="1">
        <f t="array" aca="1" ref="AQ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9" s="68" t="str" cm="1">
        <f t="array" aca="1" ref="AR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9" s="68" t="str" cm="1">
        <f t="array" aca="1" ref="AS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9" s="68" t="str" cm="1">
        <f t="array" aca="1" ref="AT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9" s="68" t="str" cm="1">
        <f t="array" aca="1" ref="AU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9" s="68" t="str" cm="1">
        <f t="array" aca="1" ref="AV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9" s="68" t="str" cm="1">
        <f t="array" aca="1" ref="AW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9" s="68" t="str" cm="1">
        <f t="array" aca="1" ref="AX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0" spans="1:50" hidden="1" x14ac:dyDescent="0.3">
      <c r="A10" s="78" t="str">
        <f>IFERROR(Mérföldkövek[[#This Row],[Feladat ID]],"")</f>
        <v>ProjektSzám-GyI-E.04</v>
      </c>
      <c r="B10" s="70" t="str">
        <f>IFERROR(Mérföldkövek[[#This Row],[Feladat leírás]],"")</f>
        <v>Információk elenőrzése</v>
      </c>
      <c r="C10" s="100">
        <f ca="1">IFERROR(Mérföldkövek[[#This Row],[Kezdés]],"")</f>
        <v>45825</v>
      </c>
      <c r="D10" s="100">
        <f ca="1">IFERROR(Mérföldkövek[[#This Row],[Befejezés]],"")</f>
        <v>45825</v>
      </c>
      <c r="E10" s="99">
        <f>IFERROR(Mérföldkövek[[#This Row],[Volumen]],"")</f>
        <v>1</v>
      </c>
      <c r="F10" s="70" t="str">
        <f>IFERROR(Mérföldkövek[[#This Row],[Kockázat]],"")</f>
        <v>Terv szerint</v>
      </c>
      <c r="G10" s="70" t="str">
        <f>IFERROR(Mérföldkövek[[#This Row],[Részleg 02]],"")</f>
        <v>Gyártás Iroda</v>
      </c>
      <c r="H10" s="70" t="str">
        <f>IFERROR(Mérföldkövek[[#This Row],[Részleg 01]],"")</f>
        <v>Műszaki tervezés</v>
      </c>
      <c r="I10" s="68" t="str" cm="1">
        <f t="array" aca="1" ref="I1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0" s="68" t="str" cm="1">
        <f t="array" aca="1" ref="J1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0" s="68" t="str" cm="1">
        <f t="array" aca="1" ref="K1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0" s="68" t="str" cm="1">
        <f t="array" aca="1" ref="L1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0" s="68" t="str" cm="1">
        <f t="array" aca="1" ref="M1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0" s="68" t="str" cm="1">
        <f t="array" aca="1" ref="N1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0" s="68" t="str" cm="1">
        <f t="array" aca="1" ref="O1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0" s="68" t="str" cm="1">
        <f t="array" aca="1" ref="P1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0" s="68" t="str" cm="1">
        <f t="array" aca="1" ref="Q1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0" s="68" t="str" cm="1">
        <f t="array" aca="1" ref="R1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0" s="68" t="str" cm="1">
        <f t="array" aca="1" ref="S1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0" s="68" t="str" cm="1">
        <f t="array" aca="1" ref="T1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0" s="68" t="str" cm="1">
        <f t="array" aca="1" ref="U1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0" s="68" t="str" cm="1">
        <f t="array" aca="1" ref="V1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0" s="68" t="str" cm="1">
        <f t="array" aca="1" ref="W1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0" s="68" t="str" cm="1">
        <f t="array" aca="1" ref="X1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0" s="68" t="str" cm="1">
        <f t="array" aca="1" ref="Y1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0" s="68" t="str" cm="1">
        <f t="array" aca="1" ref="Z1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0" s="68" t="str" cm="1">
        <f t="array" aca="1" ref="AA1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0" s="68" t="str" cm="1">
        <f t="array" aca="1" ref="AB1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0" s="68" t="str" cm="1">
        <f t="array" aca="1" ref="AC1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0" s="68" t="str" cm="1">
        <f t="array" aca="1" ref="AD1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0" s="68" t="str" cm="1">
        <f t="array" aca="1" ref="AE1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0" s="68" t="str" cm="1">
        <f t="array" aca="1" ref="AF1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0" s="68" t="str" cm="1">
        <f t="array" aca="1" ref="AG1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0" s="68" t="str" cm="1">
        <f t="array" aca="1" ref="AH1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0" s="68" t="str" cm="1">
        <f t="array" aca="1" ref="AI1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0" s="68" t="str" cm="1">
        <f t="array" aca="1" ref="AJ1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0" s="68" t="str" cm="1">
        <f t="array" aca="1" ref="AK1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0" s="68" t="str" cm="1">
        <f t="array" aca="1" ref="AL1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0" s="68" t="str" cm="1">
        <f t="array" aca="1" ref="AM1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0" s="68" t="str" cm="1">
        <f t="array" aca="1" ref="AN1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0" s="68" t="str" cm="1">
        <f t="array" aca="1" ref="AO1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0" s="68" t="str" cm="1">
        <f t="array" aca="1" ref="AP1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0" s="68" t="str" cm="1">
        <f t="array" aca="1" ref="AQ1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0" s="68" t="str" cm="1">
        <f t="array" aca="1" ref="AR1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0" s="68" t="str" cm="1">
        <f t="array" aca="1" ref="AS1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0" s="68" t="str" cm="1">
        <f t="array" aca="1" ref="AT1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0" s="68" t="str" cm="1">
        <f t="array" aca="1" ref="AU1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0" s="68" t="str" cm="1">
        <f t="array" aca="1" ref="AV1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0" s="68" t="str" cm="1">
        <f t="array" aca="1" ref="AW1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0" s="68" t="str" cm="1">
        <f t="array" aca="1" ref="AX1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1" spans="1:50" hidden="1" x14ac:dyDescent="0.3">
      <c r="A11" s="78" t="str">
        <f>IFERROR(Mérföldkövek[[#This Row],[Feladat ID]],"")</f>
        <v>ProjektSzám-GyI-E.05</v>
      </c>
      <c r="B11" s="70" t="str">
        <f>IFERROR(Mérföldkövek[[#This Row],[Feladat leírás]],"")</f>
        <v>Meghajtón a mappa előkészítése</v>
      </c>
      <c r="C11" s="100">
        <f ca="1">IFERROR(Mérföldkövek[[#This Row],[Kezdés]],"")</f>
        <v>45825</v>
      </c>
      <c r="D11" s="100">
        <f ca="1">IFERROR(Mérföldkövek[[#This Row],[Befejezés]],"")</f>
        <v>45825</v>
      </c>
      <c r="E11" s="99">
        <f>IFERROR(Mérföldkövek[[#This Row],[Volumen]],"")</f>
        <v>1</v>
      </c>
      <c r="F11" s="70" t="str">
        <f>IFERROR(Mérföldkövek[[#This Row],[Kockázat]],"")</f>
        <v>Terv szerint</v>
      </c>
      <c r="G11" s="70" t="str">
        <f>IFERROR(Mérföldkövek[[#This Row],[Részleg 02]],"")</f>
        <v>Gyártás Iroda</v>
      </c>
      <c r="H11" s="70" t="str">
        <f>IFERROR(Mérföldkövek[[#This Row],[Részleg 01]],"")</f>
        <v>Műszaki tervezés</v>
      </c>
      <c r="I11" s="68" t="str" cm="1">
        <f t="array" aca="1" ref="I1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1" s="68" t="str" cm="1">
        <f t="array" aca="1" ref="J1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1" s="68" t="str" cm="1">
        <f t="array" aca="1" ref="K1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1" s="68" t="str" cm="1">
        <f t="array" aca="1" ref="L1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1" s="68" t="str" cm="1">
        <f t="array" aca="1" ref="M1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1" s="68" t="str" cm="1">
        <f t="array" aca="1" ref="N1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1" s="68" t="str" cm="1">
        <f t="array" aca="1" ref="O1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1" s="68" t="str" cm="1">
        <f t="array" aca="1" ref="P1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1" s="68" t="str" cm="1">
        <f t="array" aca="1" ref="Q1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1" s="68" t="str" cm="1">
        <f t="array" aca="1" ref="R1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1" s="68" t="str" cm="1">
        <f t="array" aca="1" ref="S1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1" s="68" t="str" cm="1">
        <f t="array" aca="1" ref="T1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1" s="68" t="str" cm="1">
        <f t="array" aca="1" ref="U1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1" s="68" t="str" cm="1">
        <f t="array" aca="1" ref="V1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1" s="68" t="str" cm="1">
        <f t="array" aca="1" ref="W1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1" s="68" t="str" cm="1">
        <f t="array" aca="1" ref="X1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1" s="68" t="str" cm="1">
        <f t="array" aca="1" ref="Y1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1" s="68" t="str" cm="1">
        <f t="array" aca="1" ref="Z1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1" s="68" t="str" cm="1">
        <f t="array" aca="1" ref="AA1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1" s="68" t="str" cm="1">
        <f t="array" aca="1" ref="AB1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1" s="68" t="str" cm="1">
        <f t="array" aca="1" ref="AC1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1" s="68" t="str" cm="1">
        <f t="array" aca="1" ref="AD1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1" s="68" t="str" cm="1">
        <f t="array" aca="1" ref="AE1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1" s="68" t="str" cm="1">
        <f t="array" aca="1" ref="AF1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1" s="68" t="str" cm="1">
        <f t="array" aca="1" ref="AG1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1" s="68" t="str" cm="1">
        <f t="array" aca="1" ref="AH1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1" s="68" t="str" cm="1">
        <f t="array" aca="1" ref="AI1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1" s="68" t="str" cm="1">
        <f t="array" aca="1" ref="AJ1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1" s="68" t="str" cm="1">
        <f t="array" aca="1" ref="AK1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1" s="68" t="str" cm="1">
        <f t="array" aca="1" ref="AL1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1" s="68" t="str" cm="1">
        <f t="array" aca="1" ref="AM1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1" s="68" t="str" cm="1">
        <f t="array" aca="1" ref="AN1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1" s="68" t="str" cm="1">
        <f t="array" aca="1" ref="AO1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1" s="68" t="str" cm="1">
        <f t="array" aca="1" ref="AP1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1" s="68" t="str" cm="1">
        <f t="array" aca="1" ref="AQ1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1" s="68" t="str" cm="1">
        <f t="array" aca="1" ref="AR1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1" s="68" t="str" cm="1">
        <f t="array" aca="1" ref="AS1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1" s="68" t="str" cm="1">
        <f t="array" aca="1" ref="AT1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1" s="68" t="str" cm="1">
        <f t="array" aca="1" ref="AU1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1" s="68" t="str" cm="1">
        <f t="array" aca="1" ref="AV1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1" s="68" t="str" cm="1">
        <f t="array" aca="1" ref="AW1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1" s="68" t="str" cm="1">
        <f t="array" aca="1" ref="AX1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2" spans="1:50" hidden="1" x14ac:dyDescent="0.3">
      <c r="A12" s="78" t="str">
        <f>IFERROR(Mérföldkövek[[#This Row],[Feladat ID]],"")</f>
        <v>ProjektSzám-GyI-E.06</v>
      </c>
      <c r="B12" s="70" t="str">
        <f>IFERROR(Mérföldkövek[[#This Row],[Feladat leírás]],"")</f>
        <v>Kiíróba átvezetés</v>
      </c>
      <c r="C12" s="100">
        <f ca="1">IFERROR(Mérföldkövek[[#This Row],[Kezdés]],"")</f>
        <v>45825</v>
      </c>
      <c r="D12" s="100">
        <f ca="1">IFERROR(Mérföldkövek[[#This Row],[Befejezés]],"")</f>
        <v>45825</v>
      </c>
      <c r="E12" s="99">
        <f>IFERROR(Mérföldkövek[[#This Row],[Volumen]],"")</f>
        <v>1</v>
      </c>
      <c r="F12" s="70" t="str">
        <f>IFERROR(Mérföldkövek[[#This Row],[Kockázat]],"")</f>
        <v>Terv szerint</v>
      </c>
      <c r="G12" s="70" t="str">
        <f>IFERROR(Mérföldkövek[[#This Row],[Részleg 02]],"")</f>
        <v>Gyártás Iroda</v>
      </c>
      <c r="H12" s="70" t="str">
        <f>IFERROR(Mérföldkövek[[#This Row],[Részleg 01]],"")</f>
        <v>Műszaki tervezés</v>
      </c>
      <c r="I12" s="68" t="str" cm="1">
        <f t="array" aca="1" ref="I1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2" s="68" t="str" cm="1">
        <f t="array" aca="1" ref="J1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2" s="68" t="str" cm="1">
        <f t="array" aca="1" ref="K1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2" s="68" t="str" cm="1">
        <f t="array" aca="1" ref="L1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2" s="68" t="str" cm="1">
        <f t="array" aca="1" ref="M1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2" s="68" t="str" cm="1">
        <f t="array" aca="1" ref="N1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2" s="68" t="str" cm="1">
        <f t="array" aca="1" ref="O1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2" s="68" t="str" cm="1">
        <f t="array" aca="1" ref="P1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2" s="68" t="str" cm="1">
        <f t="array" aca="1" ref="Q1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2" s="68" t="str" cm="1">
        <f t="array" aca="1" ref="R1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2" s="68" t="str" cm="1">
        <f t="array" aca="1" ref="S1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2" s="68" t="str" cm="1">
        <f t="array" aca="1" ref="T1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2" s="68" t="str" cm="1">
        <f t="array" aca="1" ref="U1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2" s="68" t="str" cm="1">
        <f t="array" aca="1" ref="V1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2" s="68" t="str" cm="1">
        <f t="array" aca="1" ref="W1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2" s="68" t="str" cm="1">
        <f t="array" aca="1" ref="X1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2" s="68" t="str" cm="1">
        <f t="array" aca="1" ref="Y1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2" s="68" t="str" cm="1">
        <f t="array" aca="1" ref="Z1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2" s="68" t="str" cm="1">
        <f t="array" aca="1" ref="AA1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2" s="68" t="str" cm="1">
        <f t="array" aca="1" ref="AB1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2" s="68" t="str" cm="1">
        <f t="array" aca="1" ref="AC1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2" s="68" t="str" cm="1">
        <f t="array" aca="1" ref="AD1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2" s="68" t="str" cm="1">
        <f t="array" aca="1" ref="AE1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2" s="68" t="str" cm="1">
        <f t="array" aca="1" ref="AF1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2" s="68" t="str" cm="1">
        <f t="array" aca="1" ref="AG1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2" s="68" t="str" cm="1">
        <f t="array" aca="1" ref="AH1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2" s="68" t="str" cm="1">
        <f t="array" aca="1" ref="AI1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2" s="68" t="str" cm="1">
        <f t="array" aca="1" ref="AJ1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2" s="68" t="str" cm="1">
        <f t="array" aca="1" ref="AK1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2" s="68" t="str" cm="1">
        <f t="array" aca="1" ref="AL1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2" s="68" t="str" cm="1">
        <f t="array" aca="1" ref="AM1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2" s="68" t="str" cm="1">
        <f t="array" aca="1" ref="AN1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2" s="68" t="str" cm="1">
        <f t="array" aca="1" ref="AO1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2" s="68" t="str" cm="1">
        <f t="array" aca="1" ref="AP1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2" s="68" t="str" cm="1">
        <f t="array" aca="1" ref="AQ1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2" s="68" t="str" cm="1">
        <f t="array" aca="1" ref="AR1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2" s="68" t="str" cm="1">
        <f t="array" aca="1" ref="AS1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2" s="68" t="str" cm="1">
        <f t="array" aca="1" ref="AT1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2" s="68" t="str" cm="1">
        <f t="array" aca="1" ref="AU1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2" s="68" t="str" cm="1">
        <f t="array" aca="1" ref="AV1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2" s="68" t="str" cm="1">
        <f t="array" aca="1" ref="AW1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2" s="68" t="str" cm="1">
        <f t="array" aca="1" ref="AX1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3" spans="1:50" hidden="1" x14ac:dyDescent="0.3">
      <c r="A13" s="78" t="str">
        <f>IFERROR(Mérföldkövek[[#This Row],[Feladat ID]],"")</f>
        <v>ProjektSzám-GyI-E.07</v>
      </c>
      <c r="B13" s="70" t="str">
        <f>IFERROR(Mérföldkövek[[#This Row],[Feladat leírás]],"")</f>
        <v>Kiíró elenőrzése</v>
      </c>
      <c r="C13" s="100">
        <f ca="1">IFERROR(Mérföldkövek[[#This Row],[Kezdés]],"")</f>
        <v>45826</v>
      </c>
      <c r="D13" s="100">
        <f ca="1">IFERROR(Mérföldkövek[[#This Row],[Befejezés]],"")</f>
        <v>45826</v>
      </c>
      <c r="E13" s="99">
        <f>IFERROR(Mérföldkövek[[#This Row],[Volumen]],"")</f>
        <v>1</v>
      </c>
      <c r="F13" s="70" t="str">
        <f>IFERROR(Mérföldkövek[[#This Row],[Kockázat]],"")</f>
        <v>Terv szerint</v>
      </c>
      <c r="G13" s="70" t="str">
        <f>IFERROR(Mérföldkövek[[#This Row],[Részleg 02]],"")</f>
        <v>Gyártás Iroda</v>
      </c>
      <c r="H13" s="70" t="str">
        <f>IFERROR(Mérföldkövek[[#This Row],[Részleg 01]],"")</f>
        <v>Műszaki tervezés</v>
      </c>
      <c r="I13" s="68" t="str" cm="1">
        <f t="array" aca="1" ref="I1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3" s="68" t="str" cm="1">
        <f t="array" aca="1" ref="J1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3" s="68" t="str" cm="1">
        <f t="array" aca="1" ref="K1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3" s="68" t="str" cm="1">
        <f t="array" aca="1" ref="L1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3" s="68" t="str" cm="1">
        <f t="array" aca="1" ref="M1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3" s="68" t="str" cm="1">
        <f t="array" aca="1" ref="N1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3" s="68" t="str" cm="1">
        <f t="array" aca="1" ref="O1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3" s="68" t="str" cm="1">
        <f t="array" aca="1" ref="P1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3" s="68" t="str" cm="1">
        <f t="array" aca="1" ref="Q1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3" s="68" t="str" cm="1">
        <f t="array" aca="1" ref="R1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3" s="68" t="str" cm="1">
        <f t="array" aca="1" ref="S1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3" s="68" t="str" cm="1">
        <f t="array" aca="1" ref="T1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3" s="68" t="str" cm="1">
        <f t="array" aca="1" ref="U1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3" s="68" t="str" cm="1">
        <f t="array" aca="1" ref="V1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3" s="68" t="str" cm="1">
        <f t="array" aca="1" ref="W1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3" s="68" t="str" cm="1">
        <f t="array" aca="1" ref="X1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3" s="68" t="str" cm="1">
        <f t="array" aca="1" ref="Y1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3" s="68" t="str" cm="1">
        <f t="array" aca="1" ref="Z1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3" s="68" t="str" cm="1">
        <f t="array" aca="1" ref="AA1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3" s="68" t="str" cm="1">
        <f t="array" aca="1" ref="AB1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3" s="68" t="str" cm="1">
        <f t="array" aca="1" ref="AC1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3" s="68" t="str" cm="1">
        <f t="array" aca="1" ref="AD1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3" s="68" t="str" cm="1">
        <f t="array" aca="1" ref="AE1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3" s="68" t="str" cm="1">
        <f t="array" aca="1" ref="AF1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3" s="68" t="str" cm="1">
        <f t="array" aca="1" ref="AG1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3" s="68" t="str" cm="1">
        <f t="array" aca="1" ref="AH1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3" s="68" t="str" cm="1">
        <f t="array" aca="1" ref="AI1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3" s="68" t="str" cm="1">
        <f t="array" aca="1" ref="AJ1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3" s="68" t="str" cm="1">
        <f t="array" aca="1" ref="AK1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3" s="68" t="str" cm="1">
        <f t="array" aca="1" ref="AL1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3" s="68" t="str" cm="1">
        <f t="array" aca="1" ref="AM1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3" s="68" t="str" cm="1">
        <f t="array" aca="1" ref="AN1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3" s="68" t="str" cm="1">
        <f t="array" aca="1" ref="AO1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3" s="68" t="str" cm="1">
        <f t="array" aca="1" ref="AP1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3" s="68" t="str" cm="1">
        <f t="array" aca="1" ref="AQ1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3" s="68" t="str" cm="1">
        <f t="array" aca="1" ref="AR1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3" s="68" t="str" cm="1">
        <f t="array" aca="1" ref="AS1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3" s="68" t="str" cm="1">
        <f t="array" aca="1" ref="AT1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3" s="68" t="str" cm="1">
        <f t="array" aca="1" ref="AU1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3" s="68" t="str" cm="1">
        <f t="array" aca="1" ref="AV1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3" s="68" t="str" cm="1">
        <f t="array" aca="1" ref="AW1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3" s="68" t="str" cm="1">
        <f t="array" aca="1" ref="AX1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4" spans="1:50" hidden="1" x14ac:dyDescent="0.3">
      <c r="A14" s="78" t="str">
        <f>IFERROR(Mérföldkövek[[#This Row],[Feladat ID]],"")</f>
        <v>ProjektSzám-GyI-E.08</v>
      </c>
      <c r="B14" s="70" t="str">
        <f>IFERROR(Mérföldkövek[[#This Row],[Feladat leírás]],"")</f>
        <v>Gyártás inditó megbeszéléssel</v>
      </c>
      <c r="C14" s="100">
        <f ca="1">IFERROR(Mérföldkövek[[#This Row],[Kezdés]],"")</f>
        <v>45827</v>
      </c>
      <c r="D14" s="100">
        <f ca="1">IFERROR(Mérföldkövek[[#This Row],[Befejezés]],"")</f>
        <v>45827</v>
      </c>
      <c r="E14" s="99">
        <f>IFERROR(Mérföldkövek[[#This Row],[Volumen]],"")</f>
        <v>1</v>
      </c>
      <c r="F14" s="70" t="str">
        <f>IFERROR(Mérföldkövek[[#This Row],[Kockázat]],"")</f>
        <v>Terv szerint</v>
      </c>
      <c r="G14" s="70" t="str">
        <f>IFERROR(Mérföldkövek[[#This Row],[Részleg 02]],"")</f>
        <v>Gyártás Iroda</v>
      </c>
      <c r="H14" s="70" t="str">
        <f>IFERROR(Mérföldkövek[[#This Row],[Részleg 01]],"")</f>
        <v>Műszaki tervezés</v>
      </c>
      <c r="I14" s="68" t="str" cm="1">
        <f t="array" aca="1" ref="I1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4" s="68" t="str" cm="1">
        <f t="array" aca="1" ref="J1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4" s="68" t="str" cm="1">
        <f t="array" aca="1" ref="K1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4" s="68" t="str" cm="1">
        <f t="array" aca="1" ref="L1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4" s="68" t="str" cm="1">
        <f t="array" aca="1" ref="M1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4" s="68" t="str" cm="1">
        <f t="array" aca="1" ref="N1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4" s="68" t="str" cm="1">
        <f t="array" aca="1" ref="O1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4" s="68" t="str" cm="1">
        <f t="array" aca="1" ref="P1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4" s="68" t="str" cm="1">
        <f t="array" aca="1" ref="Q1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4" s="68" t="str" cm="1">
        <f t="array" aca="1" ref="R1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4" s="68" t="str" cm="1">
        <f t="array" aca="1" ref="S1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4" s="68" t="str" cm="1">
        <f t="array" aca="1" ref="T1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4" s="68" t="str" cm="1">
        <f t="array" aca="1" ref="U1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4" s="68" t="str" cm="1">
        <f t="array" aca="1" ref="V1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4" s="68" t="str" cm="1">
        <f t="array" aca="1" ref="W1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4" s="68" t="str" cm="1">
        <f t="array" aca="1" ref="X1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4" s="68" t="str" cm="1">
        <f t="array" aca="1" ref="Y1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4" s="68" t="str" cm="1">
        <f t="array" aca="1" ref="Z1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4" s="68" t="str" cm="1">
        <f t="array" aca="1" ref="AA1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4" s="68" t="str" cm="1">
        <f t="array" aca="1" ref="AB1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4" s="68" t="str" cm="1">
        <f t="array" aca="1" ref="AC1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4" s="68" t="str" cm="1">
        <f t="array" aca="1" ref="AD1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4" s="68" t="str" cm="1">
        <f t="array" aca="1" ref="AE1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4" s="68" t="str" cm="1">
        <f t="array" aca="1" ref="AF1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4" s="68" t="str" cm="1">
        <f t="array" aca="1" ref="AG1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4" s="68" t="str" cm="1">
        <f t="array" aca="1" ref="AH1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4" s="68" t="str" cm="1">
        <f t="array" aca="1" ref="AI1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4" s="68" t="str" cm="1">
        <f t="array" aca="1" ref="AJ1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4" s="68" t="str" cm="1">
        <f t="array" aca="1" ref="AK1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4" s="68" t="str" cm="1">
        <f t="array" aca="1" ref="AL1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4" s="68" t="str" cm="1">
        <f t="array" aca="1" ref="AM1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4" s="68" t="str" cm="1">
        <f t="array" aca="1" ref="AN1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4" s="68" t="str" cm="1">
        <f t="array" aca="1" ref="AO1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4" s="68" t="str" cm="1">
        <f t="array" aca="1" ref="AP1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4" s="68" t="str" cm="1">
        <f t="array" aca="1" ref="AQ1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4" s="68" t="str" cm="1">
        <f t="array" aca="1" ref="AR1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4" s="68" t="str" cm="1">
        <f t="array" aca="1" ref="AS1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4" s="68" t="str" cm="1">
        <f t="array" aca="1" ref="AT1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4" s="68" t="str" cm="1">
        <f t="array" aca="1" ref="AU1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4" s="68" t="str" cm="1">
        <f t="array" aca="1" ref="AV1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4" s="68" t="str" cm="1">
        <f t="array" aca="1" ref="AW1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4" s="68" t="str" cm="1">
        <f t="array" aca="1" ref="AX1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5" spans="1:50" hidden="1" x14ac:dyDescent="0.3">
      <c r="A15" s="78" t="str">
        <f>IFERROR(Mérföldkövek[[#This Row],[Feladat ID]],"")</f>
        <v>ProjektSzám-GyI-E.08.01</v>
      </c>
      <c r="B15" s="70">
        <f>IFERROR(Mérföldkövek[[#This Row],[Feladat leírás]],"")</f>
        <v>0</v>
      </c>
      <c r="C15" s="100">
        <f ca="1">IFERROR(Mérföldkövek[[#This Row],[Kezdés]],"")</f>
        <v>45827</v>
      </c>
      <c r="D15" s="100">
        <f ca="1">IFERROR(Mérföldkövek[[#This Row],[Befejezés]],"")</f>
        <v>2</v>
      </c>
      <c r="E15" s="99">
        <f>IFERROR(Mérföldkövek[[#This Row],[Volumen]],"")</f>
        <v>1</v>
      </c>
      <c r="F15" s="70" t="str">
        <f>IFERROR(Mérföldkövek[[#This Row],[Kockázat]],"")</f>
        <v>Terv szerint</v>
      </c>
      <c r="G15" s="70" t="str">
        <f>IFERROR(Mérföldkövek[[#This Row],[Részleg 02]],"")</f>
        <v>Gyártás Iroda</v>
      </c>
      <c r="H15" s="70" t="str">
        <f>IFERROR(Mérföldkövek[[#This Row],[Részleg 01]],"")</f>
        <v>Műszaki tervezés</v>
      </c>
      <c r="I15" s="68" t="str" cm="1">
        <f t="array" aca="1" ref="I1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5" s="68" t="str" cm="1">
        <f t="array" aca="1" ref="J1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5" s="68" t="str" cm="1">
        <f t="array" aca="1" ref="K1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5" s="68" t="str" cm="1">
        <f t="array" aca="1" ref="L1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5" s="68" t="str" cm="1">
        <f t="array" aca="1" ref="M1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5" s="68" t="str" cm="1">
        <f t="array" aca="1" ref="N1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5" s="68" t="str" cm="1">
        <f t="array" aca="1" ref="O1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5" s="68" t="str" cm="1">
        <f t="array" aca="1" ref="P1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5" s="68" t="str" cm="1">
        <f t="array" aca="1" ref="Q1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5" s="68" t="str" cm="1">
        <f t="array" aca="1" ref="R1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5" s="68" t="str" cm="1">
        <f t="array" aca="1" ref="S1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5" s="68" t="str" cm="1">
        <f t="array" aca="1" ref="T1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5" s="68" t="str" cm="1">
        <f t="array" aca="1" ref="U1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5" s="68" t="str" cm="1">
        <f t="array" aca="1" ref="V1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5" s="68" t="str" cm="1">
        <f t="array" aca="1" ref="W1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5" s="68" t="str" cm="1">
        <f t="array" aca="1" ref="X1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5" s="68" t="str" cm="1">
        <f t="array" aca="1" ref="Y1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5" s="68" t="str" cm="1">
        <f t="array" aca="1" ref="Z1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5" s="68" t="str" cm="1">
        <f t="array" aca="1" ref="AA1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5" s="68" t="str" cm="1">
        <f t="array" aca="1" ref="AB1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5" s="68" t="str" cm="1">
        <f t="array" aca="1" ref="AC1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5" s="68" t="str" cm="1">
        <f t="array" aca="1" ref="AD1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5" s="68" t="str" cm="1">
        <f t="array" aca="1" ref="AE1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5" s="68" t="str" cm="1">
        <f t="array" aca="1" ref="AF1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5" s="68" t="str" cm="1">
        <f t="array" aca="1" ref="AG1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5" s="68" t="str" cm="1">
        <f t="array" aca="1" ref="AH1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5" s="68" t="str" cm="1">
        <f t="array" aca="1" ref="AI1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5" s="68" t="str" cm="1">
        <f t="array" aca="1" ref="AJ1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5" s="68" t="str" cm="1">
        <f t="array" aca="1" ref="AK1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5" s="68" t="str" cm="1">
        <f t="array" aca="1" ref="AL1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5" s="68" t="str" cm="1">
        <f t="array" aca="1" ref="AM1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5" s="68" t="str" cm="1">
        <f t="array" aca="1" ref="AN1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5" s="68" t="str" cm="1">
        <f t="array" aca="1" ref="AO1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5" s="68" t="str" cm="1">
        <f t="array" aca="1" ref="AP1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5" s="68" t="str" cm="1">
        <f t="array" aca="1" ref="AQ1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5" s="68" t="str" cm="1">
        <f t="array" aca="1" ref="AR1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5" s="68" t="str" cm="1">
        <f t="array" aca="1" ref="AS1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5" s="68" t="str" cm="1">
        <f t="array" aca="1" ref="AT1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5" s="68" t="str" cm="1">
        <f t="array" aca="1" ref="AU1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5" s="68" t="str" cm="1">
        <f t="array" aca="1" ref="AV1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5" s="68" t="str" cm="1">
        <f t="array" aca="1" ref="AW1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5" s="68" t="str" cm="1">
        <f t="array" aca="1" ref="AX1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6" spans="1:50" hidden="1" x14ac:dyDescent="0.3">
      <c r="A16" s="78" t="str">
        <f>IFERROR(Mérföldkövek[[#This Row],[Feladat ID]],"")</f>
        <v>ProjektSzám-GyI-E.09</v>
      </c>
      <c r="B16" s="70" t="str">
        <f>IFERROR(Mérföldkövek[[#This Row],[Feladat leírás]],"")</f>
        <v>Anyagszükséglet</v>
      </c>
      <c r="C16" s="100">
        <f ca="1">IFERROR(Mérföldkövek[[#This Row],[Kezdés]],"")</f>
        <v>3</v>
      </c>
      <c r="D16" s="100">
        <f ca="1">IFERROR(Mérföldkövek[[#This Row],[Befejezés]],"")</f>
        <v>3</v>
      </c>
      <c r="E16" s="99">
        <f>IFERROR(Mérföldkövek[[#This Row],[Volumen]],"")</f>
        <v>1</v>
      </c>
      <c r="F16" s="70" t="str">
        <f>IFERROR(Mérföldkövek[[#This Row],[Kockázat]],"")</f>
        <v>Terv szerint</v>
      </c>
      <c r="G16" s="70" t="str">
        <f>IFERROR(Mérföldkövek[[#This Row],[Részleg 02]],"")</f>
        <v>Gyártás Iroda</v>
      </c>
      <c r="H16" s="70" t="str">
        <f>IFERROR(Mérföldkövek[[#This Row],[Részleg 01]],"")</f>
        <v>Műszaki tervezés</v>
      </c>
      <c r="I16" s="68" t="str" cm="1">
        <f t="array" aca="1" ref="I1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6" s="68" t="str" cm="1">
        <f t="array" aca="1" ref="J1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6" s="68" t="str" cm="1">
        <f t="array" aca="1" ref="K1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6" s="68" t="str" cm="1">
        <f t="array" aca="1" ref="L1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6" s="68" t="str" cm="1">
        <f t="array" aca="1" ref="M1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6" s="68" t="str" cm="1">
        <f t="array" aca="1" ref="N1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6" s="68" t="str" cm="1">
        <f t="array" aca="1" ref="O1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6" s="68" t="str" cm="1">
        <f t="array" aca="1" ref="P1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6" s="68" t="str" cm="1">
        <f t="array" aca="1" ref="Q1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6" s="68" t="str" cm="1">
        <f t="array" aca="1" ref="R1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6" s="68" t="str" cm="1">
        <f t="array" aca="1" ref="S1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6" s="68" t="str" cm="1">
        <f t="array" aca="1" ref="T1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6" s="68" t="str" cm="1">
        <f t="array" aca="1" ref="U1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6" s="68" t="str" cm="1">
        <f t="array" aca="1" ref="V1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6" s="68" t="str" cm="1">
        <f t="array" aca="1" ref="W1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6" s="68" t="str" cm="1">
        <f t="array" aca="1" ref="X1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6" s="68" t="str" cm="1">
        <f t="array" aca="1" ref="Y1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6" s="68" t="str" cm="1">
        <f t="array" aca="1" ref="Z1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6" s="68" t="str" cm="1">
        <f t="array" aca="1" ref="AA1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6" s="68" t="str" cm="1">
        <f t="array" aca="1" ref="AB1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6" s="68" t="str" cm="1">
        <f t="array" aca="1" ref="AC1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6" s="68" t="str" cm="1">
        <f t="array" aca="1" ref="AD1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6" s="68" t="str" cm="1">
        <f t="array" aca="1" ref="AE1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6" s="68" t="str" cm="1">
        <f t="array" aca="1" ref="AF1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6" s="68" t="str" cm="1">
        <f t="array" aca="1" ref="AG1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6" s="68" t="str" cm="1">
        <f t="array" aca="1" ref="AH1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6" s="68" t="str" cm="1">
        <f t="array" aca="1" ref="AI1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6" s="68" t="str" cm="1">
        <f t="array" aca="1" ref="AJ1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6" s="68" t="str" cm="1">
        <f t="array" aca="1" ref="AK1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6" s="68" t="str" cm="1">
        <f t="array" aca="1" ref="AL1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6" s="68" t="str" cm="1">
        <f t="array" aca="1" ref="AM1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6" s="68" t="str" cm="1">
        <f t="array" aca="1" ref="AN1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6" s="68" t="str" cm="1">
        <f t="array" aca="1" ref="AO1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6" s="68" t="str" cm="1">
        <f t="array" aca="1" ref="AP1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6" s="68" t="str" cm="1">
        <f t="array" aca="1" ref="AQ1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6" s="68" t="str" cm="1">
        <f t="array" aca="1" ref="AR1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6" s="68" t="str" cm="1">
        <f t="array" aca="1" ref="AS1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6" s="68" t="str" cm="1">
        <f t="array" aca="1" ref="AT1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6" s="68" t="str" cm="1">
        <f t="array" aca="1" ref="AU1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6" s="68" t="str" cm="1">
        <f t="array" aca="1" ref="AV1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6" s="68" t="str" cm="1">
        <f t="array" aca="1" ref="AW1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6" s="68" t="str" cm="1">
        <f t="array" aca="1" ref="AX1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7" spans="1:50" x14ac:dyDescent="0.3">
      <c r="A17" s="78" t="str">
        <f>IFERROR(Mérföldkövek[[#This Row],[Feladat ID]],"")</f>
        <v>ProjektSzám-GyV-BF.00</v>
      </c>
      <c r="B17" s="70" t="str">
        <f>IFERROR(Mérföldkövek[[#This Row],[Feladat leírás]],"")</f>
        <v>Bútorfront</v>
      </c>
      <c r="C17" s="100">
        <f ca="1">IFERROR(Mérföldkövek[[#This Row],[Kezdés]],"")</f>
        <v>45833</v>
      </c>
      <c r="D17" s="100">
        <f ca="1">IFERROR(Mérföldkövek[[#This Row],[Befejezés]],"")</f>
        <v>45845</v>
      </c>
      <c r="E17" s="99">
        <f>IFERROR(Mérföldkövek[[#This Row],[Volumen]],"")</f>
        <v>1</v>
      </c>
      <c r="F17" s="70" t="str">
        <f>IFERROR(Mérföldkövek[[#This Row],[Kockázat]],"")</f>
        <v>Terv szerint</v>
      </c>
      <c r="G17" s="70" t="str">
        <f>IFERROR(Mérföldkövek[[#This Row],[Részleg 02]],"")</f>
        <v>Gyártásvezetés</v>
      </c>
      <c r="H17" s="70">
        <f>IFERROR(Mérföldkövek[[#This Row],[Részleg 01]],"")</f>
        <v>0</v>
      </c>
      <c r="I17" s="68" t="str" cm="1">
        <f t="array" aca="1" ref="I1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7" s="68" t="str" cm="1">
        <f t="array" aca="1" ref="J1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7" s="68" t="str" cm="1">
        <f t="array" aca="1" ref="K1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7" s="68" t="str" cm="1">
        <f t="array" aca="1" ref="L1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7" s="68" t="str" cm="1">
        <f t="array" aca="1" ref="M1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7" s="68" t="str" cm="1">
        <f t="array" aca="1" ref="N1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7" s="68" t="str" cm="1">
        <f t="array" aca="1" ref="O1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7" s="68" t="str" cm="1">
        <f t="array" aca="1" ref="P1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7" s="68" t="str" cm="1">
        <f t="array" aca="1" ref="Q1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7" s="68" t="str" cm="1">
        <f t="array" aca="1" ref="R1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7" s="68" t="str" cm="1">
        <f t="array" aca="1" ref="S1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7" s="68" t="str" cm="1">
        <f t="array" aca="1" ref="T1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7" s="68" t="str" cm="1">
        <f t="array" aca="1" ref="U1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7" s="68" t="str" cm="1">
        <f t="array" aca="1" ref="V1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7" s="68" t="str" cm="1">
        <f t="array" aca="1" ref="W1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7" s="68" t="str" cm="1">
        <f t="array" aca="1" ref="X1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7" s="68" t="str" cm="1">
        <f t="array" aca="1" ref="Y1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7" s="68" t="str" cm="1">
        <f t="array" aca="1" ref="Z1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7" s="68" t="str" cm="1">
        <f t="array" aca="1" ref="AA1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7" s="68" t="str" cm="1">
        <f t="array" aca="1" ref="AB1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7" s="68" t="str" cm="1">
        <f t="array" aca="1" ref="AC1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7" s="68" t="str" cm="1">
        <f t="array" aca="1" ref="AD1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7" s="68" t="str" cm="1">
        <f t="array" aca="1" ref="AE1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7" s="68" t="str" cm="1">
        <f t="array" aca="1" ref="AF1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7" s="68" t="str" cm="1">
        <f t="array" aca="1" ref="AG1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7" s="68" t="str" cm="1">
        <f t="array" aca="1" ref="AH1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7" s="68" t="str" cm="1">
        <f t="array" aca="1" ref="AI1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7" s="68" t="str" cm="1">
        <f t="array" aca="1" ref="AJ1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7" s="68" t="str" cm="1">
        <f t="array" aca="1" ref="AK1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7" s="68" t="str" cm="1">
        <f t="array" aca="1" ref="AL1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7" s="68" t="str" cm="1">
        <f t="array" aca="1" ref="AM1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7" s="68" t="str" cm="1">
        <f t="array" aca="1" ref="AN1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7" s="68" t="str" cm="1">
        <f t="array" aca="1" ref="AO1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7" s="68" t="str" cm="1">
        <f t="array" aca="1" ref="AP1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7" s="68" t="str" cm="1">
        <f t="array" aca="1" ref="AQ1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7" s="68" t="str" cm="1">
        <f t="array" aca="1" ref="AR1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7" s="68" t="str" cm="1">
        <f t="array" aca="1" ref="AS1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7" s="68" t="str" cm="1">
        <f t="array" aca="1" ref="AT1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7" s="68" t="str" cm="1">
        <f t="array" aca="1" ref="AU1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7" s="68" t="str" cm="1">
        <f t="array" aca="1" ref="AV1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7" s="68" t="str" cm="1">
        <f t="array" aca="1" ref="AW1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7" s="68" t="str" cm="1">
        <f t="array" aca="1" ref="AX1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8" spans="1:50" x14ac:dyDescent="0.3">
      <c r="A18" s="78" t="str">
        <f>IFERROR(Mérföldkövek[[#This Row],[Feladat ID]],"")</f>
        <v>ProjektSzám-GyV-BF.01</v>
      </c>
      <c r="B18" s="70" t="str">
        <f>IFERROR(Mérföldkövek[[#This Row],[Feladat leírás]],"")</f>
        <v>18-as szabás</v>
      </c>
      <c r="C18" s="100">
        <f ca="1">IFERROR(Mérföldkövek[[#This Row],[Kezdés]],"")</f>
        <v>45833</v>
      </c>
      <c r="D18" s="100">
        <f ca="1">IFERROR(Mérföldkövek[[#This Row],[Befejezés]],"")</f>
        <v>45833</v>
      </c>
      <c r="E18" s="99">
        <f>IFERROR(Mérföldkövek[[#This Row],[Volumen]],"")</f>
        <v>70</v>
      </c>
      <c r="F18" s="70" t="str">
        <f>IFERROR(Mérföldkövek[[#This Row],[Kockázat]],"")</f>
        <v>Terv szerint</v>
      </c>
      <c r="G18" s="70" t="str">
        <f>IFERROR(Mérföldkövek[[#This Row],[Részleg 02]],"")</f>
        <v>Gyártásvezetés</v>
      </c>
      <c r="H18" s="70" t="str">
        <f>IFERROR(Mérföldkövek[[#This Row],[Részleg 01]],"")</f>
        <v>Asztalos</v>
      </c>
      <c r="I18" s="68" t="str" cm="1">
        <f t="array" aca="1" ref="I1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8" s="68" t="str" cm="1">
        <f t="array" aca="1" ref="J1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8" s="68" t="str" cm="1">
        <f t="array" aca="1" ref="K1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8" s="68" t="str" cm="1">
        <f t="array" aca="1" ref="L1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8" s="68" t="str" cm="1">
        <f t="array" aca="1" ref="M1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8" s="68" t="str" cm="1">
        <f t="array" aca="1" ref="N1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8" s="68" t="str" cm="1">
        <f t="array" aca="1" ref="O1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8" s="68" t="str" cm="1">
        <f t="array" aca="1" ref="P1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8" s="68" t="str" cm="1">
        <f t="array" aca="1" ref="Q1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8" s="68" t="str" cm="1">
        <f t="array" aca="1" ref="R1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8" s="68" t="str" cm="1">
        <f t="array" aca="1" ref="S1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8" s="68" t="str" cm="1">
        <f t="array" aca="1" ref="T1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8" s="68" t="str" cm="1">
        <f t="array" aca="1" ref="U1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8" s="68" t="str" cm="1">
        <f t="array" aca="1" ref="V1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8" s="68" t="str" cm="1">
        <f t="array" aca="1" ref="W1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8" s="68" t="str" cm="1">
        <f t="array" aca="1" ref="X1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8" s="68" t="str" cm="1">
        <f t="array" aca="1" ref="Y1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8" s="68" t="str" cm="1">
        <f t="array" aca="1" ref="Z1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8" s="68" t="str" cm="1">
        <f t="array" aca="1" ref="AA1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8" s="68" t="str" cm="1">
        <f t="array" aca="1" ref="AB1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8" s="68" t="str" cm="1">
        <f t="array" aca="1" ref="AC1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8" s="68" t="str" cm="1">
        <f t="array" aca="1" ref="AD1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8" s="68" t="str" cm="1">
        <f t="array" aca="1" ref="AE1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8" s="68" t="str" cm="1">
        <f t="array" aca="1" ref="AF1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8" s="68" t="str" cm="1">
        <f t="array" aca="1" ref="AG1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8" s="68" t="str" cm="1">
        <f t="array" aca="1" ref="AH1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8" s="68" t="str" cm="1">
        <f t="array" aca="1" ref="AI1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8" s="68" t="str" cm="1">
        <f t="array" aca="1" ref="AJ1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8" s="68" t="str" cm="1">
        <f t="array" aca="1" ref="AK1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8" s="68" t="str" cm="1">
        <f t="array" aca="1" ref="AL1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8" s="68" t="str" cm="1">
        <f t="array" aca="1" ref="AM1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8" s="68" t="str" cm="1">
        <f t="array" aca="1" ref="AN1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8" s="68" t="str" cm="1">
        <f t="array" aca="1" ref="AO1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8" s="68" t="str" cm="1">
        <f t="array" aca="1" ref="AP1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8" s="68" t="str" cm="1">
        <f t="array" aca="1" ref="AQ1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8" s="68" t="str" cm="1">
        <f t="array" aca="1" ref="AR1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8" s="68" t="str" cm="1">
        <f t="array" aca="1" ref="AS1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8" s="68" t="str" cm="1">
        <f t="array" aca="1" ref="AT1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8" s="68" t="str" cm="1">
        <f t="array" aca="1" ref="AU1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8" s="68" t="str" cm="1">
        <f t="array" aca="1" ref="AV1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8" s="68" t="str" cm="1">
        <f t="array" aca="1" ref="AW1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8" s="68" t="str" cm="1">
        <f t="array" aca="1" ref="AX1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9" spans="1:50" x14ac:dyDescent="0.3">
      <c r="A19" s="78" t="str">
        <f>IFERROR(Mérföldkövek[[#This Row],[Feladat ID]],"")</f>
        <v>ProjektSzám-GyV-BF.02</v>
      </c>
      <c r="B19" s="70" t="str">
        <f>IFERROR(Mérföldkövek[[#This Row],[Feladat leírás]],"")</f>
        <v>CNC kontúr+ minta</v>
      </c>
      <c r="C19" s="100">
        <f ca="1">IFERROR(Mérföldkövek[[#This Row],[Kezdés]],"")</f>
        <v>45834</v>
      </c>
      <c r="D19" s="100">
        <f ca="1">IFERROR(Mérföldkövek[[#This Row],[Befejezés]],"")</f>
        <v>45835</v>
      </c>
      <c r="E19" s="99">
        <f>IFERROR(Mérföldkövek[[#This Row],[Volumen]],"")</f>
        <v>70</v>
      </c>
      <c r="F19" s="70" t="str">
        <f>IFERROR(Mérföldkövek[[#This Row],[Kockázat]],"")</f>
        <v>Terv szerint</v>
      </c>
      <c r="G19" s="70" t="str">
        <f>IFERROR(Mérföldkövek[[#This Row],[Részleg 02]],"")</f>
        <v>Gyártásvezetés</v>
      </c>
      <c r="H19" s="70" t="str">
        <f>IFERROR(Mérföldkövek[[#This Row],[Részleg 01]],"")</f>
        <v>CNC</v>
      </c>
      <c r="I19" s="68" t="str" cm="1">
        <f t="array" aca="1" ref="I1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9" s="68" t="str" cm="1">
        <f t="array" aca="1" ref="J1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9" s="68" t="str" cm="1">
        <f t="array" aca="1" ref="K1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9" s="68" t="str" cm="1">
        <f t="array" aca="1" ref="L1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9" s="68" t="str" cm="1">
        <f t="array" aca="1" ref="M1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9" s="68" t="str" cm="1">
        <f t="array" aca="1" ref="N1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9" s="68" t="str" cm="1">
        <f t="array" aca="1" ref="O1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9" s="68" t="str" cm="1">
        <f t="array" aca="1" ref="P1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9" s="68" t="str" cm="1">
        <f t="array" aca="1" ref="Q1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9" s="68" t="str" cm="1">
        <f t="array" aca="1" ref="R1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9" s="68" t="str" cm="1">
        <f t="array" aca="1" ref="S1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9" s="68" t="str" cm="1">
        <f t="array" aca="1" ref="T1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9" s="68" t="str" cm="1">
        <f t="array" aca="1" ref="U1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9" s="68" t="str" cm="1">
        <f t="array" aca="1" ref="V1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9" s="68" t="str" cm="1">
        <f t="array" aca="1" ref="W1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9" s="68" t="str" cm="1">
        <f t="array" aca="1" ref="X1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9" s="68" t="str" cm="1">
        <f t="array" aca="1" ref="Y1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9" s="68" t="str" cm="1">
        <f t="array" aca="1" ref="Z1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9" s="68" t="str" cm="1">
        <f t="array" aca="1" ref="AA1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9" s="68" t="str" cm="1">
        <f t="array" aca="1" ref="AB1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9" s="68" t="str" cm="1">
        <f t="array" aca="1" ref="AC1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9" s="68" t="str" cm="1">
        <f t="array" aca="1" ref="AD1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9" s="68" t="str" cm="1">
        <f t="array" aca="1" ref="AE1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9" s="68" t="str" cm="1">
        <f t="array" aca="1" ref="AF1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9" s="68" t="str" cm="1">
        <f t="array" aca="1" ref="AG1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9" s="68" t="str" cm="1">
        <f t="array" aca="1" ref="AH1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9" s="68" t="str" cm="1">
        <f t="array" aca="1" ref="AI1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9" s="68" t="str" cm="1">
        <f t="array" aca="1" ref="AJ1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9" s="68" t="str" cm="1">
        <f t="array" aca="1" ref="AK1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9" s="68" t="str" cm="1">
        <f t="array" aca="1" ref="AL1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9" s="68" t="str" cm="1">
        <f t="array" aca="1" ref="AM1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9" s="68" t="str" cm="1">
        <f t="array" aca="1" ref="AN1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9" s="68" t="str" cm="1">
        <f t="array" aca="1" ref="AO1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9" s="68" t="str" cm="1">
        <f t="array" aca="1" ref="AP1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9" s="68" t="str" cm="1">
        <f t="array" aca="1" ref="AQ1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9" s="68" t="str" cm="1">
        <f t="array" aca="1" ref="AR1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9" s="68" t="str" cm="1">
        <f t="array" aca="1" ref="AS1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9" s="68" t="str" cm="1">
        <f t="array" aca="1" ref="AT1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9" s="68" t="str" cm="1">
        <f t="array" aca="1" ref="AU1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9" s="68" t="str" cm="1">
        <f t="array" aca="1" ref="AV1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9" s="68" t="str" cm="1">
        <f t="array" aca="1" ref="AW1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9" s="68" t="str" cm="1">
        <f t="array" aca="1" ref="AX1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20" spans="1:50" x14ac:dyDescent="0.3">
      <c r="A20" s="78" t="str">
        <f>IFERROR(Mérföldkövek[[#This Row],[Feladat ID]],"")</f>
        <v>ProjektSzám-GyV-BF.03</v>
      </c>
      <c r="B20" s="70" t="str">
        <f>IFERROR(Mérföldkövek[[#This Row],[Feladat leírás]],"")</f>
        <v>Csiszolás</v>
      </c>
      <c r="C20" s="100">
        <f ca="1">IFERROR(Mérföldkövek[[#This Row],[Kezdés]],"")</f>
        <v>45838</v>
      </c>
      <c r="D20" s="100">
        <f ca="1">IFERROR(Mérföldkövek[[#This Row],[Befejezés]],"")</f>
        <v>45839</v>
      </c>
      <c r="E20" s="99">
        <f>IFERROR(Mérföldkövek[[#This Row],[Volumen]],"")</f>
        <v>70</v>
      </c>
      <c r="F20" s="70" t="str">
        <f>IFERROR(Mérföldkövek[[#This Row],[Kockázat]],"")</f>
        <v>Terv szerint</v>
      </c>
      <c r="G20" s="70" t="str">
        <f>IFERROR(Mérföldkövek[[#This Row],[Részleg 02]],"")</f>
        <v>Gyártásvezetés</v>
      </c>
      <c r="H20" s="70" t="str">
        <f>IFERROR(Mérföldkövek[[#This Row],[Részleg 01]],"")</f>
        <v>Összeszerelő</v>
      </c>
      <c r="I20" s="68" t="str" cm="1">
        <f t="array" aca="1" ref="I2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20" s="68" t="str" cm="1">
        <f t="array" aca="1" ref="J2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20" s="68" t="str" cm="1">
        <f t="array" aca="1" ref="K2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20" s="68" t="str" cm="1">
        <f t="array" aca="1" ref="L2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20" s="68" t="str" cm="1">
        <f t="array" aca="1" ref="M2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20" s="68" t="str" cm="1">
        <f t="array" aca="1" ref="N2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20" s="68" t="str" cm="1">
        <f t="array" aca="1" ref="O2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20" s="68" t="str" cm="1">
        <f t="array" aca="1" ref="P2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20" s="68" t="str" cm="1">
        <f t="array" aca="1" ref="Q2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20" s="68" t="str" cm="1">
        <f t="array" aca="1" ref="R2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20" s="68" t="str" cm="1">
        <f t="array" aca="1" ref="S2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20" s="68" t="str" cm="1">
        <f t="array" aca="1" ref="T2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20" s="68" t="str" cm="1">
        <f t="array" aca="1" ref="U2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20" s="68" t="str" cm="1">
        <f t="array" aca="1" ref="V2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20" s="68" t="str" cm="1">
        <f t="array" aca="1" ref="W2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20" s="68" t="str" cm="1">
        <f t="array" aca="1" ref="X2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20" s="68" t="str" cm="1">
        <f t="array" aca="1" ref="Y2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20" s="68" t="str" cm="1">
        <f t="array" aca="1" ref="Z2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20" s="68" t="str" cm="1">
        <f t="array" aca="1" ref="AA2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20" s="68" t="str" cm="1">
        <f t="array" aca="1" ref="AB2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20" s="68" t="str" cm="1">
        <f t="array" aca="1" ref="AC2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20" s="68" t="str" cm="1">
        <f t="array" aca="1" ref="AD2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20" s="68" t="str" cm="1">
        <f t="array" aca="1" ref="AE2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20" s="68" t="str" cm="1">
        <f t="array" aca="1" ref="AF2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20" s="68" t="str" cm="1">
        <f t="array" aca="1" ref="AG2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20" s="68" t="str" cm="1">
        <f t="array" aca="1" ref="AH2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20" s="68" t="str" cm="1">
        <f t="array" aca="1" ref="AI2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20" s="68" t="str" cm="1">
        <f t="array" aca="1" ref="AJ2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20" s="68" t="str" cm="1">
        <f t="array" aca="1" ref="AK2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20" s="68" t="str" cm="1">
        <f t="array" aca="1" ref="AL2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20" s="68" t="str" cm="1">
        <f t="array" aca="1" ref="AM2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20" s="68" t="str" cm="1">
        <f t="array" aca="1" ref="AN2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20" s="68" t="str" cm="1">
        <f t="array" aca="1" ref="AO2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20" s="68" t="str" cm="1">
        <f t="array" aca="1" ref="AP2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20" s="68" t="str" cm="1">
        <f t="array" aca="1" ref="AQ2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20" s="68" t="str" cm="1">
        <f t="array" aca="1" ref="AR2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20" s="68" t="str" cm="1">
        <f t="array" aca="1" ref="AS2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20" s="68" t="str" cm="1">
        <f t="array" aca="1" ref="AT2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20" s="68" t="str" cm="1">
        <f t="array" aca="1" ref="AU2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20" s="68" t="str" cm="1">
        <f t="array" aca="1" ref="AV2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20" s="68" t="str" cm="1">
        <f t="array" aca="1" ref="AW2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20" s="68" t="str" cm="1">
        <f t="array" aca="1" ref="AX2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21" spans="1:50" x14ac:dyDescent="0.3">
      <c r="A21" s="78" t="str">
        <f>IFERROR(Mérföldkövek[[#This Row],[Feladat ID]],"")</f>
        <v>ProjektSzám-GyV-BF.04</v>
      </c>
      <c r="B21" s="70" t="str">
        <f>IFERROR(Mérföldkövek[[#This Row],[Feladat leírás]],"")</f>
        <v>Fújás</v>
      </c>
      <c r="C21" s="100">
        <f ca="1">IFERROR(Mérföldkövek[[#This Row],[Kezdés]],"")</f>
        <v>45838</v>
      </c>
      <c r="D21" s="100">
        <f ca="1">IFERROR(Mérföldkövek[[#This Row],[Befejezés]],"")</f>
        <v>45838</v>
      </c>
      <c r="E21" s="99">
        <f>IFERROR(Mérföldkövek[[#This Row],[Volumen]],"")</f>
        <v>70</v>
      </c>
      <c r="F21" s="70" t="str">
        <f>IFERROR(Mérföldkövek[[#This Row],[Kockázat]],"")</f>
        <v>Terv szerint</v>
      </c>
      <c r="G21" s="70" t="str">
        <f>IFERROR(Mérföldkövek[[#This Row],[Részleg 02]],"")</f>
        <v>Gyártásvezetés</v>
      </c>
      <c r="H21" s="70" t="str">
        <f>IFERROR(Mérföldkövek[[#This Row],[Részleg 01]],"")</f>
        <v>Összeszerelő</v>
      </c>
      <c r="I21" s="68" t="str" cm="1">
        <f t="array" aca="1" ref="I2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21" s="68" t="str" cm="1">
        <f t="array" aca="1" ref="J2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21" s="68" t="str" cm="1">
        <f t="array" aca="1" ref="K2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21" s="68" t="str" cm="1">
        <f t="array" aca="1" ref="L2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21" s="68" t="str" cm="1">
        <f t="array" aca="1" ref="M2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21" s="68" t="str" cm="1">
        <f t="array" aca="1" ref="N2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21" s="68" t="str" cm="1">
        <f t="array" aca="1" ref="O2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21" s="68" t="str" cm="1">
        <f t="array" aca="1" ref="P2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21" s="68" t="str" cm="1">
        <f t="array" aca="1" ref="Q2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21" s="68" t="str" cm="1">
        <f t="array" aca="1" ref="R2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21" s="68" t="str" cm="1">
        <f t="array" aca="1" ref="S2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21" s="68" t="str" cm="1">
        <f t="array" aca="1" ref="T2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21" s="68" t="str" cm="1">
        <f t="array" aca="1" ref="U2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21" s="68" t="str" cm="1">
        <f t="array" aca="1" ref="V2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21" s="68" t="str" cm="1">
        <f t="array" aca="1" ref="W2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21" s="68" t="str" cm="1">
        <f t="array" aca="1" ref="X2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21" s="68" t="str" cm="1">
        <f t="array" aca="1" ref="Y2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21" s="68" t="str" cm="1">
        <f t="array" aca="1" ref="Z2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21" s="68" t="str" cm="1">
        <f t="array" aca="1" ref="AA2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21" s="68" t="str" cm="1">
        <f t="array" aca="1" ref="AB2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21" s="68" t="str" cm="1">
        <f t="array" aca="1" ref="AC2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21" s="68" t="str" cm="1">
        <f t="array" aca="1" ref="AD2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21" s="68" t="str" cm="1">
        <f t="array" aca="1" ref="AE2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21" s="68" t="str" cm="1">
        <f t="array" aca="1" ref="AF2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21" s="68" t="str" cm="1">
        <f t="array" aca="1" ref="AG2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21" s="68" t="str" cm="1">
        <f t="array" aca="1" ref="AH2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21" s="68" t="str" cm="1">
        <f t="array" aca="1" ref="AI2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21" s="68" t="str" cm="1">
        <f t="array" aca="1" ref="AJ2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21" s="68" t="str" cm="1">
        <f t="array" aca="1" ref="AK2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21" s="68" t="str" cm="1">
        <f t="array" aca="1" ref="AL2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21" s="68" t="str" cm="1">
        <f t="array" aca="1" ref="AM2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21" s="68" t="str" cm="1">
        <f t="array" aca="1" ref="AN2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21" s="68" t="str" cm="1">
        <f t="array" aca="1" ref="AO2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21" s="68" t="str" cm="1">
        <f t="array" aca="1" ref="AP2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21" s="68" t="str" cm="1">
        <f t="array" aca="1" ref="AQ2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21" s="68" t="str" cm="1">
        <f t="array" aca="1" ref="AR2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21" s="68" t="str" cm="1">
        <f t="array" aca="1" ref="AS2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21" s="68" t="str" cm="1">
        <f t="array" aca="1" ref="AT2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21" s="68" t="str" cm="1">
        <f t="array" aca="1" ref="AU2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21" s="68" t="str" cm="1">
        <f t="array" aca="1" ref="AV2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21" s="68" t="str" cm="1">
        <f t="array" aca="1" ref="AW2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21" s="68" t="str" cm="1">
        <f t="array" aca="1" ref="AX2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22" spans="1:50" x14ac:dyDescent="0.3">
      <c r="A22" s="78" t="str">
        <f>IFERROR(Mérföldkövek[[#This Row],[Feladat ID]],"")</f>
        <v>ProjektSzám-GyV-BF.05</v>
      </c>
      <c r="B22" s="70" t="str">
        <f>IFERROR(Mérföldkövek[[#This Row],[Feladat leírás]],"")</f>
        <v>Ragasztó Csiszolás</v>
      </c>
      <c r="C22" s="100">
        <f ca="1">IFERROR(Mérföldkövek[[#This Row],[Kezdés]],"")</f>
        <v>45839</v>
      </c>
      <c r="D22" s="100">
        <f ca="1">IFERROR(Mérföldkövek[[#This Row],[Befejezés]],"")</f>
        <v>45839</v>
      </c>
      <c r="E22" s="99">
        <f>IFERROR(Mérföldkövek[[#This Row],[Volumen]],"")</f>
        <v>3</v>
      </c>
      <c r="F22" s="70" t="str">
        <f>IFERROR(Mérföldkövek[[#This Row],[Kockázat]],"")</f>
        <v>Terv szerint</v>
      </c>
      <c r="G22" s="70" t="str">
        <f>IFERROR(Mérföldkövek[[#This Row],[Részleg 02]],"")</f>
        <v>Gyártásvezetés</v>
      </c>
      <c r="H22" s="70" t="str">
        <f>IFERROR(Mérföldkövek[[#This Row],[Részleg 01]],"")</f>
        <v>Fóliázó</v>
      </c>
      <c r="I22" s="68" t="str" cm="1">
        <f t="array" aca="1" ref="I2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22" s="68" t="str" cm="1">
        <f t="array" aca="1" ref="J2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22" s="68" t="str" cm="1">
        <f t="array" aca="1" ref="K2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22" s="68" t="str" cm="1">
        <f t="array" aca="1" ref="L2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22" s="68" t="str" cm="1">
        <f t="array" aca="1" ref="M2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22" s="68" t="str" cm="1">
        <f t="array" aca="1" ref="N2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22" s="68" t="str" cm="1">
        <f t="array" aca="1" ref="O2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22" s="68" t="str" cm="1">
        <f t="array" aca="1" ref="P2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22" s="68" t="str" cm="1">
        <f t="array" aca="1" ref="Q2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22" s="68" t="str" cm="1">
        <f t="array" aca="1" ref="R2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22" s="68" t="str" cm="1">
        <f t="array" aca="1" ref="S2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22" s="68" t="str" cm="1">
        <f t="array" aca="1" ref="T2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22" s="68" t="str" cm="1">
        <f t="array" aca="1" ref="U2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22" s="68" t="str" cm="1">
        <f t="array" aca="1" ref="V2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22" s="68" t="str" cm="1">
        <f t="array" aca="1" ref="W2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22" s="68" t="str" cm="1">
        <f t="array" aca="1" ref="X2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22" s="68" t="str" cm="1">
        <f t="array" aca="1" ref="Y2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22" s="68" t="str" cm="1">
        <f t="array" aca="1" ref="Z2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22" s="68" t="str" cm="1">
        <f t="array" aca="1" ref="AA2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22" s="68" t="str" cm="1">
        <f t="array" aca="1" ref="AB2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22" s="68" t="str" cm="1">
        <f t="array" aca="1" ref="AC2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22" s="68" t="str" cm="1">
        <f t="array" aca="1" ref="AD2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22" s="68" t="str" cm="1">
        <f t="array" aca="1" ref="AE2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22" s="68" t="str" cm="1">
        <f t="array" aca="1" ref="AF2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22" s="68" t="str" cm="1">
        <f t="array" aca="1" ref="AG2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22" s="68" t="str" cm="1">
        <f t="array" aca="1" ref="AH2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22" s="68" t="str" cm="1">
        <f t="array" aca="1" ref="AI2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22" s="68" t="str" cm="1">
        <f t="array" aca="1" ref="AJ2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22" s="68" t="str" cm="1">
        <f t="array" aca="1" ref="AK2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22" s="68" t="str" cm="1">
        <f t="array" aca="1" ref="AL2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22" s="68" t="str" cm="1">
        <f t="array" aca="1" ref="AM2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22" s="68" t="str" cm="1">
        <f t="array" aca="1" ref="AN2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22" s="68" t="str" cm="1">
        <f t="array" aca="1" ref="AO2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22" s="68" t="str" cm="1">
        <f t="array" aca="1" ref="AP2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22" s="68" t="str" cm="1">
        <f t="array" aca="1" ref="AQ2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22" s="68" t="str" cm="1">
        <f t="array" aca="1" ref="AR2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22" s="68" t="str" cm="1">
        <f t="array" aca="1" ref="AS2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22" s="68" t="str" cm="1">
        <f t="array" aca="1" ref="AT2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22" s="68" t="str" cm="1">
        <f t="array" aca="1" ref="AU2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22" s="68" t="str" cm="1">
        <f t="array" aca="1" ref="AV2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22" s="68" t="str" cm="1">
        <f t="array" aca="1" ref="AW2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22" s="68" t="str" cm="1">
        <f t="array" aca="1" ref="AX2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23" spans="1:50" x14ac:dyDescent="0.3">
      <c r="A23" s="78" t="str">
        <f>IFERROR(Mérföldkövek[[#This Row],[Feladat ID]],"")</f>
        <v>ProjektSzám-GyV-BF.06</v>
      </c>
      <c r="B23" s="70" t="str">
        <f>IFERROR(Mérföldkövek[[#This Row],[Feladat leírás]],"")</f>
        <v>Fóliázás</v>
      </c>
      <c r="C23" s="100">
        <f ca="1">IFERROR(Mérföldkövek[[#This Row],[Kezdés]],"")</f>
        <v>45839</v>
      </c>
      <c r="D23" s="100">
        <f ca="1">IFERROR(Mérföldkövek[[#This Row],[Befejezés]],"")</f>
        <v>45839</v>
      </c>
      <c r="E23" s="99">
        <f>IFERROR(Mérföldkövek[[#This Row],[Volumen]],"")</f>
        <v>3</v>
      </c>
      <c r="F23" s="70" t="str">
        <f>IFERROR(Mérföldkövek[[#This Row],[Kockázat]],"")</f>
        <v>Terv szerint</v>
      </c>
      <c r="G23" s="70" t="str">
        <f>IFERROR(Mérföldkövek[[#This Row],[Részleg 02]],"")</f>
        <v>Gyártásvezetés</v>
      </c>
      <c r="H23" s="70" t="str">
        <f>IFERROR(Mérföldkövek[[#This Row],[Részleg 01]],"")</f>
        <v>Fóliázó</v>
      </c>
      <c r="I23" s="68" t="str" cm="1">
        <f t="array" aca="1" ref="I2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23" s="68" t="str" cm="1">
        <f t="array" aca="1" ref="J2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23" s="68" t="str" cm="1">
        <f t="array" aca="1" ref="K2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23" s="68" t="str" cm="1">
        <f t="array" aca="1" ref="L2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23" s="68" t="str" cm="1">
        <f t="array" aca="1" ref="M2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23" s="68" t="str" cm="1">
        <f t="array" aca="1" ref="N2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23" s="68" t="str" cm="1">
        <f t="array" aca="1" ref="O2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23" s="68" t="str" cm="1">
        <f t="array" aca="1" ref="P2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23" s="68" t="str" cm="1">
        <f t="array" aca="1" ref="Q2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23" s="68" t="str" cm="1">
        <f t="array" aca="1" ref="R2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23" s="68" t="str" cm="1">
        <f t="array" aca="1" ref="S2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23" s="68" t="str" cm="1">
        <f t="array" aca="1" ref="T2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23" s="68" t="str" cm="1">
        <f t="array" aca="1" ref="U2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23" s="68" t="str" cm="1">
        <f t="array" aca="1" ref="V2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23" s="68" t="str" cm="1">
        <f t="array" aca="1" ref="W2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23" s="68" t="str" cm="1">
        <f t="array" aca="1" ref="X2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23" s="68" t="str" cm="1">
        <f t="array" aca="1" ref="Y2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23" s="68" t="str" cm="1">
        <f t="array" aca="1" ref="Z2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23" s="68" t="str" cm="1">
        <f t="array" aca="1" ref="AA2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23" s="68" t="str" cm="1">
        <f t="array" aca="1" ref="AB2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23" s="68" t="str" cm="1">
        <f t="array" aca="1" ref="AC2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23" s="68" t="str" cm="1">
        <f t="array" aca="1" ref="AD2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23" s="68" t="str" cm="1">
        <f t="array" aca="1" ref="AE2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23" s="68" t="str" cm="1">
        <f t="array" aca="1" ref="AF2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23" s="68" t="str" cm="1">
        <f t="array" aca="1" ref="AG2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23" s="68" t="str" cm="1">
        <f t="array" aca="1" ref="AH2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23" s="68" t="str" cm="1">
        <f t="array" aca="1" ref="AI2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23" s="68" t="str" cm="1">
        <f t="array" aca="1" ref="AJ2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23" s="68" t="str" cm="1">
        <f t="array" aca="1" ref="AK2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23" s="68" t="str" cm="1">
        <f t="array" aca="1" ref="AL2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23" s="68" t="str" cm="1">
        <f t="array" aca="1" ref="AM2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23" s="68" t="str" cm="1">
        <f t="array" aca="1" ref="AN2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23" s="68" t="str" cm="1">
        <f t="array" aca="1" ref="AO2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23" s="68" t="str" cm="1">
        <f t="array" aca="1" ref="AP2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23" s="68" t="str" cm="1">
        <f t="array" aca="1" ref="AQ2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23" s="68" t="str" cm="1">
        <f t="array" aca="1" ref="AR2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23" s="68" t="str" cm="1">
        <f t="array" aca="1" ref="AS2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23" s="68" t="str" cm="1">
        <f t="array" aca="1" ref="AT2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23" s="68" t="str" cm="1">
        <f t="array" aca="1" ref="AU2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23" s="68" t="str" cm="1">
        <f t="array" aca="1" ref="AV2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23" s="68" t="str" cm="1">
        <f t="array" aca="1" ref="AW2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23" s="68" t="str" cm="1">
        <f t="array" aca="1" ref="AX2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24" spans="1:50" x14ac:dyDescent="0.3">
      <c r="A24" s="78" t="str">
        <f>IFERROR(Mérföldkövek[[#This Row],[Feladat ID]],"")</f>
        <v>ProjektSzám-GyV-BF.07</v>
      </c>
      <c r="B24" s="70" t="str">
        <f>IFERROR(Mérföldkövek[[#This Row],[Feladat leírás]],"")</f>
        <v>Kivágás</v>
      </c>
      <c r="C24" s="100">
        <f ca="1">IFERROR(Mérföldkövek[[#This Row],[Kezdés]],"")</f>
        <v>45839</v>
      </c>
      <c r="D24" s="100">
        <f ca="1">IFERROR(Mérföldkövek[[#This Row],[Befejezés]],"")</f>
        <v>45839</v>
      </c>
      <c r="E24" s="99">
        <f>IFERROR(Mérföldkövek[[#This Row],[Volumen]],"")</f>
        <v>3</v>
      </c>
      <c r="F24" s="70" t="str">
        <f>IFERROR(Mérföldkövek[[#This Row],[Kockázat]],"")</f>
        <v>Terv szerint</v>
      </c>
      <c r="G24" s="70" t="str">
        <f>IFERROR(Mérföldkövek[[#This Row],[Részleg 02]],"")</f>
        <v>Gyártásvezetés</v>
      </c>
      <c r="H24" s="70" t="str">
        <f>IFERROR(Mérföldkövek[[#This Row],[Részleg 01]],"")</f>
        <v>Fóliázó</v>
      </c>
      <c r="I24" s="68" t="str" cm="1">
        <f t="array" aca="1" ref="I2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24" s="68" t="str" cm="1">
        <f t="array" aca="1" ref="J2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24" s="68" t="str" cm="1">
        <f t="array" aca="1" ref="K2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24" s="68" t="str" cm="1">
        <f t="array" aca="1" ref="L2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24" s="68" t="str" cm="1">
        <f t="array" aca="1" ref="M2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24" s="68" t="str" cm="1">
        <f t="array" aca="1" ref="N2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24" s="68" t="str" cm="1">
        <f t="array" aca="1" ref="O2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24" s="68" t="str" cm="1">
        <f t="array" aca="1" ref="P2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24" s="68" t="str" cm="1">
        <f t="array" aca="1" ref="Q2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24" s="68" t="str" cm="1">
        <f t="array" aca="1" ref="R2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24" s="68" t="str" cm="1">
        <f t="array" aca="1" ref="S2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24" s="68" t="str" cm="1">
        <f t="array" aca="1" ref="T2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24" s="68" t="str" cm="1">
        <f t="array" aca="1" ref="U2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24" s="68" t="str" cm="1">
        <f t="array" aca="1" ref="V2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24" s="68" t="str" cm="1">
        <f t="array" aca="1" ref="W2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24" s="68" t="str" cm="1">
        <f t="array" aca="1" ref="X2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24" s="68" t="str" cm="1">
        <f t="array" aca="1" ref="Y2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24" s="68" t="str" cm="1">
        <f t="array" aca="1" ref="Z2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24" s="68" t="str" cm="1">
        <f t="array" aca="1" ref="AA2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24" s="68" t="str" cm="1">
        <f t="array" aca="1" ref="AB2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24" s="68" t="str" cm="1">
        <f t="array" aca="1" ref="AC2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24" s="68" t="str" cm="1">
        <f t="array" aca="1" ref="AD2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24" s="68" t="str" cm="1">
        <f t="array" aca="1" ref="AE2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24" s="68" t="str" cm="1">
        <f t="array" aca="1" ref="AF2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24" s="68" t="str" cm="1">
        <f t="array" aca="1" ref="AG2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24" s="68" t="str" cm="1">
        <f t="array" aca="1" ref="AH2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24" s="68" t="str" cm="1">
        <f t="array" aca="1" ref="AI2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24" s="68" t="str" cm="1">
        <f t="array" aca="1" ref="AJ2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24" s="68" t="str" cm="1">
        <f t="array" aca="1" ref="AK2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24" s="68" t="str" cm="1">
        <f t="array" aca="1" ref="AL2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24" s="68" t="str" cm="1">
        <f t="array" aca="1" ref="AM2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24" s="68" t="str" cm="1">
        <f t="array" aca="1" ref="AN2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24" s="68" t="str" cm="1">
        <f t="array" aca="1" ref="AO2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24" s="68" t="str" cm="1">
        <f t="array" aca="1" ref="AP2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24" s="68" t="str" cm="1">
        <f t="array" aca="1" ref="AQ2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24" s="68" t="str" cm="1">
        <f t="array" aca="1" ref="AR2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24" s="68" t="str" cm="1">
        <f t="array" aca="1" ref="AS2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24" s="68" t="str" cm="1">
        <f t="array" aca="1" ref="AT2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24" s="68" t="str" cm="1">
        <f t="array" aca="1" ref="AU2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24" s="68" t="str" cm="1">
        <f t="array" aca="1" ref="AV2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24" s="68" t="str" cm="1">
        <f t="array" aca="1" ref="AW2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24" s="68" t="str" cm="1">
        <f t="array" aca="1" ref="AX2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25" spans="1:50" x14ac:dyDescent="0.3">
      <c r="A25" s="78" t="str">
        <f>IFERROR(Mérföldkövek[[#This Row],[Feladat ID]],"")</f>
        <v>ProjektSzám-GyV-BF.08</v>
      </c>
      <c r="B25" s="70" t="str">
        <f>IFERROR(Mérföldkövek[[#This Row],[Feladat leírás]],"")</f>
        <v>Visszafordítás</v>
      </c>
      <c r="C25" s="100">
        <f ca="1">IFERROR(Mérföldkövek[[#This Row],[Kezdés]],"")</f>
        <v>45839</v>
      </c>
      <c r="D25" s="100">
        <f ca="1">IFERROR(Mérföldkövek[[#This Row],[Befejezés]],"")</f>
        <v>45839</v>
      </c>
      <c r="E25" s="99">
        <f>IFERROR(Mérföldkövek[[#This Row],[Volumen]],"")</f>
        <v>3</v>
      </c>
      <c r="F25" s="70" t="str">
        <f>IFERROR(Mérföldkövek[[#This Row],[Kockázat]],"")</f>
        <v>Terv szerint</v>
      </c>
      <c r="G25" s="70" t="str">
        <f>IFERROR(Mérföldkövek[[#This Row],[Részleg 02]],"")</f>
        <v>Gyártásvezetés</v>
      </c>
      <c r="H25" s="70" t="str">
        <f>IFERROR(Mérföldkövek[[#This Row],[Részleg 01]],"")</f>
        <v>Fóliázó</v>
      </c>
      <c r="I25" s="68" t="str" cm="1">
        <f t="array" aca="1" ref="I2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25" s="68" t="str" cm="1">
        <f t="array" aca="1" ref="J2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25" s="68" t="str" cm="1">
        <f t="array" aca="1" ref="K2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25" s="68" t="str" cm="1">
        <f t="array" aca="1" ref="L2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25" s="68" t="str" cm="1">
        <f t="array" aca="1" ref="M2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25" s="68" t="str" cm="1">
        <f t="array" aca="1" ref="N2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25" s="68" t="str" cm="1">
        <f t="array" aca="1" ref="O2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25" s="68" t="str" cm="1">
        <f t="array" aca="1" ref="P2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25" s="68" t="str" cm="1">
        <f t="array" aca="1" ref="Q2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25" s="68" t="str" cm="1">
        <f t="array" aca="1" ref="R2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25" s="68" t="str" cm="1">
        <f t="array" aca="1" ref="S2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25" s="68" t="str" cm="1">
        <f t="array" aca="1" ref="T2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25" s="68" t="str" cm="1">
        <f t="array" aca="1" ref="U2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25" s="68" t="str" cm="1">
        <f t="array" aca="1" ref="V2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25" s="68" t="str" cm="1">
        <f t="array" aca="1" ref="W2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25" s="68" t="str" cm="1">
        <f t="array" aca="1" ref="X2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25" s="68" t="str" cm="1">
        <f t="array" aca="1" ref="Y2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25" s="68" t="str" cm="1">
        <f t="array" aca="1" ref="Z2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25" s="68" t="str" cm="1">
        <f t="array" aca="1" ref="AA2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25" s="68" t="str" cm="1">
        <f t="array" aca="1" ref="AB2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25" s="68" t="str" cm="1">
        <f t="array" aca="1" ref="AC2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25" s="68" t="str" cm="1">
        <f t="array" aca="1" ref="AD2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25" s="68" t="str" cm="1">
        <f t="array" aca="1" ref="AE2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25" s="68" t="str" cm="1">
        <f t="array" aca="1" ref="AF2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25" s="68" t="str" cm="1">
        <f t="array" aca="1" ref="AG2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25" s="68" t="str" cm="1">
        <f t="array" aca="1" ref="AH2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25" s="68" t="str" cm="1">
        <f t="array" aca="1" ref="AI2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25" s="68" t="str" cm="1">
        <f t="array" aca="1" ref="AJ2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25" s="68" t="str" cm="1">
        <f t="array" aca="1" ref="AK2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25" s="68" t="str" cm="1">
        <f t="array" aca="1" ref="AL2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25" s="68" t="str" cm="1">
        <f t="array" aca="1" ref="AM2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25" s="68" t="str" cm="1">
        <f t="array" aca="1" ref="AN2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25" s="68" t="str" cm="1">
        <f t="array" aca="1" ref="AO2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25" s="68" t="str" cm="1">
        <f t="array" aca="1" ref="AP2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25" s="68" t="str" cm="1">
        <f t="array" aca="1" ref="AQ2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25" s="68" t="str" cm="1">
        <f t="array" aca="1" ref="AR2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25" s="68" t="str" cm="1">
        <f t="array" aca="1" ref="AS2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25" s="68" t="str" cm="1">
        <f t="array" aca="1" ref="AT2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25" s="68" t="str" cm="1">
        <f t="array" aca="1" ref="AU2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25" s="68" t="str" cm="1">
        <f t="array" aca="1" ref="AV2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25" s="68" t="str" cm="1">
        <f t="array" aca="1" ref="AW2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25" s="68" t="str" cm="1">
        <f t="array" aca="1" ref="AX2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26" spans="1:50" x14ac:dyDescent="0.3">
      <c r="A26" s="78" t="str">
        <f>IFERROR(Mérföldkövek[[#This Row],[Feladat ID]],"")</f>
        <v>ProjektSzám-GyV-BF.09</v>
      </c>
      <c r="B26" s="70" t="str">
        <f>IFERROR(Mérföldkövek[[#This Row],[Feladat leírás]],"")</f>
        <v>Festőnél</v>
      </c>
      <c r="C26" s="100">
        <f ca="1">IFERROR(Mérföldkövek[[#This Row],[Kezdés]],"")</f>
        <v>45840</v>
      </c>
      <c r="D26" s="100">
        <f ca="1">IFERROR(Mérföldkövek[[#This Row],[Befejezés]],"")</f>
        <v>45852</v>
      </c>
      <c r="E26" s="99">
        <f>IFERROR(Mérföldkövek[[#This Row],[Volumen]],"")</f>
        <v>70</v>
      </c>
      <c r="F26" s="70" t="str">
        <f>IFERROR(Mérföldkövek[[#This Row],[Kockázat]],"")</f>
        <v>Terv szerint</v>
      </c>
      <c r="G26" s="70" t="str">
        <f>IFERROR(Mérföldkövek[[#This Row],[Részleg 02]],"")</f>
        <v>Gyártásvezetés</v>
      </c>
      <c r="H26" s="70" t="str">
        <f>IFERROR(Mérföldkövek[[#This Row],[Részleg 01]],"")</f>
        <v>CNC</v>
      </c>
      <c r="I26" s="68" t="str" cm="1">
        <f t="array" aca="1" ref="I2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26" s="68" t="str" cm="1">
        <f t="array" aca="1" ref="J2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26" s="68" t="str" cm="1">
        <f t="array" aca="1" ref="K2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26" s="68" t="str" cm="1">
        <f t="array" aca="1" ref="L2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26" s="68" t="str" cm="1">
        <f t="array" aca="1" ref="M2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26" s="68" t="str" cm="1">
        <f t="array" aca="1" ref="N2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26" s="68" t="str" cm="1">
        <f t="array" aca="1" ref="O2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26" s="68" t="str" cm="1">
        <f t="array" aca="1" ref="P2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26" s="68" t="str" cm="1">
        <f t="array" aca="1" ref="Q2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26" s="68" t="str" cm="1">
        <f t="array" aca="1" ref="R2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26" s="68" t="str" cm="1">
        <f t="array" aca="1" ref="S2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26" s="68" t="str" cm="1">
        <f t="array" aca="1" ref="T2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26" s="68" t="str" cm="1">
        <f t="array" aca="1" ref="U2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26" s="68" t="str" cm="1">
        <f t="array" aca="1" ref="V2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26" s="68" t="str" cm="1">
        <f t="array" aca="1" ref="W2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26" s="68" t="str" cm="1">
        <f t="array" aca="1" ref="X2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26" s="68" t="str" cm="1">
        <f t="array" aca="1" ref="Y2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26" s="68" t="str" cm="1">
        <f t="array" aca="1" ref="Z2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26" s="68" t="str" cm="1">
        <f t="array" aca="1" ref="AA2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26" s="68" t="str" cm="1">
        <f t="array" aca="1" ref="AB2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26" s="68" t="str" cm="1">
        <f t="array" aca="1" ref="AC2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26" s="68" t="str" cm="1">
        <f t="array" aca="1" ref="AD2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26" s="68" t="str" cm="1">
        <f t="array" aca="1" ref="AE2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26" s="68" t="str" cm="1">
        <f t="array" aca="1" ref="AF2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26" s="68" t="str" cm="1">
        <f t="array" aca="1" ref="AG2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26" s="68" t="str" cm="1">
        <f t="array" aca="1" ref="AH2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26" s="68" t="str" cm="1">
        <f t="array" aca="1" ref="AI2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26" s="68" t="str" cm="1">
        <f t="array" aca="1" ref="AJ2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26" s="68" t="str" cm="1">
        <f t="array" aca="1" ref="AK2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26" s="68" t="str" cm="1">
        <f t="array" aca="1" ref="AL2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26" s="68" t="str" cm="1">
        <f t="array" aca="1" ref="AM2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26" s="68" t="str" cm="1">
        <f t="array" aca="1" ref="AN2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26" s="68" t="str" cm="1">
        <f t="array" aca="1" ref="AO2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26" s="68" t="str" cm="1">
        <f t="array" aca="1" ref="AP2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26" s="68" t="str" cm="1">
        <f t="array" aca="1" ref="AQ2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26" s="68" t="str" cm="1">
        <f t="array" aca="1" ref="AR2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26" s="68" t="str" cm="1">
        <f t="array" aca="1" ref="AS2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26" s="68" t="str" cm="1">
        <f t="array" aca="1" ref="AT2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26" s="68" t="str" cm="1">
        <f t="array" aca="1" ref="AU2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26" s="68" t="str" cm="1">
        <f t="array" aca="1" ref="AV2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26" s="68" t="str" cm="1">
        <f t="array" aca="1" ref="AW2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26" s="68" t="str" cm="1">
        <f t="array" aca="1" ref="AX2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27" spans="1:50" x14ac:dyDescent="0.3">
      <c r="A27" s="78" t="str">
        <f>IFERROR(Mérföldkövek[[#This Row],[Feladat ID]],"")</f>
        <v>ProjektSzám-GyV-BF.10</v>
      </c>
      <c r="B27" s="70" t="str">
        <f>IFERROR(Mérföldkövek[[#This Row],[Feladat leírás]],"")</f>
        <v>Festőtöl viszahozzva</v>
      </c>
      <c r="C27" s="100">
        <f ca="1">IFERROR(Mérföldkövek[[#This Row],[Kezdés]],"")</f>
        <v>45853</v>
      </c>
      <c r="D27" s="100">
        <f ca="1">IFERROR(Mérföldkövek[[#This Row],[Befejezés]],"")</f>
        <v>45863</v>
      </c>
      <c r="E27" s="99">
        <f>IFERROR(Mérföldkövek[[#This Row],[Volumen]],"")</f>
        <v>70</v>
      </c>
      <c r="F27" s="70" t="str">
        <f>IFERROR(Mérföldkövek[[#This Row],[Kockázat]],"")</f>
        <v>Terv szerint</v>
      </c>
      <c r="G27" s="70" t="str">
        <f>IFERROR(Mérföldkövek[[#This Row],[Részleg 02]],"")</f>
        <v>Gyártásvezetés</v>
      </c>
      <c r="H27" s="70" t="str">
        <f>IFERROR(Mérföldkövek[[#This Row],[Részleg 01]],"")</f>
        <v>Összeszerelő</v>
      </c>
      <c r="I27" s="68" t="str" cm="1">
        <f t="array" aca="1" ref="I2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27" s="68" t="str" cm="1">
        <f t="array" aca="1" ref="J2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27" s="68" t="str" cm="1">
        <f t="array" aca="1" ref="K2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27" s="68" t="str" cm="1">
        <f t="array" aca="1" ref="L2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27" s="68" t="str" cm="1">
        <f t="array" aca="1" ref="M2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27" s="68" t="str" cm="1">
        <f t="array" aca="1" ref="N2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27" s="68" t="str" cm="1">
        <f t="array" aca="1" ref="O2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27" s="68" t="str" cm="1">
        <f t="array" aca="1" ref="P2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27" s="68" t="str" cm="1">
        <f t="array" aca="1" ref="Q2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27" s="68" t="str" cm="1">
        <f t="array" aca="1" ref="R2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27" s="68" t="str" cm="1">
        <f t="array" aca="1" ref="S2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27" s="68" t="str" cm="1">
        <f t="array" aca="1" ref="T2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27" s="68" t="str" cm="1">
        <f t="array" aca="1" ref="U2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27" s="68" t="str" cm="1">
        <f t="array" aca="1" ref="V2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27" s="68" t="str" cm="1">
        <f t="array" aca="1" ref="W2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27" s="68" t="str" cm="1">
        <f t="array" aca="1" ref="X2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27" s="68" t="str" cm="1">
        <f t="array" aca="1" ref="Y2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27" s="68" t="str" cm="1">
        <f t="array" aca="1" ref="Z2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27" s="68" t="str" cm="1">
        <f t="array" aca="1" ref="AA2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27" s="68" t="str" cm="1">
        <f t="array" aca="1" ref="AB2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27" s="68" t="str" cm="1">
        <f t="array" aca="1" ref="AC2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27" s="68" t="str" cm="1">
        <f t="array" aca="1" ref="AD2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27" s="68" t="str" cm="1">
        <f t="array" aca="1" ref="AE2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27" s="68" t="str" cm="1">
        <f t="array" aca="1" ref="AF2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27" s="68" t="str" cm="1">
        <f t="array" aca="1" ref="AG2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27" s="68" t="str" cm="1">
        <f t="array" aca="1" ref="AH2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27" s="68" t="str" cm="1">
        <f t="array" aca="1" ref="AI2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27" s="68" t="str" cm="1">
        <f t="array" aca="1" ref="AJ2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27" s="68" t="str" cm="1">
        <f t="array" aca="1" ref="AK2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27" s="68" t="str" cm="1">
        <f t="array" aca="1" ref="AL2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27" s="68" t="str" cm="1">
        <f t="array" aca="1" ref="AM2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27" s="68" t="str" cm="1">
        <f t="array" aca="1" ref="AN2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27" s="68" t="str" cm="1">
        <f t="array" aca="1" ref="AO2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27" s="68" t="str" cm="1">
        <f t="array" aca="1" ref="AP2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27" s="68" t="str" cm="1">
        <f t="array" aca="1" ref="AQ2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27" s="68" t="str" cm="1">
        <f t="array" aca="1" ref="AR2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27" s="68" t="str" cm="1">
        <f t="array" aca="1" ref="AS2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27" s="68" t="str" cm="1">
        <f t="array" aca="1" ref="AT2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27" s="68" t="str" cm="1">
        <f t="array" aca="1" ref="AU2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27" s="68" t="str" cm="1">
        <f t="array" aca="1" ref="AV2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27" s="68" t="str" cm="1">
        <f t="array" aca="1" ref="AW2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27" s="68" t="str" cm="1">
        <f t="array" aca="1" ref="AX2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28" spans="1:50" x14ac:dyDescent="0.3">
      <c r="A28" s="78" t="str">
        <f>IFERROR(Mérföldkövek[[#This Row],[Feladat ID]],"")</f>
        <v>-</v>
      </c>
      <c r="B28" s="70" t="str">
        <f>IFERROR(Mérföldkövek[[#This Row],[Feladat leírás]],"")</f>
        <v/>
      </c>
      <c r="C28" s="100" t="str">
        <f ca="1">IFERROR(Mérföldkövek[[#This Row],[Kezdés]],"")</f>
        <v/>
      </c>
      <c r="D28" s="100" t="str">
        <f ca="1">IFERROR(Mérföldkövek[[#This Row],[Befejezés]],"")</f>
        <v/>
      </c>
      <c r="E28" s="99" t="str">
        <f>IFERROR(Mérföldkövek[[#This Row],[Volumen]],"")</f>
        <v/>
      </c>
      <c r="F28" s="70" t="str">
        <f>IFERROR(Mérföldkövek[[#This Row],[Kockázat]],"")</f>
        <v/>
      </c>
      <c r="G28" s="70" t="str">
        <f>IFERROR(Mérföldkövek[[#This Row],[Részleg 02]],"")</f>
        <v/>
      </c>
      <c r="H28" s="70" t="str">
        <f>IFERROR(Mérföldkövek[[#This Row],[Részleg 01]],"")</f>
        <v/>
      </c>
      <c r="I28" s="68" t="str" cm="1">
        <f t="array" aca="1" ref="I2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28" s="68" t="str" cm="1">
        <f t="array" aca="1" ref="J2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28" s="68" t="str" cm="1">
        <f t="array" aca="1" ref="K2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28" s="68" t="str" cm="1">
        <f t="array" aca="1" ref="L2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28" s="68" t="str" cm="1">
        <f t="array" aca="1" ref="M2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28" s="68" t="str" cm="1">
        <f t="array" aca="1" ref="N2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28" s="68" t="str" cm="1">
        <f t="array" aca="1" ref="O2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28" s="68" t="str" cm="1">
        <f t="array" aca="1" ref="P2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28" s="68" t="str" cm="1">
        <f t="array" aca="1" ref="Q2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28" s="68" t="str" cm="1">
        <f t="array" aca="1" ref="R2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28" s="68" t="str" cm="1">
        <f t="array" aca="1" ref="S2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28" s="68" t="str" cm="1">
        <f t="array" aca="1" ref="T2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28" s="68" t="str" cm="1">
        <f t="array" aca="1" ref="U2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28" s="68" t="str" cm="1">
        <f t="array" aca="1" ref="V2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28" s="68" t="str" cm="1">
        <f t="array" aca="1" ref="W2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28" s="68" t="str" cm="1">
        <f t="array" aca="1" ref="X2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28" s="68" t="str" cm="1">
        <f t="array" aca="1" ref="Y2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28" s="68" t="str" cm="1">
        <f t="array" aca="1" ref="Z2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28" s="68" t="str" cm="1">
        <f t="array" aca="1" ref="AA2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28" s="68" t="str" cm="1">
        <f t="array" aca="1" ref="AB2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28" s="68" t="str" cm="1">
        <f t="array" aca="1" ref="AC2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28" s="68" t="str" cm="1">
        <f t="array" aca="1" ref="AD2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28" s="68" t="str" cm="1">
        <f t="array" aca="1" ref="AE2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28" s="68" t="str" cm="1">
        <f t="array" aca="1" ref="AF2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28" s="68" t="str" cm="1">
        <f t="array" aca="1" ref="AG2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28" s="68" t="str" cm="1">
        <f t="array" aca="1" ref="AH2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28" s="68" t="str" cm="1">
        <f t="array" aca="1" ref="AI2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28" s="68" t="str" cm="1">
        <f t="array" aca="1" ref="AJ2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28" s="68" t="str" cm="1">
        <f t="array" aca="1" ref="AK2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28" s="68" t="str" cm="1">
        <f t="array" aca="1" ref="AL2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28" s="68" t="str" cm="1">
        <f t="array" aca="1" ref="AM2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28" s="68" t="str" cm="1">
        <f t="array" aca="1" ref="AN2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28" s="68" t="str" cm="1">
        <f t="array" aca="1" ref="AO2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28" s="68" t="str" cm="1">
        <f t="array" aca="1" ref="AP2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28" s="68" t="str" cm="1">
        <f t="array" aca="1" ref="AQ2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28" s="68" t="str" cm="1">
        <f t="array" aca="1" ref="AR2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28" s="68" t="str" cm="1">
        <f t="array" aca="1" ref="AS2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28" s="68" t="str" cm="1">
        <f t="array" aca="1" ref="AT2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28" s="68" t="str" cm="1">
        <f t="array" aca="1" ref="AU2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28" s="68" t="str" cm="1">
        <f t="array" aca="1" ref="AV2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28" s="68" t="str" cm="1">
        <f t="array" aca="1" ref="AW2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28" s="68" t="str" cm="1">
        <f t="array" aca="1" ref="AX2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29" spans="1:50" x14ac:dyDescent="0.3">
      <c r="A29" s="78" t="str">
        <f>IFERROR(Mérföldkövek[[#This Row],[Feladat ID]],"")</f>
        <v>-</v>
      </c>
      <c r="B29" s="70" t="str">
        <f>IFERROR(Mérföldkövek[[#This Row],[Feladat leírás]],"")</f>
        <v/>
      </c>
      <c r="C29" s="100" t="str">
        <f ca="1">IFERROR(Mérföldkövek[[#This Row],[Kezdés]],"")</f>
        <v/>
      </c>
      <c r="D29" s="100" t="str">
        <f ca="1">IFERROR(Mérföldkövek[[#This Row],[Befejezés]],"")</f>
        <v/>
      </c>
      <c r="E29" s="99" t="str">
        <f>IFERROR(Mérföldkövek[[#This Row],[Volumen]],"")</f>
        <v/>
      </c>
      <c r="F29" s="70" t="str">
        <f>IFERROR(Mérföldkövek[[#This Row],[Kockázat]],"")</f>
        <v/>
      </c>
      <c r="G29" s="70" t="str">
        <f>IFERROR(Mérföldkövek[[#This Row],[Részleg 02]],"")</f>
        <v/>
      </c>
      <c r="H29" s="70" t="str">
        <f>IFERROR(Mérföldkövek[[#This Row],[Részleg 01]],"")</f>
        <v/>
      </c>
      <c r="I29" s="68" t="str" cm="1">
        <f t="array" aca="1" ref="I2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29" s="68" t="str" cm="1">
        <f t="array" aca="1" ref="J2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29" s="68" t="str" cm="1">
        <f t="array" aca="1" ref="K2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29" s="68" t="str" cm="1">
        <f t="array" aca="1" ref="L2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29" s="68" t="str" cm="1">
        <f t="array" aca="1" ref="M2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29" s="68" t="str" cm="1">
        <f t="array" aca="1" ref="N2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29" s="68" t="str" cm="1">
        <f t="array" aca="1" ref="O2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29" s="68" t="str" cm="1">
        <f t="array" aca="1" ref="P2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29" s="68" t="str" cm="1">
        <f t="array" aca="1" ref="Q2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29" s="68" t="str" cm="1">
        <f t="array" aca="1" ref="R2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29" s="68" t="str" cm="1">
        <f t="array" aca="1" ref="S2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29" s="68" t="str" cm="1">
        <f t="array" aca="1" ref="T2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29" s="68" t="str" cm="1">
        <f t="array" aca="1" ref="U2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29" s="68" t="str" cm="1">
        <f t="array" aca="1" ref="V2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29" s="68" t="str" cm="1">
        <f t="array" aca="1" ref="W2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29" s="68" t="str" cm="1">
        <f t="array" aca="1" ref="X2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29" s="68" t="str" cm="1">
        <f t="array" aca="1" ref="Y2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29" s="68" t="str" cm="1">
        <f t="array" aca="1" ref="Z2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29" s="68" t="str" cm="1">
        <f t="array" aca="1" ref="AA2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29" s="68" t="str" cm="1">
        <f t="array" aca="1" ref="AB2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29" s="68" t="str" cm="1">
        <f t="array" aca="1" ref="AC2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29" s="68" t="str" cm="1">
        <f t="array" aca="1" ref="AD2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29" s="68" t="str" cm="1">
        <f t="array" aca="1" ref="AE2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29" s="68" t="str" cm="1">
        <f t="array" aca="1" ref="AF2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29" s="68" t="str" cm="1">
        <f t="array" aca="1" ref="AG2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29" s="68" t="str" cm="1">
        <f t="array" aca="1" ref="AH2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29" s="68" t="str" cm="1">
        <f t="array" aca="1" ref="AI2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29" s="68" t="str" cm="1">
        <f t="array" aca="1" ref="AJ2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29" s="68" t="str" cm="1">
        <f t="array" aca="1" ref="AK2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29" s="68" t="str" cm="1">
        <f t="array" aca="1" ref="AL2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29" s="68" t="str" cm="1">
        <f t="array" aca="1" ref="AM2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29" s="68" t="str" cm="1">
        <f t="array" aca="1" ref="AN2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29" s="68" t="str" cm="1">
        <f t="array" aca="1" ref="AO2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29" s="68" t="str" cm="1">
        <f t="array" aca="1" ref="AP2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29" s="68" t="str" cm="1">
        <f t="array" aca="1" ref="AQ2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29" s="68" t="str" cm="1">
        <f t="array" aca="1" ref="AR2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29" s="68" t="str" cm="1">
        <f t="array" aca="1" ref="AS2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29" s="68" t="str" cm="1">
        <f t="array" aca="1" ref="AT2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29" s="68" t="str" cm="1">
        <f t="array" aca="1" ref="AU2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29" s="68" t="str" cm="1">
        <f t="array" aca="1" ref="AV2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29" s="68" t="str" cm="1">
        <f t="array" aca="1" ref="AW2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29" s="68" t="str" cm="1">
        <f t="array" aca="1" ref="AX2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30" spans="1:50" x14ac:dyDescent="0.3">
      <c r="A30" s="78" t="str">
        <f>IFERROR(Mérföldkövek[[#This Row],[Feladat ID]],"")</f>
        <v>-</v>
      </c>
      <c r="B30" s="70" t="str">
        <f>IFERROR(Mérföldkövek[[#This Row],[Feladat leírás]],"")</f>
        <v/>
      </c>
      <c r="C30" s="100" t="str">
        <f ca="1">IFERROR(Mérföldkövek[[#This Row],[Kezdés]],"")</f>
        <v/>
      </c>
      <c r="D30" s="100" t="str">
        <f ca="1">IFERROR(Mérföldkövek[[#This Row],[Befejezés]],"")</f>
        <v/>
      </c>
      <c r="E30" s="99" t="str">
        <f>IFERROR(Mérföldkövek[[#This Row],[Volumen]],"")</f>
        <v/>
      </c>
      <c r="F30" s="70" t="str">
        <f>IFERROR(Mérföldkövek[[#This Row],[Kockázat]],"")</f>
        <v/>
      </c>
      <c r="G30" s="70" t="str">
        <f>IFERROR(Mérföldkövek[[#This Row],[Részleg 02]],"")</f>
        <v/>
      </c>
      <c r="H30" s="70" t="str">
        <f>IFERROR(Mérföldkövek[[#This Row],[Részleg 01]],"")</f>
        <v/>
      </c>
      <c r="I30" s="68" t="str" cm="1">
        <f t="array" aca="1" ref="I3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30" s="68" t="str" cm="1">
        <f t="array" aca="1" ref="J3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30" s="68" t="str" cm="1">
        <f t="array" aca="1" ref="K3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30" s="68" t="str" cm="1">
        <f t="array" aca="1" ref="L3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30" s="68" t="str" cm="1">
        <f t="array" aca="1" ref="M3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30" s="68" t="str" cm="1">
        <f t="array" aca="1" ref="N3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30" s="68" t="str" cm="1">
        <f t="array" aca="1" ref="O3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30" s="68" t="str" cm="1">
        <f t="array" aca="1" ref="P3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30" s="68" t="str" cm="1">
        <f t="array" aca="1" ref="Q3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30" s="68" t="str" cm="1">
        <f t="array" aca="1" ref="R3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30" s="68" t="str" cm="1">
        <f t="array" aca="1" ref="S3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30" s="68" t="str" cm="1">
        <f t="array" aca="1" ref="T3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30" s="68" t="str" cm="1">
        <f t="array" aca="1" ref="U3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30" s="68" t="str" cm="1">
        <f t="array" aca="1" ref="V3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30" s="68" t="str" cm="1">
        <f t="array" aca="1" ref="W3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30" s="68" t="str" cm="1">
        <f t="array" aca="1" ref="X3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30" s="68" t="str" cm="1">
        <f t="array" aca="1" ref="Y3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30" s="68" t="str" cm="1">
        <f t="array" aca="1" ref="Z3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30" s="68" t="str" cm="1">
        <f t="array" aca="1" ref="AA3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30" s="68" t="str" cm="1">
        <f t="array" aca="1" ref="AB3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30" s="68" t="str" cm="1">
        <f t="array" aca="1" ref="AC3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30" s="68" t="str" cm="1">
        <f t="array" aca="1" ref="AD3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30" s="68" t="str" cm="1">
        <f t="array" aca="1" ref="AE3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30" s="68" t="str" cm="1">
        <f t="array" aca="1" ref="AF3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30" s="68" t="str" cm="1">
        <f t="array" aca="1" ref="AG3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30" s="68" t="str" cm="1">
        <f t="array" aca="1" ref="AH3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30" s="68" t="str" cm="1">
        <f t="array" aca="1" ref="AI3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30" s="68" t="str" cm="1">
        <f t="array" aca="1" ref="AJ3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30" s="68" t="str" cm="1">
        <f t="array" aca="1" ref="AK3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30" s="68" t="str" cm="1">
        <f t="array" aca="1" ref="AL3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30" s="68" t="str" cm="1">
        <f t="array" aca="1" ref="AM3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30" s="68" t="str" cm="1">
        <f t="array" aca="1" ref="AN3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30" s="68" t="str" cm="1">
        <f t="array" aca="1" ref="AO3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30" s="68" t="str" cm="1">
        <f t="array" aca="1" ref="AP3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30" s="68" t="str" cm="1">
        <f t="array" aca="1" ref="AQ3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30" s="68" t="str" cm="1">
        <f t="array" aca="1" ref="AR3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30" s="68" t="str" cm="1">
        <f t="array" aca="1" ref="AS3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30" s="68" t="str" cm="1">
        <f t="array" aca="1" ref="AT3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30" s="68" t="str" cm="1">
        <f t="array" aca="1" ref="AU3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30" s="68" t="str" cm="1">
        <f t="array" aca="1" ref="AV3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30" s="68" t="str" cm="1">
        <f t="array" aca="1" ref="AW3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30" s="68" t="str" cm="1">
        <f t="array" aca="1" ref="AX3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31" spans="1:50" x14ac:dyDescent="0.3">
      <c r="A31" s="78" t="str">
        <f>IFERROR(Mérföldkövek[[#This Row],[Feladat ID]],"")</f>
        <v>-</v>
      </c>
      <c r="B31" s="70" t="str">
        <f>IFERROR(Mérföldkövek[[#This Row],[Feladat leírás]],"")</f>
        <v/>
      </c>
      <c r="C31" s="100" t="str">
        <f ca="1">IFERROR(Mérföldkövek[[#This Row],[Kezdés]],"")</f>
        <v/>
      </c>
      <c r="D31" s="100" t="str">
        <f ca="1">IFERROR(Mérföldkövek[[#This Row],[Befejezés]],"")</f>
        <v/>
      </c>
      <c r="E31" s="99" t="str">
        <f>IFERROR(Mérföldkövek[[#This Row],[Volumen]],"")</f>
        <v/>
      </c>
      <c r="F31" s="70" t="str">
        <f>IFERROR(Mérföldkövek[[#This Row],[Kockázat]],"")</f>
        <v/>
      </c>
      <c r="G31" s="70" t="str">
        <f>IFERROR(Mérföldkövek[[#This Row],[Részleg 02]],"")</f>
        <v/>
      </c>
      <c r="H31" s="70" t="str">
        <f>IFERROR(Mérföldkövek[[#This Row],[Részleg 01]],"")</f>
        <v/>
      </c>
      <c r="I31" s="68" t="str" cm="1">
        <f t="array" aca="1" ref="I3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31" s="68" t="str" cm="1">
        <f t="array" aca="1" ref="J3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31" s="68" t="str" cm="1">
        <f t="array" aca="1" ref="K3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31" s="68" t="str" cm="1">
        <f t="array" aca="1" ref="L3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31" s="68" t="str" cm="1">
        <f t="array" aca="1" ref="M3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31" s="68" t="str" cm="1">
        <f t="array" aca="1" ref="N3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31" s="68" t="str" cm="1">
        <f t="array" aca="1" ref="O3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31" s="68" t="str" cm="1">
        <f t="array" aca="1" ref="P3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31" s="68" t="str" cm="1">
        <f t="array" aca="1" ref="Q3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31" s="68" t="str" cm="1">
        <f t="array" aca="1" ref="R3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31" s="68" t="str" cm="1">
        <f t="array" aca="1" ref="S3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31" s="68" t="str" cm="1">
        <f t="array" aca="1" ref="T3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31" s="68" t="str" cm="1">
        <f t="array" aca="1" ref="U3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31" s="68" t="str" cm="1">
        <f t="array" aca="1" ref="V3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31" s="68" t="str" cm="1">
        <f t="array" aca="1" ref="W3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31" s="68" t="str" cm="1">
        <f t="array" aca="1" ref="X3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31" s="68" t="str" cm="1">
        <f t="array" aca="1" ref="Y3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31" s="68" t="str" cm="1">
        <f t="array" aca="1" ref="Z3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31" s="68" t="str" cm="1">
        <f t="array" aca="1" ref="AA3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31" s="68" t="str" cm="1">
        <f t="array" aca="1" ref="AB3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31" s="68" t="str" cm="1">
        <f t="array" aca="1" ref="AC3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31" s="68" t="str" cm="1">
        <f t="array" aca="1" ref="AD3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31" s="68" t="str" cm="1">
        <f t="array" aca="1" ref="AE3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31" s="68" t="str" cm="1">
        <f t="array" aca="1" ref="AF3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31" s="68" t="str" cm="1">
        <f t="array" aca="1" ref="AG3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31" s="68" t="str" cm="1">
        <f t="array" aca="1" ref="AH3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31" s="68" t="str" cm="1">
        <f t="array" aca="1" ref="AI3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31" s="68" t="str" cm="1">
        <f t="array" aca="1" ref="AJ3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31" s="68" t="str" cm="1">
        <f t="array" aca="1" ref="AK3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31" s="68" t="str" cm="1">
        <f t="array" aca="1" ref="AL3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31" s="68" t="str" cm="1">
        <f t="array" aca="1" ref="AM3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31" s="68" t="str" cm="1">
        <f t="array" aca="1" ref="AN3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31" s="68" t="str" cm="1">
        <f t="array" aca="1" ref="AO3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31" s="68" t="str" cm="1">
        <f t="array" aca="1" ref="AP3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31" s="68" t="str" cm="1">
        <f t="array" aca="1" ref="AQ3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31" s="68" t="str" cm="1">
        <f t="array" aca="1" ref="AR3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31" s="68" t="str" cm="1">
        <f t="array" aca="1" ref="AS3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31" s="68" t="str" cm="1">
        <f t="array" aca="1" ref="AT3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31" s="68" t="str" cm="1">
        <f t="array" aca="1" ref="AU3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31" s="68" t="str" cm="1">
        <f t="array" aca="1" ref="AV3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31" s="68" t="str" cm="1">
        <f t="array" aca="1" ref="AW3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31" s="68" t="str" cm="1">
        <f t="array" aca="1" ref="AX3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32" spans="1:50" x14ac:dyDescent="0.3">
      <c r="A32" s="78" t="str">
        <f>IFERROR(Mérföldkövek[[#This Row],[Feladat ID]],"")</f>
        <v>-</v>
      </c>
      <c r="B32" s="70" t="str">
        <f>IFERROR(Mérföldkövek[[#This Row],[Feladat leírás]],"")</f>
        <v/>
      </c>
      <c r="C32" s="100" t="str">
        <f ca="1">IFERROR(Mérföldkövek[[#This Row],[Kezdés]],"")</f>
        <v/>
      </c>
      <c r="D32" s="100" t="str">
        <f ca="1">IFERROR(Mérföldkövek[[#This Row],[Befejezés]],"")</f>
        <v/>
      </c>
      <c r="E32" s="99" t="str">
        <f>IFERROR(Mérföldkövek[[#This Row],[Volumen]],"")</f>
        <v/>
      </c>
      <c r="F32" s="70" t="str">
        <f>IFERROR(Mérföldkövek[[#This Row],[Kockázat]],"")</f>
        <v/>
      </c>
      <c r="G32" s="70" t="str">
        <f>IFERROR(Mérföldkövek[[#This Row],[Részleg 02]],"")</f>
        <v/>
      </c>
      <c r="H32" s="70" t="str">
        <f>IFERROR(Mérföldkövek[[#This Row],[Részleg 01]],"")</f>
        <v/>
      </c>
      <c r="I32" s="68" t="str" cm="1">
        <f t="array" aca="1" ref="I3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32" s="68" t="str" cm="1">
        <f t="array" aca="1" ref="J3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32" s="68" t="str" cm="1">
        <f t="array" aca="1" ref="K3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32" s="68" t="str" cm="1">
        <f t="array" aca="1" ref="L3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32" s="68" t="str" cm="1">
        <f t="array" aca="1" ref="M3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32" s="68" t="str" cm="1">
        <f t="array" aca="1" ref="N3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32" s="68" t="str" cm="1">
        <f t="array" aca="1" ref="O3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32" s="68" t="str" cm="1">
        <f t="array" aca="1" ref="P3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32" s="68" t="str" cm="1">
        <f t="array" aca="1" ref="Q3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32" s="68" t="str" cm="1">
        <f t="array" aca="1" ref="R3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32" s="68" t="str" cm="1">
        <f t="array" aca="1" ref="S3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32" s="68" t="str" cm="1">
        <f t="array" aca="1" ref="T3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32" s="68" t="str" cm="1">
        <f t="array" aca="1" ref="U3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32" s="68" t="str" cm="1">
        <f t="array" aca="1" ref="V3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32" s="68" t="str" cm="1">
        <f t="array" aca="1" ref="W3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32" s="68" t="str" cm="1">
        <f t="array" aca="1" ref="X3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32" s="68" t="str" cm="1">
        <f t="array" aca="1" ref="Y3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32" s="68" t="str" cm="1">
        <f t="array" aca="1" ref="Z3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32" s="68" t="str" cm="1">
        <f t="array" aca="1" ref="AA3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32" s="68" t="str" cm="1">
        <f t="array" aca="1" ref="AB3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32" s="68" t="str" cm="1">
        <f t="array" aca="1" ref="AC3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32" s="68" t="str" cm="1">
        <f t="array" aca="1" ref="AD3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32" s="68" t="str" cm="1">
        <f t="array" aca="1" ref="AE3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32" s="68" t="str" cm="1">
        <f t="array" aca="1" ref="AF3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32" s="68" t="str" cm="1">
        <f t="array" aca="1" ref="AG3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32" s="68" t="str" cm="1">
        <f t="array" aca="1" ref="AH3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32" s="68" t="str" cm="1">
        <f t="array" aca="1" ref="AI3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32" s="68" t="str" cm="1">
        <f t="array" aca="1" ref="AJ3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32" s="68" t="str" cm="1">
        <f t="array" aca="1" ref="AK3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32" s="68" t="str" cm="1">
        <f t="array" aca="1" ref="AL3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32" s="68" t="str" cm="1">
        <f t="array" aca="1" ref="AM3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32" s="68" t="str" cm="1">
        <f t="array" aca="1" ref="AN3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32" s="68" t="str" cm="1">
        <f t="array" aca="1" ref="AO3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32" s="68" t="str" cm="1">
        <f t="array" aca="1" ref="AP3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32" s="68" t="str" cm="1">
        <f t="array" aca="1" ref="AQ3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32" s="68" t="str" cm="1">
        <f t="array" aca="1" ref="AR3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32" s="68" t="str" cm="1">
        <f t="array" aca="1" ref="AS3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32" s="68" t="str" cm="1">
        <f t="array" aca="1" ref="AT3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32" s="68" t="str" cm="1">
        <f t="array" aca="1" ref="AU3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32" s="68" t="str" cm="1">
        <f t="array" aca="1" ref="AV3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32" s="68" t="str" cm="1">
        <f t="array" aca="1" ref="AW3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32" s="68" t="str" cm="1">
        <f t="array" aca="1" ref="AX3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33" spans="1:50" x14ac:dyDescent="0.3">
      <c r="A33" s="78" t="str">
        <f>IFERROR(Mérföldkövek[[#This Row],[Feladat ID]],"")</f>
        <v>-</v>
      </c>
      <c r="B33" s="70" t="str">
        <f>IFERROR(Mérföldkövek[[#This Row],[Feladat leírás]],"")</f>
        <v/>
      </c>
      <c r="C33" s="100" t="str">
        <f ca="1">IFERROR(Mérföldkövek[[#This Row],[Kezdés]],"")</f>
        <v/>
      </c>
      <c r="D33" s="100" t="str">
        <f ca="1">IFERROR(Mérföldkövek[[#This Row],[Befejezés]],"")</f>
        <v/>
      </c>
      <c r="E33" s="99" t="str">
        <f>IFERROR(Mérföldkövek[[#This Row],[Volumen]],"")</f>
        <v/>
      </c>
      <c r="F33" s="70" t="str">
        <f>IFERROR(Mérföldkövek[[#This Row],[Kockázat]],"")</f>
        <v/>
      </c>
      <c r="G33" s="70" t="str">
        <f>IFERROR(Mérföldkövek[[#This Row],[Részleg 02]],"")</f>
        <v/>
      </c>
      <c r="H33" s="70" t="str">
        <f>IFERROR(Mérföldkövek[[#This Row],[Részleg 01]],"")</f>
        <v/>
      </c>
      <c r="I33" s="68" t="str" cm="1">
        <f t="array" aca="1" ref="I3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33" s="68" t="str" cm="1">
        <f t="array" aca="1" ref="J3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33" s="68" t="str" cm="1">
        <f t="array" aca="1" ref="K3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33" s="68" t="str" cm="1">
        <f t="array" aca="1" ref="L3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33" s="68" t="str" cm="1">
        <f t="array" aca="1" ref="M3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33" s="68" t="str" cm="1">
        <f t="array" aca="1" ref="N3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33" s="68" t="str" cm="1">
        <f t="array" aca="1" ref="O3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33" s="68" t="str" cm="1">
        <f t="array" aca="1" ref="P3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33" s="68" t="str" cm="1">
        <f t="array" aca="1" ref="Q3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33" s="68" t="str" cm="1">
        <f t="array" aca="1" ref="R3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33" s="68" t="str" cm="1">
        <f t="array" aca="1" ref="S3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33" s="68" t="str" cm="1">
        <f t="array" aca="1" ref="T3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33" s="68" t="str" cm="1">
        <f t="array" aca="1" ref="U3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33" s="68" t="str" cm="1">
        <f t="array" aca="1" ref="V3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33" s="68" t="str" cm="1">
        <f t="array" aca="1" ref="W3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33" s="68" t="str" cm="1">
        <f t="array" aca="1" ref="X3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33" s="68" t="str" cm="1">
        <f t="array" aca="1" ref="Y3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33" s="68" t="str" cm="1">
        <f t="array" aca="1" ref="Z3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33" s="68" t="str" cm="1">
        <f t="array" aca="1" ref="AA3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33" s="68" t="str" cm="1">
        <f t="array" aca="1" ref="AB3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33" s="68" t="str" cm="1">
        <f t="array" aca="1" ref="AC3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33" s="68" t="str" cm="1">
        <f t="array" aca="1" ref="AD3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33" s="68" t="str" cm="1">
        <f t="array" aca="1" ref="AE3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33" s="68" t="str" cm="1">
        <f t="array" aca="1" ref="AF3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33" s="68" t="str" cm="1">
        <f t="array" aca="1" ref="AG3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33" s="68" t="str" cm="1">
        <f t="array" aca="1" ref="AH3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33" s="68" t="str" cm="1">
        <f t="array" aca="1" ref="AI3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33" s="68" t="str" cm="1">
        <f t="array" aca="1" ref="AJ3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33" s="68" t="str" cm="1">
        <f t="array" aca="1" ref="AK3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33" s="68" t="str" cm="1">
        <f t="array" aca="1" ref="AL3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33" s="68" t="str" cm="1">
        <f t="array" aca="1" ref="AM3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33" s="68" t="str" cm="1">
        <f t="array" aca="1" ref="AN3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33" s="68" t="str" cm="1">
        <f t="array" aca="1" ref="AO3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33" s="68" t="str" cm="1">
        <f t="array" aca="1" ref="AP3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33" s="68" t="str" cm="1">
        <f t="array" aca="1" ref="AQ3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33" s="68" t="str" cm="1">
        <f t="array" aca="1" ref="AR3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33" s="68" t="str" cm="1">
        <f t="array" aca="1" ref="AS3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33" s="68" t="str" cm="1">
        <f t="array" aca="1" ref="AT3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33" s="68" t="str" cm="1">
        <f t="array" aca="1" ref="AU3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33" s="68" t="str" cm="1">
        <f t="array" aca="1" ref="AV3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33" s="68" t="str" cm="1">
        <f t="array" aca="1" ref="AW3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33" s="68" t="str" cm="1">
        <f t="array" aca="1" ref="AX3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34" spans="1:50" x14ac:dyDescent="0.3">
      <c r="A34" s="78" t="str">
        <f>IFERROR(Mérföldkövek[[#This Row],[Feladat ID]],"")</f>
        <v>-</v>
      </c>
      <c r="B34" s="70" t="str">
        <f>IFERROR(Mérföldkövek[[#This Row],[Feladat leírás]],"")</f>
        <v/>
      </c>
      <c r="C34" s="100" t="str">
        <f ca="1">IFERROR(Mérföldkövek[[#This Row],[Kezdés]],"")</f>
        <v/>
      </c>
      <c r="D34" s="100" t="str">
        <f ca="1">IFERROR(Mérföldkövek[[#This Row],[Befejezés]],"")</f>
        <v/>
      </c>
      <c r="E34" s="99" t="str">
        <f>IFERROR(Mérföldkövek[[#This Row],[Volumen]],"")</f>
        <v/>
      </c>
      <c r="F34" s="70" t="str">
        <f>IFERROR(Mérföldkövek[[#This Row],[Kockázat]],"")</f>
        <v/>
      </c>
      <c r="G34" s="70" t="str">
        <f>IFERROR(Mérföldkövek[[#This Row],[Részleg 02]],"")</f>
        <v/>
      </c>
      <c r="H34" s="70" t="str">
        <f>IFERROR(Mérföldkövek[[#This Row],[Részleg 01]],"")</f>
        <v/>
      </c>
      <c r="I34" s="68" t="str" cm="1">
        <f t="array" aca="1" ref="I3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34" s="68" t="str" cm="1">
        <f t="array" aca="1" ref="J3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34" s="68" t="str" cm="1">
        <f t="array" aca="1" ref="K3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34" s="68" t="str" cm="1">
        <f t="array" aca="1" ref="L3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34" s="68" t="str" cm="1">
        <f t="array" aca="1" ref="M3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34" s="68" t="str" cm="1">
        <f t="array" aca="1" ref="N3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34" s="68" t="str" cm="1">
        <f t="array" aca="1" ref="O3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34" s="68" t="str" cm="1">
        <f t="array" aca="1" ref="P3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34" s="68" t="str" cm="1">
        <f t="array" aca="1" ref="Q3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34" s="68" t="str" cm="1">
        <f t="array" aca="1" ref="R3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34" s="68" t="str" cm="1">
        <f t="array" aca="1" ref="S3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34" s="68" t="str" cm="1">
        <f t="array" aca="1" ref="T3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34" s="68" t="str" cm="1">
        <f t="array" aca="1" ref="U3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34" s="68" t="str" cm="1">
        <f t="array" aca="1" ref="V3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34" s="68" t="str" cm="1">
        <f t="array" aca="1" ref="W3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34" s="68" t="str" cm="1">
        <f t="array" aca="1" ref="X3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34" s="68" t="str" cm="1">
        <f t="array" aca="1" ref="Y3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34" s="68" t="str" cm="1">
        <f t="array" aca="1" ref="Z3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34" s="68" t="str" cm="1">
        <f t="array" aca="1" ref="AA3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34" s="68" t="str" cm="1">
        <f t="array" aca="1" ref="AB3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34" s="68" t="str" cm="1">
        <f t="array" aca="1" ref="AC3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34" s="68" t="str" cm="1">
        <f t="array" aca="1" ref="AD3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34" s="68" t="str" cm="1">
        <f t="array" aca="1" ref="AE3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34" s="68" t="str" cm="1">
        <f t="array" aca="1" ref="AF3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34" s="68" t="str" cm="1">
        <f t="array" aca="1" ref="AG3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34" s="68" t="str" cm="1">
        <f t="array" aca="1" ref="AH3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34" s="68" t="str" cm="1">
        <f t="array" aca="1" ref="AI3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34" s="68" t="str" cm="1">
        <f t="array" aca="1" ref="AJ3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34" s="68" t="str" cm="1">
        <f t="array" aca="1" ref="AK3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34" s="68" t="str" cm="1">
        <f t="array" aca="1" ref="AL3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34" s="68" t="str" cm="1">
        <f t="array" aca="1" ref="AM3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34" s="68" t="str" cm="1">
        <f t="array" aca="1" ref="AN3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34" s="68" t="str" cm="1">
        <f t="array" aca="1" ref="AO3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34" s="68" t="str" cm="1">
        <f t="array" aca="1" ref="AP3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34" s="68" t="str" cm="1">
        <f t="array" aca="1" ref="AQ3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34" s="68" t="str" cm="1">
        <f t="array" aca="1" ref="AR3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34" s="68" t="str" cm="1">
        <f t="array" aca="1" ref="AS3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34" s="68" t="str" cm="1">
        <f t="array" aca="1" ref="AT3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34" s="68" t="str" cm="1">
        <f t="array" aca="1" ref="AU3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34" s="68" t="str" cm="1">
        <f t="array" aca="1" ref="AV3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34" s="68" t="str" cm="1">
        <f t="array" aca="1" ref="AW3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34" s="68" t="str" cm="1">
        <f t="array" aca="1" ref="AX3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35" spans="1:50" x14ac:dyDescent="0.3">
      <c r="A35" s="78" t="str">
        <f>IFERROR(Mérföldkövek[[#This Row],[Feladat ID]],"")</f>
        <v>-</v>
      </c>
      <c r="B35" s="70" t="str">
        <f>IFERROR(Mérföldkövek[[#This Row],[Feladat leírás]],"")</f>
        <v/>
      </c>
      <c r="C35" s="100" t="str">
        <f ca="1">IFERROR(Mérföldkövek[[#This Row],[Kezdés]],"")</f>
        <v/>
      </c>
      <c r="D35" s="100" t="str">
        <f ca="1">IFERROR(Mérföldkövek[[#This Row],[Befejezés]],"")</f>
        <v/>
      </c>
      <c r="E35" s="99" t="str">
        <f>IFERROR(Mérföldkövek[[#This Row],[Volumen]],"")</f>
        <v/>
      </c>
      <c r="F35" s="70" t="str">
        <f>IFERROR(Mérföldkövek[[#This Row],[Kockázat]],"")</f>
        <v/>
      </c>
      <c r="G35" s="70" t="str">
        <f>IFERROR(Mérföldkövek[[#This Row],[Részleg 02]],"")</f>
        <v/>
      </c>
      <c r="H35" s="70" t="str">
        <f>IFERROR(Mérföldkövek[[#This Row],[Részleg 01]],"")</f>
        <v/>
      </c>
      <c r="I35" s="68" t="str" cm="1">
        <f t="array" aca="1" ref="I3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35" s="68" t="str" cm="1">
        <f t="array" aca="1" ref="J3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35" s="68" t="str" cm="1">
        <f t="array" aca="1" ref="K3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35" s="68" t="str" cm="1">
        <f t="array" aca="1" ref="L3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35" s="68" t="str" cm="1">
        <f t="array" aca="1" ref="M3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35" s="68" t="str" cm="1">
        <f t="array" aca="1" ref="N3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35" s="68" t="str" cm="1">
        <f t="array" aca="1" ref="O3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35" s="68" t="str" cm="1">
        <f t="array" aca="1" ref="P3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35" s="68" t="str" cm="1">
        <f t="array" aca="1" ref="Q3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35" s="68" t="str" cm="1">
        <f t="array" aca="1" ref="R3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35" s="68" t="str" cm="1">
        <f t="array" aca="1" ref="S3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35" s="68" t="str" cm="1">
        <f t="array" aca="1" ref="T3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35" s="68" t="str" cm="1">
        <f t="array" aca="1" ref="U3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35" s="68" t="str" cm="1">
        <f t="array" aca="1" ref="V3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35" s="68" t="str" cm="1">
        <f t="array" aca="1" ref="W3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35" s="68" t="str" cm="1">
        <f t="array" aca="1" ref="X3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35" s="68" t="str" cm="1">
        <f t="array" aca="1" ref="Y3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35" s="68" t="str" cm="1">
        <f t="array" aca="1" ref="Z3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35" s="68" t="str" cm="1">
        <f t="array" aca="1" ref="AA3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35" s="68" t="str" cm="1">
        <f t="array" aca="1" ref="AB3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35" s="68" t="str" cm="1">
        <f t="array" aca="1" ref="AC3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35" s="68" t="str" cm="1">
        <f t="array" aca="1" ref="AD3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35" s="68" t="str" cm="1">
        <f t="array" aca="1" ref="AE3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35" s="68" t="str" cm="1">
        <f t="array" aca="1" ref="AF3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35" s="68" t="str" cm="1">
        <f t="array" aca="1" ref="AG3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35" s="68" t="str" cm="1">
        <f t="array" aca="1" ref="AH3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35" s="68" t="str" cm="1">
        <f t="array" aca="1" ref="AI3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35" s="68" t="str" cm="1">
        <f t="array" aca="1" ref="AJ3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35" s="68" t="str" cm="1">
        <f t="array" aca="1" ref="AK3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35" s="68" t="str" cm="1">
        <f t="array" aca="1" ref="AL3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35" s="68" t="str" cm="1">
        <f t="array" aca="1" ref="AM3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35" s="68" t="str" cm="1">
        <f t="array" aca="1" ref="AN3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35" s="68" t="str" cm="1">
        <f t="array" aca="1" ref="AO3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35" s="68" t="str" cm="1">
        <f t="array" aca="1" ref="AP3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35" s="68" t="str" cm="1">
        <f t="array" aca="1" ref="AQ3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35" s="68" t="str" cm="1">
        <f t="array" aca="1" ref="AR3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35" s="68" t="str" cm="1">
        <f t="array" aca="1" ref="AS3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35" s="68" t="str" cm="1">
        <f t="array" aca="1" ref="AT3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35" s="68" t="str" cm="1">
        <f t="array" aca="1" ref="AU3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35" s="68" t="str" cm="1">
        <f t="array" aca="1" ref="AV3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35" s="68" t="str" cm="1">
        <f t="array" aca="1" ref="AW3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35" s="68" t="str" cm="1">
        <f t="array" aca="1" ref="AX3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36" spans="1:50" x14ac:dyDescent="0.3">
      <c r="A36" s="78" t="str">
        <f>IFERROR(Mérföldkövek[[#This Row],[Feladat ID]],"")</f>
        <v>-</v>
      </c>
      <c r="B36" s="70" t="str">
        <f>IFERROR(Mérföldkövek[[#This Row],[Feladat leírás]],"")</f>
        <v/>
      </c>
      <c r="C36" s="100" t="str">
        <f ca="1">IFERROR(Mérföldkövek[[#This Row],[Kezdés]],"")</f>
        <v/>
      </c>
      <c r="D36" s="100" t="str">
        <f ca="1">IFERROR(Mérföldkövek[[#This Row],[Befejezés]],"")</f>
        <v/>
      </c>
      <c r="E36" s="99" t="str">
        <f>IFERROR(Mérföldkövek[[#This Row],[Volumen]],"")</f>
        <v/>
      </c>
      <c r="F36" s="70" t="str">
        <f>IFERROR(Mérföldkövek[[#This Row],[Kockázat]],"")</f>
        <v/>
      </c>
      <c r="G36" s="70" t="str">
        <f>IFERROR(Mérföldkövek[[#This Row],[Részleg 02]],"")</f>
        <v/>
      </c>
      <c r="H36" s="70" t="str">
        <f>IFERROR(Mérföldkövek[[#This Row],[Részleg 01]],"")</f>
        <v/>
      </c>
      <c r="I36" s="68" t="str" cm="1">
        <f t="array" aca="1" ref="I3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36" s="68" t="str" cm="1">
        <f t="array" aca="1" ref="J3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36" s="68" t="str" cm="1">
        <f t="array" aca="1" ref="K3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36" s="68" t="str" cm="1">
        <f t="array" aca="1" ref="L3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36" s="68" t="str" cm="1">
        <f t="array" aca="1" ref="M3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36" s="68" t="str" cm="1">
        <f t="array" aca="1" ref="N3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36" s="68" t="str" cm="1">
        <f t="array" aca="1" ref="O3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36" s="68" t="str" cm="1">
        <f t="array" aca="1" ref="P3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36" s="68" t="str" cm="1">
        <f t="array" aca="1" ref="Q3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36" s="68" t="str" cm="1">
        <f t="array" aca="1" ref="R3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36" s="68" t="str" cm="1">
        <f t="array" aca="1" ref="S3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36" s="68" t="str" cm="1">
        <f t="array" aca="1" ref="T3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36" s="68" t="str" cm="1">
        <f t="array" aca="1" ref="U3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36" s="68" t="str" cm="1">
        <f t="array" aca="1" ref="V3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36" s="68" t="str" cm="1">
        <f t="array" aca="1" ref="W3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36" s="68" t="str" cm="1">
        <f t="array" aca="1" ref="X3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36" s="68" t="str" cm="1">
        <f t="array" aca="1" ref="Y3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36" s="68" t="str" cm="1">
        <f t="array" aca="1" ref="Z3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36" s="68" t="str" cm="1">
        <f t="array" aca="1" ref="AA3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36" s="68" t="str" cm="1">
        <f t="array" aca="1" ref="AB3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36" s="68" t="str" cm="1">
        <f t="array" aca="1" ref="AC3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36" s="68" t="str" cm="1">
        <f t="array" aca="1" ref="AD3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36" s="68" t="str" cm="1">
        <f t="array" aca="1" ref="AE3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36" s="68" t="str" cm="1">
        <f t="array" aca="1" ref="AF3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36" s="68" t="str" cm="1">
        <f t="array" aca="1" ref="AG3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36" s="68" t="str" cm="1">
        <f t="array" aca="1" ref="AH3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36" s="68" t="str" cm="1">
        <f t="array" aca="1" ref="AI3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36" s="68" t="str" cm="1">
        <f t="array" aca="1" ref="AJ3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36" s="68" t="str" cm="1">
        <f t="array" aca="1" ref="AK3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36" s="68" t="str" cm="1">
        <f t="array" aca="1" ref="AL3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36" s="68" t="str" cm="1">
        <f t="array" aca="1" ref="AM3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36" s="68" t="str" cm="1">
        <f t="array" aca="1" ref="AN3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36" s="68" t="str" cm="1">
        <f t="array" aca="1" ref="AO3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36" s="68" t="str" cm="1">
        <f t="array" aca="1" ref="AP3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36" s="68" t="str" cm="1">
        <f t="array" aca="1" ref="AQ3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36" s="68" t="str" cm="1">
        <f t="array" aca="1" ref="AR3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36" s="68" t="str" cm="1">
        <f t="array" aca="1" ref="AS3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36" s="68" t="str" cm="1">
        <f t="array" aca="1" ref="AT3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36" s="68" t="str" cm="1">
        <f t="array" aca="1" ref="AU3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36" s="68" t="str" cm="1">
        <f t="array" aca="1" ref="AV3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36" s="68" t="str" cm="1">
        <f t="array" aca="1" ref="AW3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36" s="68" t="str" cm="1">
        <f t="array" aca="1" ref="AX3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37" spans="1:50" x14ac:dyDescent="0.3">
      <c r="A37" s="78" t="str">
        <f>IFERROR(Mérföldkövek[[#This Row],[Feladat ID]],"")</f>
        <v>-</v>
      </c>
      <c r="B37" s="70" t="str">
        <f>IFERROR(Mérföldkövek[[#This Row],[Feladat leírás]],"")</f>
        <v/>
      </c>
      <c r="C37" s="100" t="str">
        <f ca="1">IFERROR(Mérföldkövek[[#This Row],[Kezdés]],"")</f>
        <v/>
      </c>
      <c r="D37" s="100" t="str">
        <f ca="1">IFERROR(Mérföldkövek[[#This Row],[Befejezés]],"")</f>
        <v/>
      </c>
      <c r="E37" s="99" t="str">
        <f>IFERROR(Mérföldkövek[[#This Row],[Volumen]],"")</f>
        <v/>
      </c>
      <c r="F37" s="70" t="str">
        <f>IFERROR(Mérföldkövek[[#This Row],[Kockázat]],"")</f>
        <v/>
      </c>
      <c r="G37" s="70" t="str">
        <f>IFERROR(Mérföldkövek[[#This Row],[Részleg 02]],"")</f>
        <v/>
      </c>
      <c r="H37" s="70" t="str">
        <f>IFERROR(Mérföldkövek[[#This Row],[Részleg 01]],"")</f>
        <v/>
      </c>
      <c r="I37" s="68" t="str" cm="1">
        <f t="array" aca="1" ref="I3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37" s="68" t="str" cm="1">
        <f t="array" aca="1" ref="J3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37" s="68" t="str" cm="1">
        <f t="array" aca="1" ref="K3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37" s="68" t="str" cm="1">
        <f t="array" aca="1" ref="L3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37" s="68" t="str" cm="1">
        <f t="array" aca="1" ref="M3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37" s="68" t="str" cm="1">
        <f t="array" aca="1" ref="N3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37" s="68" t="str" cm="1">
        <f t="array" aca="1" ref="O3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37" s="68" t="str" cm="1">
        <f t="array" aca="1" ref="P3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37" s="68" t="str" cm="1">
        <f t="array" aca="1" ref="Q3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37" s="68" t="str" cm="1">
        <f t="array" aca="1" ref="R3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37" s="68" t="str" cm="1">
        <f t="array" aca="1" ref="S3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37" s="68" t="str" cm="1">
        <f t="array" aca="1" ref="T3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37" s="68" t="str" cm="1">
        <f t="array" aca="1" ref="U3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37" s="68" t="str" cm="1">
        <f t="array" aca="1" ref="V3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37" s="68" t="str" cm="1">
        <f t="array" aca="1" ref="W3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37" s="68" t="str" cm="1">
        <f t="array" aca="1" ref="X3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37" s="68" t="str" cm="1">
        <f t="array" aca="1" ref="Y3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37" s="68" t="str" cm="1">
        <f t="array" aca="1" ref="Z3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37" s="68" t="str" cm="1">
        <f t="array" aca="1" ref="AA3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37" s="68" t="str" cm="1">
        <f t="array" aca="1" ref="AB3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37" s="68" t="str" cm="1">
        <f t="array" aca="1" ref="AC3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37" s="68" t="str" cm="1">
        <f t="array" aca="1" ref="AD3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37" s="68" t="str" cm="1">
        <f t="array" aca="1" ref="AE3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37" s="68" t="str" cm="1">
        <f t="array" aca="1" ref="AF3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37" s="68" t="str" cm="1">
        <f t="array" aca="1" ref="AG3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37" s="68" t="str" cm="1">
        <f t="array" aca="1" ref="AH3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37" s="68" t="str" cm="1">
        <f t="array" aca="1" ref="AI3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37" s="68" t="str" cm="1">
        <f t="array" aca="1" ref="AJ3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37" s="68" t="str" cm="1">
        <f t="array" aca="1" ref="AK3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37" s="68" t="str" cm="1">
        <f t="array" aca="1" ref="AL3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37" s="68" t="str" cm="1">
        <f t="array" aca="1" ref="AM3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37" s="68" t="str" cm="1">
        <f t="array" aca="1" ref="AN3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37" s="68" t="str" cm="1">
        <f t="array" aca="1" ref="AO3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37" s="68" t="str" cm="1">
        <f t="array" aca="1" ref="AP3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37" s="68" t="str" cm="1">
        <f t="array" aca="1" ref="AQ3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37" s="68" t="str" cm="1">
        <f t="array" aca="1" ref="AR3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37" s="68" t="str" cm="1">
        <f t="array" aca="1" ref="AS3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37" s="68" t="str" cm="1">
        <f t="array" aca="1" ref="AT3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37" s="68" t="str" cm="1">
        <f t="array" aca="1" ref="AU3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37" s="68" t="str" cm="1">
        <f t="array" aca="1" ref="AV3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37" s="68" t="str" cm="1">
        <f t="array" aca="1" ref="AW3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37" s="68" t="str" cm="1">
        <f t="array" aca="1" ref="AX3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38" spans="1:50" x14ac:dyDescent="0.3">
      <c r="A38" s="78" t="str">
        <f>IFERROR(Mérföldkövek[[#This Row],[Feladat ID]],"")</f>
        <v>-</v>
      </c>
      <c r="B38" s="70" t="str">
        <f>IFERROR(Mérföldkövek[[#This Row],[Feladat leírás]],"")</f>
        <v/>
      </c>
      <c r="C38" s="100" t="str">
        <f ca="1">IFERROR(Mérföldkövek[[#This Row],[Kezdés]],"")</f>
        <v/>
      </c>
      <c r="D38" s="100" t="str">
        <f ca="1">IFERROR(Mérföldkövek[[#This Row],[Befejezés]],"")</f>
        <v/>
      </c>
      <c r="E38" s="99" t="str">
        <f>IFERROR(Mérföldkövek[[#This Row],[Volumen]],"")</f>
        <v/>
      </c>
      <c r="F38" s="70" t="str">
        <f>IFERROR(Mérföldkövek[[#This Row],[Kockázat]],"")</f>
        <v/>
      </c>
      <c r="G38" s="70" t="str">
        <f>IFERROR(Mérföldkövek[[#This Row],[Részleg 02]],"")</f>
        <v/>
      </c>
      <c r="H38" s="70" t="str">
        <f>IFERROR(Mérföldkövek[[#This Row],[Részleg 01]],"")</f>
        <v/>
      </c>
      <c r="I38" s="68" t="str" cm="1">
        <f t="array" aca="1" ref="I3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38" s="68" t="str" cm="1">
        <f t="array" aca="1" ref="J3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38" s="68" t="str" cm="1">
        <f t="array" aca="1" ref="K3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38" s="68" t="str" cm="1">
        <f t="array" aca="1" ref="L3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38" s="68" t="str" cm="1">
        <f t="array" aca="1" ref="M3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38" s="68" t="str" cm="1">
        <f t="array" aca="1" ref="N3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38" s="68" t="str" cm="1">
        <f t="array" aca="1" ref="O3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38" s="68" t="str" cm="1">
        <f t="array" aca="1" ref="P3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38" s="68" t="str" cm="1">
        <f t="array" aca="1" ref="Q3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38" s="68" t="str" cm="1">
        <f t="array" aca="1" ref="R3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38" s="68" t="str" cm="1">
        <f t="array" aca="1" ref="S3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38" s="68" t="str" cm="1">
        <f t="array" aca="1" ref="T3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38" s="68" t="str" cm="1">
        <f t="array" aca="1" ref="U3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38" s="68" t="str" cm="1">
        <f t="array" aca="1" ref="V3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38" s="68" t="str" cm="1">
        <f t="array" aca="1" ref="W3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38" s="68" t="str" cm="1">
        <f t="array" aca="1" ref="X3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38" s="68" t="str" cm="1">
        <f t="array" aca="1" ref="Y3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38" s="68" t="str" cm="1">
        <f t="array" aca="1" ref="Z3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38" s="68" t="str" cm="1">
        <f t="array" aca="1" ref="AA3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38" s="68" t="str" cm="1">
        <f t="array" aca="1" ref="AB3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38" s="68" t="str" cm="1">
        <f t="array" aca="1" ref="AC3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38" s="68" t="str" cm="1">
        <f t="array" aca="1" ref="AD3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38" s="68" t="str" cm="1">
        <f t="array" aca="1" ref="AE3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38" s="68" t="str" cm="1">
        <f t="array" aca="1" ref="AF3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38" s="68" t="str" cm="1">
        <f t="array" aca="1" ref="AG3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38" s="68" t="str" cm="1">
        <f t="array" aca="1" ref="AH3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38" s="68" t="str" cm="1">
        <f t="array" aca="1" ref="AI3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38" s="68" t="str" cm="1">
        <f t="array" aca="1" ref="AJ3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38" s="68" t="str" cm="1">
        <f t="array" aca="1" ref="AK3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38" s="68" t="str" cm="1">
        <f t="array" aca="1" ref="AL3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38" s="68" t="str" cm="1">
        <f t="array" aca="1" ref="AM3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38" s="68" t="str" cm="1">
        <f t="array" aca="1" ref="AN3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38" s="68" t="str" cm="1">
        <f t="array" aca="1" ref="AO3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38" s="68" t="str" cm="1">
        <f t="array" aca="1" ref="AP3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38" s="68" t="str" cm="1">
        <f t="array" aca="1" ref="AQ3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38" s="68" t="str" cm="1">
        <f t="array" aca="1" ref="AR3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38" s="68" t="str" cm="1">
        <f t="array" aca="1" ref="AS3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38" s="68" t="str" cm="1">
        <f t="array" aca="1" ref="AT3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38" s="68" t="str" cm="1">
        <f t="array" aca="1" ref="AU3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38" s="68" t="str" cm="1">
        <f t="array" aca="1" ref="AV3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38" s="68" t="str" cm="1">
        <f t="array" aca="1" ref="AW3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38" s="68" t="str" cm="1">
        <f t="array" aca="1" ref="AX3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39" spans="1:50" x14ac:dyDescent="0.3">
      <c r="A39" s="78" t="str">
        <f>IFERROR(Mérföldkövek[[#This Row],[Feladat ID]],"")</f>
        <v>-</v>
      </c>
      <c r="B39" s="70" t="str">
        <f>IFERROR(Mérföldkövek[[#This Row],[Feladat leírás]],"")</f>
        <v/>
      </c>
      <c r="C39" s="100" t="str">
        <f ca="1">IFERROR(Mérföldkövek[[#This Row],[Kezdés]],"")</f>
        <v/>
      </c>
      <c r="D39" s="100" t="str">
        <f ca="1">IFERROR(Mérföldkövek[[#This Row],[Befejezés]],"")</f>
        <v/>
      </c>
      <c r="E39" s="99" t="str">
        <f>IFERROR(Mérföldkövek[[#This Row],[Volumen]],"")</f>
        <v/>
      </c>
      <c r="F39" s="70" t="str">
        <f>IFERROR(Mérföldkövek[[#This Row],[Kockázat]],"")</f>
        <v/>
      </c>
      <c r="G39" s="70" t="str">
        <f>IFERROR(Mérföldkövek[[#This Row],[Részleg 02]],"")</f>
        <v/>
      </c>
      <c r="H39" s="70" t="str">
        <f>IFERROR(Mérföldkövek[[#This Row],[Részleg 01]],"")</f>
        <v/>
      </c>
      <c r="I39" s="68" t="str" cm="1">
        <f t="array" aca="1" ref="I3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39" s="68" t="str" cm="1">
        <f t="array" aca="1" ref="J3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39" s="68" t="str" cm="1">
        <f t="array" aca="1" ref="K3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39" s="68" t="str" cm="1">
        <f t="array" aca="1" ref="L3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39" s="68" t="str" cm="1">
        <f t="array" aca="1" ref="M3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39" s="68" t="str" cm="1">
        <f t="array" aca="1" ref="N3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39" s="68" t="str" cm="1">
        <f t="array" aca="1" ref="O3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39" s="68" t="str" cm="1">
        <f t="array" aca="1" ref="P3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39" s="68" t="str" cm="1">
        <f t="array" aca="1" ref="Q3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39" s="68" t="str" cm="1">
        <f t="array" aca="1" ref="R3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39" s="68" t="str" cm="1">
        <f t="array" aca="1" ref="S3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39" s="68" t="str" cm="1">
        <f t="array" aca="1" ref="T3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39" s="68" t="str" cm="1">
        <f t="array" aca="1" ref="U3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39" s="68" t="str" cm="1">
        <f t="array" aca="1" ref="V3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39" s="68" t="str" cm="1">
        <f t="array" aca="1" ref="W3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39" s="68" t="str" cm="1">
        <f t="array" aca="1" ref="X3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39" s="68" t="str" cm="1">
        <f t="array" aca="1" ref="Y3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39" s="68" t="str" cm="1">
        <f t="array" aca="1" ref="Z3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39" s="68" t="str" cm="1">
        <f t="array" aca="1" ref="AA3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39" s="68" t="str" cm="1">
        <f t="array" aca="1" ref="AB3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39" s="68" t="str" cm="1">
        <f t="array" aca="1" ref="AC3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39" s="68" t="str" cm="1">
        <f t="array" aca="1" ref="AD3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39" s="68" t="str" cm="1">
        <f t="array" aca="1" ref="AE3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39" s="68" t="str" cm="1">
        <f t="array" aca="1" ref="AF3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39" s="68" t="str" cm="1">
        <f t="array" aca="1" ref="AG3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39" s="68" t="str" cm="1">
        <f t="array" aca="1" ref="AH3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39" s="68" t="str" cm="1">
        <f t="array" aca="1" ref="AI3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39" s="68" t="str" cm="1">
        <f t="array" aca="1" ref="AJ3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39" s="68" t="str" cm="1">
        <f t="array" aca="1" ref="AK3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39" s="68" t="str" cm="1">
        <f t="array" aca="1" ref="AL3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39" s="68" t="str" cm="1">
        <f t="array" aca="1" ref="AM3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39" s="68" t="str" cm="1">
        <f t="array" aca="1" ref="AN3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39" s="68" t="str" cm="1">
        <f t="array" aca="1" ref="AO3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39" s="68" t="str" cm="1">
        <f t="array" aca="1" ref="AP3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39" s="68" t="str" cm="1">
        <f t="array" aca="1" ref="AQ3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39" s="68" t="str" cm="1">
        <f t="array" aca="1" ref="AR3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39" s="68" t="str" cm="1">
        <f t="array" aca="1" ref="AS3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39" s="68" t="str" cm="1">
        <f t="array" aca="1" ref="AT3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39" s="68" t="str" cm="1">
        <f t="array" aca="1" ref="AU3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39" s="68" t="str" cm="1">
        <f t="array" aca="1" ref="AV3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39" s="68" t="str" cm="1">
        <f t="array" aca="1" ref="AW3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39" s="68" t="str" cm="1">
        <f t="array" aca="1" ref="AX3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40" spans="1:50" x14ac:dyDescent="0.3">
      <c r="A40" s="78" t="str">
        <f>IFERROR(Mérföldkövek[[#This Row],[Feladat ID]],"")</f>
        <v>-</v>
      </c>
      <c r="B40" s="70" t="str">
        <f>IFERROR(Mérföldkövek[[#This Row],[Feladat leírás]],"")</f>
        <v/>
      </c>
      <c r="C40" s="100" t="str">
        <f ca="1">IFERROR(Mérföldkövek[[#This Row],[Kezdés]],"")</f>
        <v/>
      </c>
      <c r="D40" s="100" t="str">
        <f ca="1">IFERROR(Mérföldkövek[[#This Row],[Befejezés]],"")</f>
        <v/>
      </c>
      <c r="E40" s="99" t="str">
        <f>IFERROR(Mérföldkövek[[#This Row],[Volumen]],"")</f>
        <v/>
      </c>
      <c r="F40" s="70" t="str">
        <f>IFERROR(Mérföldkövek[[#This Row],[Kockázat]],"")</f>
        <v/>
      </c>
      <c r="G40" s="70" t="str">
        <f>IFERROR(Mérföldkövek[[#This Row],[Részleg 02]],"")</f>
        <v/>
      </c>
      <c r="H40" s="70" t="str">
        <f>IFERROR(Mérföldkövek[[#This Row],[Részleg 01]],"")</f>
        <v/>
      </c>
      <c r="I40" s="68" t="str" cm="1">
        <f t="array" aca="1" ref="I4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40" s="68" t="str" cm="1">
        <f t="array" aca="1" ref="J4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40" s="68" t="str" cm="1">
        <f t="array" aca="1" ref="K4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40" s="68" t="str" cm="1">
        <f t="array" aca="1" ref="L4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40" s="68" t="str" cm="1">
        <f t="array" aca="1" ref="M4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40" s="68" t="str" cm="1">
        <f t="array" aca="1" ref="N4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40" s="68" t="str" cm="1">
        <f t="array" aca="1" ref="O4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40" s="68" t="str" cm="1">
        <f t="array" aca="1" ref="P4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40" s="68" t="str" cm="1">
        <f t="array" aca="1" ref="Q4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40" s="68" t="str" cm="1">
        <f t="array" aca="1" ref="R4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40" s="68" t="str" cm="1">
        <f t="array" aca="1" ref="S4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40" s="68" t="str" cm="1">
        <f t="array" aca="1" ref="T4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40" s="68" t="str" cm="1">
        <f t="array" aca="1" ref="U4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40" s="68" t="str" cm="1">
        <f t="array" aca="1" ref="V4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40" s="68" t="str" cm="1">
        <f t="array" aca="1" ref="W4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40" s="68" t="str" cm="1">
        <f t="array" aca="1" ref="X4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40" s="68" t="str" cm="1">
        <f t="array" aca="1" ref="Y4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40" s="68" t="str" cm="1">
        <f t="array" aca="1" ref="Z4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40" s="68" t="str" cm="1">
        <f t="array" aca="1" ref="AA4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40" s="68" t="str" cm="1">
        <f t="array" aca="1" ref="AB4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40" s="68" t="str" cm="1">
        <f t="array" aca="1" ref="AC4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40" s="68" t="str" cm="1">
        <f t="array" aca="1" ref="AD4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40" s="68" t="str" cm="1">
        <f t="array" aca="1" ref="AE4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40" s="68" t="str" cm="1">
        <f t="array" aca="1" ref="AF4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40" s="68" t="str" cm="1">
        <f t="array" aca="1" ref="AG4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40" s="68" t="str" cm="1">
        <f t="array" aca="1" ref="AH4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40" s="68" t="str" cm="1">
        <f t="array" aca="1" ref="AI4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40" s="68" t="str" cm="1">
        <f t="array" aca="1" ref="AJ4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40" s="68" t="str" cm="1">
        <f t="array" aca="1" ref="AK4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40" s="68" t="str" cm="1">
        <f t="array" aca="1" ref="AL4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40" s="68" t="str" cm="1">
        <f t="array" aca="1" ref="AM4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40" s="68" t="str" cm="1">
        <f t="array" aca="1" ref="AN4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40" s="68" t="str" cm="1">
        <f t="array" aca="1" ref="AO4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40" s="68" t="str" cm="1">
        <f t="array" aca="1" ref="AP4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40" s="68" t="str" cm="1">
        <f t="array" aca="1" ref="AQ4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40" s="68" t="str" cm="1">
        <f t="array" aca="1" ref="AR4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40" s="68" t="str" cm="1">
        <f t="array" aca="1" ref="AS4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40" s="68" t="str" cm="1">
        <f t="array" aca="1" ref="AT4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40" s="68" t="str" cm="1">
        <f t="array" aca="1" ref="AU4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40" s="68" t="str" cm="1">
        <f t="array" aca="1" ref="AV4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40" s="68" t="str" cm="1">
        <f t="array" aca="1" ref="AW4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40" s="68" t="str" cm="1">
        <f t="array" aca="1" ref="AX4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41" spans="1:50" x14ac:dyDescent="0.3">
      <c r="A41" s="78" t="str">
        <f>IFERROR(Mérföldkövek[[#This Row],[Feladat ID]],"")</f>
        <v>-</v>
      </c>
      <c r="B41" s="70" t="str">
        <f>IFERROR(Mérföldkövek[[#This Row],[Feladat leírás]],"")</f>
        <v/>
      </c>
      <c r="C41" s="100" t="str">
        <f ca="1">IFERROR(Mérföldkövek[[#This Row],[Kezdés]],"")</f>
        <v/>
      </c>
      <c r="D41" s="100" t="str">
        <f ca="1">IFERROR(Mérföldkövek[[#This Row],[Befejezés]],"")</f>
        <v/>
      </c>
      <c r="E41" s="99" t="str">
        <f>IFERROR(Mérföldkövek[[#This Row],[Volumen]],"")</f>
        <v/>
      </c>
      <c r="F41" s="70" t="str">
        <f>IFERROR(Mérföldkövek[[#This Row],[Kockázat]],"")</f>
        <v/>
      </c>
      <c r="G41" s="70" t="str">
        <f>IFERROR(Mérföldkövek[[#This Row],[Részleg 02]],"")</f>
        <v/>
      </c>
      <c r="H41" s="70" t="str">
        <f>IFERROR(Mérföldkövek[[#This Row],[Részleg 01]],"")</f>
        <v/>
      </c>
      <c r="I41" s="68" t="str" cm="1">
        <f t="array" aca="1" ref="I4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41" s="68" t="str" cm="1">
        <f t="array" aca="1" ref="J4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41" s="68" t="str" cm="1">
        <f t="array" aca="1" ref="K4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41" s="68" t="str" cm="1">
        <f t="array" aca="1" ref="L4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41" s="68" t="str" cm="1">
        <f t="array" aca="1" ref="M4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41" s="68" t="str" cm="1">
        <f t="array" aca="1" ref="N4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41" s="68" t="str" cm="1">
        <f t="array" aca="1" ref="O4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41" s="68" t="str" cm="1">
        <f t="array" aca="1" ref="P4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41" s="68" t="str" cm="1">
        <f t="array" aca="1" ref="Q4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41" s="68" t="str" cm="1">
        <f t="array" aca="1" ref="R4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41" s="68" t="str" cm="1">
        <f t="array" aca="1" ref="S4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41" s="68" t="str" cm="1">
        <f t="array" aca="1" ref="T4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41" s="68" t="str" cm="1">
        <f t="array" aca="1" ref="U4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41" s="68" t="str" cm="1">
        <f t="array" aca="1" ref="V4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41" s="68" t="str" cm="1">
        <f t="array" aca="1" ref="W4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41" s="68" t="str" cm="1">
        <f t="array" aca="1" ref="X4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41" s="68" t="str" cm="1">
        <f t="array" aca="1" ref="Y4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41" s="68" t="str" cm="1">
        <f t="array" aca="1" ref="Z4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41" s="68" t="str" cm="1">
        <f t="array" aca="1" ref="AA4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41" s="68" t="str" cm="1">
        <f t="array" aca="1" ref="AB4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41" s="68" t="str" cm="1">
        <f t="array" aca="1" ref="AC4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41" s="68" t="str" cm="1">
        <f t="array" aca="1" ref="AD4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41" s="68" t="str" cm="1">
        <f t="array" aca="1" ref="AE4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41" s="68" t="str" cm="1">
        <f t="array" aca="1" ref="AF4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41" s="68" t="str" cm="1">
        <f t="array" aca="1" ref="AG4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41" s="68" t="str" cm="1">
        <f t="array" aca="1" ref="AH4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41" s="68" t="str" cm="1">
        <f t="array" aca="1" ref="AI4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41" s="68" t="str" cm="1">
        <f t="array" aca="1" ref="AJ4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41" s="68" t="str" cm="1">
        <f t="array" aca="1" ref="AK4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41" s="68" t="str" cm="1">
        <f t="array" aca="1" ref="AL4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41" s="68" t="str" cm="1">
        <f t="array" aca="1" ref="AM4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41" s="68" t="str" cm="1">
        <f t="array" aca="1" ref="AN4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41" s="68" t="str" cm="1">
        <f t="array" aca="1" ref="AO4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41" s="68" t="str" cm="1">
        <f t="array" aca="1" ref="AP4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41" s="68" t="str" cm="1">
        <f t="array" aca="1" ref="AQ4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41" s="68" t="str" cm="1">
        <f t="array" aca="1" ref="AR4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41" s="68" t="str" cm="1">
        <f t="array" aca="1" ref="AS4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41" s="68" t="str" cm="1">
        <f t="array" aca="1" ref="AT4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41" s="68" t="str" cm="1">
        <f t="array" aca="1" ref="AU4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41" s="68" t="str" cm="1">
        <f t="array" aca="1" ref="AV4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41" s="68" t="str" cm="1">
        <f t="array" aca="1" ref="AW4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41" s="68" t="str" cm="1">
        <f t="array" aca="1" ref="AX4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42" spans="1:50" x14ac:dyDescent="0.3">
      <c r="A42" s="78" t="str">
        <f>IFERROR(Mérföldkövek[[#This Row],[Feladat ID]],"")</f>
        <v>-</v>
      </c>
      <c r="B42" s="70" t="str">
        <f>IFERROR(Mérföldkövek[[#This Row],[Feladat leírás]],"")</f>
        <v/>
      </c>
      <c r="C42" s="100" t="str">
        <f ca="1">IFERROR(Mérföldkövek[[#This Row],[Kezdés]],"")</f>
        <v/>
      </c>
      <c r="D42" s="100" t="str">
        <f ca="1">IFERROR(Mérföldkövek[[#This Row],[Befejezés]],"")</f>
        <v/>
      </c>
      <c r="E42" s="99" t="str">
        <f>IFERROR(Mérföldkövek[[#This Row],[Volumen]],"")</f>
        <v/>
      </c>
      <c r="F42" s="70" t="str">
        <f>IFERROR(Mérföldkövek[[#This Row],[Kockázat]],"")</f>
        <v/>
      </c>
      <c r="G42" s="70" t="str">
        <f>IFERROR(Mérföldkövek[[#This Row],[Részleg 02]],"")</f>
        <v/>
      </c>
      <c r="H42" s="70" t="str">
        <f>IFERROR(Mérföldkövek[[#This Row],[Részleg 01]],"")</f>
        <v/>
      </c>
      <c r="I42" s="68" t="str" cm="1">
        <f t="array" aca="1" ref="I4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42" s="68" t="str" cm="1">
        <f t="array" aca="1" ref="J4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42" s="68" t="str" cm="1">
        <f t="array" aca="1" ref="K4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42" s="68" t="str" cm="1">
        <f t="array" aca="1" ref="L4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42" s="68" t="str" cm="1">
        <f t="array" aca="1" ref="M4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42" s="68" t="str" cm="1">
        <f t="array" aca="1" ref="N4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42" s="68" t="str" cm="1">
        <f t="array" aca="1" ref="O4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42" s="68" t="str" cm="1">
        <f t="array" aca="1" ref="P4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42" s="68" t="str" cm="1">
        <f t="array" aca="1" ref="Q4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42" s="68" t="str" cm="1">
        <f t="array" aca="1" ref="R4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42" s="68" t="str" cm="1">
        <f t="array" aca="1" ref="S4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42" s="68" t="str" cm="1">
        <f t="array" aca="1" ref="T4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42" s="68" t="str" cm="1">
        <f t="array" aca="1" ref="U4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42" s="68" t="str" cm="1">
        <f t="array" aca="1" ref="V4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42" s="68" t="str" cm="1">
        <f t="array" aca="1" ref="W4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42" s="68" t="str" cm="1">
        <f t="array" aca="1" ref="X4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42" s="68" t="str" cm="1">
        <f t="array" aca="1" ref="Y4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42" s="68" t="str" cm="1">
        <f t="array" aca="1" ref="Z4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42" s="68" t="str" cm="1">
        <f t="array" aca="1" ref="AA4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42" s="68" t="str" cm="1">
        <f t="array" aca="1" ref="AB4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42" s="68" t="str" cm="1">
        <f t="array" aca="1" ref="AC4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42" s="68" t="str" cm="1">
        <f t="array" aca="1" ref="AD4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42" s="68" t="str" cm="1">
        <f t="array" aca="1" ref="AE4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42" s="68" t="str" cm="1">
        <f t="array" aca="1" ref="AF4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42" s="68" t="str" cm="1">
        <f t="array" aca="1" ref="AG4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42" s="68" t="str" cm="1">
        <f t="array" aca="1" ref="AH4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42" s="68" t="str" cm="1">
        <f t="array" aca="1" ref="AI4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42" s="68" t="str" cm="1">
        <f t="array" aca="1" ref="AJ4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42" s="68" t="str" cm="1">
        <f t="array" aca="1" ref="AK4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42" s="68" t="str" cm="1">
        <f t="array" aca="1" ref="AL4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42" s="68" t="str" cm="1">
        <f t="array" aca="1" ref="AM4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42" s="68" t="str" cm="1">
        <f t="array" aca="1" ref="AN4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42" s="68" t="str" cm="1">
        <f t="array" aca="1" ref="AO4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42" s="68" t="str" cm="1">
        <f t="array" aca="1" ref="AP4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42" s="68" t="str" cm="1">
        <f t="array" aca="1" ref="AQ4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42" s="68" t="str" cm="1">
        <f t="array" aca="1" ref="AR4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42" s="68" t="str" cm="1">
        <f t="array" aca="1" ref="AS4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42" s="68" t="str" cm="1">
        <f t="array" aca="1" ref="AT4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42" s="68" t="str" cm="1">
        <f t="array" aca="1" ref="AU4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42" s="68" t="str" cm="1">
        <f t="array" aca="1" ref="AV4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42" s="68" t="str" cm="1">
        <f t="array" aca="1" ref="AW4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42" s="68" t="str" cm="1">
        <f t="array" aca="1" ref="AX4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43" spans="1:50" x14ac:dyDescent="0.3">
      <c r="A43" s="78" t="str">
        <f>IFERROR(Mérföldkövek[[#This Row],[Feladat ID]],"")</f>
        <v>-</v>
      </c>
      <c r="B43" s="70" t="str">
        <f>IFERROR(Mérföldkövek[[#This Row],[Feladat leírás]],"")</f>
        <v/>
      </c>
      <c r="C43" s="100" t="str">
        <f ca="1">IFERROR(Mérföldkövek[[#This Row],[Kezdés]],"")</f>
        <v/>
      </c>
      <c r="D43" s="100" t="str">
        <f ca="1">IFERROR(Mérföldkövek[[#This Row],[Befejezés]],"")</f>
        <v/>
      </c>
      <c r="E43" s="99" t="str">
        <f>IFERROR(Mérföldkövek[[#This Row],[Volumen]],"")</f>
        <v/>
      </c>
      <c r="F43" s="70" t="str">
        <f>IFERROR(Mérföldkövek[[#This Row],[Kockázat]],"")</f>
        <v/>
      </c>
      <c r="G43" s="70" t="str">
        <f>IFERROR(Mérföldkövek[[#This Row],[Részleg 02]],"")</f>
        <v/>
      </c>
      <c r="H43" s="70" t="str">
        <f>IFERROR(Mérföldkövek[[#This Row],[Részleg 01]],"")</f>
        <v/>
      </c>
      <c r="I43" s="68" t="str" cm="1">
        <f t="array" aca="1" ref="I4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43" s="68" t="str" cm="1">
        <f t="array" aca="1" ref="J4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43" s="68" t="str" cm="1">
        <f t="array" aca="1" ref="K4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43" s="68" t="str" cm="1">
        <f t="array" aca="1" ref="L4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43" s="68" t="str" cm="1">
        <f t="array" aca="1" ref="M4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43" s="68" t="str" cm="1">
        <f t="array" aca="1" ref="N4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43" s="68" t="str" cm="1">
        <f t="array" aca="1" ref="O4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43" s="68" t="str" cm="1">
        <f t="array" aca="1" ref="P4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43" s="68" t="str" cm="1">
        <f t="array" aca="1" ref="Q4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43" s="68" t="str" cm="1">
        <f t="array" aca="1" ref="R4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43" s="68" t="str" cm="1">
        <f t="array" aca="1" ref="S4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43" s="68" t="str" cm="1">
        <f t="array" aca="1" ref="T4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43" s="68" t="str" cm="1">
        <f t="array" aca="1" ref="U4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43" s="68" t="str" cm="1">
        <f t="array" aca="1" ref="V4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43" s="68" t="str" cm="1">
        <f t="array" aca="1" ref="W4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43" s="68" t="str" cm="1">
        <f t="array" aca="1" ref="X4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43" s="68" t="str" cm="1">
        <f t="array" aca="1" ref="Y4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43" s="68" t="str" cm="1">
        <f t="array" aca="1" ref="Z4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43" s="68" t="str" cm="1">
        <f t="array" aca="1" ref="AA4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43" s="68" t="str" cm="1">
        <f t="array" aca="1" ref="AB4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43" s="68" t="str" cm="1">
        <f t="array" aca="1" ref="AC4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43" s="68" t="str" cm="1">
        <f t="array" aca="1" ref="AD4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43" s="68" t="str" cm="1">
        <f t="array" aca="1" ref="AE4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43" s="68" t="str" cm="1">
        <f t="array" aca="1" ref="AF4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43" s="68" t="str" cm="1">
        <f t="array" aca="1" ref="AG4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43" s="68" t="str" cm="1">
        <f t="array" aca="1" ref="AH4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43" s="68" t="str" cm="1">
        <f t="array" aca="1" ref="AI4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43" s="68" t="str" cm="1">
        <f t="array" aca="1" ref="AJ4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43" s="68" t="str" cm="1">
        <f t="array" aca="1" ref="AK4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43" s="68" t="str" cm="1">
        <f t="array" aca="1" ref="AL4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43" s="68" t="str" cm="1">
        <f t="array" aca="1" ref="AM4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43" s="68" t="str" cm="1">
        <f t="array" aca="1" ref="AN4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43" s="68" t="str" cm="1">
        <f t="array" aca="1" ref="AO4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43" s="68" t="str" cm="1">
        <f t="array" aca="1" ref="AP4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43" s="68" t="str" cm="1">
        <f t="array" aca="1" ref="AQ4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43" s="68" t="str" cm="1">
        <f t="array" aca="1" ref="AR4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43" s="68" t="str" cm="1">
        <f t="array" aca="1" ref="AS4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43" s="68" t="str" cm="1">
        <f t="array" aca="1" ref="AT4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43" s="68" t="str" cm="1">
        <f t="array" aca="1" ref="AU4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43" s="68" t="str" cm="1">
        <f t="array" aca="1" ref="AV4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43" s="68" t="str" cm="1">
        <f t="array" aca="1" ref="AW4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43" s="68" t="str" cm="1">
        <f t="array" aca="1" ref="AX4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44" spans="1:50" x14ac:dyDescent="0.3">
      <c r="A44" s="78" t="str">
        <f>IFERROR(Mérföldkövek[[#This Row],[Feladat ID]],"")</f>
        <v>-</v>
      </c>
      <c r="B44" s="70" t="str">
        <f>IFERROR(Mérföldkövek[[#This Row],[Feladat leírás]],"")</f>
        <v/>
      </c>
      <c r="C44" s="100" t="str">
        <f ca="1">IFERROR(Mérföldkövek[[#This Row],[Kezdés]],"")</f>
        <v/>
      </c>
      <c r="D44" s="100" t="str">
        <f ca="1">IFERROR(Mérföldkövek[[#This Row],[Befejezés]],"")</f>
        <v/>
      </c>
      <c r="E44" s="99" t="str">
        <f>IFERROR(Mérföldkövek[[#This Row],[Volumen]],"")</f>
        <v/>
      </c>
      <c r="F44" s="70" t="str">
        <f>IFERROR(Mérföldkövek[[#This Row],[Kockázat]],"")</f>
        <v/>
      </c>
      <c r="G44" s="70" t="str">
        <f>IFERROR(Mérföldkövek[[#This Row],[Részleg 02]],"")</f>
        <v/>
      </c>
      <c r="H44" s="70" t="str">
        <f>IFERROR(Mérföldkövek[[#This Row],[Részleg 01]],"")</f>
        <v/>
      </c>
      <c r="I44" s="68" t="str" cm="1">
        <f t="array" aca="1" ref="I4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44" s="68" t="str" cm="1">
        <f t="array" aca="1" ref="J4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44" s="68" t="str" cm="1">
        <f t="array" aca="1" ref="K4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44" s="68" t="str" cm="1">
        <f t="array" aca="1" ref="L4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44" s="68" t="str" cm="1">
        <f t="array" aca="1" ref="M4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44" s="68" t="str" cm="1">
        <f t="array" aca="1" ref="N4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44" s="68" t="str" cm="1">
        <f t="array" aca="1" ref="O4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44" s="68" t="str" cm="1">
        <f t="array" aca="1" ref="P4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44" s="68" t="str" cm="1">
        <f t="array" aca="1" ref="Q4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44" s="68" t="str" cm="1">
        <f t="array" aca="1" ref="R4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44" s="68" t="str" cm="1">
        <f t="array" aca="1" ref="S4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44" s="68" t="str" cm="1">
        <f t="array" aca="1" ref="T4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44" s="68" t="str" cm="1">
        <f t="array" aca="1" ref="U4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44" s="68" t="str" cm="1">
        <f t="array" aca="1" ref="V4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44" s="68" t="str" cm="1">
        <f t="array" aca="1" ref="W4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44" s="68" t="str" cm="1">
        <f t="array" aca="1" ref="X4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44" s="68" t="str" cm="1">
        <f t="array" aca="1" ref="Y4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44" s="68" t="str" cm="1">
        <f t="array" aca="1" ref="Z4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44" s="68" t="str" cm="1">
        <f t="array" aca="1" ref="AA4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44" s="68" t="str" cm="1">
        <f t="array" aca="1" ref="AB4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44" s="68" t="str" cm="1">
        <f t="array" aca="1" ref="AC4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44" s="68" t="str" cm="1">
        <f t="array" aca="1" ref="AD4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44" s="68" t="str" cm="1">
        <f t="array" aca="1" ref="AE4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44" s="68" t="str" cm="1">
        <f t="array" aca="1" ref="AF4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44" s="68" t="str" cm="1">
        <f t="array" aca="1" ref="AG4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44" s="68" t="str" cm="1">
        <f t="array" aca="1" ref="AH4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44" s="68" t="str" cm="1">
        <f t="array" aca="1" ref="AI4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44" s="68" t="str" cm="1">
        <f t="array" aca="1" ref="AJ4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44" s="68" t="str" cm="1">
        <f t="array" aca="1" ref="AK4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44" s="68" t="str" cm="1">
        <f t="array" aca="1" ref="AL4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44" s="68" t="str" cm="1">
        <f t="array" aca="1" ref="AM4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44" s="68" t="str" cm="1">
        <f t="array" aca="1" ref="AN4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44" s="68" t="str" cm="1">
        <f t="array" aca="1" ref="AO4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44" s="68" t="str" cm="1">
        <f t="array" aca="1" ref="AP4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44" s="68" t="str" cm="1">
        <f t="array" aca="1" ref="AQ4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44" s="68" t="str" cm="1">
        <f t="array" aca="1" ref="AR4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44" s="68" t="str" cm="1">
        <f t="array" aca="1" ref="AS4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44" s="68" t="str" cm="1">
        <f t="array" aca="1" ref="AT4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44" s="68" t="str" cm="1">
        <f t="array" aca="1" ref="AU4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44" s="68" t="str" cm="1">
        <f t="array" aca="1" ref="AV4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44" s="68" t="str" cm="1">
        <f t="array" aca="1" ref="AW4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44" s="68" t="str" cm="1">
        <f t="array" aca="1" ref="AX4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45" spans="1:50" x14ac:dyDescent="0.3">
      <c r="A45" s="78" t="str">
        <f>IFERROR(Mérföldkövek[[#This Row],[Feladat ID]],"")</f>
        <v>-</v>
      </c>
      <c r="B45" s="70" t="str">
        <f>IFERROR(Mérföldkövek[[#This Row],[Feladat leírás]],"")</f>
        <v/>
      </c>
      <c r="C45" s="100" t="str">
        <f ca="1">IFERROR(Mérföldkövek[[#This Row],[Kezdés]],"")</f>
        <v/>
      </c>
      <c r="D45" s="100" t="str">
        <f ca="1">IFERROR(Mérföldkövek[[#This Row],[Befejezés]],"")</f>
        <v/>
      </c>
      <c r="E45" s="99" t="str">
        <f>IFERROR(Mérföldkövek[[#This Row],[Volumen]],"")</f>
        <v/>
      </c>
      <c r="F45" s="70" t="str">
        <f>IFERROR(Mérföldkövek[[#This Row],[Kockázat]],"")</f>
        <v/>
      </c>
      <c r="G45" s="70" t="str">
        <f>IFERROR(Mérföldkövek[[#This Row],[Részleg 02]],"")</f>
        <v/>
      </c>
      <c r="H45" s="70" t="str">
        <f>IFERROR(Mérföldkövek[[#This Row],[Részleg 01]],"")</f>
        <v/>
      </c>
      <c r="I45" s="68" t="str" cm="1">
        <f t="array" aca="1" ref="I4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45" s="68" t="str" cm="1">
        <f t="array" aca="1" ref="J4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45" s="68" t="str" cm="1">
        <f t="array" aca="1" ref="K4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45" s="68" t="str" cm="1">
        <f t="array" aca="1" ref="L4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45" s="68" t="str" cm="1">
        <f t="array" aca="1" ref="M4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45" s="68" t="str" cm="1">
        <f t="array" aca="1" ref="N4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45" s="68" t="str" cm="1">
        <f t="array" aca="1" ref="O4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45" s="68" t="str" cm="1">
        <f t="array" aca="1" ref="P4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45" s="68" t="str" cm="1">
        <f t="array" aca="1" ref="Q4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45" s="68" t="str" cm="1">
        <f t="array" aca="1" ref="R4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45" s="68" t="str" cm="1">
        <f t="array" aca="1" ref="S4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45" s="68" t="str" cm="1">
        <f t="array" aca="1" ref="T4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45" s="68" t="str" cm="1">
        <f t="array" aca="1" ref="U4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45" s="68" t="str" cm="1">
        <f t="array" aca="1" ref="V4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45" s="68" t="str" cm="1">
        <f t="array" aca="1" ref="W4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45" s="68" t="str" cm="1">
        <f t="array" aca="1" ref="X4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45" s="68" t="str" cm="1">
        <f t="array" aca="1" ref="Y4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45" s="68" t="str" cm="1">
        <f t="array" aca="1" ref="Z4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45" s="68" t="str" cm="1">
        <f t="array" aca="1" ref="AA4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45" s="68" t="str" cm="1">
        <f t="array" aca="1" ref="AB4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45" s="68" t="str" cm="1">
        <f t="array" aca="1" ref="AC4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45" s="68" t="str" cm="1">
        <f t="array" aca="1" ref="AD4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45" s="68" t="str" cm="1">
        <f t="array" aca="1" ref="AE4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45" s="68" t="str" cm="1">
        <f t="array" aca="1" ref="AF4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45" s="68" t="str" cm="1">
        <f t="array" aca="1" ref="AG4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45" s="68" t="str" cm="1">
        <f t="array" aca="1" ref="AH4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45" s="68" t="str" cm="1">
        <f t="array" aca="1" ref="AI4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45" s="68" t="str" cm="1">
        <f t="array" aca="1" ref="AJ4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45" s="68" t="str" cm="1">
        <f t="array" aca="1" ref="AK4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45" s="68" t="str" cm="1">
        <f t="array" aca="1" ref="AL4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45" s="68" t="str" cm="1">
        <f t="array" aca="1" ref="AM4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45" s="68" t="str" cm="1">
        <f t="array" aca="1" ref="AN4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45" s="68" t="str" cm="1">
        <f t="array" aca="1" ref="AO4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45" s="68" t="str" cm="1">
        <f t="array" aca="1" ref="AP4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45" s="68" t="str" cm="1">
        <f t="array" aca="1" ref="AQ4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45" s="68" t="str" cm="1">
        <f t="array" aca="1" ref="AR4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45" s="68" t="str" cm="1">
        <f t="array" aca="1" ref="AS4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45" s="68" t="str" cm="1">
        <f t="array" aca="1" ref="AT4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45" s="68" t="str" cm="1">
        <f t="array" aca="1" ref="AU4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45" s="68" t="str" cm="1">
        <f t="array" aca="1" ref="AV4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45" s="68" t="str" cm="1">
        <f t="array" aca="1" ref="AW4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45" s="68" t="str" cm="1">
        <f t="array" aca="1" ref="AX4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46" spans="1:50" x14ac:dyDescent="0.3">
      <c r="A46" s="78" t="str">
        <f>IFERROR(Mérföldkövek[[#This Row],[Feladat ID]],"")</f>
        <v>-</v>
      </c>
      <c r="B46" s="70" t="str">
        <f>IFERROR(Mérföldkövek[[#This Row],[Feladat leírás]],"")</f>
        <v/>
      </c>
      <c r="C46" s="100" t="str">
        <f ca="1">IFERROR(Mérföldkövek[[#This Row],[Kezdés]],"")</f>
        <v/>
      </c>
      <c r="D46" s="100" t="str">
        <f ca="1">IFERROR(Mérföldkövek[[#This Row],[Befejezés]],"")</f>
        <v/>
      </c>
      <c r="E46" s="99" t="str">
        <f>IFERROR(Mérföldkövek[[#This Row],[Volumen]],"")</f>
        <v/>
      </c>
      <c r="F46" s="70" t="str">
        <f>IFERROR(Mérföldkövek[[#This Row],[Kockázat]],"")</f>
        <v/>
      </c>
      <c r="G46" s="70" t="str">
        <f>IFERROR(Mérföldkövek[[#This Row],[Részleg 02]],"")</f>
        <v/>
      </c>
      <c r="H46" s="70" t="str">
        <f>IFERROR(Mérföldkövek[[#This Row],[Részleg 01]],"")</f>
        <v/>
      </c>
      <c r="I46" s="68" t="str" cm="1">
        <f t="array" aca="1" ref="I4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46" s="68" t="str" cm="1">
        <f t="array" aca="1" ref="J4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46" s="68" t="str" cm="1">
        <f t="array" aca="1" ref="K4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46" s="68" t="str" cm="1">
        <f t="array" aca="1" ref="L4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46" s="68" t="str" cm="1">
        <f t="array" aca="1" ref="M4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46" s="68" t="str" cm="1">
        <f t="array" aca="1" ref="N4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46" s="68" t="str" cm="1">
        <f t="array" aca="1" ref="O4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46" s="68" t="str" cm="1">
        <f t="array" aca="1" ref="P4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46" s="68" t="str" cm="1">
        <f t="array" aca="1" ref="Q4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46" s="68" t="str" cm="1">
        <f t="array" aca="1" ref="R4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46" s="68" t="str" cm="1">
        <f t="array" aca="1" ref="S4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46" s="68" t="str" cm="1">
        <f t="array" aca="1" ref="T4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46" s="68" t="str" cm="1">
        <f t="array" aca="1" ref="U4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46" s="68" t="str" cm="1">
        <f t="array" aca="1" ref="V4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46" s="68" t="str" cm="1">
        <f t="array" aca="1" ref="W4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46" s="68" t="str" cm="1">
        <f t="array" aca="1" ref="X4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46" s="68" t="str" cm="1">
        <f t="array" aca="1" ref="Y4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46" s="68" t="str" cm="1">
        <f t="array" aca="1" ref="Z4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46" s="68" t="str" cm="1">
        <f t="array" aca="1" ref="AA4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46" s="68" t="str" cm="1">
        <f t="array" aca="1" ref="AB4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46" s="68" t="str" cm="1">
        <f t="array" aca="1" ref="AC4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46" s="68" t="str" cm="1">
        <f t="array" aca="1" ref="AD4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46" s="68" t="str" cm="1">
        <f t="array" aca="1" ref="AE4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46" s="68" t="str" cm="1">
        <f t="array" aca="1" ref="AF4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46" s="68" t="str" cm="1">
        <f t="array" aca="1" ref="AG4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46" s="68" t="str" cm="1">
        <f t="array" aca="1" ref="AH4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46" s="68" t="str" cm="1">
        <f t="array" aca="1" ref="AI4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46" s="68" t="str" cm="1">
        <f t="array" aca="1" ref="AJ4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46" s="68" t="str" cm="1">
        <f t="array" aca="1" ref="AK4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46" s="68" t="str" cm="1">
        <f t="array" aca="1" ref="AL4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46" s="68" t="str" cm="1">
        <f t="array" aca="1" ref="AM4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46" s="68" t="str" cm="1">
        <f t="array" aca="1" ref="AN4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46" s="68" t="str" cm="1">
        <f t="array" aca="1" ref="AO4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46" s="68" t="str" cm="1">
        <f t="array" aca="1" ref="AP4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46" s="68" t="str" cm="1">
        <f t="array" aca="1" ref="AQ4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46" s="68" t="str" cm="1">
        <f t="array" aca="1" ref="AR4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46" s="68" t="str" cm="1">
        <f t="array" aca="1" ref="AS4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46" s="68" t="str" cm="1">
        <f t="array" aca="1" ref="AT4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46" s="68" t="str" cm="1">
        <f t="array" aca="1" ref="AU4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46" s="68" t="str" cm="1">
        <f t="array" aca="1" ref="AV4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46" s="68" t="str" cm="1">
        <f t="array" aca="1" ref="AW4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46" s="68" t="str" cm="1">
        <f t="array" aca="1" ref="AX4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47" spans="1:50" x14ac:dyDescent="0.3">
      <c r="A47" s="78" t="str">
        <f>IFERROR(Mérföldkövek[[#This Row],[Feladat ID]],"")</f>
        <v>-</v>
      </c>
      <c r="B47" s="70" t="str">
        <f>IFERROR(Mérföldkövek[[#This Row],[Feladat leírás]],"")</f>
        <v/>
      </c>
      <c r="C47" s="100" t="str">
        <f ca="1">IFERROR(Mérföldkövek[[#This Row],[Kezdés]],"")</f>
        <v/>
      </c>
      <c r="D47" s="100" t="str">
        <f ca="1">IFERROR(Mérföldkövek[[#This Row],[Befejezés]],"")</f>
        <v/>
      </c>
      <c r="E47" s="99" t="str">
        <f>IFERROR(Mérföldkövek[[#This Row],[Volumen]],"")</f>
        <v/>
      </c>
      <c r="F47" s="70" t="str">
        <f>IFERROR(Mérföldkövek[[#This Row],[Kockázat]],"")</f>
        <v/>
      </c>
      <c r="G47" s="70" t="str">
        <f>IFERROR(Mérföldkövek[[#This Row],[Részleg 02]],"")</f>
        <v/>
      </c>
      <c r="H47" s="70" t="str">
        <f>IFERROR(Mérföldkövek[[#This Row],[Részleg 01]],"")</f>
        <v/>
      </c>
      <c r="I47" s="68" t="str" cm="1">
        <f t="array" aca="1" ref="I4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47" s="68" t="str" cm="1">
        <f t="array" aca="1" ref="J4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47" s="68" t="str" cm="1">
        <f t="array" aca="1" ref="K4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47" s="68" t="str" cm="1">
        <f t="array" aca="1" ref="L4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47" s="68" t="str" cm="1">
        <f t="array" aca="1" ref="M4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47" s="68" t="str" cm="1">
        <f t="array" aca="1" ref="N4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47" s="68" t="str" cm="1">
        <f t="array" aca="1" ref="O4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47" s="68" t="str" cm="1">
        <f t="array" aca="1" ref="P4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47" s="68" t="str" cm="1">
        <f t="array" aca="1" ref="Q4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47" s="68" t="str" cm="1">
        <f t="array" aca="1" ref="R4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47" s="68" t="str" cm="1">
        <f t="array" aca="1" ref="S4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47" s="68" t="str" cm="1">
        <f t="array" aca="1" ref="T4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47" s="68" t="str" cm="1">
        <f t="array" aca="1" ref="U4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47" s="68" t="str" cm="1">
        <f t="array" aca="1" ref="V4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47" s="68" t="str" cm="1">
        <f t="array" aca="1" ref="W4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47" s="68" t="str" cm="1">
        <f t="array" aca="1" ref="X4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47" s="68" t="str" cm="1">
        <f t="array" aca="1" ref="Y4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47" s="68" t="str" cm="1">
        <f t="array" aca="1" ref="Z4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47" s="68" t="str" cm="1">
        <f t="array" aca="1" ref="AA4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47" s="68" t="str" cm="1">
        <f t="array" aca="1" ref="AB4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47" s="68" t="str" cm="1">
        <f t="array" aca="1" ref="AC4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47" s="68" t="str" cm="1">
        <f t="array" aca="1" ref="AD4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47" s="68" t="str" cm="1">
        <f t="array" aca="1" ref="AE4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47" s="68" t="str" cm="1">
        <f t="array" aca="1" ref="AF4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47" s="68" t="str" cm="1">
        <f t="array" aca="1" ref="AG4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47" s="68" t="str" cm="1">
        <f t="array" aca="1" ref="AH4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47" s="68" t="str" cm="1">
        <f t="array" aca="1" ref="AI4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47" s="68" t="str" cm="1">
        <f t="array" aca="1" ref="AJ4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47" s="68" t="str" cm="1">
        <f t="array" aca="1" ref="AK4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47" s="68" t="str" cm="1">
        <f t="array" aca="1" ref="AL4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47" s="68" t="str" cm="1">
        <f t="array" aca="1" ref="AM4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47" s="68" t="str" cm="1">
        <f t="array" aca="1" ref="AN4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47" s="68" t="str" cm="1">
        <f t="array" aca="1" ref="AO4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47" s="68" t="str" cm="1">
        <f t="array" aca="1" ref="AP4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47" s="68" t="str" cm="1">
        <f t="array" aca="1" ref="AQ4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47" s="68" t="str" cm="1">
        <f t="array" aca="1" ref="AR4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47" s="68" t="str" cm="1">
        <f t="array" aca="1" ref="AS4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47" s="68" t="str" cm="1">
        <f t="array" aca="1" ref="AT4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47" s="68" t="str" cm="1">
        <f t="array" aca="1" ref="AU4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47" s="68" t="str" cm="1">
        <f t="array" aca="1" ref="AV4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47" s="68" t="str" cm="1">
        <f t="array" aca="1" ref="AW4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47" s="68" t="str" cm="1">
        <f t="array" aca="1" ref="AX4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48" spans="1:50" x14ac:dyDescent="0.3">
      <c r="A48" s="78" t="str">
        <f>IFERROR(Mérföldkövek[[#This Row],[Feladat ID]],"")</f>
        <v>-</v>
      </c>
      <c r="B48" s="70" t="str">
        <f>IFERROR(Mérföldkövek[[#This Row],[Feladat leírás]],"")</f>
        <v/>
      </c>
      <c r="C48" s="100" t="str">
        <f ca="1">IFERROR(Mérföldkövek[[#This Row],[Kezdés]],"")</f>
        <v/>
      </c>
      <c r="D48" s="100" t="str">
        <f ca="1">IFERROR(Mérföldkövek[[#This Row],[Befejezés]],"")</f>
        <v/>
      </c>
      <c r="E48" s="99" t="str">
        <f>IFERROR(Mérföldkövek[[#This Row],[Volumen]],"")</f>
        <v/>
      </c>
      <c r="F48" s="70" t="str">
        <f>IFERROR(Mérföldkövek[[#This Row],[Kockázat]],"")</f>
        <v/>
      </c>
      <c r="G48" s="70" t="str">
        <f>IFERROR(Mérföldkövek[[#This Row],[Részleg 02]],"")</f>
        <v/>
      </c>
      <c r="H48" s="70" t="str">
        <f>IFERROR(Mérföldkövek[[#This Row],[Részleg 01]],"")</f>
        <v/>
      </c>
      <c r="I48" s="68" t="str" cm="1">
        <f t="array" aca="1" ref="I4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48" s="68" t="str" cm="1">
        <f t="array" aca="1" ref="J4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48" s="68" t="str" cm="1">
        <f t="array" aca="1" ref="K4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48" s="68" t="str" cm="1">
        <f t="array" aca="1" ref="L4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48" s="68" t="str" cm="1">
        <f t="array" aca="1" ref="M4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48" s="68" t="str" cm="1">
        <f t="array" aca="1" ref="N4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48" s="68" t="str" cm="1">
        <f t="array" aca="1" ref="O4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48" s="68" t="str" cm="1">
        <f t="array" aca="1" ref="P4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48" s="68" t="str" cm="1">
        <f t="array" aca="1" ref="Q4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48" s="68" t="str" cm="1">
        <f t="array" aca="1" ref="R4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48" s="68" t="str" cm="1">
        <f t="array" aca="1" ref="S4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48" s="68" t="str" cm="1">
        <f t="array" aca="1" ref="T4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48" s="68" t="str" cm="1">
        <f t="array" aca="1" ref="U4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48" s="68" t="str" cm="1">
        <f t="array" aca="1" ref="V4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48" s="68" t="str" cm="1">
        <f t="array" aca="1" ref="W4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48" s="68" t="str" cm="1">
        <f t="array" aca="1" ref="X4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48" s="68" t="str" cm="1">
        <f t="array" aca="1" ref="Y4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48" s="68" t="str" cm="1">
        <f t="array" aca="1" ref="Z4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48" s="68" t="str" cm="1">
        <f t="array" aca="1" ref="AA4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48" s="68" t="str" cm="1">
        <f t="array" aca="1" ref="AB4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48" s="68" t="str" cm="1">
        <f t="array" aca="1" ref="AC4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48" s="68" t="str" cm="1">
        <f t="array" aca="1" ref="AD4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48" s="68" t="str" cm="1">
        <f t="array" aca="1" ref="AE4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48" s="68" t="str" cm="1">
        <f t="array" aca="1" ref="AF4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48" s="68" t="str" cm="1">
        <f t="array" aca="1" ref="AG4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48" s="68" t="str" cm="1">
        <f t="array" aca="1" ref="AH4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48" s="68" t="str" cm="1">
        <f t="array" aca="1" ref="AI4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48" s="68" t="str" cm="1">
        <f t="array" aca="1" ref="AJ4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48" s="68" t="str" cm="1">
        <f t="array" aca="1" ref="AK4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48" s="68" t="str" cm="1">
        <f t="array" aca="1" ref="AL4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48" s="68" t="str" cm="1">
        <f t="array" aca="1" ref="AM4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48" s="68" t="str" cm="1">
        <f t="array" aca="1" ref="AN4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48" s="68" t="str" cm="1">
        <f t="array" aca="1" ref="AO4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48" s="68" t="str" cm="1">
        <f t="array" aca="1" ref="AP4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48" s="68" t="str" cm="1">
        <f t="array" aca="1" ref="AQ4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48" s="68" t="str" cm="1">
        <f t="array" aca="1" ref="AR4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48" s="68" t="str" cm="1">
        <f t="array" aca="1" ref="AS4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48" s="68" t="str" cm="1">
        <f t="array" aca="1" ref="AT4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48" s="68" t="str" cm="1">
        <f t="array" aca="1" ref="AU4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48" s="68" t="str" cm="1">
        <f t="array" aca="1" ref="AV4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48" s="68" t="str" cm="1">
        <f t="array" aca="1" ref="AW4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48" s="68" t="str" cm="1">
        <f t="array" aca="1" ref="AX4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49" spans="1:50" x14ac:dyDescent="0.3">
      <c r="A49" s="78" t="str">
        <f>IFERROR(Mérföldkövek[[#This Row],[Feladat ID]],"")</f>
        <v>-</v>
      </c>
      <c r="B49" s="70" t="str">
        <f>IFERROR(Mérföldkövek[[#This Row],[Feladat leírás]],"")</f>
        <v/>
      </c>
      <c r="C49" s="100" t="str">
        <f ca="1">IFERROR(Mérföldkövek[[#This Row],[Kezdés]],"")</f>
        <v/>
      </c>
      <c r="D49" s="100" t="str">
        <f ca="1">IFERROR(Mérföldkövek[[#This Row],[Befejezés]],"")</f>
        <v/>
      </c>
      <c r="E49" s="99" t="str">
        <f>IFERROR(Mérföldkövek[[#This Row],[Volumen]],"")</f>
        <v/>
      </c>
      <c r="F49" s="70" t="str">
        <f>IFERROR(Mérföldkövek[[#This Row],[Kockázat]],"")</f>
        <v/>
      </c>
      <c r="G49" s="70" t="str">
        <f>IFERROR(Mérföldkövek[[#This Row],[Részleg 02]],"")</f>
        <v/>
      </c>
      <c r="H49" s="70" t="str">
        <f>IFERROR(Mérföldkövek[[#This Row],[Részleg 01]],"")</f>
        <v/>
      </c>
      <c r="I49" s="68" t="str" cm="1">
        <f t="array" aca="1" ref="I4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49" s="68" t="str" cm="1">
        <f t="array" aca="1" ref="J4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49" s="68" t="str" cm="1">
        <f t="array" aca="1" ref="K4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49" s="68" t="str" cm="1">
        <f t="array" aca="1" ref="L4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49" s="68" t="str" cm="1">
        <f t="array" aca="1" ref="M4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49" s="68" t="str" cm="1">
        <f t="array" aca="1" ref="N4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49" s="68" t="str" cm="1">
        <f t="array" aca="1" ref="O4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49" s="68" t="str" cm="1">
        <f t="array" aca="1" ref="P4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49" s="68" t="str" cm="1">
        <f t="array" aca="1" ref="Q4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49" s="68" t="str" cm="1">
        <f t="array" aca="1" ref="R4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49" s="68" t="str" cm="1">
        <f t="array" aca="1" ref="S4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49" s="68" t="str" cm="1">
        <f t="array" aca="1" ref="T4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49" s="68" t="str" cm="1">
        <f t="array" aca="1" ref="U4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49" s="68" t="str" cm="1">
        <f t="array" aca="1" ref="V4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49" s="68" t="str" cm="1">
        <f t="array" aca="1" ref="W4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49" s="68" t="str" cm="1">
        <f t="array" aca="1" ref="X4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49" s="68" t="str" cm="1">
        <f t="array" aca="1" ref="Y4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49" s="68" t="str" cm="1">
        <f t="array" aca="1" ref="Z4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49" s="68" t="str" cm="1">
        <f t="array" aca="1" ref="AA4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49" s="68" t="str" cm="1">
        <f t="array" aca="1" ref="AB4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49" s="68" t="str" cm="1">
        <f t="array" aca="1" ref="AC4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49" s="68" t="str" cm="1">
        <f t="array" aca="1" ref="AD4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49" s="68" t="str" cm="1">
        <f t="array" aca="1" ref="AE4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49" s="68" t="str" cm="1">
        <f t="array" aca="1" ref="AF4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49" s="68" t="str" cm="1">
        <f t="array" aca="1" ref="AG4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49" s="68" t="str" cm="1">
        <f t="array" aca="1" ref="AH4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49" s="68" t="str" cm="1">
        <f t="array" aca="1" ref="AI4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49" s="68" t="str" cm="1">
        <f t="array" aca="1" ref="AJ4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49" s="68" t="str" cm="1">
        <f t="array" aca="1" ref="AK4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49" s="68" t="str" cm="1">
        <f t="array" aca="1" ref="AL4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49" s="68" t="str" cm="1">
        <f t="array" aca="1" ref="AM4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49" s="68" t="str" cm="1">
        <f t="array" aca="1" ref="AN4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49" s="68" t="str" cm="1">
        <f t="array" aca="1" ref="AO4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49" s="68" t="str" cm="1">
        <f t="array" aca="1" ref="AP4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49" s="68" t="str" cm="1">
        <f t="array" aca="1" ref="AQ4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49" s="68" t="str" cm="1">
        <f t="array" aca="1" ref="AR4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49" s="68" t="str" cm="1">
        <f t="array" aca="1" ref="AS4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49" s="68" t="str" cm="1">
        <f t="array" aca="1" ref="AT4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49" s="68" t="str" cm="1">
        <f t="array" aca="1" ref="AU4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49" s="68" t="str" cm="1">
        <f t="array" aca="1" ref="AV4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49" s="68" t="str" cm="1">
        <f t="array" aca="1" ref="AW4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49" s="68" t="str" cm="1">
        <f t="array" aca="1" ref="AX4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50" spans="1:50" x14ac:dyDescent="0.3">
      <c r="A50" s="78" t="str">
        <f>IFERROR(Mérföldkövek[[#This Row],[Feladat ID]],"")</f>
        <v>-</v>
      </c>
      <c r="B50" s="70" t="str">
        <f>IFERROR(Mérföldkövek[[#This Row],[Feladat leírás]],"")</f>
        <v/>
      </c>
      <c r="C50" s="100" t="str">
        <f ca="1">IFERROR(Mérföldkövek[[#This Row],[Kezdés]],"")</f>
        <v/>
      </c>
      <c r="D50" s="100" t="str">
        <f ca="1">IFERROR(Mérföldkövek[[#This Row],[Befejezés]],"")</f>
        <v/>
      </c>
      <c r="E50" s="99" t="str">
        <f>IFERROR(Mérföldkövek[[#This Row],[Volumen]],"")</f>
        <v/>
      </c>
      <c r="F50" s="70" t="str">
        <f>IFERROR(Mérföldkövek[[#This Row],[Kockázat]],"")</f>
        <v/>
      </c>
      <c r="G50" s="70" t="str">
        <f>IFERROR(Mérföldkövek[[#This Row],[Részleg 02]],"")</f>
        <v/>
      </c>
      <c r="H50" s="70" t="str">
        <f>IFERROR(Mérföldkövek[[#This Row],[Részleg 01]],"")</f>
        <v/>
      </c>
      <c r="I50" s="68" t="str" cm="1">
        <f t="array" aca="1" ref="I5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50" s="68" t="str" cm="1">
        <f t="array" aca="1" ref="J5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50" s="68" t="str" cm="1">
        <f t="array" aca="1" ref="K5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50" s="68" t="str" cm="1">
        <f t="array" aca="1" ref="L5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50" s="68" t="str" cm="1">
        <f t="array" aca="1" ref="M5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50" s="68" t="str" cm="1">
        <f t="array" aca="1" ref="N5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50" s="68" t="str" cm="1">
        <f t="array" aca="1" ref="O5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50" s="68" t="str" cm="1">
        <f t="array" aca="1" ref="P5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50" s="68" t="str" cm="1">
        <f t="array" aca="1" ref="Q5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50" s="68" t="str" cm="1">
        <f t="array" aca="1" ref="R5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50" s="68" t="str" cm="1">
        <f t="array" aca="1" ref="S5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50" s="68" t="str" cm="1">
        <f t="array" aca="1" ref="T5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50" s="68" t="str" cm="1">
        <f t="array" aca="1" ref="U5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50" s="68" t="str" cm="1">
        <f t="array" aca="1" ref="V5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50" s="68" t="str" cm="1">
        <f t="array" aca="1" ref="W5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50" s="68" t="str" cm="1">
        <f t="array" aca="1" ref="X5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50" s="68" t="str" cm="1">
        <f t="array" aca="1" ref="Y5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50" s="68" t="str" cm="1">
        <f t="array" aca="1" ref="Z5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50" s="68" t="str" cm="1">
        <f t="array" aca="1" ref="AA5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50" s="68" t="str" cm="1">
        <f t="array" aca="1" ref="AB5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50" s="68" t="str" cm="1">
        <f t="array" aca="1" ref="AC5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50" s="68" t="str" cm="1">
        <f t="array" aca="1" ref="AD5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50" s="68" t="str" cm="1">
        <f t="array" aca="1" ref="AE5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50" s="68" t="str" cm="1">
        <f t="array" aca="1" ref="AF5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50" s="68" t="str" cm="1">
        <f t="array" aca="1" ref="AG5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50" s="68" t="str" cm="1">
        <f t="array" aca="1" ref="AH5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50" s="68" t="str" cm="1">
        <f t="array" aca="1" ref="AI5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50" s="68" t="str" cm="1">
        <f t="array" aca="1" ref="AJ5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50" s="68" t="str" cm="1">
        <f t="array" aca="1" ref="AK5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50" s="68" t="str" cm="1">
        <f t="array" aca="1" ref="AL5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50" s="68" t="str" cm="1">
        <f t="array" aca="1" ref="AM5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50" s="68" t="str" cm="1">
        <f t="array" aca="1" ref="AN5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50" s="68" t="str" cm="1">
        <f t="array" aca="1" ref="AO5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50" s="68" t="str" cm="1">
        <f t="array" aca="1" ref="AP5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50" s="68" t="str" cm="1">
        <f t="array" aca="1" ref="AQ5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50" s="68" t="str" cm="1">
        <f t="array" aca="1" ref="AR5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50" s="68" t="str" cm="1">
        <f t="array" aca="1" ref="AS5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50" s="68" t="str" cm="1">
        <f t="array" aca="1" ref="AT5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50" s="68" t="str" cm="1">
        <f t="array" aca="1" ref="AU5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50" s="68" t="str" cm="1">
        <f t="array" aca="1" ref="AV5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50" s="68" t="str" cm="1">
        <f t="array" aca="1" ref="AW5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50" s="68" t="str" cm="1">
        <f t="array" aca="1" ref="AX5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51" spans="1:50" x14ac:dyDescent="0.3">
      <c r="A51" s="78" t="str">
        <f>IFERROR(Mérföldkövek[[#This Row],[Feladat ID]],"")</f>
        <v>-</v>
      </c>
      <c r="B51" s="70" t="str">
        <f>IFERROR(Mérföldkövek[[#This Row],[Feladat leírás]],"")</f>
        <v/>
      </c>
      <c r="C51" s="100" t="str">
        <f ca="1">IFERROR(Mérföldkövek[[#This Row],[Kezdés]],"")</f>
        <v/>
      </c>
      <c r="D51" s="100" t="str">
        <f ca="1">IFERROR(Mérföldkövek[[#This Row],[Befejezés]],"")</f>
        <v/>
      </c>
      <c r="E51" s="99" t="str">
        <f>IFERROR(Mérföldkövek[[#This Row],[Volumen]],"")</f>
        <v/>
      </c>
      <c r="F51" s="70" t="str">
        <f>IFERROR(Mérföldkövek[[#This Row],[Kockázat]],"")</f>
        <v/>
      </c>
      <c r="G51" s="70" t="str">
        <f>IFERROR(Mérföldkövek[[#This Row],[Részleg 02]],"")</f>
        <v/>
      </c>
      <c r="H51" s="70" t="str">
        <f>IFERROR(Mérföldkövek[[#This Row],[Részleg 01]],"")</f>
        <v/>
      </c>
      <c r="I51" s="68" t="str" cm="1">
        <f t="array" aca="1" ref="I5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51" s="68" t="str" cm="1">
        <f t="array" aca="1" ref="J5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51" s="68" t="str" cm="1">
        <f t="array" aca="1" ref="K5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51" s="68" t="str" cm="1">
        <f t="array" aca="1" ref="L5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51" s="68" t="str" cm="1">
        <f t="array" aca="1" ref="M5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51" s="68" t="str" cm="1">
        <f t="array" aca="1" ref="N5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51" s="68" t="str" cm="1">
        <f t="array" aca="1" ref="O5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51" s="68" t="str" cm="1">
        <f t="array" aca="1" ref="P5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51" s="68" t="str" cm="1">
        <f t="array" aca="1" ref="Q5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51" s="68" t="str" cm="1">
        <f t="array" aca="1" ref="R5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51" s="68" t="str" cm="1">
        <f t="array" aca="1" ref="S5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51" s="68" t="str" cm="1">
        <f t="array" aca="1" ref="T5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51" s="68" t="str" cm="1">
        <f t="array" aca="1" ref="U5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51" s="68" t="str" cm="1">
        <f t="array" aca="1" ref="V5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51" s="68" t="str" cm="1">
        <f t="array" aca="1" ref="W5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51" s="68" t="str" cm="1">
        <f t="array" aca="1" ref="X5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51" s="68" t="str" cm="1">
        <f t="array" aca="1" ref="Y5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51" s="68" t="str" cm="1">
        <f t="array" aca="1" ref="Z5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51" s="68" t="str" cm="1">
        <f t="array" aca="1" ref="AA5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51" s="68" t="str" cm="1">
        <f t="array" aca="1" ref="AB5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51" s="68" t="str" cm="1">
        <f t="array" aca="1" ref="AC5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51" s="68" t="str" cm="1">
        <f t="array" aca="1" ref="AD5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51" s="68" t="str" cm="1">
        <f t="array" aca="1" ref="AE5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51" s="68" t="str" cm="1">
        <f t="array" aca="1" ref="AF5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51" s="68" t="str" cm="1">
        <f t="array" aca="1" ref="AG5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51" s="68" t="str" cm="1">
        <f t="array" aca="1" ref="AH5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51" s="68" t="str" cm="1">
        <f t="array" aca="1" ref="AI5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51" s="68" t="str" cm="1">
        <f t="array" aca="1" ref="AJ5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51" s="68" t="str" cm="1">
        <f t="array" aca="1" ref="AK5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51" s="68" t="str" cm="1">
        <f t="array" aca="1" ref="AL5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51" s="68" t="str" cm="1">
        <f t="array" aca="1" ref="AM5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51" s="68" t="str" cm="1">
        <f t="array" aca="1" ref="AN5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51" s="68" t="str" cm="1">
        <f t="array" aca="1" ref="AO5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51" s="68" t="str" cm="1">
        <f t="array" aca="1" ref="AP5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51" s="68" t="str" cm="1">
        <f t="array" aca="1" ref="AQ5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51" s="68" t="str" cm="1">
        <f t="array" aca="1" ref="AR5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51" s="68" t="str" cm="1">
        <f t="array" aca="1" ref="AS5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51" s="68" t="str" cm="1">
        <f t="array" aca="1" ref="AT5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51" s="68" t="str" cm="1">
        <f t="array" aca="1" ref="AU5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51" s="68" t="str" cm="1">
        <f t="array" aca="1" ref="AV5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51" s="68" t="str" cm="1">
        <f t="array" aca="1" ref="AW5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51" s="68" t="str" cm="1">
        <f t="array" aca="1" ref="AX5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52" spans="1:50" x14ac:dyDescent="0.3">
      <c r="A52" s="78" t="str">
        <f>IFERROR(Mérföldkövek[[#This Row],[Feladat ID]],"")</f>
        <v>-</v>
      </c>
      <c r="B52" s="70" t="str">
        <f>IFERROR(Mérföldkövek[[#This Row],[Feladat leírás]],"")</f>
        <v/>
      </c>
      <c r="C52" s="100" t="str">
        <f ca="1">IFERROR(Mérföldkövek[[#This Row],[Kezdés]],"")</f>
        <v/>
      </c>
      <c r="D52" s="100" t="str">
        <f ca="1">IFERROR(Mérföldkövek[[#This Row],[Befejezés]],"")</f>
        <v/>
      </c>
      <c r="E52" s="99" t="str">
        <f>IFERROR(Mérföldkövek[[#This Row],[Volumen]],"")</f>
        <v/>
      </c>
      <c r="F52" s="70" t="str">
        <f>IFERROR(Mérföldkövek[[#This Row],[Kockázat]],"")</f>
        <v/>
      </c>
      <c r="G52" s="70" t="str">
        <f>IFERROR(Mérföldkövek[[#This Row],[Részleg 02]],"")</f>
        <v/>
      </c>
      <c r="H52" s="70" t="str">
        <f>IFERROR(Mérföldkövek[[#This Row],[Részleg 01]],"")</f>
        <v/>
      </c>
      <c r="I52" s="68" t="str" cm="1">
        <f t="array" aca="1" ref="I5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52" s="68" t="str" cm="1">
        <f t="array" aca="1" ref="J5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52" s="68" t="str" cm="1">
        <f t="array" aca="1" ref="K5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52" s="68" t="str" cm="1">
        <f t="array" aca="1" ref="L5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52" s="68" t="str" cm="1">
        <f t="array" aca="1" ref="M5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52" s="68" t="str" cm="1">
        <f t="array" aca="1" ref="N5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52" s="68" t="str" cm="1">
        <f t="array" aca="1" ref="O5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52" s="68" t="str" cm="1">
        <f t="array" aca="1" ref="P5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52" s="68" t="str" cm="1">
        <f t="array" aca="1" ref="Q5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52" s="68" t="str" cm="1">
        <f t="array" aca="1" ref="R5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52" s="68" t="str" cm="1">
        <f t="array" aca="1" ref="S5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52" s="68" t="str" cm="1">
        <f t="array" aca="1" ref="T5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52" s="68" t="str" cm="1">
        <f t="array" aca="1" ref="U5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52" s="68" t="str" cm="1">
        <f t="array" aca="1" ref="V5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52" s="68" t="str" cm="1">
        <f t="array" aca="1" ref="W5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52" s="68" t="str" cm="1">
        <f t="array" aca="1" ref="X5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52" s="68" t="str" cm="1">
        <f t="array" aca="1" ref="Y5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52" s="68" t="str" cm="1">
        <f t="array" aca="1" ref="Z5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52" s="68" t="str" cm="1">
        <f t="array" aca="1" ref="AA5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52" s="68" t="str" cm="1">
        <f t="array" aca="1" ref="AB5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52" s="68" t="str" cm="1">
        <f t="array" aca="1" ref="AC5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52" s="68" t="str" cm="1">
        <f t="array" aca="1" ref="AD5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52" s="68" t="str" cm="1">
        <f t="array" aca="1" ref="AE5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52" s="68" t="str" cm="1">
        <f t="array" aca="1" ref="AF5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52" s="68" t="str" cm="1">
        <f t="array" aca="1" ref="AG5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52" s="68" t="str" cm="1">
        <f t="array" aca="1" ref="AH5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52" s="68" t="str" cm="1">
        <f t="array" aca="1" ref="AI5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52" s="68" t="str" cm="1">
        <f t="array" aca="1" ref="AJ5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52" s="68" t="str" cm="1">
        <f t="array" aca="1" ref="AK5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52" s="68" t="str" cm="1">
        <f t="array" aca="1" ref="AL5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52" s="68" t="str" cm="1">
        <f t="array" aca="1" ref="AM5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52" s="68" t="str" cm="1">
        <f t="array" aca="1" ref="AN5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52" s="68" t="str" cm="1">
        <f t="array" aca="1" ref="AO5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52" s="68" t="str" cm="1">
        <f t="array" aca="1" ref="AP5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52" s="68" t="str" cm="1">
        <f t="array" aca="1" ref="AQ5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52" s="68" t="str" cm="1">
        <f t="array" aca="1" ref="AR5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52" s="68" t="str" cm="1">
        <f t="array" aca="1" ref="AS5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52" s="68" t="str" cm="1">
        <f t="array" aca="1" ref="AT5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52" s="68" t="str" cm="1">
        <f t="array" aca="1" ref="AU5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52" s="68" t="str" cm="1">
        <f t="array" aca="1" ref="AV5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52" s="68" t="str" cm="1">
        <f t="array" aca="1" ref="AW5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52" s="68" t="str" cm="1">
        <f t="array" aca="1" ref="AX5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53" spans="1:50" x14ac:dyDescent="0.3">
      <c r="A53" s="78" t="str">
        <f>IFERROR(Mérföldkövek[[#This Row],[Feladat ID]],"")</f>
        <v>-</v>
      </c>
      <c r="B53" s="70" t="str">
        <f>IFERROR(Mérföldkövek[[#This Row],[Feladat leírás]],"")</f>
        <v/>
      </c>
      <c r="C53" s="100" t="str">
        <f ca="1">IFERROR(Mérföldkövek[[#This Row],[Kezdés]],"")</f>
        <v/>
      </c>
      <c r="D53" s="100" t="str">
        <f ca="1">IFERROR(Mérföldkövek[[#This Row],[Befejezés]],"")</f>
        <v/>
      </c>
      <c r="E53" s="99" t="str">
        <f>IFERROR(Mérföldkövek[[#This Row],[Volumen]],"")</f>
        <v/>
      </c>
      <c r="F53" s="70" t="str">
        <f>IFERROR(Mérföldkövek[[#This Row],[Kockázat]],"")</f>
        <v/>
      </c>
      <c r="G53" s="70" t="str">
        <f>IFERROR(Mérföldkövek[[#This Row],[Részleg 02]],"")</f>
        <v/>
      </c>
      <c r="H53" s="70" t="str">
        <f>IFERROR(Mérföldkövek[[#This Row],[Részleg 01]],"")</f>
        <v/>
      </c>
      <c r="I53" s="68" t="str" cm="1">
        <f t="array" aca="1" ref="I5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53" s="68" t="str" cm="1">
        <f t="array" aca="1" ref="J5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53" s="68" t="str" cm="1">
        <f t="array" aca="1" ref="K5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53" s="68" t="str" cm="1">
        <f t="array" aca="1" ref="L5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53" s="68" t="str" cm="1">
        <f t="array" aca="1" ref="M5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53" s="68" t="str" cm="1">
        <f t="array" aca="1" ref="N5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53" s="68" t="str" cm="1">
        <f t="array" aca="1" ref="O5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53" s="68" t="str" cm="1">
        <f t="array" aca="1" ref="P5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53" s="68" t="str" cm="1">
        <f t="array" aca="1" ref="Q5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53" s="68" t="str" cm="1">
        <f t="array" aca="1" ref="R5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53" s="68" t="str" cm="1">
        <f t="array" aca="1" ref="S5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53" s="68" t="str" cm="1">
        <f t="array" aca="1" ref="T5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53" s="68" t="str" cm="1">
        <f t="array" aca="1" ref="U5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53" s="68" t="str" cm="1">
        <f t="array" aca="1" ref="V5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53" s="68" t="str" cm="1">
        <f t="array" aca="1" ref="W5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53" s="68" t="str" cm="1">
        <f t="array" aca="1" ref="X5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53" s="68" t="str" cm="1">
        <f t="array" aca="1" ref="Y5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53" s="68" t="str" cm="1">
        <f t="array" aca="1" ref="Z5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53" s="68" t="str" cm="1">
        <f t="array" aca="1" ref="AA5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53" s="68" t="str" cm="1">
        <f t="array" aca="1" ref="AB5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53" s="68" t="str" cm="1">
        <f t="array" aca="1" ref="AC5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53" s="68" t="str" cm="1">
        <f t="array" aca="1" ref="AD5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53" s="68" t="str" cm="1">
        <f t="array" aca="1" ref="AE5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53" s="68" t="str" cm="1">
        <f t="array" aca="1" ref="AF5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53" s="68" t="str" cm="1">
        <f t="array" aca="1" ref="AG5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53" s="68" t="str" cm="1">
        <f t="array" aca="1" ref="AH5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53" s="68" t="str" cm="1">
        <f t="array" aca="1" ref="AI5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53" s="68" t="str" cm="1">
        <f t="array" aca="1" ref="AJ5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53" s="68" t="str" cm="1">
        <f t="array" aca="1" ref="AK5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53" s="68" t="str" cm="1">
        <f t="array" aca="1" ref="AL5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53" s="68" t="str" cm="1">
        <f t="array" aca="1" ref="AM5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53" s="68" t="str" cm="1">
        <f t="array" aca="1" ref="AN5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53" s="68" t="str" cm="1">
        <f t="array" aca="1" ref="AO5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53" s="68" t="str" cm="1">
        <f t="array" aca="1" ref="AP5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53" s="68" t="str" cm="1">
        <f t="array" aca="1" ref="AQ5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53" s="68" t="str" cm="1">
        <f t="array" aca="1" ref="AR5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53" s="68" t="str" cm="1">
        <f t="array" aca="1" ref="AS5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53" s="68" t="str" cm="1">
        <f t="array" aca="1" ref="AT5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53" s="68" t="str" cm="1">
        <f t="array" aca="1" ref="AU5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53" s="68" t="str" cm="1">
        <f t="array" aca="1" ref="AV5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53" s="68" t="str" cm="1">
        <f t="array" aca="1" ref="AW5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53" s="68" t="str" cm="1">
        <f t="array" aca="1" ref="AX5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54" spans="1:50" x14ac:dyDescent="0.3">
      <c r="A54" s="78" t="str">
        <f>IFERROR(Mérföldkövek[[#This Row],[Feladat ID]],"")</f>
        <v>-</v>
      </c>
      <c r="B54" s="70" t="str">
        <f>IFERROR(Mérföldkövek[[#This Row],[Feladat leírás]],"")</f>
        <v/>
      </c>
      <c r="C54" s="100" t="str">
        <f ca="1">IFERROR(Mérföldkövek[[#This Row],[Kezdés]],"")</f>
        <v/>
      </c>
      <c r="D54" s="100" t="str">
        <f ca="1">IFERROR(Mérföldkövek[[#This Row],[Befejezés]],"")</f>
        <v/>
      </c>
      <c r="E54" s="99" t="str">
        <f>IFERROR(Mérföldkövek[[#This Row],[Volumen]],"")</f>
        <v/>
      </c>
      <c r="F54" s="70" t="str">
        <f>IFERROR(Mérföldkövek[[#This Row],[Kockázat]],"")</f>
        <v/>
      </c>
      <c r="G54" s="70" t="str">
        <f>IFERROR(Mérföldkövek[[#This Row],[Részleg 02]],"")</f>
        <v/>
      </c>
      <c r="H54" s="70" t="str">
        <f>IFERROR(Mérföldkövek[[#This Row],[Részleg 01]],"")</f>
        <v/>
      </c>
      <c r="I54" s="68" t="str" cm="1">
        <f t="array" aca="1" ref="I5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54" s="68" t="str" cm="1">
        <f t="array" aca="1" ref="J5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54" s="68" t="str" cm="1">
        <f t="array" aca="1" ref="K5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54" s="68" t="str" cm="1">
        <f t="array" aca="1" ref="L5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54" s="68" t="str" cm="1">
        <f t="array" aca="1" ref="M5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54" s="68" t="str" cm="1">
        <f t="array" aca="1" ref="N5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54" s="68" t="str" cm="1">
        <f t="array" aca="1" ref="O5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54" s="68" t="str" cm="1">
        <f t="array" aca="1" ref="P5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54" s="68" t="str" cm="1">
        <f t="array" aca="1" ref="Q5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54" s="68" t="str" cm="1">
        <f t="array" aca="1" ref="R5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54" s="68" t="str" cm="1">
        <f t="array" aca="1" ref="S5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54" s="68" t="str" cm="1">
        <f t="array" aca="1" ref="T5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54" s="68" t="str" cm="1">
        <f t="array" aca="1" ref="U5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54" s="68" t="str" cm="1">
        <f t="array" aca="1" ref="V5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54" s="68" t="str" cm="1">
        <f t="array" aca="1" ref="W5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54" s="68" t="str" cm="1">
        <f t="array" aca="1" ref="X5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54" s="68" t="str" cm="1">
        <f t="array" aca="1" ref="Y5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54" s="68" t="str" cm="1">
        <f t="array" aca="1" ref="Z5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54" s="68" t="str" cm="1">
        <f t="array" aca="1" ref="AA5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54" s="68" t="str" cm="1">
        <f t="array" aca="1" ref="AB5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54" s="68" t="str" cm="1">
        <f t="array" aca="1" ref="AC5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54" s="68" t="str" cm="1">
        <f t="array" aca="1" ref="AD5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54" s="68" t="str" cm="1">
        <f t="array" aca="1" ref="AE5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54" s="68" t="str" cm="1">
        <f t="array" aca="1" ref="AF5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54" s="68" t="str" cm="1">
        <f t="array" aca="1" ref="AG5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54" s="68" t="str" cm="1">
        <f t="array" aca="1" ref="AH5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54" s="68" t="str" cm="1">
        <f t="array" aca="1" ref="AI5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54" s="68" t="str" cm="1">
        <f t="array" aca="1" ref="AJ5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54" s="68" t="str" cm="1">
        <f t="array" aca="1" ref="AK5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54" s="68" t="str" cm="1">
        <f t="array" aca="1" ref="AL5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54" s="68" t="str" cm="1">
        <f t="array" aca="1" ref="AM5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54" s="68" t="str" cm="1">
        <f t="array" aca="1" ref="AN5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54" s="68" t="str" cm="1">
        <f t="array" aca="1" ref="AO5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54" s="68" t="str" cm="1">
        <f t="array" aca="1" ref="AP5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54" s="68" t="str" cm="1">
        <f t="array" aca="1" ref="AQ5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54" s="68" t="str" cm="1">
        <f t="array" aca="1" ref="AR5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54" s="68" t="str" cm="1">
        <f t="array" aca="1" ref="AS5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54" s="68" t="str" cm="1">
        <f t="array" aca="1" ref="AT5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54" s="68" t="str" cm="1">
        <f t="array" aca="1" ref="AU5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54" s="68" t="str" cm="1">
        <f t="array" aca="1" ref="AV5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54" s="68" t="str" cm="1">
        <f t="array" aca="1" ref="AW5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54" s="68" t="str" cm="1">
        <f t="array" aca="1" ref="AX5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55" spans="1:50" x14ac:dyDescent="0.3">
      <c r="A55" s="78" t="str">
        <f>IFERROR(Mérföldkövek[[#This Row],[Feladat ID]],"")</f>
        <v>-</v>
      </c>
      <c r="B55" s="70" t="str">
        <f>IFERROR(Mérföldkövek[[#This Row],[Feladat leírás]],"")</f>
        <v/>
      </c>
      <c r="C55" s="100" t="str">
        <f ca="1">IFERROR(Mérföldkövek[[#This Row],[Kezdés]],"")</f>
        <v/>
      </c>
      <c r="D55" s="100" t="str">
        <f ca="1">IFERROR(Mérföldkövek[[#This Row],[Befejezés]],"")</f>
        <v/>
      </c>
      <c r="E55" s="99" t="str">
        <f>IFERROR(Mérföldkövek[[#This Row],[Volumen]],"")</f>
        <v/>
      </c>
      <c r="F55" s="70" t="str">
        <f>IFERROR(Mérföldkövek[[#This Row],[Kockázat]],"")</f>
        <v/>
      </c>
      <c r="G55" s="70" t="str">
        <f>IFERROR(Mérföldkövek[[#This Row],[Részleg 02]],"")</f>
        <v/>
      </c>
      <c r="H55" s="70" t="str">
        <f>IFERROR(Mérföldkövek[[#This Row],[Részleg 01]],"")</f>
        <v/>
      </c>
      <c r="I55" s="68" t="str" cm="1">
        <f t="array" aca="1" ref="I5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55" s="68" t="str" cm="1">
        <f t="array" aca="1" ref="J5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55" s="68" t="str" cm="1">
        <f t="array" aca="1" ref="K5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55" s="68" t="str" cm="1">
        <f t="array" aca="1" ref="L5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55" s="68" t="str" cm="1">
        <f t="array" aca="1" ref="M5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55" s="68" t="str" cm="1">
        <f t="array" aca="1" ref="N5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55" s="68" t="str" cm="1">
        <f t="array" aca="1" ref="O5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55" s="68" t="str" cm="1">
        <f t="array" aca="1" ref="P5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55" s="68" t="str" cm="1">
        <f t="array" aca="1" ref="Q5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55" s="68" t="str" cm="1">
        <f t="array" aca="1" ref="R5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55" s="68" t="str" cm="1">
        <f t="array" aca="1" ref="S5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55" s="68" t="str" cm="1">
        <f t="array" aca="1" ref="T5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55" s="68" t="str" cm="1">
        <f t="array" aca="1" ref="U5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55" s="68" t="str" cm="1">
        <f t="array" aca="1" ref="V5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55" s="68" t="str" cm="1">
        <f t="array" aca="1" ref="W5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55" s="68" t="str" cm="1">
        <f t="array" aca="1" ref="X5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55" s="68" t="str" cm="1">
        <f t="array" aca="1" ref="Y5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55" s="68" t="str" cm="1">
        <f t="array" aca="1" ref="Z5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55" s="68" t="str" cm="1">
        <f t="array" aca="1" ref="AA5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55" s="68" t="str" cm="1">
        <f t="array" aca="1" ref="AB5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55" s="68" t="str" cm="1">
        <f t="array" aca="1" ref="AC5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55" s="68" t="str" cm="1">
        <f t="array" aca="1" ref="AD5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55" s="68" t="str" cm="1">
        <f t="array" aca="1" ref="AE5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55" s="68" t="str" cm="1">
        <f t="array" aca="1" ref="AF5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55" s="68" t="str" cm="1">
        <f t="array" aca="1" ref="AG5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55" s="68" t="str" cm="1">
        <f t="array" aca="1" ref="AH5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55" s="68" t="str" cm="1">
        <f t="array" aca="1" ref="AI5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55" s="68" t="str" cm="1">
        <f t="array" aca="1" ref="AJ5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55" s="68" t="str" cm="1">
        <f t="array" aca="1" ref="AK5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55" s="68" t="str" cm="1">
        <f t="array" aca="1" ref="AL5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55" s="68" t="str" cm="1">
        <f t="array" aca="1" ref="AM5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55" s="68" t="str" cm="1">
        <f t="array" aca="1" ref="AN5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55" s="68" t="str" cm="1">
        <f t="array" aca="1" ref="AO5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55" s="68" t="str" cm="1">
        <f t="array" aca="1" ref="AP5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55" s="68" t="str" cm="1">
        <f t="array" aca="1" ref="AQ5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55" s="68" t="str" cm="1">
        <f t="array" aca="1" ref="AR5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55" s="68" t="str" cm="1">
        <f t="array" aca="1" ref="AS5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55" s="68" t="str" cm="1">
        <f t="array" aca="1" ref="AT5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55" s="68" t="str" cm="1">
        <f t="array" aca="1" ref="AU5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55" s="68" t="str" cm="1">
        <f t="array" aca="1" ref="AV5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55" s="68" t="str" cm="1">
        <f t="array" aca="1" ref="AW5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55" s="68" t="str" cm="1">
        <f t="array" aca="1" ref="AX5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56" spans="1:50" x14ac:dyDescent="0.3">
      <c r="A56" s="78" t="str">
        <f>IFERROR(Mérföldkövek[[#This Row],[Feladat ID]],"")</f>
        <v>-</v>
      </c>
      <c r="B56" s="70" t="str">
        <f>IFERROR(Mérföldkövek[[#This Row],[Feladat leírás]],"")</f>
        <v/>
      </c>
      <c r="C56" s="100" t="str">
        <f ca="1">IFERROR(Mérföldkövek[[#This Row],[Kezdés]],"")</f>
        <v/>
      </c>
      <c r="D56" s="100" t="str">
        <f ca="1">IFERROR(Mérföldkövek[[#This Row],[Befejezés]],"")</f>
        <v/>
      </c>
      <c r="E56" s="99" t="str">
        <f>IFERROR(Mérföldkövek[[#This Row],[Volumen]],"")</f>
        <v/>
      </c>
      <c r="F56" s="70" t="str">
        <f>IFERROR(Mérföldkövek[[#This Row],[Kockázat]],"")</f>
        <v/>
      </c>
      <c r="G56" s="70" t="str">
        <f>IFERROR(Mérföldkövek[[#This Row],[Részleg 02]],"")</f>
        <v/>
      </c>
      <c r="H56" s="70" t="str">
        <f>IFERROR(Mérföldkövek[[#This Row],[Részleg 01]],"")</f>
        <v/>
      </c>
      <c r="I56" s="68" t="str" cm="1">
        <f t="array" aca="1" ref="I5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56" s="68" t="str" cm="1">
        <f t="array" aca="1" ref="J5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56" s="68" t="str" cm="1">
        <f t="array" aca="1" ref="K5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56" s="68" t="str" cm="1">
        <f t="array" aca="1" ref="L5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56" s="68" t="str" cm="1">
        <f t="array" aca="1" ref="M5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56" s="68" t="str" cm="1">
        <f t="array" aca="1" ref="N5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56" s="68" t="str" cm="1">
        <f t="array" aca="1" ref="O5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56" s="68" t="str" cm="1">
        <f t="array" aca="1" ref="P5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56" s="68" t="str" cm="1">
        <f t="array" aca="1" ref="Q5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56" s="68" t="str" cm="1">
        <f t="array" aca="1" ref="R5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56" s="68" t="str" cm="1">
        <f t="array" aca="1" ref="S5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56" s="68" t="str" cm="1">
        <f t="array" aca="1" ref="T5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56" s="68" t="str" cm="1">
        <f t="array" aca="1" ref="U5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56" s="68" t="str" cm="1">
        <f t="array" aca="1" ref="V5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56" s="68" t="str" cm="1">
        <f t="array" aca="1" ref="W5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56" s="68" t="str" cm="1">
        <f t="array" aca="1" ref="X5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56" s="68" t="str" cm="1">
        <f t="array" aca="1" ref="Y5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56" s="68" t="str" cm="1">
        <f t="array" aca="1" ref="Z5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56" s="68" t="str" cm="1">
        <f t="array" aca="1" ref="AA5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56" s="68" t="str" cm="1">
        <f t="array" aca="1" ref="AB5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56" s="68" t="str" cm="1">
        <f t="array" aca="1" ref="AC5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56" s="68" t="str" cm="1">
        <f t="array" aca="1" ref="AD5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56" s="68" t="str" cm="1">
        <f t="array" aca="1" ref="AE5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56" s="68" t="str" cm="1">
        <f t="array" aca="1" ref="AF5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56" s="68" t="str" cm="1">
        <f t="array" aca="1" ref="AG5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56" s="68" t="str" cm="1">
        <f t="array" aca="1" ref="AH5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56" s="68" t="str" cm="1">
        <f t="array" aca="1" ref="AI5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56" s="68" t="str" cm="1">
        <f t="array" aca="1" ref="AJ5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56" s="68" t="str" cm="1">
        <f t="array" aca="1" ref="AK5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56" s="68" t="str" cm="1">
        <f t="array" aca="1" ref="AL5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56" s="68" t="str" cm="1">
        <f t="array" aca="1" ref="AM5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56" s="68" t="str" cm="1">
        <f t="array" aca="1" ref="AN5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56" s="68" t="str" cm="1">
        <f t="array" aca="1" ref="AO5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56" s="68" t="str" cm="1">
        <f t="array" aca="1" ref="AP5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56" s="68" t="str" cm="1">
        <f t="array" aca="1" ref="AQ5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56" s="68" t="str" cm="1">
        <f t="array" aca="1" ref="AR5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56" s="68" t="str" cm="1">
        <f t="array" aca="1" ref="AS5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56" s="68" t="str" cm="1">
        <f t="array" aca="1" ref="AT5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56" s="68" t="str" cm="1">
        <f t="array" aca="1" ref="AU5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56" s="68" t="str" cm="1">
        <f t="array" aca="1" ref="AV5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56" s="68" t="str" cm="1">
        <f t="array" aca="1" ref="AW5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56" s="68" t="str" cm="1">
        <f t="array" aca="1" ref="AX5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57" spans="1:50" x14ac:dyDescent="0.3">
      <c r="A57" s="78" t="str">
        <f>IFERROR(Mérföldkövek[[#This Row],[Feladat ID]],"")</f>
        <v>-</v>
      </c>
      <c r="B57" s="70" t="str">
        <f>IFERROR(Mérföldkövek[[#This Row],[Feladat leírás]],"")</f>
        <v/>
      </c>
      <c r="C57" s="100" t="str">
        <f ca="1">IFERROR(Mérföldkövek[[#This Row],[Kezdés]],"")</f>
        <v/>
      </c>
      <c r="D57" s="100" t="str">
        <f ca="1">IFERROR(Mérföldkövek[[#This Row],[Befejezés]],"")</f>
        <v/>
      </c>
      <c r="E57" s="99" t="str">
        <f>IFERROR(Mérföldkövek[[#This Row],[Volumen]],"")</f>
        <v/>
      </c>
      <c r="F57" s="70" t="str">
        <f>IFERROR(Mérföldkövek[[#This Row],[Kockázat]],"")</f>
        <v/>
      </c>
      <c r="G57" s="70" t="str">
        <f>IFERROR(Mérföldkövek[[#This Row],[Részleg 02]],"")</f>
        <v/>
      </c>
      <c r="H57" s="70" t="str">
        <f>IFERROR(Mérföldkövek[[#This Row],[Részleg 01]],"")</f>
        <v/>
      </c>
      <c r="I57" s="68" t="str" cm="1">
        <f t="array" aca="1" ref="I5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57" s="68" t="str" cm="1">
        <f t="array" aca="1" ref="J5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57" s="68" t="str" cm="1">
        <f t="array" aca="1" ref="K5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57" s="68" t="str" cm="1">
        <f t="array" aca="1" ref="L5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57" s="68" t="str" cm="1">
        <f t="array" aca="1" ref="M5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57" s="68" t="str" cm="1">
        <f t="array" aca="1" ref="N5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57" s="68" t="str" cm="1">
        <f t="array" aca="1" ref="O5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57" s="68" t="str" cm="1">
        <f t="array" aca="1" ref="P5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57" s="68" t="str" cm="1">
        <f t="array" aca="1" ref="Q5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57" s="68" t="str" cm="1">
        <f t="array" aca="1" ref="R5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57" s="68" t="str" cm="1">
        <f t="array" aca="1" ref="S5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57" s="68" t="str" cm="1">
        <f t="array" aca="1" ref="T5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57" s="68" t="str" cm="1">
        <f t="array" aca="1" ref="U5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57" s="68" t="str" cm="1">
        <f t="array" aca="1" ref="V5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57" s="68" t="str" cm="1">
        <f t="array" aca="1" ref="W5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57" s="68" t="str" cm="1">
        <f t="array" aca="1" ref="X5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57" s="68" t="str" cm="1">
        <f t="array" aca="1" ref="Y5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57" s="68" t="str" cm="1">
        <f t="array" aca="1" ref="Z5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57" s="68" t="str" cm="1">
        <f t="array" aca="1" ref="AA5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57" s="68" t="str" cm="1">
        <f t="array" aca="1" ref="AB5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57" s="68" t="str" cm="1">
        <f t="array" aca="1" ref="AC5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57" s="68" t="str" cm="1">
        <f t="array" aca="1" ref="AD5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57" s="68" t="str" cm="1">
        <f t="array" aca="1" ref="AE5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57" s="68" t="str" cm="1">
        <f t="array" aca="1" ref="AF5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57" s="68" t="str" cm="1">
        <f t="array" aca="1" ref="AG5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57" s="68" t="str" cm="1">
        <f t="array" aca="1" ref="AH5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57" s="68" t="str" cm="1">
        <f t="array" aca="1" ref="AI5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57" s="68" t="str" cm="1">
        <f t="array" aca="1" ref="AJ5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57" s="68" t="str" cm="1">
        <f t="array" aca="1" ref="AK5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57" s="68" t="str" cm="1">
        <f t="array" aca="1" ref="AL5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57" s="68" t="str" cm="1">
        <f t="array" aca="1" ref="AM5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57" s="68" t="str" cm="1">
        <f t="array" aca="1" ref="AN5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57" s="68" t="str" cm="1">
        <f t="array" aca="1" ref="AO5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57" s="68" t="str" cm="1">
        <f t="array" aca="1" ref="AP5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57" s="68" t="str" cm="1">
        <f t="array" aca="1" ref="AQ5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57" s="68" t="str" cm="1">
        <f t="array" aca="1" ref="AR5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57" s="68" t="str" cm="1">
        <f t="array" aca="1" ref="AS5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57" s="68" t="str" cm="1">
        <f t="array" aca="1" ref="AT5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57" s="68" t="str" cm="1">
        <f t="array" aca="1" ref="AU5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57" s="68" t="str" cm="1">
        <f t="array" aca="1" ref="AV5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57" s="68" t="str" cm="1">
        <f t="array" aca="1" ref="AW5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57" s="68" t="str" cm="1">
        <f t="array" aca="1" ref="AX5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58" spans="1:50" x14ac:dyDescent="0.3">
      <c r="A58" s="78" t="str">
        <f>IFERROR(Mérföldkövek[[#This Row],[Feladat ID]],"")</f>
        <v>-</v>
      </c>
      <c r="B58" s="70" t="str">
        <f>IFERROR(Mérföldkövek[[#This Row],[Feladat leírás]],"")</f>
        <v/>
      </c>
      <c r="C58" s="100" t="str">
        <f ca="1">IFERROR(Mérföldkövek[[#This Row],[Kezdés]],"")</f>
        <v/>
      </c>
      <c r="D58" s="100" t="str">
        <f ca="1">IFERROR(Mérföldkövek[[#This Row],[Befejezés]],"")</f>
        <v/>
      </c>
      <c r="E58" s="99" t="str">
        <f>IFERROR(Mérföldkövek[[#This Row],[Volumen]],"")</f>
        <v/>
      </c>
      <c r="F58" s="70" t="str">
        <f>IFERROR(Mérföldkövek[[#This Row],[Kockázat]],"")</f>
        <v/>
      </c>
      <c r="G58" s="70" t="str">
        <f>IFERROR(Mérföldkövek[[#This Row],[Részleg 02]],"")</f>
        <v/>
      </c>
      <c r="H58" s="70" t="str">
        <f>IFERROR(Mérföldkövek[[#This Row],[Részleg 01]],"")</f>
        <v/>
      </c>
      <c r="I58" s="68" t="str" cm="1">
        <f t="array" aca="1" ref="I5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58" s="68" t="str" cm="1">
        <f t="array" aca="1" ref="J5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58" s="68" t="str" cm="1">
        <f t="array" aca="1" ref="K5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58" s="68" t="str" cm="1">
        <f t="array" aca="1" ref="L5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58" s="68" t="str" cm="1">
        <f t="array" aca="1" ref="M5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58" s="68" t="str" cm="1">
        <f t="array" aca="1" ref="N5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58" s="68" t="str" cm="1">
        <f t="array" aca="1" ref="O5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58" s="68" t="str" cm="1">
        <f t="array" aca="1" ref="P5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58" s="68" t="str" cm="1">
        <f t="array" aca="1" ref="Q5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58" s="68" t="str" cm="1">
        <f t="array" aca="1" ref="R5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58" s="68" t="str" cm="1">
        <f t="array" aca="1" ref="S5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58" s="68" t="str" cm="1">
        <f t="array" aca="1" ref="T5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58" s="68" t="str" cm="1">
        <f t="array" aca="1" ref="U5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58" s="68" t="str" cm="1">
        <f t="array" aca="1" ref="V5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58" s="68" t="str" cm="1">
        <f t="array" aca="1" ref="W5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58" s="68" t="str" cm="1">
        <f t="array" aca="1" ref="X5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58" s="68" t="str" cm="1">
        <f t="array" aca="1" ref="Y5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58" s="68" t="str" cm="1">
        <f t="array" aca="1" ref="Z5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58" s="68" t="str" cm="1">
        <f t="array" aca="1" ref="AA5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58" s="68" t="str" cm="1">
        <f t="array" aca="1" ref="AB5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58" s="68" t="str" cm="1">
        <f t="array" aca="1" ref="AC5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58" s="68" t="str" cm="1">
        <f t="array" aca="1" ref="AD5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58" s="68" t="str" cm="1">
        <f t="array" aca="1" ref="AE5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58" s="68" t="str" cm="1">
        <f t="array" aca="1" ref="AF5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58" s="68" t="str" cm="1">
        <f t="array" aca="1" ref="AG5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58" s="68" t="str" cm="1">
        <f t="array" aca="1" ref="AH5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58" s="68" t="str" cm="1">
        <f t="array" aca="1" ref="AI5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58" s="68" t="str" cm="1">
        <f t="array" aca="1" ref="AJ5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58" s="68" t="str" cm="1">
        <f t="array" aca="1" ref="AK5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58" s="68" t="str" cm="1">
        <f t="array" aca="1" ref="AL5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58" s="68" t="str" cm="1">
        <f t="array" aca="1" ref="AM5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58" s="68" t="str" cm="1">
        <f t="array" aca="1" ref="AN5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58" s="68" t="str" cm="1">
        <f t="array" aca="1" ref="AO5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58" s="68" t="str" cm="1">
        <f t="array" aca="1" ref="AP5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58" s="68" t="str" cm="1">
        <f t="array" aca="1" ref="AQ5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58" s="68" t="str" cm="1">
        <f t="array" aca="1" ref="AR5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58" s="68" t="str" cm="1">
        <f t="array" aca="1" ref="AS5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58" s="68" t="str" cm="1">
        <f t="array" aca="1" ref="AT5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58" s="68" t="str" cm="1">
        <f t="array" aca="1" ref="AU5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58" s="68" t="str" cm="1">
        <f t="array" aca="1" ref="AV5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58" s="68" t="str" cm="1">
        <f t="array" aca="1" ref="AW5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58" s="68" t="str" cm="1">
        <f t="array" aca="1" ref="AX5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59" spans="1:50" x14ac:dyDescent="0.3">
      <c r="A59" s="78" t="str">
        <f>IFERROR(Mérföldkövek[[#This Row],[Feladat ID]],"")</f>
        <v>-</v>
      </c>
      <c r="B59" s="70" t="str">
        <f>IFERROR(Mérföldkövek[[#This Row],[Feladat leírás]],"")</f>
        <v/>
      </c>
      <c r="C59" s="100" t="str">
        <f ca="1">IFERROR(Mérföldkövek[[#This Row],[Kezdés]],"")</f>
        <v/>
      </c>
      <c r="D59" s="100" t="str">
        <f ca="1">IFERROR(Mérföldkövek[[#This Row],[Befejezés]],"")</f>
        <v/>
      </c>
      <c r="E59" s="99" t="str">
        <f>IFERROR(Mérföldkövek[[#This Row],[Volumen]],"")</f>
        <v/>
      </c>
      <c r="F59" s="70" t="str">
        <f>IFERROR(Mérföldkövek[[#This Row],[Kockázat]],"")</f>
        <v/>
      </c>
      <c r="G59" s="70" t="str">
        <f>IFERROR(Mérföldkövek[[#This Row],[Részleg 02]],"")</f>
        <v/>
      </c>
      <c r="H59" s="70" t="str">
        <f>IFERROR(Mérföldkövek[[#This Row],[Részleg 01]],"")</f>
        <v/>
      </c>
      <c r="I59" s="68" t="str" cm="1">
        <f t="array" aca="1" ref="I5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59" s="68" t="str" cm="1">
        <f t="array" aca="1" ref="J5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59" s="68" t="str" cm="1">
        <f t="array" aca="1" ref="K5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59" s="68" t="str" cm="1">
        <f t="array" aca="1" ref="L5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59" s="68" t="str" cm="1">
        <f t="array" aca="1" ref="M5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59" s="68" t="str" cm="1">
        <f t="array" aca="1" ref="N5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59" s="68" t="str" cm="1">
        <f t="array" aca="1" ref="O5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59" s="68" t="str" cm="1">
        <f t="array" aca="1" ref="P5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59" s="68" t="str" cm="1">
        <f t="array" aca="1" ref="Q5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59" s="68" t="str" cm="1">
        <f t="array" aca="1" ref="R5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59" s="68" t="str" cm="1">
        <f t="array" aca="1" ref="S5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59" s="68" t="str" cm="1">
        <f t="array" aca="1" ref="T5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59" s="68" t="str" cm="1">
        <f t="array" aca="1" ref="U5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59" s="68" t="str" cm="1">
        <f t="array" aca="1" ref="V5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59" s="68" t="str" cm="1">
        <f t="array" aca="1" ref="W5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59" s="68" t="str" cm="1">
        <f t="array" aca="1" ref="X5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59" s="68" t="str" cm="1">
        <f t="array" aca="1" ref="Y5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59" s="68" t="str" cm="1">
        <f t="array" aca="1" ref="Z5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59" s="68" t="str" cm="1">
        <f t="array" aca="1" ref="AA5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59" s="68" t="str" cm="1">
        <f t="array" aca="1" ref="AB5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59" s="68" t="str" cm="1">
        <f t="array" aca="1" ref="AC5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59" s="68" t="str" cm="1">
        <f t="array" aca="1" ref="AD5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59" s="68" t="str" cm="1">
        <f t="array" aca="1" ref="AE5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59" s="68" t="str" cm="1">
        <f t="array" aca="1" ref="AF5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59" s="68" t="str" cm="1">
        <f t="array" aca="1" ref="AG5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59" s="68" t="str" cm="1">
        <f t="array" aca="1" ref="AH5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59" s="68" t="str" cm="1">
        <f t="array" aca="1" ref="AI5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59" s="68" t="str" cm="1">
        <f t="array" aca="1" ref="AJ5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59" s="68" t="str" cm="1">
        <f t="array" aca="1" ref="AK5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59" s="68" t="str" cm="1">
        <f t="array" aca="1" ref="AL5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59" s="68" t="str" cm="1">
        <f t="array" aca="1" ref="AM5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59" s="68" t="str" cm="1">
        <f t="array" aca="1" ref="AN5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59" s="68" t="str" cm="1">
        <f t="array" aca="1" ref="AO5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59" s="68" t="str" cm="1">
        <f t="array" aca="1" ref="AP5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59" s="68" t="str" cm="1">
        <f t="array" aca="1" ref="AQ5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59" s="68" t="str" cm="1">
        <f t="array" aca="1" ref="AR5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59" s="68" t="str" cm="1">
        <f t="array" aca="1" ref="AS5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59" s="68" t="str" cm="1">
        <f t="array" aca="1" ref="AT5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59" s="68" t="str" cm="1">
        <f t="array" aca="1" ref="AU5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59" s="68" t="str" cm="1">
        <f t="array" aca="1" ref="AV5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59" s="68" t="str" cm="1">
        <f t="array" aca="1" ref="AW5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59" s="68" t="str" cm="1">
        <f t="array" aca="1" ref="AX5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60" spans="1:50" x14ac:dyDescent="0.3">
      <c r="A60" s="78" t="str">
        <f>IFERROR(Mérföldkövek[[#This Row],[Feladat ID]],"")</f>
        <v>-</v>
      </c>
      <c r="B60" s="70" t="str">
        <f>IFERROR(Mérföldkövek[[#This Row],[Feladat leírás]],"")</f>
        <v/>
      </c>
      <c r="C60" s="100" t="str">
        <f ca="1">IFERROR(Mérföldkövek[[#This Row],[Kezdés]],"")</f>
        <v/>
      </c>
      <c r="D60" s="100" t="str">
        <f ca="1">IFERROR(Mérföldkövek[[#This Row],[Befejezés]],"")</f>
        <v/>
      </c>
      <c r="E60" s="99" t="str">
        <f>IFERROR(Mérföldkövek[[#This Row],[Volumen]],"")</f>
        <v/>
      </c>
      <c r="F60" s="70" t="str">
        <f>IFERROR(Mérföldkövek[[#This Row],[Kockázat]],"")</f>
        <v/>
      </c>
      <c r="G60" s="70" t="str">
        <f>IFERROR(Mérföldkövek[[#This Row],[Részleg 02]],"")</f>
        <v/>
      </c>
      <c r="H60" s="70" t="str">
        <f>IFERROR(Mérföldkövek[[#This Row],[Részleg 01]],"")</f>
        <v/>
      </c>
      <c r="I60" s="68" t="str" cm="1">
        <f t="array" aca="1" ref="I6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60" s="68" t="str" cm="1">
        <f t="array" aca="1" ref="J6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60" s="68" t="str" cm="1">
        <f t="array" aca="1" ref="K6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60" s="68" t="str" cm="1">
        <f t="array" aca="1" ref="L6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60" s="68" t="str" cm="1">
        <f t="array" aca="1" ref="M6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60" s="68" t="str" cm="1">
        <f t="array" aca="1" ref="N6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60" s="68" t="str" cm="1">
        <f t="array" aca="1" ref="O6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60" s="68" t="str" cm="1">
        <f t="array" aca="1" ref="P6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60" s="68" t="str" cm="1">
        <f t="array" aca="1" ref="Q6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60" s="68" t="str" cm="1">
        <f t="array" aca="1" ref="R6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60" s="68" t="str" cm="1">
        <f t="array" aca="1" ref="S6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60" s="68" t="str" cm="1">
        <f t="array" aca="1" ref="T6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60" s="68" t="str" cm="1">
        <f t="array" aca="1" ref="U6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60" s="68" t="str" cm="1">
        <f t="array" aca="1" ref="V6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60" s="68" t="str" cm="1">
        <f t="array" aca="1" ref="W6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60" s="68" t="str" cm="1">
        <f t="array" aca="1" ref="X6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60" s="68" t="str" cm="1">
        <f t="array" aca="1" ref="Y6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60" s="68" t="str" cm="1">
        <f t="array" aca="1" ref="Z6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60" s="68" t="str" cm="1">
        <f t="array" aca="1" ref="AA6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60" s="68" t="str" cm="1">
        <f t="array" aca="1" ref="AB6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60" s="68" t="str" cm="1">
        <f t="array" aca="1" ref="AC6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60" s="68" t="str" cm="1">
        <f t="array" aca="1" ref="AD6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60" s="68" t="str" cm="1">
        <f t="array" aca="1" ref="AE6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60" s="68" t="str" cm="1">
        <f t="array" aca="1" ref="AF6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60" s="68" t="str" cm="1">
        <f t="array" aca="1" ref="AG6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60" s="68" t="str" cm="1">
        <f t="array" aca="1" ref="AH6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60" s="68" t="str" cm="1">
        <f t="array" aca="1" ref="AI6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60" s="68" t="str" cm="1">
        <f t="array" aca="1" ref="AJ6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60" s="68" t="str" cm="1">
        <f t="array" aca="1" ref="AK6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60" s="68" t="str" cm="1">
        <f t="array" aca="1" ref="AL6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60" s="68" t="str" cm="1">
        <f t="array" aca="1" ref="AM6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60" s="68" t="str" cm="1">
        <f t="array" aca="1" ref="AN6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60" s="68" t="str" cm="1">
        <f t="array" aca="1" ref="AO6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60" s="68" t="str" cm="1">
        <f t="array" aca="1" ref="AP6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60" s="68" t="str" cm="1">
        <f t="array" aca="1" ref="AQ6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60" s="68" t="str" cm="1">
        <f t="array" aca="1" ref="AR6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60" s="68" t="str" cm="1">
        <f t="array" aca="1" ref="AS6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60" s="68" t="str" cm="1">
        <f t="array" aca="1" ref="AT6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60" s="68" t="str" cm="1">
        <f t="array" aca="1" ref="AU6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60" s="68" t="str" cm="1">
        <f t="array" aca="1" ref="AV6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60" s="68" t="str" cm="1">
        <f t="array" aca="1" ref="AW6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60" s="68" t="str" cm="1">
        <f t="array" aca="1" ref="AX6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61" spans="1:50" x14ac:dyDescent="0.3">
      <c r="A61" s="78" t="str">
        <f>IFERROR(Mérföldkövek[[#This Row],[Feladat ID]],"")</f>
        <v>-</v>
      </c>
      <c r="B61" s="70" t="str">
        <f>IFERROR(Mérföldkövek[[#This Row],[Feladat leírás]],"")</f>
        <v/>
      </c>
      <c r="C61" s="100" t="str">
        <f ca="1">IFERROR(Mérföldkövek[[#This Row],[Kezdés]],"")</f>
        <v/>
      </c>
      <c r="D61" s="100" t="str">
        <f ca="1">IFERROR(Mérföldkövek[[#This Row],[Befejezés]],"")</f>
        <v/>
      </c>
      <c r="E61" s="99" t="str">
        <f>IFERROR(Mérföldkövek[[#This Row],[Volumen]],"")</f>
        <v/>
      </c>
      <c r="F61" s="70" t="str">
        <f>IFERROR(Mérföldkövek[[#This Row],[Kockázat]],"")</f>
        <v/>
      </c>
      <c r="G61" s="70" t="str">
        <f>IFERROR(Mérföldkövek[[#This Row],[Részleg 02]],"")</f>
        <v/>
      </c>
      <c r="H61" s="70" t="str">
        <f>IFERROR(Mérföldkövek[[#This Row],[Részleg 01]],"")</f>
        <v/>
      </c>
      <c r="I61" s="68" t="str" cm="1">
        <f t="array" aca="1" ref="I6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61" s="68" t="str" cm="1">
        <f t="array" aca="1" ref="J6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61" s="68" t="str" cm="1">
        <f t="array" aca="1" ref="K6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61" s="68" t="str" cm="1">
        <f t="array" aca="1" ref="L6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61" s="68" t="str" cm="1">
        <f t="array" aca="1" ref="M6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61" s="68" t="str" cm="1">
        <f t="array" aca="1" ref="N6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61" s="68" t="str" cm="1">
        <f t="array" aca="1" ref="O6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61" s="68" t="str" cm="1">
        <f t="array" aca="1" ref="P6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61" s="68" t="str" cm="1">
        <f t="array" aca="1" ref="Q6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61" s="68" t="str" cm="1">
        <f t="array" aca="1" ref="R6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61" s="68" t="str" cm="1">
        <f t="array" aca="1" ref="S6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61" s="68" t="str" cm="1">
        <f t="array" aca="1" ref="T6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61" s="68" t="str" cm="1">
        <f t="array" aca="1" ref="U6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61" s="68" t="str" cm="1">
        <f t="array" aca="1" ref="V6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61" s="68" t="str" cm="1">
        <f t="array" aca="1" ref="W6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61" s="68" t="str" cm="1">
        <f t="array" aca="1" ref="X6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61" s="68" t="str" cm="1">
        <f t="array" aca="1" ref="Y6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61" s="68" t="str" cm="1">
        <f t="array" aca="1" ref="Z6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61" s="68" t="str" cm="1">
        <f t="array" aca="1" ref="AA6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61" s="68" t="str" cm="1">
        <f t="array" aca="1" ref="AB6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61" s="68" t="str" cm="1">
        <f t="array" aca="1" ref="AC6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61" s="68" t="str" cm="1">
        <f t="array" aca="1" ref="AD6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61" s="68" t="str" cm="1">
        <f t="array" aca="1" ref="AE6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61" s="68" t="str" cm="1">
        <f t="array" aca="1" ref="AF6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61" s="68" t="str" cm="1">
        <f t="array" aca="1" ref="AG6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61" s="68" t="str" cm="1">
        <f t="array" aca="1" ref="AH6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61" s="68" t="str" cm="1">
        <f t="array" aca="1" ref="AI6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61" s="68" t="str" cm="1">
        <f t="array" aca="1" ref="AJ6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61" s="68" t="str" cm="1">
        <f t="array" aca="1" ref="AK6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61" s="68" t="str" cm="1">
        <f t="array" aca="1" ref="AL6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61" s="68" t="str" cm="1">
        <f t="array" aca="1" ref="AM6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61" s="68" t="str" cm="1">
        <f t="array" aca="1" ref="AN6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61" s="68" t="str" cm="1">
        <f t="array" aca="1" ref="AO6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61" s="68" t="str" cm="1">
        <f t="array" aca="1" ref="AP6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61" s="68" t="str" cm="1">
        <f t="array" aca="1" ref="AQ6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61" s="68" t="str" cm="1">
        <f t="array" aca="1" ref="AR6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61" s="68" t="str" cm="1">
        <f t="array" aca="1" ref="AS6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61" s="68" t="str" cm="1">
        <f t="array" aca="1" ref="AT6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61" s="68" t="str" cm="1">
        <f t="array" aca="1" ref="AU6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61" s="68" t="str" cm="1">
        <f t="array" aca="1" ref="AV6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61" s="68" t="str" cm="1">
        <f t="array" aca="1" ref="AW6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61" s="68" t="str" cm="1">
        <f t="array" aca="1" ref="AX6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62" spans="1:50" x14ac:dyDescent="0.3">
      <c r="A62" s="78" t="str">
        <f>IFERROR(Mérföldkövek[[#This Row],[Feladat ID]],"")</f>
        <v>-</v>
      </c>
      <c r="B62" s="70" t="str">
        <f>IFERROR(Mérföldkövek[[#This Row],[Feladat leírás]],"")</f>
        <v/>
      </c>
      <c r="C62" s="100" t="str">
        <f ca="1">IFERROR(Mérföldkövek[[#This Row],[Kezdés]],"")</f>
        <v/>
      </c>
      <c r="D62" s="100" t="str">
        <f ca="1">IFERROR(Mérföldkövek[[#This Row],[Befejezés]],"")</f>
        <v/>
      </c>
      <c r="E62" s="99" t="str">
        <f>IFERROR(Mérföldkövek[[#This Row],[Volumen]],"")</f>
        <v/>
      </c>
      <c r="F62" s="70" t="str">
        <f>IFERROR(Mérföldkövek[[#This Row],[Kockázat]],"")</f>
        <v/>
      </c>
      <c r="G62" s="70" t="str">
        <f>IFERROR(Mérföldkövek[[#This Row],[Részleg 02]],"")</f>
        <v/>
      </c>
      <c r="H62" s="70" t="str">
        <f>IFERROR(Mérföldkövek[[#This Row],[Részleg 01]],"")</f>
        <v/>
      </c>
      <c r="I62" s="68" t="str" cm="1">
        <f t="array" aca="1" ref="I6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62" s="68" t="str" cm="1">
        <f t="array" aca="1" ref="J6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62" s="68" t="str" cm="1">
        <f t="array" aca="1" ref="K6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62" s="68" t="str" cm="1">
        <f t="array" aca="1" ref="L6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62" s="68" t="str" cm="1">
        <f t="array" aca="1" ref="M6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62" s="68" t="str" cm="1">
        <f t="array" aca="1" ref="N6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62" s="68" t="str" cm="1">
        <f t="array" aca="1" ref="O6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62" s="68" t="str" cm="1">
        <f t="array" aca="1" ref="P6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62" s="68" t="str" cm="1">
        <f t="array" aca="1" ref="Q6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62" s="68" t="str" cm="1">
        <f t="array" aca="1" ref="R6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62" s="68" t="str" cm="1">
        <f t="array" aca="1" ref="S6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62" s="68" t="str" cm="1">
        <f t="array" aca="1" ref="T6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62" s="68" t="str" cm="1">
        <f t="array" aca="1" ref="U6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62" s="68" t="str" cm="1">
        <f t="array" aca="1" ref="V6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62" s="68" t="str" cm="1">
        <f t="array" aca="1" ref="W6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62" s="68" t="str" cm="1">
        <f t="array" aca="1" ref="X6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62" s="68" t="str" cm="1">
        <f t="array" aca="1" ref="Y6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62" s="68" t="str" cm="1">
        <f t="array" aca="1" ref="Z6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62" s="68" t="str" cm="1">
        <f t="array" aca="1" ref="AA6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62" s="68" t="str" cm="1">
        <f t="array" aca="1" ref="AB6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62" s="68" t="str" cm="1">
        <f t="array" aca="1" ref="AC6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62" s="68" t="str" cm="1">
        <f t="array" aca="1" ref="AD6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62" s="68" t="str" cm="1">
        <f t="array" aca="1" ref="AE6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62" s="68" t="str" cm="1">
        <f t="array" aca="1" ref="AF6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62" s="68" t="str" cm="1">
        <f t="array" aca="1" ref="AG6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62" s="68" t="str" cm="1">
        <f t="array" aca="1" ref="AH6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62" s="68" t="str" cm="1">
        <f t="array" aca="1" ref="AI6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62" s="68" t="str" cm="1">
        <f t="array" aca="1" ref="AJ6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62" s="68" t="str" cm="1">
        <f t="array" aca="1" ref="AK6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62" s="68" t="str" cm="1">
        <f t="array" aca="1" ref="AL6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62" s="68" t="str" cm="1">
        <f t="array" aca="1" ref="AM6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62" s="68" t="str" cm="1">
        <f t="array" aca="1" ref="AN6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62" s="68" t="str" cm="1">
        <f t="array" aca="1" ref="AO6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62" s="68" t="str" cm="1">
        <f t="array" aca="1" ref="AP6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62" s="68" t="str" cm="1">
        <f t="array" aca="1" ref="AQ6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62" s="68" t="str" cm="1">
        <f t="array" aca="1" ref="AR6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62" s="68" t="str" cm="1">
        <f t="array" aca="1" ref="AS6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62" s="68" t="str" cm="1">
        <f t="array" aca="1" ref="AT6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62" s="68" t="str" cm="1">
        <f t="array" aca="1" ref="AU6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62" s="68" t="str" cm="1">
        <f t="array" aca="1" ref="AV6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62" s="68" t="str" cm="1">
        <f t="array" aca="1" ref="AW6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62" s="68" t="str" cm="1">
        <f t="array" aca="1" ref="AX6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63" spans="1:50" x14ac:dyDescent="0.3">
      <c r="A63" s="78" t="str">
        <f>IFERROR(Mérföldkövek[[#This Row],[Feladat ID]],"")</f>
        <v>-</v>
      </c>
      <c r="B63" s="70" t="str">
        <f>IFERROR(Mérföldkövek[[#This Row],[Feladat leírás]],"")</f>
        <v/>
      </c>
      <c r="C63" s="100" t="str">
        <f ca="1">IFERROR(Mérföldkövek[[#This Row],[Kezdés]],"")</f>
        <v/>
      </c>
      <c r="D63" s="100" t="str">
        <f ca="1">IFERROR(Mérföldkövek[[#This Row],[Befejezés]],"")</f>
        <v/>
      </c>
      <c r="E63" s="99" t="str">
        <f>IFERROR(Mérföldkövek[[#This Row],[Volumen]],"")</f>
        <v/>
      </c>
      <c r="F63" s="70" t="str">
        <f>IFERROR(Mérföldkövek[[#This Row],[Kockázat]],"")</f>
        <v/>
      </c>
      <c r="G63" s="70" t="str">
        <f>IFERROR(Mérföldkövek[[#This Row],[Részleg 02]],"")</f>
        <v/>
      </c>
      <c r="H63" s="70" t="str">
        <f>IFERROR(Mérföldkövek[[#This Row],[Részleg 01]],"")</f>
        <v/>
      </c>
      <c r="I63" s="68" t="str" cm="1">
        <f t="array" aca="1" ref="I6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63" s="68" t="str" cm="1">
        <f t="array" aca="1" ref="J6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63" s="68" t="str" cm="1">
        <f t="array" aca="1" ref="K6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63" s="68" t="str" cm="1">
        <f t="array" aca="1" ref="L6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63" s="68" t="str" cm="1">
        <f t="array" aca="1" ref="M6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63" s="68" t="str" cm="1">
        <f t="array" aca="1" ref="N6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63" s="68" t="str" cm="1">
        <f t="array" aca="1" ref="O6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63" s="68" t="str" cm="1">
        <f t="array" aca="1" ref="P6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63" s="68" t="str" cm="1">
        <f t="array" aca="1" ref="Q6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63" s="68" t="str" cm="1">
        <f t="array" aca="1" ref="R6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63" s="68" t="str" cm="1">
        <f t="array" aca="1" ref="S6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63" s="68" t="str" cm="1">
        <f t="array" aca="1" ref="T6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63" s="68" t="str" cm="1">
        <f t="array" aca="1" ref="U6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63" s="68" t="str" cm="1">
        <f t="array" aca="1" ref="V6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63" s="68" t="str" cm="1">
        <f t="array" aca="1" ref="W6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63" s="68" t="str" cm="1">
        <f t="array" aca="1" ref="X6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63" s="68" t="str" cm="1">
        <f t="array" aca="1" ref="Y6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63" s="68" t="str" cm="1">
        <f t="array" aca="1" ref="Z6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63" s="68" t="str" cm="1">
        <f t="array" aca="1" ref="AA6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63" s="68" t="str" cm="1">
        <f t="array" aca="1" ref="AB6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63" s="68" t="str" cm="1">
        <f t="array" aca="1" ref="AC6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63" s="68" t="str" cm="1">
        <f t="array" aca="1" ref="AD6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63" s="68" t="str" cm="1">
        <f t="array" aca="1" ref="AE6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63" s="68" t="str" cm="1">
        <f t="array" aca="1" ref="AF6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63" s="68" t="str" cm="1">
        <f t="array" aca="1" ref="AG6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63" s="68" t="str" cm="1">
        <f t="array" aca="1" ref="AH6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63" s="68" t="str" cm="1">
        <f t="array" aca="1" ref="AI6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63" s="68" t="str" cm="1">
        <f t="array" aca="1" ref="AJ6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63" s="68" t="str" cm="1">
        <f t="array" aca="1" ref="AK6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63" s="68" t="str" cm="1">
        <f t="array" aca="1" ref="AL6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63" s="68" t="str" cm="1">
        <f t="array" aca="1" ref="AM6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63" s="68" t="str" cm="1">
        <f t="array" aca="1" ref="AN6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63" s="68" t="str" cm="1">
        <f t="array" aca="1" ref="AO6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63" s="68" t="str" cm="1">
        <f t="array" aca="1" ref="AP6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63" s="68" t="str" cm="1">
        <f t="array" aca="1" ref="AQ6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63" s="68" t="str" cm="1">
        <f t="array" aca="1" ref="AR6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63" s="68" t="str" cm="1">
        <f t="array" aca="1" ref="AS6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63" s="68" t="str" cm="1">
        <f t="array" aca="1" ref="AT6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63" s="68" t="str" cm="1">
        <f t="array" aca="1" ref="AU6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63" s="68" t="str" cm="1">
        <f t="array" aca="1" ref="AV6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63" s="68" t="str" cm="1">
        <f t="array" aca="1" ref="AW6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63" s="68" t="str" cm="1">
        <f t="array" aca="1" ref="AX6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64" spans="1:50" x14ac:dyDescent="0.3">
      <c r="A64" s="78" t="str">
        <f>IFERROR(Mérföldkövek[[#This Row],[Feladat ID]],"")</f>
        <v>-</v>
      </c>
      <c r="B64" s="70" t="str">
        <f>IFERROR(Mérföldkövek[[#This Row],[Feladat leírás]],"")</f>
        <v/>
      </c>
      <c r="C64" s="100" t="str">
        <f ca="1">IFERROR(Mérföldkövek[[#This Row],[Kezdés]],"")</f>
        <v/>
      </c>
      <c r="D64" s="100" t="str">
        <f ca="1">IFERROR(Mérföldkövek[[#This Row],[Befejezés]],"")</f>
        <v/>
      </c>
      <c r="E64" s="99" t="str">
        <f>IFERROR(Mérföldkövek[[#This Row],[Volumen]],"")</f>
        <v/>
      </c>
      <c r="F64" s="70" t="str">
        <f>IFERROR(Mérföldkövek[[#This Row],[Kockázat]],"")</f>
        <v/>
      </c>
      <c r="G64" s="70" t="str">
        <f>IFERROR(Mérföldkövek[[#This Row],[Részleg 02]],"")</f>
        <v/>
      </c>
      <c r="H64" s="70" t="str">
        <f>IFERROR(Mérföldkövek[[#This Row],[Részleg 01]],"")</f>
        <v/>
      </c>
      <c r="I64" s="68" t="str" cm="1">
        <f t="array" aca="1" ref="I6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64" s="68" t="str" cm="1">
        <f t="array" aca="1" ref="J6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64" s="68" t="str" cm="1">
        <f t="array" aca="1" ref="K6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64" s="68" t="str" cm="1">
        <f t="array" aca="1" ref="L6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64" s="68" t="str" cm="1">
        <f t="array" aca="1" ref="M6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64" s="68" t="str" cm="1">
        <f t="array" aca="1" ref="N6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64" s="68" t="str" cm="1">
        <f t="array" aca="1" ref="O6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64" s="68" t="str" cm="1">
        <f t="array" aca="1" ref="P6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64" s="68" t="str" cm="1">
        <f t="array" aca="1" ref="Q6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64" s="68" t="str" cm="1">
        <f t="array" aca="1" ref="R6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64" s="68" t="str" cm="1">
        <f t="array" aca="1" ref="S6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64" s="68" t="str" cm="1">
        <f t="array" aca="1" ref="T6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64" s="68" t="str" cm="1">
        <f t="array" aca="1" ref="U6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64" s="68" t="str" cm="1">
        <f t="array" aca="1" ref="V6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64" s="68" t="str" cm="1">
        <f t="array" aca="1" ref="W6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64" s="68" t="str" cm="1">
        <f t="array" aca="1" ref="X6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64" s="68" t="str" cm="1">
        <f t="array" aca="1" ref="Y6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64" s="68" t="str" cm="1">
        <f t="array" aca="1" ref="Z6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64" s="68" t="str" cm="1">
        <f t="array" aca="1" ref="AA6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64" s="68" t="str" cm="1">
        <f t="array" aca="1" ref="AB6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64" s="68" t="str" cm="1">
        <f t="array" aca="1" ref="AC6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64" s="68" t="str" cm="1">
        <f t="array" aca="1" ref="AD6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64" s="68" t="str" cm="1">
        <f t="array" aca="1" ref="AE6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64" s="68" t="str" cm="1">
        <f t="array" aca="1" ref="AF6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64" s="68" t="str" cm="1">
        <f t="array" aca="1" ref="AG6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64" s="68" t="str" cm="1">
        <f t="array" aca="1" ref="AH6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64" s="68" t="str" cm="1">
        <f t="array" aca="1" ref="AI6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64" s="68" t="str" cm="1">
        <f t="array" aca="1" ref="AJ6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64" s="68" t="str" cm="1">
        <f t="array" aca="1" ref="AK6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64" s="68" t="str" cm="1">
        <f t="array" aca="1" ref="AL6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64" s="68" t="str" cm="1">
        <f t="array" aca="1" ref="AM6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64" s="68" t="str" cm="1">
        <f t="array" aca="1" ref="AN6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64" s="68" t="str" cm="1">
        <f t="array" aca="1" ref="AO6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64" s="68" t="str" cm="1">
        <f t="array" aca="1" ref="AP6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64" s="68" t="str" cm="1">
        <f t="array" aca="1" ref="AQ6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64" s="68" t="str" cm="1">
        <f t="array" aca="1" ref="AR6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64" s="68" t="str" cm="1">
        <f t="array" aca="1" ref="AS6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64" s="68" t="str" cm="1">
        <f t="array" aca="1" ref="AT6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64" s="68" t="str" cm="1">
        <f t="array" aca="1" ref="AU6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64" s="68" t="str" cm="1">
        <f t="array" aca="1" ref="AV6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64" s="68" t="str" cm="1">
        <f t="array" aca="1" ref="AW6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64" s="68" t="str" cm="1">
        <f t="array" aca="1" ref="AX6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65" spans="1:50" x14ac:dyDescent="0.3">
      <c r="A65" s="78" t="str">
        <f>IFERROR(Mérföldkövek[[#This Row],[Feladat ID]],"")</f>
        <v>-</v>
      </c>
      <c r="B65" s="70" t="str">
        <f>IFERROR(Mérföldkövek[[#This Row],[Feladat leírás]],"")</f>
        <v/>
      </c>
      <c r="C65" s="100" t="str">
        <f ca="1">IFERROR(Mérföldkövek[[#This Row],[Kezdés]],"")</f>
        <v/>
      </c>
      <c r="D65" s="100" t="str">
        <f ca="1">IFERROR(Mérföldkövek[[#This Row],[Befejezés]],"")</f>
        <v/>
      </c>
      <c r="E65" s="99" t="str">
        <f>IFERROR(Mérföldkövek[[#This Row],[Volumen]],"")</f>
        <v/>
      </c>
      <c r="F65" s="70" t="str">
        <f>IFERROR(Mérföldkövek[[#This Row],[Kockázat]],"")</f>
        <v/>
      </c>
      <c r="G65" s="70" t="str">
        <f>IFERROR(Mérföldkövek[[#This Row],[Részleg 02]],"")</f>
        <v/>
      </c>
      <c r="H65" s="70" t="str">
        <f>IFERROR(Mérföldkövek[[#This Row],[Részleg 01]],"")</f>
        <v/>
      </c>
      <c r="I65" s="68" t="str" cm="1">
        <f t="array" aca="1" ref="I6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65" s="68" t="str" cm="1">
        <f t="array" aca="1" ref="J6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65" s="68" t="str" cm="1">
        <f t="array" aca="1" ref="K6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65" s="68" t="str" cm="1">
        <f t="array" aca="1" ref="L6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65" s="68" t="str" cm="1">
        <f t="array" aca="1" ref="M6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65" s="68" t="str" cm="1">
        <f t="array" aca="1" ref="N6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65" s="68" t="str" cm="1">
        <f t="array" aca="1" ref="O6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65" s="68" t="str" cm="1">
        <f t="array" aca="1" ref="P6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65" s="68" t="str" cm="1">
        <f t="array" aca="1" ref="Q6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65" s="68" t="str" cm="1">
        <f t="array" aca="1" ref="R6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65" s="68" t="str" cm="1">
        <f t="array" aca="1" ref="S6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65" s="68" t="str" cm="1">
        <f t="array" aca="1" ref="T6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65" s="68" t="str" cm="1">
        <f t="array" aca="1" ref="U6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65" s="68" t="str" cm="1">
        <f t="array" aca="1" ref="V6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65" s="68" t="str" cm="1">
        <f t="array" aca="1" ref="W6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65" s="68" t="str" cm="1">
        <f t="array" aca="1" ref="X6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65" s="68" t="str" cm="1">
        <f t="array" aca="1" ref="Y6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65" s="68" t="str" cm="1">
        <f t="array" aca="1" ref="Z6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65" s="68" t="str" cm="1">
        <f t="array" aca="1" ref="AA6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65" s="68" t="str" cm="1">
        <f t="array" aca="1" ref="AB6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65" s="68" t="str" cm="1">
        <f t="array" aca="1" ref="AC6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65" s="68" t="str" cm="1">
        <f t="array" aca="1" ref="AD6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65" s="68" t="str" cm="1">
        <f t="array" aca="1" ref="AE6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65" s="68" t="str" cm="1">
        <f t="array" aca="1" ref="AF6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65" s="68" t="str" cm="1">
        <f t="array" aca="1" ref="AG6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65" s="68" t="str" cm="1">
        <f t="array" aca="1" ref="AH6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65" s="68" t="str" cm="1">
        <f t="array" aca="1" ref="AI6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65" s="68" t="str" cm="1">
        <f t="array" aca="1" ref="AJ6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65" s="68" t="str" cm="1">
        <f t="array" aca="1" ref="AK6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65" s="68" t="str" cm="1">
        <f t="array" aca="1" ref="AL6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65" s="68" t="str" cm="1">
        <f t="array" aca="1" ref="AM6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65" s="68" t="str" cm="1">
        <f t="array" aca="1" ref="AN6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65" s="68" t="str" cm="1">
        <f t="array" aca="1" ref="AO6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65" s="68" t="str" cm="1">
        <f t="array" aca="1" ref="AP6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65" s="68" t="str" cm="1">
        <f t="array" aca="1" ref="AQ6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65" s="68" t="str" cm="1">
        <f t="array" aca="1" ref="AR6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65" s="68" t="str" cm="1">
        <f t="array" aca="1" ref="AS6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65" s="68" t="str" cm="1">
        <f t="array" aca="1" ref="AT6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65" s="68" t="str" cm="1">
        <f t="array" aca="1" ref="AU6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65" s="68" t="str" cm="1">
        <f t="array" aca="1" ref="AV6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65" s="68" t="str" cm="1">
        <f t="array" aca="1" ref="AW6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65" s="68" t="str" cm="1">
        <f t="array" aca="1" ref="AX6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66" spans="1:50" x14ac:dyDescent="0.3">
      <c r="A66" s="78" t="str">
        <f>IFERROR(Mérföldkövek[[#This Row],[Feladat ID]],"")</f>
        <v>-</v>
      </c>
      <c r="B66" s="70" t="str">
        <f>IFERROR(Mérföldkövek[[#This Row],[Feladat leírás]],"")</f>
        <v/>
      </c>
      <c r="C66" s="100" t="str">
        <f ca="1">IFERROR(Mérföldkövek[[#This Row],[Kezdés]],"")</f>
        <v/>
      </c>
      <c r="D66" s="100" t="str">
        <f ca="1">IFERROR(Mérföldkövek[[#This Row],[Befejezés]],"")</f>
        <v/>
      </c>
      <c r="E66" s="99" t="str">
        <f>IFERROR(Mérföldkövek[[#This Row],[Volumen]],"")</f>
        <v/>
      </c>
      <c r="F66" s="70" t="str">
        <f>IFERROR(Mérföldkövek[[#This Row],[Kockázat]],"")</f>
        <v/>
      </c>
      <c r="G66" s="70" t="str">
        <f>IFERROR(Mérföldkövek[[#This Row],[Részleg 02]],"")</f>
        <v/>
      </c>
      <c r="H66" s="70" t="str">
        <f>IFERROR(Mérföldkövek[[#This Row],[Részleg 01]],"")</f>
        <v/>
      </c>
      <c r="I66" s="68" t="str" cm="1">
        <f t="array" aca="1" ref="I6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66" s="68" t="str" cm="1">
        <f t="array" aca="1" ref="J6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66" s="68" t="str" cm="1">
        <f t="array" aca="1" ref="K6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66" s="68" t="str" cm="1">
        <f t="array" aca="1" ref="L6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66" s="68" t="str" cm="1">
        <f t="array" aca="1" ref="M6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66" s="68" t="str" cm="1">
        <f t="array" aca="1" ref="N6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66" s="68" t="str" cm="1">
        <f t="array" aca="1" ref="O6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66" s="68" t="str" cm="1">
        <f t="array" aca="1" ref="P6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66" s="68" t="str" cm="1">
        <f t="array" aca="1" ref="Q6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66" s="68" t="str" cm="1">
        <f t="array" aca="1" ref="R6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66" s="68" t="str" cm="1">
        <f t="array" aca="1" ref="S6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66" s="68" t="str" cm="1">
        <f t="array" aca="1" ref="T6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66" s="68" t="str" cm="1">
        <f t="array" aca="1" ref="U6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66" s="68" t="str" cm="1">
        <f t="array" aca="1" ref="V6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66" s="68" t="str" cm="1">
        <f t="array" aca="1" ref="W6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66" s="68" t="str" cm="1">
        <f t="array" aca="1" ref="X6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66" s="68" t="str" cm="1">
        <f t="array" aca="1" ref="Y6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66" s="68" t="str" cm="1">
        <f t="array" aca="1" ref="Z6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66" s="68" t="str" cm="1">
        <f t="array" aca="1" ref="AA6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66" s="68" t="str" cm="1">
        <f t="array" aca="1" ref="AB6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66" s="68" t="str" cm="1">
        <f t="array" aca="1" ref="AC6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66" s="68" t="str" cm="1">
        <f t="array" aca="1" ref="AD6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66" s="68" t="str" cm="1">
        <f t="array" aca="1" ref="AE6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66" s="68" t="str" cm="1">
        <f t="array" aca="1" ref="AF6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66" s="68" t="str" cm="1">
        <f t="array" aca="1" ref="AG6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66" s="68" t="str" cm="1">
        <f t="array" aca="1" ref="AH6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66" s="68" t="str" cm="1">
        <f t="array" aca="1" ref="AI6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66" s="68" t="str" cm="1">
        <f t="array" aca="1" ref="AJ6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66" s="68" t="str" cm="1">
        <f t="array" aca="1" ref="AK6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66" s="68" t="str" cm="1">
        <f t="array" aca="1" ref="AL6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66" s="68" t="str" cm="1">
        <f t="array" aca="1" ref="AM6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66" s="68" t="str" cm="1">
        <f t="array" aca="1" ref="AN6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66" s="68" t="str" cm="1">
        <f t="array" aca="1" ref="AO6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66" s="68" t="str" cm="1">
        <f t="array" aca="1" ref="AP6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66" s="68" t="str" cm="1">
        <f t="array" aca="1" ref="AQ6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66" s="68" t="str" cm="1">
        <f t="array" aca="1" ref="AR6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66" s="68" t="str" cm="1">
        <f t="array" aca="1" ref="AS6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66" s="68" t="str" cm="1">
        <f t="array" aca="1" ref="AT6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66" s="68" t="str" cm="1">
        <f t="array" aca="1" ref="AU6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66" s="68" t="str" cm="1">
        <f t="array" aca="1" ref="AV6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66" s="68" t="str" cm="1">
        <f t="array" aca="1" ref="AW6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66" s="68" t="str" cm="1">
        <f t="array" aca="1" ref="AX6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67" spans="1:50" x14ac:dyDescent="0.3">
      <c r="A67" s="78" t="str">
        <f>IFERROR(Mérföldkövek[[#This Row],[Feladat ID]],"")</f>
        <v>-</v>
      </c>
      <c r="B67" s="70" t="str">
        <f>IFERROR(Mérföldkövek[[#This Row],[Feladat leírás]],"")</f>
        <v/>
      </c>
      <c r="C67" s="100" t="str">
        <f ca="1">IFERROR(Mérföldkövek[[#This Row],[Kezdés]],"")</f>
        <v/>
      </c>
      <c r="D67" s="100" t="str">
        <f ca="1">IFERROR(Mérföldkövek[[#This Row],[Befejezés]],"")</f>
        <v/>
      </c>
      <c r="E67" s="99" t="str">
        <f>IFERROR(Mérföldkövek[[#This Row],[Volumen]],"")</f>
        <v/>
      </c>
      <c r="F67" s="70" t="str">
        <f>IFERROR(Mérföldkövek[[#This Row],[Kockázat]],"")</f>
        <v/>
      </c>
      <c r="G67" s="70" t="str">
        <f>IFERROR(Mérföldkövek[[#This Row],[Részleg 02]],"")</f>
        <v/>
      </c>
      <c r="H67" s="70" t="str">
        <f>IFERROR(Mérföldkövek[[#This Row],[Részleg 01]],"")</f>
        <v/>
      </c>
      <c r="I67" s="68" t="str" cm="1">
        <f t="array" aca="1" ref="I6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67" s="68" t="str" cm="1">
        <f t="array" aca="1" ref="J6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67" s="68" t="str" cm="1">
        <f t="array" aca="1" ref="K6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67" s="68" t="str" cm="1">
        <f t="array" aca="1" ref="L6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67" s="68" t="str" cm="1">
        <f t="array" aca="1" ref="M6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67" s="68" t="str" cm="1">
        <f t="array" aca="1" ref="N6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67" s="68" t="str" cm="1">
        <f t="array" aca="1" ref="O6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67" s="68" t="str" cm="1">
        <f t="array" aca="1" ref="P6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67" s="68" t="str" cm="1">
        <f t="array" aca="1" ref="Q6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67" s="68" t="str" cm="1">
        <f t="array" aca="1" ref="R6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67" s="68" t="str" cm="1">
        <f t="array" aca="1" ref="S6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67" s="68" t="str" cm="1">
        <f t="array" aca="1" ref="T6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67" s="68" t="str" cm="1">
        <f t="array" aca="1" ref="U6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67" s="68" t="str" cm="1">
        <f t="array" aca="1" ref="V6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67" s="68" t="str" cm="1">
        <f t="array" aca="1" ref="W6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67" s="68" t="str" cm="1">
        <f t="array" aca="1" ref="X6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67" s="68" t="str" cm="1">
        <f t="array" aca="1" ref="Y6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67" s="68" t="str" cm="1">
        <f t="array" aca="1" ref="Z6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67" s="68" t="str" cm="1">
        <f t="array" aca="1" ref="AA6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67" s="68" t="str" cm="1">
        <f t="array" aca="1" ref="AB6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67" s="68" t="str" cm="1">
        <f t="array" aca="1" ref="AC6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67" s="68" t="str" cm="1">
        <f t="array" aca="1" ref="AD6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67" s="68" t="str" cm="1">
        <f t="array" aca="1" ref="AE6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67" s="68" t="str" cm="1">
        <f t="array" aca="1" ref="AF6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67" s="68" t="str" cm="1">
        <f t="array" aca="1" ref="AG6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67" s="68" t="str" cm="1">
        <f t="array" aca="1" ref="AH6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67" s="68" t="str" cm="1">
        <f t="array" aca="1" ref="AI6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67" s="68" t="str" cm="1">
        <f t="array" aca="1" ref="AJ6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67" s="68" t="str" cm="1">
        <f t="array" aca="1" ref="AK6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67" s="68" t="str" cm="1">
        <f t="array" aca="1" ref="AL6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67" s="68" t="str" cm="1">
        <f t="array" aca="1" ref="AM6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67" s="68" t="str" cm="1">
        <f t="array" aca="1" ref="AN6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67" s="68" t="str" cm="1">
        <f t="array" aca="1" ref="AO6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67" s="68" t="str" cm="1">
        <f t="array" aca="1" ref="AP6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67" s="68" t="str" cm="1">
        <f t="array" aca="1" ref="AQ6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67" s="68" t="str" cm="1">
        <f t="array" aca="1" ref="AR6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67" s="68" t="str" cm="1">
        <f t="array" aca="1" ref="AS6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67" s="68" t="str" cm="1">
        <f t="array" aca="1" ref="AT6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67" s="68" t="str" cm="1">
        <f t="array" aca="1" ref="AU6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67" s="68" t="str" cm="1">
        <f t="array" aca="1" ref="AV6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67" s="68" t="str" cm="1">
        <f t="array" aca="1" ref="AW6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67" s="68" t="str" cm="1">
        <f t="array" aca="1" ref="AX6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68" spans="1:50" x14ac:dyDescent="0.3">
      <c r="A68" s="78" t="str">
        <f>IFERROR(Mérföldkövek[[#This Row],[Feladat ID]],"")</f>
        <v>-</v>
      </c>
      <c r="B68" s="70" t="str">
        <f>IFERROR(Mérföldkövek[[#This Row],[Feladat leírás]],"")</f>
        <v/>
      </c>
      <c r="C68" s="100" t="str">
        <f ca="1">IFERROR(Mérföldkövek[[#This Row],[Kezdés]],"")</f>
        <v/>
      </c>
      <c r="D68" s="100" t="str">
        <f ca="1">IFERROR(Mérföldkövek[[#This Row],[Befejezés]],"")</f>
        <v/>
      </c>
      <c r="E68" s="99" t="str">
        <f>IFERROR(Mérföldkövek[[#This Row],[Volumen]],"")</f>
        <v/>
      </c>
      <c r="F68" s="70" t="str">
        <f>IFERROR(Mérföldkövek[[#This Row],[Kockázat]],"")</f>
        <v/>
      </c>
      <c r="G68" s="70" t="str">
        <f>IFERROR(Mérföldkövek[[#This Row],[Részleg 02]],"")</f>
        <v/>
      </c>
      <c r="H68" s="70" t="str">
        <f>IFERROR(Mérföldkövek[[#This Row],[Részleg 01]],"")</f>
        <v/>
      </c>
      <c r="I68" s="68" t="str" cm="1">
        <f t="array" aca="1" ref="I6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68" s="68" t="str" cm="1">
        <f t="array" aca="1" ref="J6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68" s="68" t="str" cm="1">
        <f t="array" aca="1" ref="K6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68" s="68" t="str" cm="1">
        <f t="array" aca="1" ref="L6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68" s="68" t="str" cm="1">
        <f t="array" aca="1" ref="M6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68" s="68" t="str" cm="1">
        <f t="array" aca="1" ref="N6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68" s="68" t="str" cm="1">
        <f t="array" aca="1" ref="O6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68" s="68" t="str" cm="1">
        <f t="array" aca="1" ref="P6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68" s="68" t="str" cm="1">
        <f t="array" aca="1" ref="Q6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68" s="68" t="str" cm="1">
        <f t="array" aca="1" ref="R6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68" s="68" t="str" cm="1">
        <f t="array" aca="1" ref="S6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68" s="68" t="str" cm="1">
        <f t="array" aca="1" ref="T6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68" s="68" t="str" cm="1">
        <f t="array" aca="1" ref="U6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68" s="68" t="str" cm="1">
        <f t="array" aca="1" ref="V6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68" s="68" t="str" cm="1">
        <f t="array" aca="1" ref="W6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68" s="68" t="str" cm="1">
        <f t="array" aca="1" ref="X6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68" s="68" t="str" cm="1">
        <f t="array" aca="1" ref="Y6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68" s="68" t="str" cm="1">
        <f t="array" aca="1" ref="Z6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68" s="68" t="str" cm="1">
        <f t="array" aca="1" ref="AA6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68" s="68" t="str" cm="1">
        <f t="array" aca="1" ref="AB6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68" s="68" t="str" cm="1">
        <f t="array" aca="1" ref="AC6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68" s="68" t="str" cm="1">
        <f t="array" aca="1" ref="AD6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68" s="68" t="str" cm="1">
        <f t="array" aca="1" ref="AE6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68" s="68" t="str" cm="1">
        <f t="array" aca="1" ref="AF6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68" s="68" t="str" cm="1">
        <f t="array" aca="1" ref="AG6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68" s="68" t="str" cm="1">
        <f t="array" aca="1" ref="AH6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68" s="68" t="str" cm="1">
        <f t="array" aca="1" ref="AI6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68" s="68" t="str" cm="1">
        <f t="array" aca="1" ref="AJ6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68" s="68" t="str" cm="1">
        <f t="array" aca="1" ref="AK6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68" s="68" t="str" cm="1">
        <f t="array" aca="1" ref="AL6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68" s="68" t="str" cm="1">
        <f t="array" aca="1" ref="AM6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68" s="68" t="str" cm="1">
        <f t="array" aca="1" ref="AN6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68" s="68" t="str" cm="1">
        <f t="array" aca="1" ref="AO6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68" s="68" t="str" cm="1">
        <f t="array" aca="1" ref="AP6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68" s="68" t="str" cm="1">
        <f t="array" aca="1" ref="AQ6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68" s="68" t="str" cm="1">
        <f t="array" aca="1" ref="AR6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68" s="68" t="str" cm="1">
        <f t="array" aca="1" ref="AS6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68" s="68" t="str" cm="1">
        <f t="array" aca="1" ref="AT6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68" s="68" t="str" cm="1">
        <f t="array" aca="1" ref="AU6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68" s="68" t="str" cm="1">
        <f t="array" aca="1" ref="AV6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68" s="68" t="str" cm="1">
        <f t="array" aca="1" ref="AW6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68" s="68" t="str" cm="1">
        <f t="array" aca="1" ref="AX6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69" spans="1:50" x14ac:dyDescent="0.3">
      <c r="A69" s="78" t="str">
        <f>IFERROR(Mérföldkövek[[#This Row],[Feladat ID]],"")</f>
        <v>-</v>
      </c>
      <c r="B69" s="70" t="str">
        <f>IFERROR(Mérföldkövek[[#This Row],[Feladat leírás]],"")</f>
        <v/>
      </c>
      <c r="C69" s="100" t="str">
        <f ca="1">IFERROR(Mérföldkövek[[#This Row],[Kezdés]],"")</f>
        <v/>
      </c>
      <c r="D69" s="100" t="str">
        <f ca="1">IFERROR(Mérföldkövek[[#This Row],[Befejezés]],"")</f>
        <v/>
      </c>
      <c r="E69" s="99" t="str">
        <f>IFERROR(Mérföldkövek[[#This Row],[Volumen]],"")</f>
        <v/>
      </c>
      <c r="F69" s="70" t="str">
        <f>IFERROR(Mérföldkövek[[#This Row],[Kockázat]],"")</f>
        <v/>
      </c>
      <c r="G69" s="70" t="str">
        <f>IFERROR(Mérföldkövek[[#This Row],[Részleg 02]],"")</f>
        <v/>
      </c>
      <c r="H69" s="70" t="str">
        <f>IFERROR(Mérföldkövek[[#This Row],[Részleg 01]],"")</f>
        <v/>
      </c>
      <c r="I69" s="68" t="str" cm="1">
        <f t="array" aca="1" ref="I6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69" s="68" t="str" cm="1">
        <f t="array" aca="1" ref="J6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69" s="68" t="str" cm="1">
        <f t="array" aca="1" ref="K6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69" s="68" t="str" cm="1">
        <f t="array" aca="1" ref="L6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69" s="68" t="str" cm="1">
        <f t="array" aca="1" ref="M6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69" s="68" t="str" cm="1">
        <f t="array" aca="1" ref="N6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69" s="68" t="str" cm="1">
        <f t="array" aca="1" ref="O6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69" s="68" t="str" cm="1">
        <f t="array" aca="1" ref="P6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69" s="68" t="str" cm="1">
        <f t="array" aca="1" ref="Q6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69" s="68" t="str" cm="1">
        <f t="array" aca="1" ref="R6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69" s="68" t="str" cm="1">
        <f t="array" aca="1" ref="S6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69" s="68" t="str" cm="1">
        <f t="array" aca="1" ref="T6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69" s="68" t="str" cm="1">
        <f t="array" aca="1" ref="U6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69" s="68" t="str" cm="1">
        <f t="array" aca="1" ref="V6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69" s="68" t="str" cm="1">
        <f t="array" aca="1" ref="W6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69" s="68" t="str" cm="1">
        <f t="array" aca="1" ref="X6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69" s="68" t="str" cm="1">
        <f t="array" aca="1" ref="Y6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69" s="68" t="str" cm="1">
        <f t="array" aca="1" ref="Z6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69" s="68" t="str" cm="1">
        <f t="array" aca="1" ref="AA6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69" s="68" t="str" cm="1">
        <f t="array" aca="1" ref="AB6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69" s="68" t="str" cm="1">
        <f t="array" aca="1" ref="AC6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69" s="68" t="str" cm="1">
        <f t="array" aca="1" ref="AD6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69" s="68" t="str" cm="1">
        <f t="array" aca="1" ref="AE6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69" s="68" t="str" cm="1">
        <f t="array" aca="1" ref="AF6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69" s="68" t="str" cm="1">
        <f t="array" aca="1" ref="AG6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69" s="68" t="str" cm="1">
        <f t="array" aca="1" ref="AH6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69" s="68" t="str" cm="1">
        <f t="array" aca="1" ref="AI6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69" s="68" t="str" cm="1">
        <f t="array" aca="1" ref="AJ6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69" s="68" t="str" cm="1">
        <f t="array" aca="1" ref="AK6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69" s="68" t="str" cm="1">
        <f t="array" aca="1" ref="AL6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69" s="68" t="str" cm="1">
        <f t="array" aca="1" ref="AM6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69" s="68" t="str" cm="1">
        <f t="array" aca="1" ref="AN6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69" s="68" t="str" cm="1">
        <f t="array" aca="1" ref="AO6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69" s="68" t="str" cm="1">
        <f t="array" aca="1" ref="AP6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69" s="68" t="str" cm="1">
        <f t="array" aca="1" ref="AQ6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69" s="68" t="str" cm="1">
        <f t="array" aca="1" ref="AR6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69" s="68" t="str" cm="1">
        <f t="array" aca="1" ref="AS6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69" s="68" t="str" cm="1">
        <f t="array" aca="1" ref="AT6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69" s="68" t="str" cm="1">
        <f t="array" aca="1" ref="AU6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69" s="68" t="str" cm="1">
        <f t="array" aca="1" ref="AV6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69" s="68" t="str" cm="1">
        <f t="array" aca="1" ref="AW6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69" s="68" t="str" cm="1">
        <f t="array" aca="1" ref="AX6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70" spans="1:50" x14ac:dyDescent="0.3">
      <c r="A70" s="78" t="str">
        <f>IFERROR(Mérföldkövek[[#This Row],[Feladat ID]],"")</f>
        <v>-</v>
      </c>
      <c r="B70" s="70" t="str">
        <f>IFERROR(Mérföldkövek[[#This Row],[Feladat leírás]],"")</f>
        <v/>
      </c>
      <c r="C70" s="100" t="str">
        <f ca="1">IFERROR(Mérföldkövek[[#This Row],[Kezdés]],"")</f>
        <v/>
      </c>
      <c r="D70" s="100" t="str">
        <f ca="1">IFERROR(Mérföldkövek[[#This Row],[Befejezés]],"")</f>
        <v/>
      </c>
      <c r="E70" s="99" t="str">
        <f>IFERROR(Mérföldkövek[[#This Row],[Volumen]],"")</f>
        <v/>
      </c>
      <c r="F70" s="70" t="str">
        <f>IFERROR(Mérföldkövek[[#This Row],[Kockázat]],"")</f>
        <v/>
      </c>
      <c r="G70" s="70" t="str">
        <f>IFERROR(Mérföldkövek[[#This Row],[Részleg 02]],"")</f>
        <v/>
      </c>
      <c r="H70" s="70" t="str">
        <f>IFERROR(Mérföldkövek[[#This Row],[Részleg 01]],"")</f>
        <v/>
      </c>
      <c r="I70" s="68" t="str" cm="1">
        <f t="array" aca="1" ref="I7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70" s="68" t="str" cm="1">
        <f t="array" aca="1" ref="J7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70" s="68" t="str" cm="1">
        <f t="array" aca="1" ref="K7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70" s="68" t="str" cm="1">
        <f t="array" aca="1" ref="L7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70" s="68" t="str" cm="1">
        <f t="array" aca="1" ref="M7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70" s="68" t="str" cm="1">
        <f t="array" aca="1" ref="N7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70" s="68" t="str" cm="1">
        <f t="array" aca="1" ref="O7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70" s="68" t="str" cm="1">
        <f t="array" aca="1" ref="P7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70" s="68" t="str" cm="1">
        <f t="array" aca="1" ref="Q7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70" s="68" t="str" cm="1">
        <f t="array" aca="1" ref="R7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70" s="68" t="str" cm="1">
        <f t="array" aca="1" ref="S7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70" s="68" t="str" cm="1">
        <f t="array" aca="1" ref="T7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70" s="68" t="str" cm="1">
        <f t="array" aca="1" ref="U7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70" s="68" t="str" cm="1">
        <f t="array" aca="1" ref="V7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70" s="68" t="str" cm="1">
        <f t="array" aca="1" ref="W7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70" s="68" t="str" cm="1">
        <f t="array" aca="1" ref="X7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70" s="68" t="str" cm="1">
        <f t="array" aca="1" ref="Y7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70" s="68" t="str" cm="1">
        <f t="array" aca="1" ref="Z7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70" s="68" t="str" cm="1">
        <f t="array" aca="1" ref="AA7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70" s="68" t="str" cm="1">
        <f t="array" aca="1" ref="AB7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70" s="68" t="str" cm="1">
        <f t="array" aca="1" ref="AC7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70" s="68" t="str" cm="1">
        <f t="array" aca="1" ref="AD7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70" s="68" t="str" cm="1">
        <f t="array" aca="1" ref="AE7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70" s="68" t="str" cm="1">
        <f t="array" aca="1" ref="AF7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70" s="68" t="str" cm="1">
        <f t="array" aca="1" ref="AG7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70" s="68" t="str" cm="1">
        <f t="array" aca="1" ref="AH7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70" s="68" t="str" cm="1">
        <f t="array" aca="1" ref="AI7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70" s="68" t="str" cm="1">
        <f t="array" aca="1" ref="AJ7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70" s="68" t="str" cm="1">
        <f t="array" aca="1" ref="AK7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70" s="68" t="str" cm="1">
        <f t="array" aca="1" ref="AL7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70" s="68" t="str" cm="1">
        <f t="array" aca="1" ref="AM7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70" s="68" t="str" cm="1">
        <f t="array" aca="1" ref="AN7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70" s="68" t="str" cm="1">
        <f t="array" aca="1" ref="AO7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70" s="68" t="str" cm="1">
        <f t="array" aca="1" ref="AP7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70" s="68" t="str" cm="1">
        <f t="array" aca="1" ref="AQ7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70" s="68" t="str" cm="1">
        <f t="array" aca="1" ref="AR7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70" s="68" t="str" cm="1">
        <f t="array" aca="1" ref="AS7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70" s="68" t="str" cm="1">
        <f t="array" aca="1" ref="AT7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70" s="68" t="str" cm="1">
        <f t="array" aca="1" ref="AU7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70" s="68" t="str" cm="1">
        <f t="array" aca="1" ref="AV7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70" s="68" t="str" cm="1">
        <f t="array" aca="1" ref="AW7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70" s="68" t="str" cm="1">
        <f t="array" aca="1" ref="AX7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71" spans="1:50" x14ac:dyDescent="0.3">
      <c r="A71" s="78" t="str">
        <f>IFERROR(Mérföldkövek[[#This Row],[Feladat ID]],"")</f>
        <v>-</v>
      </c>
      <c r="B71" s="70" t="str">
        <f>IFERROR(Mérföldkövek[[#This Row],[Feladat leírás]],"")</f>
        <v/>
      </c>
      <c r="C71" s="100" t="str">
        <f ca="1">IFERROR(Mérföldkövek[[#This Row],[Kezdés]],"")</f>
        <v/>
      </c>
      <c r="D71" s="100" t="str">
        <f ca="1">IFERROR(Mérföldkövek[[#This Row],[Befejezés]],"")</f>
        <v/>
      </c>
      <c r="E71" s="99" t="str">
        <f>IFERROR(Mérföldkövek[[#This Row],[Volumen]],"")</f>
        <v/>
      </c>
      <c r="F71" s="70" t="str">
        <f>IFERROR(Mérföldkövek[[#This Row],[Kockázat]],"")</f>
        <v/>
      </c>
      <c r="G71" s="70" t="str">
        <f>IFERROR(Mérföldkövek[[#This Row],[Részleg 02]],"")</f>
        <v/>
      </c>
      <c r="H71" s="70" t="str">
        <f>IFERROR(Mérföldkövek[[#This Row],[Részleg 01]],"")</f>
        <v/>
      </c>
      <c r="I71" s="68" t="str" cm="1">
        <f t="array" aca="1" ref="I7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71" s="68" t="str" cm="1">
        <f t="array" aca="1" ref="J7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71" s="68" t="str" cm="1">
        <f t="array" aca="1" ref="K7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71" s="68" t="str" cm="1">
        <f t="array" aca="1" ref="L7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71" s="68" t="str" cm="1">
        <f t="array" aca="1" ref="M7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71" s="68" t="str" cm="1">
        <f t="array" aca="1" ref="N7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71" s="68" t="str" cm="1">
        <f t="array" aca="1" ref="O7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71" s="68" t="str" cm="1">
        <f t="array" aca="1" ref="P7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71" s="68" t="str" cm="1">
        <f t="array" aca="1" ref="Q7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71" s="68" t="str" cm="1">
        <f t="array" aca="1" ref="R7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71" s="68" t="str" cm="1">
        <f t="array" aca="1" ref="S7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71" s="68" t="str" cm="1">
        <f t="array" aca="1" ref="T7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71" s="68" t="str" cm="1">
        <f t="array" aca="1" ref="U7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71" s="68" t="str" cm="1">
        <f t="array" aca="1" ref="V7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71" s="68" t="str" cm="1">
        <f t="array" aca="1" ref="W7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71" s="68" t="str" cm="1">
        <f t="array" aca="1" ref="X7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71" s="68" t="str" cm="1">
        <f t="array" aca="1" ref="Y7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71" s="68" t="str" cm="1">
        <f t="array" aca="1" ref="Z7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71" s="68" t="str" cm="1">
        <f t="array" aca="1" ref="AA7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71" s="68" t="str" cm="1">
        <f t="array" aca="1" ref="AB7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71" s="68" t="str" cm="1">
        <f t="array" aca="1" ref="AC7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71" s="68" t="str" cm="1">
        <f t="array" aca="1" ref="AD7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71" s="68" t="str" cm="1">
        <f t="array" aca="1" ref="AE7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71" s="68" t="str" cm="1">
        <f t="array" aca="1" ref="AF7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71" s="68" t="str" cm="1">
        <f t="array" aca="1" ref="AG7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71" s="68" t="str" cm="1">
        <f t="array" aca="1" ref="AH7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71" s="68" t="str" cm="1">
        <f t="array" aca="1" ref="AI7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71" s="68" t="str" cm="1">
        <f t="array" aca="1" ref="AJ7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71" s="68" t="str" cm="1">
        <f t="array" aca="1" ref="AK7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71" s="68" t="str" cm="1">
        <f t="array" aca="1" ref="AL7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71" s="68" t="str" cm="1">
        <f t="array" aca="1" ref="AM7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71" s="68" t="str" cm="1">
        <f t="array" aca="1" ref="AN7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71" s="68" t="str" cm="1">
        <f t="array" aca="1" ref="AO7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71" s="68" t="str" cm="1">
        <f t="array" aca="1" ref="AP7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71" s="68" t="str" cm="1">
        <f t="array" aca="1" ref="AQ7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71" s="68" t="str" cm="1">
        <f t="array" aca="1" ref="AR7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71" s="68" t="str" cm="1">
        <f t="array" aca="1" ref="AS7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71" s="68" t="str" cm="1">
        <f t="array" aca="1" ref="AT7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71" s="68" t="str" cm="1">
        <f t="array" aca="1" ref="AU7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71" s="68" t="str" cm="1">
        <f t="array" aca="1" ref="AV7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71" s="68" t="str" cm="1">
        <f t="array" aca="1" ref="AW7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71" s="68" t="str" cm="1">
        <f t="array" aca="1" ref="AX7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72" spans="1:50" x14ac:dyDescent="0.3">
      <c r="A72" s="78" t="str">
        <f>IFERROR(Mérföldkövek[[#This Row],[Feladat ID]],"")</f>
        <v>-</v>
      </c>
      <c r="B72" s="70" t="str">
        <f>IFERROR(Mérföldkövek[[#This Row],[Feladat leírás]],"")</f>
        <v/>
      </c>
      <c r="C72" s="100" t="str">
        <f ca="1">IFERROR(Mérföldkövek[[#This Row],[Kezdés]],"")</f>
        <v/>
      </c>
      <c r="D72" s="100" t="str">
        <f ca="1">IFERROR(Mérföldkövek[[#This Row],[Befejezés]],"")</f>
        <v/>
      </c>
      <c r="E72" s="99" t="str">
        <f>IFERROR(Mérföldkövek[[#This Row],[Volumen]],"")</f>
        <v/>
      </c>
      <c r="F72" s="70" t="str">
        <f>IFERROR(Mérföldkövek[[#This Row],[Kockázat]],"")</f>
        <v/>
      </c>
      <c r="G72" s="70" t="str">
        <f>IFERROR(Mérföldkövek[[#This Row],[Részleg 02]],"")</f>
        <v/>
      </c>
      <c r="H72" s="70" t="str">
        <f>IFERROR(Mérföldkövek[[#This Row],[Részleg 01]],"")</f>
        <v/>
      </c>
      <c r="I72" s="68" t="str" cm="1">
        <f t="array" aca="1" ref="I7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72" s="68" t="str" cm="1">
        <f t="array" aca="1" ref="J7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72" s="68" t="str" cm="1">
        <f t="array" aca="1" ref="K7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72" s="68" t="str" cm="1">
        <f t="array" aca="1" ref="L7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72" s="68" t="str" cm="1">
        <f t="array" aca="1" ref="M7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72" s="68" t="str" cm="1">
        <f t="array" aca="1" ref="N7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72" s="68" t="str" cm="1">
        <f t="array" aca="1" ref="O7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72" s="68" t="str" cm="1">
        <f t="array" aca="1" ref="P7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72" s="68" t="str" cm="1">
        <f t="array" aca="1" ref="Q7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72" s="68" t="str" cm="1">
        <f t="array" aca="1" ref="R7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72" s="68" t="str" cm="1">
        <f t="array" aca="1" ref="S7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72" s="68" t="str" cm="1">
        <f t="array" aca="1" ref="T7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72" s="68" t="str" cm="1">
        <f t="array" aca="1" ref="U7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72" s="68" t="str" cm="1">
        <f t="array" aca="1" ref="V7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72" s="68" t="str" cm="1">
        <f t="array" aca="1" ref="W7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72" s="68" t="str" cm="1">
        <f t="array" aca="1" ref="X7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72" s="68" t="str" cm="1">
        <f t="array" aca="1" ref="Y7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72" s="68" t="str" cm="1">
        <f t="array" aca="1" ref="Z7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72" s="68" t="str" cm="1">
        <f t="array" aca="1" ref="AA7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72" s="68" t="str" cm="1">
        <f t="array" aca="1" ref="AB7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72" s="68" t="str" cm="1">
        <f t="array" aca="1" ref="AC7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72" s="68" t="str" cm="1">
        <f t="array" aca="1" ref="AD7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72" s="68" t="str" cm="1">
        <f t="array" aca="1" ref="AE7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72" s="68" t="str" cm="1">
        <f t="array" aca="1" ref="AF7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72" s="68" t="str" cm="1">
        <f t="array" aca="1" ref="AG7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72" s="68" t="str" cm="1">
        <f t="array" aca="1" ref="AH7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72" s="68" t="str" cm="1">
        <f t="array" aca="1" ref="AI7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72" s="68" t="str" cm="1">
        <f t="array" aca="1" ref="AJ7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72" s="68" t="str" cm="1">
        <f t="array" aca="1" ref="AK7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72" s="68" t="str" cm="1">
        <f t="array" aca="1" ref="AL7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72" s="68" t="str" cm="1">
        <f t="array" aca="1" ref="AM7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72" s="68" t="str" cm="1">
        <f t="array" aca="1" ref="AN7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72" s="68" t="str" cm="1">
        <f t="array" aca="1" ref="AO7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72" s="68" t="str" cm="1">
        <f t="array" aca="1" ref="AP7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72" s="68" t="str" cm="1">
        <f t="array" aca="1" ref="AQ7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72" s="68" t="str" cm="1">
        <f t="array" aca="1" ref="AR7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72" s="68" t="str" cm="1">
        <f t="array" aca="1" ref="AS7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72" s="68" t="str" cm="1">
        <f t="array" aca="1" ref="AT7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72" s="68" t="str" cm="1">
        <f t="array" aca="1" ref="AU7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72" s="68" t="str" cm="1">
        <f t="array" aca="1" ref="AV7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72" s="68" t="str" cm="1">
        <f t="array" aca="1" ref="AW7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72" s="68" t="str" cm="1">
        <f t="array" aca="1" ref="AX7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73" spans="1:50" x14ac:dyDescent="0.3">
      <c r="A73" s="78" t="str">
        <f>IFERROR(Mérföldkövek[[#This Row],[Feladat ID]],"")</f>
        <v>-</v>
      </c>
      <c r="B73" s="70" t="str">
        <f>IFERROR(Mérföldkövek[[#This Row],[Feladat leírás]],"")</f>
        <v/>
      </c>
      <c r="C73" s="100" t="str">
        <f ca="1">IFERROR(Mérföldkövek[[#This Row],[Kezdés]],"")</f>
        <v/>
      </c>
      <c r="D73" s="100" t="str">
        <f ca="1">IFERROR(Mérföldkövek[[#This Row],[Befejezés]],"")</f>
        <v/>
      </c>
      <c r="E73" s="99" t="str">
        <f>IFERROR(Mérföldkövek[[#This Row],[Volumen]],"")</f>
        <v/>
      </c>
      <c r="F73" s="70" t="str">
        <f>IFERROR(Mérföldkövek[[#This Row],[Kockázat]],"")</f>
        <v/>
      </c>
      <c r="G73" s="70" t="str">
        <f>IFERROR(Mérföldkövek[[#This Row],[Részleg 02]],"")</f>
        <v/>
      </c>
      <c r="H73" s="70" t="str">
        <f>IFERROR(Mérföldkövek[[#This Row],[Részleg 01]],"")</f>
        <v/>
      </c>
      <c r="I73" s="68" t="str" cm="1">
        <f t="array" aca="1" ref="I7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73" s="68" t="str" cm="1">
        <f t="array" aca="1" ref="J7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73" s="68" t="str" cm="1">
        <f t="array" aca="1" ref="K7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73" s="68" t="str" cm="1">
        <f t="array" aca="1" ref="L7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73" s="68" t="str" cm="1">
        <f t="array" aca="1" ref="M7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73" s="68" t="str" cm="1">
        <f t="array" aca="1" ref="N7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73" s="68" t="str" cm="1">
        <f t="array" aca="1" ref="O7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73" s="68" t="str" cm="1">
        <f t="array" aca="1" ref="P7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73" s="68" t="str" cm="1">
        <f t="array" aca="1" ref="Q7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73" s="68" t="str" cm="1">
        <f t="array" aca="1" ref="R7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73" s="68" t="str" cm="1">
        <f t="array" aca="1" ref="S7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73" s="68" t="str" cm="1">
        <f t="array" aca="1" ref="T7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73" s="68" t="str" cm="1">
        <f t="array" aca="1" ref="U7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73" s="68" t="str" cm="1">
        <f t="array" aca="1" ref="V7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73" s="68" t="str" cm="1">
        <f t="array" aca="1" ref="W7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73" s="68" t="str" cm="1">
        <f t="array" aca="1" ref="X7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73" s="68" t="str" cm="1">
        <f t="array" aca="1" ref="Y7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73" s="68" t="str" cm="1">
        <f t="array" aca="1" ref="Z7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73" s="68" t="str" cm="1">
        <f t="array" aca="1" ref="AA7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73" s="68" t="str" cm="1">
        <f t="array" aca="1" ref="AB7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73" s="68" t="str" cm="1">
        <f t="array" aca="1" ref="AC7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73" s="68" t="str" cm="1">
        <f t="array" aca="1" ref="AD7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73" s="68" t="str" cm="1">
        <f t="array" aca="1" ref="AE7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73" s="68" t="str" cm="1">
        <f t="array" aca="1" ref="AF7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73" s="68" t="str" cm="1">
        <f t="array" aca="1" ref="AG7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73" s="68" t="str" cm="1">
        <f t="array" aca="1" ref="AH7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73" s="68" t="str" cm="1">
        <f t="array" aca="1" ref="AI7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73" s="68" t="str" cm="1">
        <f t="array" aca="1" ref="AJ7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73" s="68" t="str" cm="1">
        <f t="array" aca="1" ref="AK7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73" s="68" t="str" cm="1">
        <f t="array" aca="1" ref="AL7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73" s="68" t="str" cm="1">
        <f t="array" aca="1" ref="AM7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73" s="68" t="str" cm="1">
        <f t="array" aca="1" ref="AN7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73" s="68" t="str" cm="1">
        <f t="array" aca="1" ref="AO7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73" s="68" t="str" cm="1">
        <f t="array" aca="1" ref="AP7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73" s="68" t="str" cm="1">
        <f t="array" aca="1" ref="AQ7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73" s="68" t="str" cm="1">
        <f t="array" aca="1" ref="AR7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73" s="68" t="str" cm="1">
        <f t="array" aca="1" ref="AS7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73" s="68" t="str" cm="1">
        <f t="array" aca="1" ref="AT7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73" s="68" t="str" cm="1">
        <f t="array" aca="1" ref="AU7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73" s="68" t="str" cm="1">
        <f t="array" aca="1" ref="AV7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73" s="68" t="str" cm="1">
        <f t="array" aca="1" ref="AW7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73" s="68" t="str" cm="1">
        <f t="array" aca="1" ref="AX7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74" spans="1:50" x14ac:dyDescent="0.3">
      <c r="A74" s="78" t="str">
        <f>IFERROR(Mérföldkövek[[#This Row],[Feladat ID]],"")</f>
        <v>-</v>
      </c>
      <c r="B74" s="70" t="str">
        <f>IFERROR(Mérföldkövek[[#This Row],[Feladat leírás]],"")</f>
        <v/>
      </c>
      <c r="C74" s="100" t="str">
        <f ca="1">IFERROR(Mérföldkövek[[#This Row],[Kezdés]],"")</f>
        <v/>
      </c>
      <c r="D74" s="100" t="str">
        <f ca="1">IFERROR(Mérföldkövek[[#This Row],[Befejezés]],"")</f>
        <v/>
      </c>
      <c r="E74" s="99" t="str">
        <f>IFERROR(Mérföldkövek[[#This Row],[Volumen]],"")</f>
        <v/>
      </c>
      <c r="F74" s="70" t="str">
        <f>IFERROR(Mérföldkövek[[#This Row],[Kockázat]],"")</f>
        <v/>
      </c>
      <c r="G74" s="70" t="str">
        <f>IFERROR(Mérföldkövek[[#This Row],[Részleg 02]],"")</f>
        <v/>
      </c>
      <c r="H74" s="70" t="str">
        <f>IFERROR(Mérföldkövek[[#This Row],[Részleg 01]],"")</f>
        <v/>
      </c>
      <c r="I74" s="68" t="str" cm="1">
        <f t="array" aca="1" ref="I7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74" s="68" t="str" cm="1">
        <f t="array" aca="1" ref="J7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74" s="68" t="str" cm="1">
        <f t="array" aca="1" ref="K7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74" s="68" t="str" cm="1">
        <f t="array" aca="1" ref="L7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74" s="68" t="str" cm="1">
        <f t="array" aca="1" ref="M7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74" s="68" t="str" cm="1">
        <f t="array" aca="1" ref="N7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74" s="68" t="str" cm="1">
        <f t="array" aca="1" ref="O7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74" s="68" t="str" cm="1">
        <f t="array" aca="1" ref="P7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74" s="68" t="str" cm="1">
        <f t="array" aca="1" ref="Q7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74" s="68" t="str" cm="1">
        <f t="array" aca="1" ref="R7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74" s="68" t="str" cm="1">
        <f t="array" aca="1" ref="S7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74" s="68" t="str" cm="1">
        <f t="array" aca="1" ref="T7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74" s="68" t="str" cm="1">
        <f t="array" aca="1" ref="U7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74" s="68" t="str" cm="1">
        <f t="array" aca="1" ref="V7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74" s="68" t="str" cm="1">
        <f t="array" aca="1" ref="W7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74" s="68" t="str" cm="1">
        <f t="array" aca="1" ref="X7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74" s="68" t="str" cm="1">
        <f t="array" aca="1" ref="Y7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74" s="68" t="str" cm="1">
        <f t="array" aca="1" ref="Z7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74" s="68" t="str" cm="1">
        <f t="array" aca="1" ref="AA7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74" s="68" t="str" cm="1">
        <f t="array" aca="1" ref="AB7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74" s="68" t="str" cm="1">
        <f t="array" aca="1" ref="AC7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74" s="68" t="str" cm="1">
        <f t="array" aca="1" ref="AD7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74" s="68" t="str" cm="1">
        <f t="array" aca="1" ref="AE7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74" s="68" t="str" cm="1">
        <f t="array" aca="1" ref="AF7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74" s="68" t="str" cm="1">
        <f t="array" aca="1" ref="AG7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74" s="68" t="str" cm="1">
        <f t="array" aca="1" ref="AH7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74" s="68" t="str" cm="1">
        <f t="array" aca="1" ref="AI7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74" s="68" t="str" cm="1">
        <f t="array" aca="1" ref="AJ7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74" s="68" t="str" cm="1">
        <f t="array" aca="1" ref="AK7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74" s="68" t="str" cm="1">
        <f t="array" aca="1" ref="AL7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74" s="68" t="str" cm="1">
        <f t="array" aca="1" ref="AM7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74" s="68" t="str" cm="1">
        <f t="array" aca="1" ref="AN7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74" s="68" t="str" cm="1">
        <f t="array" aca="1" ref="AO7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74" s="68" t="str" cm="1">
        <f t="array" aca="1" ref="AP7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74" s="68" t="str" cm="1">
        <f t="array" aca="1" ref="AQ7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74" s="68" t="str" cm="1">
        <f t="array" aca="1" ref="AR7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74" s="68" t="str" cm="1">
        <f t="array" aca="1" ref="AS7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74" s="68" t="str" cm="1">
        <f t="array" aca="1" ref="AT7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74" s="68" t="str" cm="1">
        <f t="array" aca="1" ref="AU7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74" s="68" t="str" cm="1">
        <f t="array" aca="1" ref="AV7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74" s="68" t="str" cm="1">
        <f t="array" aca="1" ref="AW7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74" s="68" t="str" cm="1">
        <f t="array" aca="1" ref="AX7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75" spans="1:50" x14ac:dyDescent="0.3">
      <c r="A75" s="78" t="str">
        <f>IFERROR(Mérföldkövek[[#This Row],[Feladat ID]],"")</f>
        <v>-</v>
      </c>
      <c r="B75" s="70" t="str">
        <f>IFERROR(Mérföldkövek[[#This Row],[Feladat leírás]],"")</f>
        <v/>
      </c>
      <c r="C75" s="100" t="str">
        <f ca="1">IFERROR(Mérföldkövek[[#This Row],[Kezdés]],"")</f>
        <v/>
      </c>
      <c r="D75" s="100" t="str">
        <f ca="1">IFERROR(Mérföldkövek[[#This Row],[Befejezés]],"")</f>
        <v/>
      </c>
      <c r="E75" s="99" t="str">
        <f>IFERROR(Mérföldkövek[[#This Row],[Volumen]],"")</f>
        <v/>
      </c>
      <c r="F75" s="70" t="str">
        <f>IFERROR(Mérföldkövek[[#This Row],[Kockázat]],"")</f>
        <v/>
      </c>
      <c r="G75" s="70" t="str">
        <f>IFERROR(Mérföldkövek[[#This Row],[Részleg 02]],"")</f>
        <v/>
      </c>
      <c r="H75" s="70" t="str">
        <f>IFERROR(Mérföldkövek[[#This Row],[Részleg 01]],"")</f>
        <v/>
      </c>
      <c r="I75" s="68" t="str" cm="1">
        <f t="array" aca="1" ref="I7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75" s="68" t="str" cm="1">
        <f t="array" aca="1" ref="J7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75" s="68" t="str" cm="1">
        <f t="array" aca="1" ref="K7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75" s="68" t="str" cm="1">
        <f t="array" aca="1" ref="L7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75" s="68" t="str" cm="1">
        <f t="array" aca="1" ref="M7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75" s="68" t="str" cm="1">
        <f t="array" aca="1" ref="N7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75" s="68" t="str" cm="1">
        <f t="array" aca="1" ref="O7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75" s="68" t="str" cm="1">
        <f t="array" aca="1" ref="P7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75" s="68" t="str" cm="1">
        <f t="array" aca="1" ref="Q7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75" s="68" t="str" cm="1">
        <f t="array" aca="1" ref="R7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75" s="68" t="str" cm="1">
        <f t="array" aca="1" ref="S7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75" s="68" t="str" cm="1">
        <f t="array" aca="1" ref="T7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75" s="68" t="str" cm="1">
        <f t="array" aca="1" ref="U7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75" s="68" t="str" cm="1">
        <f t="array" aca="1" ref="V7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75" s="68" t="str" cm="1">
        <f t="array" aca="1" ref="W7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75" s="68" t="str" cm="1">
        <f t="array" aca="1" ref="X7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75" s="68" t="str" cm="1">
        <f t="array" aca="1" ref="Y7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75" s="68" t="str" cm="1">
        <f t="array" aca="1" ref="Z7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75" s="68" t="str" cm="1">
        <f t="array" aca="1" ref="AA7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75" s="68" t="str" cm="1">
        <f t="array" aca="1" ref="AB7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75" s="68" t="str" cm="1">
        <f t="array" aca="1" ref="AC7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75" s="68" t="str" cm="1">
        <f t="array" aca="1" ref="AD7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75" s="68" t="str" cm="1">
        <f t="array" aca="1" ref="AE7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75" s="68" t="str" cm="1">
        <f t="array" aca="1" ref="AF7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75" s="68" t="str" cm="1">
        <f t="array" aca="1" ref="AG7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75" s="68" t="str" cm="1">
        <f t="array" aca="1" ref="AH7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75" s="68" t="str" cm="1">
        <f t="array" aca="1" ref="AI7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75" s="68" t="str" cm="1">
        <f t="array" aca="1" ref="AJ7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75" s="68" t="str" cm="1">
        <f t="array" aca="1" ref="AK7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75" s="68" t="str" cm="1">
        <f t="array" aca="1" ref="AL7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75" s="68" t="str" cm="1">
        <f t="array" aca="1" ref="AM7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75" s="68" t="str" cm="1">
        <f t="array" aca="1" ref="AN7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75" s="68" t="str" cm="1">
        <f t="array" aca="1" ref="AO7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75" s="68" t="str" cm="1">
        <f t="array" aca="1" ref="AP7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75" s="68" t="str" cm="1">
        <f t="array" aca="1" ref="AQ7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75" s="68" t="str" cm="1">
        <f t="array" aca="1" ref="AR7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75" s="68" t="str" cm="1">
        <f t="array" aca="1" ref="AS7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75" s="68" t="str" cm="1">
        <f t="array" aca="1" ref="AT7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75" s="68" t="str" cm="1">
        <f t="array" aca="1" ref="AU7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75" s="68" t="str" cm="1">
        <f t="array" aca="1" ref="AV7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75" s="68" t="str" cm="1">
        <f t="array" aca="1" ref="AW7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75" s="68" t="str" cm="1">
        <f t="array" aca="1" ref="AX7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76" spans="1:50" x14ac:dyDescent="0.3">
      <c r="A76" s="78" t="str">
        <f>IFERROR(Mérföldkövek[[#This Row],[Feladat ID]],"")</f>
        <v>-</v>
      </c>
      <c r="B76" s="70" t="str">
        <f>IFERROR(Mérföldkövek[[#This Row],[Feladat leírás]],"")</f>
        <v/>
      </c>
      <c r="C76" s="100" t="str">
        <f ca="1">IFERROR(Mérföldkövek[[#This Row],[Kezdés]],"")</f>
        <v/>
      </c>
      <c r="D76" s="100" t="str">
        <f ca="1">IFERROR(Mérföldkövek[[#This Row],[Befejezés]],"")</f>
        <v/>
      </c>
      <c r="E76" s="99" t="str">
        <f>IFERROR(Mérföldkövek[[#This Row],[Volumen]],"")</f>
        <v/>
      </c>
      <c r="F76" s="70" t="str">
        <f>IFERROR(Mérföldkövek[[#This Row],[Kockázat]],"")</f>
        <v/>
      </c>
      <c r="G76" s="70" t="str">
        <f>IFERROR(Mérföldkövek[[#This Row],[Részleg 02]],"")</f>
        <v/>
      </c>
      <c r="H76" s="70" t="str">
        <f>IFERROR(Mérföldkövek[[#This Row],[Részleg 01]],"")</f>
        <v/>
      </c>
      <c r="I76" s="68" t="str" cm="1">
        <f t="array" aca="1" ref="I7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76" s="68" t="str" cm="1">
        <f t="array" aca="1" ref="J7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76" s="68" t="str" cm="1">
        <f t="array" aca="1" ref="K7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76" s="68" t="str" cm="1">
        <f t="array" aca="1" ref="L7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76" s="68" t="str" cm="1">
        <f t="array" aca="1" ref="M7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76" s="68" t="str" cm="1">
        <f t="array" aca="1" ref="N7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76" s="68" t="str" cm="1">
        <f t="array" aca="1" ref="O7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76" s="68" t="str" cm="1">
        <f t="array" aca="1" ref="P7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76" s="68" t="str" cm="1">
        <f t="array" aca="1" ref="Q7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76" s="68" t="str" cm="1">
        <f t="array" aca="1" ref="R7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76" s="68" t="str" cm="1">
        <f t="array" aca="1" ref="S7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76" s="68" t="str" cm="1">
        <f t="array" aca="1" ref="T7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76" s="68" t="str" cm="1">
        <f t="array" aca="1" ref="U7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76" s="68" t="str" cm="1">
        <f t="array" aca="1" ref="V7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76" s="68" t="str" cm="1">
        <f t="array" aca="1" ref="W7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76" s="68" t="str" cm="1">
        <f t="array" aca="1" ref="X7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76" s="68" t="str" cm="1">
        <f t="array" aca="1" ref="Y7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76" s="68" t="str" cm="1">
        <f t="array" aca="1" ref="Z7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76" s="68" t="str" cm="1">
        <f t="array" aca="1" ref="AA7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76" s="68" t="str" cm="1">
        <f t="array" aca="1" ref="AB7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76" s="68" t="str" cm="1">
        <f t="array" aca="1" ref="AC7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76" s="68" t="str" cm="1">
        <f t="array" aca="1" ref="AD7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76" s="68" t="str" cm="1">
        <f t="array" aca="1" ref="AE7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76" s="68" t="str" cm="1">
        <f t="array" aca="1" ref="AF7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76" s="68" t="str" cm="1">
        <f t="array" aca="1" ref="AG7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76" s="68" t="str" cm="1">
        <f t="array" aca="1" ref="AH7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76" s="68" t="str" cm="1">
        <f t="array" aca="1" ref="AI7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76" s="68" t="str" cm="1">
        <f t="array" aca="1" ref="AJ7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76" s="68" t="str" cm="1">
        <f t="array" aca="1" ref="AK7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76" s="68" t="str" cm="1">
        <f t="array" aca="1" ref="AL7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76" s="68" t="str" cm="1">
        <f t="array" aca="1" ref="AM7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76" s="68" t="str" cm="1">
        <f t="array" aca="1" ref="AN7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76" s="68" t="str" cm="1">
        <f t="array" aca="1" ref="AO7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76" s="68" t="str" cm="1">
        <f t="array" aca="1" ref="AP7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76" s="68" t="str" cm="1">
        <f t="array" aca="1" ref="AQ7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76" s="68" t="str" cm="1">
        <f t="array" aca="1" ref="AR7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76" s="68" t="str" cm="1">
        <f t="array" aca="1" ref="AS7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76" s="68" t="str" cm="1">
        <f t="array" aca="1" ref="AT7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76" s="68" t="str" cm="1">
        <f t="array" aca="1" ref="AU7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76" s="68" t="str" cm="1">
        <f t="array" aca="1" ref="AV7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76" s="68" t="str" cm="1">
        <f t="array" aca="1" ref="AW7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76" s="68" t="str" cm="1">
        <f t="array" aca="1" ref="AX7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77" spans="1:50" x14ac:dyDescent="0.3">
      <c r="A77" s="78" t="str">
        <f>IFERROR(Mérföldkövek[[#This Row],[Feladat ID]],"")</f>
        <v>-</v>
      </c>
      <c r="B77" s="70" t="str">
        <f>IFERROR(Mérföldkövek[[#This Row],[Feladat leírás]],"")</f>
        <v/>
      </c>
      <c r="C77" s="100" t="str">
        <f ca="1">IFERROR(Mérföldkövek[[#This Row],[Kezdés]],"")</f>
        <v/>
      </c>
      <c r="D77" s="100" t="str">
        <f ca="1">IFERROR(Mérföldkövek[[#This Row],[Befejezés]],"")</f>
        <v/>
      </c>
      <c r="E77" s="99" t="str">
        <f>IFERROR(Mérföldkövek[[#This Row],[Volumen]],"")</f>
        <v/>
      </c>
      <c r="F77" s="70" t="str">
        <f>IFERROR(Mérföldkövek[[#This Row],[Kockázat]],"")</f>
        <v/>
      </c>
      <c r="G77" s="70" t="str">
        <f>IFERROR(Mérföldkövek[[#This Row],[Részleg 02]],"")</f>
        <v/>
      </c>
      <c r="H77" s="70" t="str">
        <f>IFERROR(Mérföldkövek[[#This Row],[Részleg 01]],"")</f>
        <v/>
      </c>
      <c r="I77" s="68" t="str" cm="1">
        <f t="array" aca="1" ref="I7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77" s="68" t="str" cm="1">
        <f t="array" aca="1" ref="J7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77" s="68" t="str" cm="1">
        <f t="array" aca="1" ref="K7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77" s="68" t="str" cm="1">
        <f t="array" aca="1" ref="L7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77" s="68" t="str" cm="1">
        <f t="array" aca="1" ref="M7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77" s="68" t="str" cm="1">
        <f t="array" aca="1" ref="N7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77" s="68" t="str" cm="1">
        <f t="array" aca="1" ref="O7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77" s="68" t="str" cm="1">
        <f t="array" aca="1" ref="P7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77" s="68" t="str" cm="1">
        <f t="array" aca="1" ref="Q7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77" s="68" t="str" cm="1">
        <f t="array" aca="1" ref="R7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77" s="68" t="str" cm="1">
        <f t="array" aca="1" ref="S7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77" s="68" t="str" cm="1">
        <f t="array" aca="1" ref="T7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77" s="68" t="str" cm="1">
        <f t="array" aca="1" ref="U7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77" s="68" t="str" cm="1">
        <f t="array" aca="1" ref="V7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77" s="68" t="str" cm="1">
        <f t="array" aca="1" ref="W7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77" s="68" t="str" cm="1">
        <f t="array" aca="1" ref="X7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77" s="68" t="str" cm="1">
        <f t="array" aca="1" ref="Y7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77" s="68" t="str" cm="1">
        <f t="array" aca="1" ref="Z7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77" s="68" t="str" cm="1">
        <f t="array" aca="1" ref="AA7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77" s="68" t="str" cm="1">
        <f t="array" aca="1" ref="AB7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77" s="68" t="str" cm="1">
        <f t="array" aca="1" ref="AC7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77" s="68" t="str" cm="1">
        <f t="array" aca="1" ref="AD7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77" s="68" t="str" cm="1">
        <f t="array" aca="1" ref="AE7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77" s="68" t="str" cm="1">
        <f t="array" aca="1" ref="AF7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77" s="68" t="str" cm="1">
        <f t="array" aca="1" ref="AG7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77" s="68" t="str" cm="1">
        <f t="array" aca="1" ref="AH7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77" s="68" t="str" cm="1">
        <f t="array" aca="1" ref="AI7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77" s="68" t="str" cm="1">
        <f t="array" aca="1" ref="AJ7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77" s="68" t="str" cm="1">
        <f t="array" aca="1" ref="AK7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77" s="68" t="str" cm="1">
        <f t="array" aca="1" ref="AL7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77" s="68" t="str" cm="1">
        <f t="array" aca="1" ref="AM7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77" s="68" t="str" cm="1">
        <f t="array" aca="1" ref="AN7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77" s="68" t="str" cm="1">
        <f t="array" aca="1" ref="AO7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77" s="68" t="str" cm="1">
        <f t="array" aca="1" ref="AP7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77" s="68" t="str" cm="1">
        <f t="array" aca="1" ref="AQ7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77" s="68" t="str" cm="1">
        <f t="array" aca="1" ref="AR7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77" s="68" t="str" cm="1">
        <f t="array" aca="1" ref="AS7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77" s="68" t="str" cm="1">
        <f t="array" aca="1" ref="AT7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77" s="68" t="str" cm="1">
        <f t="array" aca="1" ref="AU7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77" s="68" t="str" cm="1">
        <f t="array" aca="1" ref="AV7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77" s="68" t="str" cm="1">
        <f t="array" aca="1" ref="AW7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77" s="68" t="str" cm="1">
        <f t="array" aca="1" ref="AX7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78" spans="1:50" x14ac:dyDescent="0.3">
      <c r="A78" s="78" t="str">
        <f>IFERROR(Mérföldkövek[[#This Row],[Feladat ID]],"")</f>
        <v>-</v>
      </c>
      <c r="B78" s="70" t="str">
        <f>IFERROR(Mérföldkövek[[#This Row],[Feladat leírás]],"")</f>
        <v/>
      </c>
      <c r="C78" s="100" t="str">
        <f ca="1">IFERROR(Mérföldkövek[[#This Row],[Kezdés]],"")</f>
        <v/>
      </c>
      <c r="D78" s="100" t="str">
        <f ca="1">IFERROR(Mérföldkövek[[#This Row],[Befejezés]],"")</f>
        <v/>
      </c>
      <c r="E78" s="99" t="str">
        <f>IFERROR(Mérföldkövek[[#This Row],[Volumen]],"")</f>
        <v/>
      </c>
      <c r="F78" s="70" t="str">
        <f>IFERROR(Mérföldkövek[[#This Row],[Kockázat]],"")</f>
        <v/>
      </c>
      <c r="G78" s="70" t="str">
        <f>IFERROR(Mérföldkövek[[#This Row],[Részleg 02]],"")</f>
        <v/>
      </c>
      <c r="H78" s="70" t="str">
        <f>IFERROR(Mérföldkövek[[#This Row],[Részleg 01]],"")</f>
        <v/>
      </c>
      <c r="I78" s="68" t="str" cm="1">
        <f t="array" aca="1" ref="I7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78" s="68" t="str" cm="1">
        <f t="array" aca="1" ref="J7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78" s="68" t="str" cm="1">
        <f t="array" aca="1" ref="K7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78" s="68" t="str" cm="1">
        <f t="array" aca="1" ref="L7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78" s="68" t="str" cm="1">
        <f t="array" aca="1" ref="M7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78" s="68" t="str" cm="1">
        <f t="array" aca="1" ref="N7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78" s="68" t="str" cm="1">
        <f t="array" aca="1" ref="O7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78" s="68" t="str" cm="1">
        <f t="array" aca="1" ref="P7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78" s="68" t="str" cm="1">
        <f t="array" aca="1" ref="Q7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78" s="68" t="str" cm="1">
        <f t="array" aca="1" ref="R7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78" s="68" t="str" cm="1">
        <f t="array" aca="1" ref="S7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78" s="68" t="str" cm="1">
        <f t="array" aca="1" ref="T7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78" s="68" t="str" cm="1">
        <f t="array" aca="1" ref="U7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78" s="68" t="str" cm="1">
        <f t="array" aca="1" ref="V7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78" s="68" t="str" cm="1">
        <f t="array" aca="1" ref="W7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78" s="68" t="str" cm="1">
        <f t="array" aca="1" ref="X7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78" s="68" t="str" cm="1">
        <f t="array" aca="1" ref="Y7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78" s="68" t="str" cm="1">
        <f t="array" aca="1" ref="Z7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78" s="68" t="str" cm="1">
        <f t="array" aca="1" ref="AA7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78" s="68" t="str" cm="1">
        <f t="array" aca="1" ref="AB7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78" s="68" t="str" cm="1">
        <f t="array" aca="1" ref="AC7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78" s="68" t="str" cm="1">
        <f t="array" aca="1" ref="AD7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78" s="68" t="str" cm="1">
        <f t="array" aca="1" ref="AE7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78" s="68" t="str" cm="1">
        <f t="array" aca="1" ref="AF7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78" s="68" t="str" cm="1">
        <f t="array" aca="1" ref="AG7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78" s="68" t="str" cm="1">
        <f t="array" aca="1" ref="AH7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78" s="68" t="str" cm="1">
        <f t="array" aca="1" ref="AI7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78" s="68" t="str" cm="1">
        <f t="array" aca="1" ref="AJ7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78" s="68" t="str" cm="1">
        <f t="array" aca="1" ref="AK7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78" s="68" t="str" cm="1">
        <f t="array" aca="1" ref="AL7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78" s="68" t="str" cm="1">
        <f t="array" aca="1" ref="AM7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78" s="68" t="str" cm="1">
        <f t="array" aca="1" ref="AN7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78" s="68" t="str" cm="1">
        <f t="array" aca="1" ref="AO7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78" s="68" t="str" cm="1">
        <f t="array" aca="1" ref="AP7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78" s="68" t="str" cm="1">
        <f t="array" aca="1" ref="AQ7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78" s="68" t="str" cm="1">
        <f t="array" aca="1" ref="AR7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78" s="68" t="str" cm="1">
        <f t="array" aca="1" ref="AS7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78" s="68" t="str" cm="1">
        <f t="array" aca="1" ref="AT7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78" s="68" t="str" cm="1">
        <f t="array" aca="1" ref="AU7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78" s="68" t="str" cm="1">
        <f t="array" aca="1" ref="AV7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78" s="68" t="str" cm="1">
        <f t="array" aca="1" ref="AW7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78" s="68" t="str" cm="1">
        <f t="array" aca="1" ref="AX7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79" spans="1:50" x14ac:dyDescent="0.3">
      <c r="A79" s="78" t="str">
        <f>IFERROR(Mérföldkövek[[#This Row],[Feladat ID]],"")</f>
        <v>-</v>
      </c>
      <c r="B79" s="70" t="str">
        <f>IFERROR(Mérföldkövek[[#This Row],[Feladat leírás]],"")</f>
        <v/>
      </c>
      <c r="C79" s="100" t="str">
        <f ca="1">IFERROR(Mérföldkövek[[#This Row],[Kezdés]],"")</f>
        <v/>
      </c>
      <c r="D79" s="100" t="str">
        <f ca="1">IFERROR(Mérföldkövek[[#This Row],[Befejezés]],"")</f>
        <v/>
      </c>
      <c r="E79" s="99" t="str">
        <f>IFERROR(Mérföldkövek[[#This Row],[Volumen]],"")</f>
        <v/>
      </c>
      <c r="F79" s="70" t="str">
        <f>IFERROR(Mérföldkövek[[#This Row],[Kockázat]],"")</f>
        <v/>
      </c>
      <c r="G79" s="70" t="str">
        <f>IFERROR(Mérföldkövek[[#This Row],[Részleg 02]],"")</f>
        <v/>
      </c>
      <c r="H79" s="70" t="str">
        <f>IFERROR(Mérföldkövek[[#This Row],[Részleg 01]],"")</f>
        <v/>
      </c>
      <c r="I79" s="68" t="str" cm="1">
        <f t="array" aca="1" ref="I7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79" s="68" t="str" cm="1">
        <f t="array" aca="1" ref="J7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79" s="68" t="str" cm="1">
        <f t="array" aca="1" ref="K7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79" s="68" t="str" cm="1">
        <f t="array" aca="1" ref="L7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79" s="68" t="str" cm="1">
        <f t="array" aca="1" ref="M7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79" s="68" t="str" cm="1">
        <f t="array" aca="1" ref="N7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79" s="68" t="str" cm="1">
        <f t="array" aca="1" ref="O7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79" s="68" t="str" cm="1">
        <f t="array" aca="1" ref="P7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79" s="68" t="str" cm="1">
        <f t="array" aca="1" ref="Q7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79" s="68" t="str" cm="1">
        <f t="array" aca="1" ref="R7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79" s="68" t="str" cm="1">
        <f t="array" aca="1" ref="S7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79" s="68" t="str" cm="1">
        <f t="array" aca="1" ref="T7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79" s="68" t="str" cm="1">
        <f t="array" aca="1" ref="U7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79" s="68" t="str" cm="1">
        <f t="array" aca="1" ref="V7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79" s="68" t="str" cm="1">
        <f t="array" aca="1" ref="W7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79" s="68" t="str" cm="1">
        <f t="array" aca="1" ref="X7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79" s="68" t="str" cm="1">
        <f t="array" aca="1" ref="Y7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79" s="68" t="str" cm="1">
        <f t="array" aca="1" ref="Z7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79" s="68" t="str" cm="1">
        <f t="array" aca="1" ref="AA7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79" s="68" t="str" cm="1">
        <f t="array" aca="1" ref="AB7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79" s="68" t="str" cm="1">
        <f t="array" aca="1" ref="AC7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79" s="68" t="str" cm="1">
        <f t="array" aca="1" ref="AD7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79" s="68" t="str" cm="1">
        <f t="array" aca="1" ref="AE7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79" s="68" t="str" cm="1">
        <f t="array" aca="1" ref="AF7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79" s="68" t="str" cm="1">
        <f t="array" aca="1" ref="AG7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79" s="68" t="str" cm="1">
        <f t="array" aca="1" ref="AH7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79" s="68" t="str" cm="1">
        <f t="array" aca="1" ref="AI7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79" s="68" t="str" cm="1">
        <f t="array" aca="1" ref="AJ7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79" s="68" t="str" cm="1">
        <f t="array" aca="1" ref="AK7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79" s="68" t="str" cm="1">
        <f t="array" aca="1" ref="AL7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79" s="68" t="str" cm="1">
        <f t="array" aca="1" ref="AM7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79" s="68" t="str" cm="1">
        <f t="array" aca="1" ref="AN7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79" s="68" t="str" cm="1">
        <f t="array" aca="1" ref="AO7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79" s="68" t="str" cm="1">
        <f t="array" aca="1" ref="AP7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79" s="68" t="str" cm="1">
        <f t="array" aca="1" ref="AQ7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79" s="68" t="str" cm="1">
        <f t="array" aca="1" ref="AR7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79" s="68" t="str" cm="1">
        <f t="array" aca="1" ref="AS7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79" s="68" t="str" cm="1">
        <f t="array" aca="1" ref="AT7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79" s="68" t="str" cm="1">
        <f t="array" aca="1" ref="AU7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79" s="68" t="str" cm="1">
        <f t="array" aca="1" ref="AV7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79" s="68" t="str" cm="1">
        <f t="array" aca="1" ref="AW7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79" s="68" t="str" cm="1">
        <f t="array" aca="1" ref="AX7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80" spans="1:50" x14ac:dyDescent="0.3">
      <c r="A80" s="78" t="str">
        <f>IFERROR(Mérföldkövek[[#This Row],[Feladat ID]],"")</f>
        <v>-</v>
      </c>
      <c r="B80" s="70" t="str">
        <f>IFERROR(Mérföldkövek[[#This Row],[Feladat leírás]],"")</f>
        <v/>
      </c>
      <c r="C80" s="100" t="str">
        <f ca="1">IFERROR(Mérföldkövek[[#This Row],[Kezdés]],"")</f>
        <v/>
      </c>
      <c r="D80" s="100" t="str">
        <f ca="1">IFERROR(Mérföldkövek[[#This Row],[Befejezés]],"")</f>
        <v/>
      </c>
      <c r="E80" s="99" t="str">
        <f>IFERROR(Mérföldkövek[[#This Row],[Volumen]],"")</f>
        <v/>
      </c>
      <c r="F80" s="70" t="str">
        <f>IFERROR(Mérföldkövek[[#This Row],[Kockázat]],"")</f>
        <v/>
      </c>
      <c r="G80" s="70" t="str">
        <f>IFERROR(Mérföldkövek[[#This Row],[Részleg 02]],"")</f>
        <v/>
      </c>
      <c r="H80" s="70" t="str">
        <f>IFERROR(Mérföldkövek[[#This Row],[Részleg 01]],"")</f>
        <v/>
      </c>
      <c r="I80" s="68" t="str" cm="1">
        <f t="array" aca="1" ref="I8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80" s="68" t="str" cm="1">
        <f t="array" aca="1" ref="J8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80" s="68" t="str" cm="1">
        <f t="array" aca="1" ref="K8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80" s="68" t="str" cm="1">
        <f t="array" aca="1" ref="L8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80" s="68" t="str" cm="1">
        <f t="array" aca="1" ref="M8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80" s="68" t="str" cm="1">
        <f t="array" aca="1" ref="N8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80" s="68" t="str" cm="1">
        <f t="array" aca="1" ref="O8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80" s="68" t="str" cm="1">
        <f t="array" aca="1" ref="P8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80" s="68" t="str" cm="1">
        <f t="array" aca="1" ref="Q8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80" s="68" t="str" cm="1">
        <f t="array" aca="1" ref="R8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80" s="68" t="str" cm="1">
        <f t="array" aca="1" ref="S8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80" s="68" t="str" cm="1">
        <f t="array" aca="1" ref="T8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80" s="68" t="str" cm="1">
        <f t="array" aca="1" ref="U8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80" s="68" t="str" cm="1">
        <f t="array" aca="1" ref="V8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80" s="68" t="str" cm="1">
        <f t="array" aca="1" ref="W8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80" s="68" t="str" cm="1">
        <f t="array" aca="1" ref="X8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80" s="68" t="str" cm="1">
        <f t="array" aca="1" ref="Y8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80" s="68" t="str" cm="1">
        <f t="array" aca="1" ref="Z8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80" s="68" t="str" cm="1">
        <f t="array" aca="1" ref="AA8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80" s="68" t="str" cm="1">
        <f t="array" aca="1" ref="AB8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80" s="68" t="str" cm="1">
        <f t="array" aca="1" ref="AC8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80" s="68" t="str" cm="1">
        <f t="array" aca="1" ref="AD8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80" s="68" t="str" cm="1">
        <f t="array" aca="1" ref="AE8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80" s="68" t="str" cm="1">
        <f t="array" aca="1" ref="AF8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80" s="68" t="str" cm="1">
        <f t="array" aca="1" ref="AG8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80" s="68" t="str" cm="1">
        <f t="array" aca="1" ref="AH8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80" s="68" t="str" cm="1">
        <f t="array" aca="1" ref="AI8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80" s="68" t="str" cm="1">
        <f t="array" aca="1" ref="AJ8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80" s="68" t="str" cm="1">
        <f t="array" aca="1" ref="AK8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80" s="68" t="str" cm="1">
        <f t="array" aca="1" ref="AL8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80" s="68" t="str" cm="1">
        <f t="array" aca="1" ref="AM8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80" s="68" t="str" cm="1">
        <f t="array" aca="1" ref="AN8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80" s="68" t="str" cm="1">
        <f t="array" aca="1" ref="AO8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80" s="68" t="str" cm="1">
        <f t="array" aca="1" ref="AP8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80" s="68" t="str" cm="1">
        <f t="array" aca="1" ref="AQ8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80" s="68" t="str" cm="1">
        <f t="array" aca="1" ref="AR8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80" s="68" t="str" cm="1">
        <f t="array" aca="1" ref="AS8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80" s="68" t="str" cm="1">
        <f t="array" aca="1" ref="AT8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80" s="68" t="str" cm="1">
        <f t="array" aca="1" ref="AU8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80" s="68" t="str" cm="1">
        <f t="array" aca="1" ref="AV8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80" s="68" t="str" cm="1">
        <f t="array" aca="1" ref="AW8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80" s="68" t="str" cm="1">
        <f t="array" aca="1" ref="AX8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81" spans="1:50" x14ac:dyDescent="0.3">
      <c r="A81" s="78" t="str">
        <f>IFERROR(Mérföldkövek[[#This Row],[Feladat ID]],"")</f>
        <v>-</v>
      </c>
      <c r="B81" s="70" t="str">
        <f>IFERROR(Mérföldkövek[[#This Row],[Feladat leírás]],"")</f>
        <v/>
      </c>
      <c r="C81" s="100" t="str">
        <f ca="1">IFERROR(Mérföldkövek[[#This Row],[Kezdés]],"")</f>
        <v/>
      </c>
      <c r="D81" s="100" t="str">
        <f ca="1">IFERROR(Mérföldkövek[[#This Row],[Befejezés]],"")</f>
        <v/>
      </c>
      <c r="E81" s="99" t="str">
        <f>IFERROR(Mérföldkövek[[#This Row],[Volumen]],"")</f>
        <v/>
      </c>
      <c r="F81" s="70" t="str">
        <f>IFERROR(Mérföldkövek[[#This Row],[Kockázat]],"")</f>
        <v/>
      </c>
      <c r="G81" s="70" t="str">
        <f>IFERROR(Mérföldkövek[[#This Row],[Részleg 02]],"")</f>
        <v/>
      </c>
      <c r="H81" s="70" t="str">
        <f>IFERROR(Mérföldkövek[[#This Row],[Részleg 01]],"")</f>
        <v/>
      </c>
      <c r="I81" s="68" t="str" cm="1">
        <f t="array" aca="1" ref="I8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81" s="68" t="str" cm="1">
        <f t="array" aca="1" ref="J8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81" s="68" t="str" cm="1">
        <f t="array" aca="1" ref="K8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81" s="68" t="str" cm="1">
        <f t="array" aca="1" ref="L8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81" s="68" t="str" cm="1">
        <f t="array" aca="1" ref="M8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81" s="68" t="str" cm="1">
        <f t="array" aca="1" ref="N8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81" s="68" t="str" cm="1">
        <f t="array" aca="1" ref="O8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81" s="68" t="str" cm="1">
        <f t="array" aca="1" ref="P8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81" s="68" t="str" cm="1">
        <f t="array" aca="1" ref="Q8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81" s="68" t="str" cm="1">
        <f t="array" aca="1" ref="R8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81" s="68" t="str" cm="1">
        <f t="array" aca="1" ref="S8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81" s="68" t="str" cm="1">
        <f t="array" aca="1" ref="T8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81" s="68" t="str" cm="1">
        <f t="array" aca="1" ref="U8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81" s="68" t="str" cm="1">
        <f t="array" aca="1" ref="V8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81" s="68" t="str" cm="1">
        <f t="array" aca="1" ref="W8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81" s="68" t="str" cm="1">
        <f t="array" aca="1" ref="X8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81" s="68" t="str" cm="1">
        <f t="array" aca="1" ref="Y8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81" s="68" t="str" cm="1">
        <f t="array" aca="1" ref="Z8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81" s="68" t="str" cm="1">
        <f t="array" aca="1" ref="AA8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81" s="68" t="str" cm="1">
        <f t="array" aca="1" ref="AB8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81" s="68" t="str" cm="1">
        <f t="array" aca="1" ref="AC8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81" s="68" t="str" cm="1">
        <f t="array" aca="1" ref="AD8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81" s="68" t="str" cm="1">
        <f t="array" aca="1" ref="AE8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81" s="68" t="str" cm="1">
        <f t="array" aca="1" ref="AF8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81" s="68" t="str" cm="1">
        <f t="array" aca="1" ref="AG8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81" s="68" t="str" cm="1">
        <f t="array" aca="1" ref="AH8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81" s="68" t="str" cm="1">
        <f t="array" aca="1" ref="AI8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81" s="68" t="str" cm="1">
        <f t="array" aca="1" ref="AJ8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81" s="68" t="str" cm="1">
        <f t="array" aca="1" ref="AK8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81" s="68" t="str" cm="1">
        <f t="array" aca="1" ref="AL8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81" s="68" t="str" cm="1">
        <f t="array" aca="1" ref="AM8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81" s="68" t="str" cm="1">
        <f t="array" aca="1" ref="AN8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81" s="68" t="str" cm="1">
        <f t="array" aca="1" ref="AO8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81" s="68" t="str" cm="1">
        <f t="array" aca="1" ref="AP8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81" s="68" t="str" cm="1">
        <f t="array" aca="1" ref="AQ8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81" s="68" t="str" cm="1">
        <f t="array" aca="1" ref="AR8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81" s="68" t="str" cm="1">
        <f t="array" aca="1" ref="AS8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81" s="68" t="str" cm="1">
        <f t="array" aca="1" ref="AT8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81" s="68" t="str" cm="1">
        <f t="array" aca="1" ref="AU8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81" s="68" t="str" cm="1">
        <f t="array" aca="1" ref="AV8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81" s="68" t="str" cm="1">
        <f t="array" aca="1" ref="AW8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81" s="68" t="str" cm="1">
        <f t="array" aca="1" ref="AX8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82" spans="1:50" x14ac:dyDescent="0.3">
      <c r="A82" s="78" t="str">
        <f>IFERROR(Mérföldkövek[[#This Row],[Feladat ID]],"")</f>
        <v>-</v>
      </c>
      <c r="B82" s="70" t="str">
        <f>IFERROR(Mérföldkövek[[#This Row],[Feladat leírás]],"")</f>
        <v/>
      </c>
      <c r="C82" s="100" t="str">
        <f ca="1">IFERROR(Mérföldkövek[[#This Row],[Kezdés]],"")</f>
        <v/>
      </c>
      <c r="D82" s="100" t="str">
        <f ca="1">IFERROR(Mérföldkövek[[#This Row],[Befejezés]],"")</f>
        <v/>
      </c>
      <c r="E82" s="99" t="str">
        <f>IFERROR(Mérföldkövek[[#This Row],[Volumen]],"")</f>
        <v/>
      </c>
      <c r="F82" s="70" t="str">
        <f>IFERROR(Mérföldkövek[[#This Row],[Kockázat]],"")</f>
        <v/>
      </c>
      <c r="G82" s="70" t="str">
        <f>IFERROR(Mérföldkövek[[#This Row],[Részleg 02]],"")</f>
        <v/>
      </c>
      <c r="H82" s="70" t="str">
        <f>IFERROR(Mérföldkövek[[#This Row],[Részleg 01]],"")</f>
        <v/>
      </c>
      <c r="I82" s="68" t="str" cm="1">
        <f t="array" aca="1" ref="I8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82" s="68" t="str" cm="1">
        <f t="array" aca="1" ref="J8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82" s="68" t="str" cm="1">
        <f t="array" aca="1" ref="K8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82" s="68" t="str" cm="1">
        <f t="array" aca="1" ref="L8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82" s="68" t="str" cm="1">
        <f t="array" aca="1" ref="M8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82" s="68" t="str" cm="1">
        <f t="array" aca="1" ref="N8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82" s="68" t="str" cm="1">
        <f t="array" aca="1" ref="O8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82" s="68" t="str" cm="1">
        <f t="array" aca="1" ref="P8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82" s="68" t="str" cm="1">
        <f t="array" aca="1" ref="Q8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82" s="68" t="str" cm="1">
        <f t="array" aca="1" ref="R8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82" s="68" t="str" cm="1">
        <f t="array" aca="1" ref="S8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82" s="68" t="str" cm="1">
        <f t="array" aca="1" ref="T8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82" s="68" t="str" cm="1">
        <f t="array" aca="1" ref="U8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82" s="68" t="str" cm="1">
        <f t="array" aca="1" ref="V8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82" s="68" t="str" cm="1">
        <f t="array" aca="1" ref="W8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82" s="68" t="str" cm="1">
        <f t="array" aca="1" ref="X8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82" s="68" t="str" cm="1">
        <f t="array" aca="1" ref="Y8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82" s="68" t="str" cm="1">
        <f t="array" aca="1" ref="Z8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82" s="68" t="str" cm="1">
        <f t="array" aca="1" ref="AA8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82" s="68" t="str" cm="1">
        <f t="array" aca="1" ref="AB8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82" s="68" t="str" cm="1">
        <f t="array" aca="1" ref="AC8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82" s="68" t="str" cm="1">
        <f t="array" aca="1" ref="AD8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82" s="68" t="str" cm="1">
        <f t="array" aca="1" ref="AE8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82" s="68" t="str" cm="1">
        <f t="array" aca="1" ref="AF8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82" s="68" t="str" cm="1">
        <f t="array" aca="1" ref="AG8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82" s="68" t="str" cm="1">
        <f t="array" aca="1" ref="AH8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82" s="68" t="str" cm="1">
        <f t="array" aca="1" ref="AI8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82" s="68" t="str" cm="1">
        <f t="array" aca="1" ref="AJ8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82" s="68" t="str" cm="1">
        <f t="array" aca="1" ref="AK8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82" s="68" t="str" cm="1">
        <f t="array" aca="1" ref="AL8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82" s="68" t="str" cm="1">
        <f t="array" aca="1" ref="AM8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82" s="68" t="str" cm="1">
        <f t="array" aca="1" ref="AN8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82" s="68" t="str" cm="1">
        <f t="array" aca="1" ref="AO8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82" s="68" t="str" cm="1">
        <f t="array" aca="1" ref="AP8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82" s="68" t="str" cm="1">
        <f t="array" aca="1" ref="AQ8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82" s="68" t="str" cm="1">
        <f t="array" aca="1" ref="AR8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82" s="68" t="str" cm="1">
        <f t="array" aca="1" ref="AS8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82" s="68" t="str" cm="1">
        <f t="array" aca="1" ref="AT8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82" s="68" t="str" cm="1">
        <f t="array" aca="1" ref="AU8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82" s="68" t="str" cm="1">
        <f t="array" aca="1" ref="AV8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82" s="68" t="str" cm="1">
        <f t="array" aca="1" ref="AW8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82" s="68" t="str" cm="1">
        <f t="array" aca="1" ref="AX8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83" spans="1:50" x14ac:dyDescent="0.3">
      <c r="A83" s="78" t="str">
        <f>IFERROR(Mérföldkövek[[#This Row],[Feladat ID]],"")</f>
        <v>-</v>
      </c>
      <c r="B83" s="70" t="str">
        <f>IFERROR(Mérföldkövek[[#This Row],[Feladat leírás]],"")</f>
        <v/>
      </c>
      <c r="C83" s="100" t="str">
        <f ca="1">IFERROR(Mérföldkövek[[#This Row],[Kezdés]],"")</f>
        <v/>
      </c>
      <c r="D83" s="100" t="str">
        <f ca="1">IFERROR(Mérföldkövek[[#This Row],[Befejezés]],"")</f>
        <v/>
      </c>
      <c r="E83" s="99" t="str">
        <f>IFERROR(Mérföldkövek[[#This Row],[Volumen]],"")</f>
        <v/>
      </c>
      <c r="F83" s="70" t="str">
        <f>IFERROR(Mérföldkövek[[#This Row],[Kockázat]],"")</f>
        <v/>
      </c>
      <c r="G83" s="70" t="str">
        <f>IFERROR(Mérföldkövek[[#This Row],[Részleg 02]],"")</f>
        <v/>
      </c>
      <c r="H83" s="70" t="str">
        <f>IFERROR(Mérföldkövek[[#This Row],[Részleg 01]],"")</f>
        <v/>
      </c>
      <c r="I83" s="68" t="str" cm="1">
        <f t="array" aca="1" ref="I8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83" s="68" t="str" cm="1">
        <f t="array" aca="1" ref="J8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83" s="68" t="str" cm="1">
        <f t="array" aca="1" ref="K8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83" s="68" t="str" cm="1">
        <f t="array" aca="1" ref="L8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83" s="68" t="str" cm="1">
        <f t="array" aca="1" ref="M8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83" s="68" t="str" cm="1">
        <f t="array" aca="1" ref="N8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83" s="68" t="str" cm="1">
        <f t="array" aca="1" ref="O8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83" s="68" t="str" cm="1">
        <f t="array" aca="1" ref="P8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83" s="68" t="str" cm="1">
        <f t="array" aca="1" ref="Q8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83" s="68" t="str" cm="1">
        <f t="array" aca="1" ref="R8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83" s="68" t="str" cm="1">
        <f t="array" aca="1" ref="S8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83" s="68" t="str" cm="1">
        <f t="array" aca="1" ref="T8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83" s="68" t="str" cm="1">
        <f t="array" aca="1" ref="U8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83" s="68" t="str" cm="1">
        <f t="array" aca="1" ref="V8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83" s="68" t="str" cm="1">
        <f t="array" aca="1" ref="W8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83" s="68" t="str" cm="1">
        <f t="array" aca="1" ref="X8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83" s="68" t="str" cm="1">
        <f t="array" aca="1" ref="Y8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83" s="68" t="str" cm="1">
        <f t="array" aca="1" ref="Z8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83" s="68" t="str" cm="1">
        <f t="array" aca="1" ref="AA8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83" s="68" t="str" cm="1">
        <f t="array" aca="1" ref="AB8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83" s="68" t="str" cm="1">
        <f t="array" aca="1" ref="AC8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83" s="68" t="str" cm="1">
        <f t="array" aca="1" ref="AD8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83" s="68" t="str" cm="1">
        <f t="array" aca="1" ref="AE8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83" s="68" t="str" cm="1">
        <f t="array" aca="1" ref="AF8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83" s="68" t="str" cm="1">
        <f t="array" aca="1" ref="AG8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83" s="68" t="str" cm="1">
        <f t="array" aca="1" ref="AH8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83" s="68" t="str" cm="1">
        <f t="array" aca="1" ref="AI8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83" s="68" t="str" cm="1">
        <f t="array" aca="1" ref="AJ8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83" s="68" t="str" cm="1">
        <f t="array" aca="1" ref="AK8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83" s="68" t="str" cm="1">
        <f t="array" aca="1" ref="AL8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83" s="68" t="str" cm="1">
        <f t="array" aca="1" ref="AM8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83" s="68" t="str" cm="1">
        <f t="array" aca="1" ref="AN8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83" s="68" t="str" cm="1">
        <f t="array" aca="1" ref="AO8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83" s="68" t="str" cm="1">
        <f t="array" aca="1" ref="AP8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83" s="68" t="str" cm="1">
        <f t="array" aca="1" ref="AQ8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83" s="68" t="str" cm="1">
        <f t="array" aca="1" ref="AR8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83" s="68" t="str" cm="1">
        <f t="array" aca="1" ref="AS8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83" s="68" t="str" cm="1">
        <f t="array" aca="1" ref="AT8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83" s="68" t="str" cm="1">
        <f t="array" aca="1" ref="AU8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83" s="68" t="str" cm="1">
        <f t="array" aca="1" ref="AV8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83" s="68" t="str" cm="1">
        <f t="array" aca="1" ref="AW8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83" s="68" t="str" cm="1">
        <f t="array" aca="1" ref="AX8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84" spans="1:50" x14ac:dyDescent="0.3">
      <c r="A84" s="78" t="str">
        <f>IFERROR(Mérföldkövek[[#This Row],[Feladat ID]],"")</f>
        <v>-</v>
      </c>
      <c r="B84" s="70" t="str">
        <f>IFERROR(Mérföldkövek[[#This Row],[Feladat leírás]],"")</f>
        <v/>
      </c>
      <c r="C84" s="100" t="str">
        <f ca="1">IFERROR(Mérföldkövek[[#This Row],[Kezdés]],"")</f>
        <v/>
      </c>
      <c r="D84" s="100" t="str">
        <f ca="1">IFERROR(Mérföldkövek[[#This Row],[Befejezés]],"")</f>
        <v/>
      </c>
      <c r="E84" s="99" t="str">
        <f>IFERROR(Mérföldkövek[[#This Row],[Volumen]],"")</f>
        <v/>
      </c>
      <c r="F84" s="70" t="str">
        <f>IFERROR(Mérföldkövek[[#This Row],[Kockázat]],"")</f>
        <v/>
      </c>
      <c r="G84" s="70" t="str">
        <f>IFERROR(Mérföldkövek[[#This Row],[Részleg 02]],"")</f>
        <v/>
      </c>
      <c r="H84" s="70" t="str">
        <f>IFERROR(Mérföldkövek[[#This Row],[Részleg 01]],"")</f>
        <v/>
      </c>
      <c r="I84" s="68" t="str" cm="1">
        <f t="array" aca="1" ref="I8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84" s="68" t="str" cm="1">
        <f t="array" aca="1" ref="J8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84" s="68" t="str" cm="1">
        <f t="array" aca="1" ref="K8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84" s="68" t="str" cm="1">
        <f t="array" aca="1" ref="L8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84" s="68" t="str" cm="1">
        <f t="array" aca="1" ref="M8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84" s="68" t="str" cm="1">
        <f t="array" aca="1" ref="N8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84" s="68" t="str" cm="1">
        <f t="array" aca="1" ref="O8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84" s="68" t="str" cm="1">
        <f t="array" aca="1" ref="P8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84" s="68" t="str" cm="1">
        <f t="array" aca="1" ref="Q8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84" s="68" t="str" cm="1">
        <f t="array" aca="1" ref="R8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84" s="68" t="str" cm="1">
        <f t="array" aca="1" ref="S8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84" s="68" t="str" cm="1">
        <f t="array" aca="1" ref="T8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84" s="68" t="str" cm="1">
        <f t="array" aca="1" ref="U8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84" s="68" t="str" cm="1">
        <f t="array" aca="1" ref="V8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84" s="68" t="str" cm="1">
        <f t="array" aca="1" ref="W8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84" s="68" t="str" cm="1">
        <f t="array" aca="1" ref="X8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84" s="68" t="str" cm="1">
        <f t="array" aca="1" ref="Y8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84" s="68" t="str" cm="1">
        <f t="array" aca="1" ref="Z8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84" s="68" t="str" cm="1">
        <f t="array" aca="1" ref="AA8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84" s="68" t="str" cm="1">
        <f t="array" aca="1" ref="AB8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84" s="68" t="str" cm="1">
        <f t="array" aca="1" ref="AC8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84" s="68" t="str" cm="1">
        <f t="array" aca="1" ref="AD8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84" s="68" t="str" cm="1">
        <f t="array" aca="1" ref="AE8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84" s="68" t="str" cm="1">
        <f t="array" aca="1" ref="AF8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84" s="68" t="str" cm="1">
        <f t="array" aca="1" ref="AG8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84" s="68" t="str" cm="1">
        <f t="array" aca="1" ref="AH8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84" s="68" t="str" cm="1">
        <f t="array" aca="1" ref="AI8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84" s="68" t="str" cm="1">
        <f t="array" aca="1" ref="AJ8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84" s="68" t="str" cm="1">
        <f t="array" aca="1" ref="AK8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84" s="68" t="str" cm="1">
        <f t="array" aca="1" ref="AL8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84" s="68" t="str" cm="1">
        <f t="array" aca="1" ref="AM8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84" s="68" t="str" cm="1">
        <f t="array" aca="1" ref="AN8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84" s="68" t="str" cm="1">
        <f t="array" aca="1" ref="AO8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84" s="68" t="str" cm="1">
        <f t="array" aca="1" ref="AP8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84" s="68" t="str" cm="1">
        <f t="array" aca="1" ref="AQ8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84" s="68" t="str" cm="1">
        <f t="array" aca="1" ref="AR8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84" s="68" t="str" cm="1">
        <f t="array" aca="1" ref="AS8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84" s="68" t="str" cm="1">
        <f t="array" aca="1" ref="AT8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84" s="68" t="str" cm="1">
        <f t="array" aca="1" ref="AU8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84" s="68" t="str" cm="1">
        <f t="array" aca="1" ref="AV8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84" s="68" t="str" cm="1">
        <f t="array" aca="1" ref="AW8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84" s="68" t="str" cm="1">
        <f t="array" aca="1" ref="AX8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85" spans="1:50" x14ac:dyDescent="0.3">
      <c r="A85" s="78" t="str">
        <f>IFERROR(Mérföldkövek[[#This Row],[Feladat ID]],"")</f>
        <v>-</v>
      </c>
      <c r="B85" s="70" t="str">
        <f>IFERROR(Mérföldkövek[[#This Row],[Feladat leírás]],"")</f>
        <v/>
      </c>
      <c r="C85" s="100" t="str">
        <f ca="1">IFERROR(Mérföldkövek[[#This Row],[Kezdés]],"")</f>
        <v/>
      </c>
      <c r="D85" s="100" t="str">
        <f ca="1">IFERROR(Mérföldkövek[[#This Row],[Befejezés]],"")</f>
        <v/>
      </c>
      <c r="E85" s="99" t="str">
        <f>IFERROR(Mérföldkövek[[#This Row],[Volumen]],"")</f>
        <v/>
      </c>
      <c r="F85" s="70" t="str">
        <f>IFERROR(Mérföldkövek[[#This Row],[Kockázat]],"")</f>
        <v/>
      </c>
      <c r="G85" s="70" t="str">
        <f>IFERROR(Mérföldkövek[[#This Row],[Részleg 02]],"")</f>
        <v/>
      </c>
      <c r="H85" s="70" t="str">
        <f>IFERROR(Mérföldkövek[[#This Row],[Részleg 01]],"")</f>
        <v/>
      </c>
      <c r="I85" s="68" t="str" cm="1">
        <f t="array" aca="1" ref="I8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85" s="68" t="str" cm="1">
        <f t="array" aca="1" ref="J8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85" s="68" t="str" cm="1">
        <f t="array" aca="1" ref="K8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85" s="68" t="str" cm="1">
        <f t="array" aca="1" ref="L8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85" s="68" t="str" cm="1">
        <f t="array" aca="1" ref="M8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85" s="68" t="str" cm="1">
        <f t="array" aca="1" ref="N8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85" s="68" t="str" cm="1">
        <f t="array" aca="1" ref="O8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85" s="68" t="str" cm="1">
        <f t="array" aca="1" ref="P8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85" s="68" t="str" cm="1">
        <f t="array" aca="1" ref="Q8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85" s="68" t="str" cm="1">
        <f t="array" aca="1" ref="R8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85" s="68" t="str" cm="1">
        <f t="array" aca="1" ref="S8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85" s="68" t="str" cm="1">
        <f t="array" aca="1" ref="T8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85" s="68" t="str" cm="1">
        <f t="array" aca="1" ref="U8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85" s="68" t="str" cm="1">
        <f t="array" aca="1" ref="V8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85" s="68" t="str" cm="1">
        <f t="array" aca="1" ref="W8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85" s="68" t="str" cm="1">
        <f t="array" aca="1" ref="X8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85" s="68" t="str" cm="1">
        <f t="array" aca="1" ref="Y8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85" s="68" t="str" cm="1">
        <f t="array" aca="1" ref="Z8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85" s="68" t="str" cm="1">
        <f t="array" aca="1" ref="AA8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85" s="68" t="str" cm="1">
        <f t="array" aca="1" ref="AB8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85" s="68" t="str" cm="1">
        <f t="array" aca="1" ref="AC8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85" s="68" t="str" cm="1">
        <f t="array" aca="1" ref="AD8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85" s="68" t="str" cm="1">
        <f t="array" aca="1" ref="AE8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85" s="68" t="str" cm="1">
        <f t="array" aca="1" ref="AF8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85" s="68" t="str" cm="1">
        <f t="array" aca="1" ref="AG8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85" s="68" t="str" cm="1">
        <f t="array" aca="1" ref="AH8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85" s="68" t="str" cm="1">
        <f t="array" aca="1" ref="AI8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85" s="68" t="str" cm="1">
        <f t="array" aca="1" ref="AJ8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85" s="68" t="str" cm="1">
        <f t="array" aca="1" ref="AK8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85" s="68" t="str" cm="1">
        <f t="array" aca="1" ref="AL8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85" s="68" t="str" cm="1">
        <f t="array" aca="1" ref="AM8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85" s="68" t="str" cm="1">
        <f t="array" aca="1" ref="AN8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85" s="68" t="str" cm="1">
        <f t="array" aca="1" ref="AO8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85" s="68" t="str" cm="1">
        <f t="array" aca="1" ref="AP8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85" s="68" t="str" cm="1">
        <f t="array" aca="1" ref="AQ8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85" s="68" t="str" cm="1">
        <f t="array" aca="1" ref="AR8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85" s="68" t="str" cm="1">
        <f t="array" aca="1" ref="AS8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85" s="68" t="str" cm="1">
        <f t="array" aca="1" ref="AT8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85" s="68" t="str" cm="1">
        <f t="array" aca="1" ref="AU8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85" s="68" t="str" cm="1">
        <f t="array" aca="1" ref="AV8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85" s="68" t="str" cm="1">
        <f t="array" aca="1" ref="AW8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85" s="68" t="str" cm="1">
        <f t="array" aca="1" ref="AX8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86" spans="1:50" x14ac:dyDescent="0.3">
      <c r="A86" s="78" t="str">
        <f>IFERROR(Mérföldkövek[[#This Row],[Feladat ID]],"")</f>
        <v>-</v>
      </c>
      <c r="B86" s="70" t="str">
        <f>IFERROR(Mérföldkövek[[#This Row],[Feladat leírás]],"")</f>
        <v/>
      </c>
      <c r="C86" s="100" t="str">
        <f ca="1">IFERROR(Mérföldkövek[[#This Row],[Kezdés]],"")</f>
        <v/>
      </c>
      <c r="D86" s="100" t="str">
        <f ca="1">IFERROR(Mérföldkövek[[#This Row],[Befejezés]],"")</f>
        <v/>
      </c>
      <c r="E86" s="99" t="str">
        <f>IFERROR(Mérföldkövek[[#This Row],[Volumen]],"")</f>
        <v/>
      </c>
      <c r="F86" s="70" t="str">
        <f>IFERROR(Mérföldkövek[[#This Row],[Kockázat]],"")</f>
        <v/>
      </c>
      <c r="G86" s="70" t="str">
        <f>IFERROR(Mérföldkövek[[#This Row],[Részleg 02]],"")</f>
        <v/>
      </c>
      <c r="H86" s="70" t="str">
        <f>IFERROR(Mérföldkövek[[#This Row],[Részleg 01]],"")</f>
        <v/>
      </c>
      <c r="I86" s="68" t="str" cm="1">
        <f t="array" aca="1" ref="I8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86" s="68" t="str" cm="1">
        <f t="array" aca="1" ref="J8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86" s="68" t="str" cm="1">
        <f t="array" aca="1" ref="K8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86" s="68" t="str" cm="1">
        <f t="array" aca="1" ref="L8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86" s="68" t="str" cm="1">
        <f t="array" aca="1" ref="M8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86" s="68" t="str" cm="1">
        <f t="array" aca="1" ref="N8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86" s="68" t="str" cm="1">
        <f t="array" aca="1" ref="O8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86" s="68" t="str" cm="1">
        <f t="array" aca="1" ref="P8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86" s="68" t="str" cm="1">
        <f t="array" aca="1" ref="Q8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86" s="68" t="str" cm="1">
        <f t="array" aca="1" ref="R8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86" s="68" t="str" cm="1">
        <f t="array" aca="1" ref="S8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86" s="68" t="str" cm="1">
        <f t="array" aca="1" ref="T8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86" s="68" t="str" cm="1">
        <f t="array" aca="1" ref="U8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86" s="68" t="str" cm="1">
        <f t="array" aca="1" ref="V8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86" s="68" t="str" cm="1">
        <f t="array" aca="1" ref="W8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86" s="68" t="str" cm="1">
        <f t="array" aca="1" ref="X8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86" s="68" t="str" cm="1">
        <f t="array" aca="1" ref="Y8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86" s="68" t="str" cm="1">
        <f t="array" aca="1" ref="Z8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86" s="68" t="str" cm="1">
        <f t="array" aca="1" ref="AA8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86" s="68" t="str" cm="1">
        <f t="array" aca="1" ref="AB8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86" s="68" t="str" cm="1">
        <f t="array" aca="1" ref="AC8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86" s="68" t="str" cm="1">
        <f t="array" aca="1" ref="AD8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86" s="68" t="str" cm="1">
        <f t="array" aca="1" ref="AE8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86" s="68" t="str" cm="1">
        <f t="array" aca="1" ref="AF8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86" s="68" t="str" cm="1">
        <f t="array" aca="1" ref="AG8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86" s="68" t="str" cm="1">
        <f t="array" aca="1" ref="AH8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86" s="68" t="str" cm="1">
        <f t="array" aca="1" ref="AI8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86" s="68" t="str" cm="1">
        <f t="array" aca="1" ref="AJ8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86" s="68" t="str" cm="1">
        <f t="array" aca="1" ref="AK8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86" s="68" t="str" cm="1">
        <f t="array" aca="1" ref="AL8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86" s="68" t="str" cm="1">
        <f t="array" aca="1" ref="AM8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86" s="68" t="str" cm="1">
        <f t="array" aca="1" ref="AN8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86" s="68" t="str" cm="1">
        <f t="array" aca="1" ref="AO8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86" s="68" t="str" cm="1">
        <f t="array" aca="1" ref="AP8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86" s="68" t="str" cm="1">
        <f t="array" aca="1" ref="AQ8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86" s="68" t="str" cm="1">
        <f t="array" aca="1" ref="AR8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86" s="68" t="str" cm="1">
        <f t="array" aca="1" ref="AS8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86" s="68" t="str" cm="1">
        <f t="array" aca="1" ref="AT8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86" s="68" t="str" cm="1">
        <f t="array" aca="1" ref="AU8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86" s="68" t="str" cm="1">
        <f t="array" aca="1" ref="AV8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86" s="68" t="str" cm="1">
        <f t="array" aca="1" ref="AW8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86" s="68" t="str" cm="1">
        <f t="array" aca="1" ref="AX8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87" spans="1:50" x14ac:dyDescent="0.3">
      <c r="A87" s="78" t="str">
        <f>IFERROR(Mérföldkövek[[#This Row],[Feladat ID]],"")</f>
        <v>-</v>
      </c>
      <c r="B87" s="70" t="str">
        <f>IFERROR(Mérföldkövek[[#This Row],[Feladat leírás]],"")</f>
        <v/>
      </c>
      <c r="C87" s="100" t="str">
        <f ca="1">IFERROR(Mérföldkövek[[#This Row],[Kezdés]],"")</f>
        <v/>
      </c>
      <c r="D87" s="100" t="str">
        <f ca="1">IFERROR(Mérföldkövek[[#This Row],[Befejezés]],"")</f>
        <v/>
      </c>
      <c r="E87" s="99" t="str">
        <f>IFERROR(Mérföldkövek[[#This Row],[Volumen]],"")</f>
        <v/>
      </c>
      <c r="F87" s="70" t="str">
        <f>IFERROR(Mérföldkövek[[#This Row],[Kockázat]],"")</f>
        <v/>
      </c>
      <c r="G87" s="70" t="str">
        <f>IFERROR(Mérföldkövek[[#This Row],[Részleg 02]],"")</f>
        <v/>
      </c>
      <c r="H87" s="70" t="str">
        <f>IFERROR(Mérföldkövek[[#This Row],[Részleg 01]],"")</f>
        <v/>
      </c>
      <c r="I87" s="68" t="str" cm="1">
        <f t="array" aca="1" ref="I8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87" s="68" t="str" cm="1">
        <f t="array" aca="1" ref="J8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87" s="68" t="str" cm="1">
        <f t="array" aca="1" ref="K8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87" s="68" t="str" cm="1">
        <f t="array" aca="1" ref="L8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87" s="68" t="str" cm="1">
        <f t="array" aca="1" ref="M8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87" s="68" t="str" cm="1">
        <f t="array" aca="1" ref="N8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87" s="68" t="str" cm="1">
        <f t="array" aca="1" ref="O8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87" s="68" t="str" cm="1">
        <f t="array" aca="1" ref="P8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87" s="68" t="str" cm="1">
        <f t="array" aca="1" ref="Q8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87" s="68" t="str" cm="1">
        <f t="array" aca="1" ref="R8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87" s="68" t="str" cm="1">
        <f t="array" aca="1" ref="S8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87" s="68" t="str" cm="1">
        <f t="array" aca="1" ref="T8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87" s="68" t="str" cm="1">
        <f t="array" aca="1" ref="U8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87" s="68" t="str" cm="1">
        <f t="array" aca="1" ref="V8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87" s="68" t="str" cm="1">
        <f t="array" aca="1" ref="W8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87" s="68" t="str" cm="1">
        <f t="array" aca="1" ref="X8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87" s="68" t="str" cm="1">
        <f t="array" aca="1" ref="Y8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87" s="68" t="str" cm="1">
        <f t="array" aca="1" ref="Z8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87" s="68" t="str" cm="1">
        <f t="array" aca="1" ref="AA8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87" s="68" t="str" cm="1">
        <f t="array" aca="1" ref="AB8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87" s="68" t="str" cm="1">
        <f t="array" aca="1" ref="AC8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87" s="68" t="str" cm="1">
        <f t="array" aca="1" ref="AD8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87" s="68" t="str" cm="1">
        <f t="array" aca="1" ref="AE8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87" s="68" t="str" cm="1">
        <f t="array" aca="1" ref="AF8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87" s="68" t="str" cm="1">
        <f t="array" aca="1" ref="AG8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87" s="68" t="str" cm="1">
        <f t="array" aca="1" ref="AH8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87" s="68" t="str" cm="1">
        <f t="array" aca="1" ref="AI8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87" s="68" t="str" cm="1">
        <f t="array" aca="1" ref="AJ8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87" s="68" t="str" cm="1">
        <f t="array" aca="1" ref="AK8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87" s="68" t="str" cm="1">
        <f t="array" aca="1" ref="AL8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87" s="68" t="str" cm="1">
        <f t="array" aca="1" ref="AM8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87" s="68" t="str" cm="1">
        <f t="array" aca="1" ref="AN8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87" s="68" t="str" cm="1">
        <f t="array" aca="1" ref="AO8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87" s="68" t="str" cm="1">
        <f t="array" aca="1" ref="AP8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87" s="68" t="str" cm="1">
        <f t="array" aca="1" ref="AQ8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87" s="68" t="str" cm="1">
        <f t="array" aca="1" ref="AR8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87" s="68" t="str" cm="1">
        <f t="array" aca="1" ref="AS8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87" s="68" t="str" cm="1">
        <f t="array" aca="1" ref="AT8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87" s="68" t="str" cm="1">
        <f t="array" aca="1" ref="AU8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87" s="68" t="str" cm="1">
        <f t="array" aca="1" ref="AV8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87" s="68" t="str" cm="1">
        <f t="array" aca="1" ref="AW8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87" s="68" t="str" cm="1">
        <f t="array" aca="1" ref="AX8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88" spans="1:50" x14ac:dyDescent="0.3">
      <c r="A88" s="78" t="str">
        <f>IFERROR(Mérföldkövek[[#This Row],[Feladat ID]],"")</f>
        <v>-</v>
      </c>
      <c r="B88" s="70" t="str">
        <f>IFERROR(Mérföldkövek[[#This Row],[Feladat leírás]],"")</f>
        <v/>
      </c>
      <c r="C88" s="100" t="str">
        <f ca="1">IFERROR(Mérföldkövek[[#This Row],[Kezdés]],"")</f>
        <v/>
      </c>
      <c r="D88" s="100" t="str">
        <f ca="1">IFERROR(Mérföldkövek[[#This Row],[Befejezés]],"")</f>
        <v/>
      </c>
      <c r="E88" s="99" t="str">
        <f>IFERROR(Mérföldkövek[[#This Row],[Volumen]],"")</f>
        <v/>
      </c>
      <c r="F88" s="70" t="str">
        <f>IFERROR(Mérföldkövek[[#This Row],[Kockázat]],"")</f>
        <v/>
      </c>
      <c r="G88" s="70" t="str">
        <f>IFERROR(Mérföldkövek[[#This Row],[Részleg 02]],"")</f>
        <v/>
      </c>
      <c r="H88" s="70" t="str">
        <f>IFERROR(Mérföldkövek[[#This Row],[Részleg 01]],"")</f>
        <v/>
      </c>
      <c r="I88" s="68" t="str" cm="1">
        <f t="array" aca="1" ref="I8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88" s="68" t="str" cm="1">
        <f t="array" aca="1" ref="J8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88" s="68" t="str" cm="1">
        <f t="array" aca="1" ref="K8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88" s="68" t="str" cm="1">
        <f t="array" aca="1" ref="L8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88" s="68" t="str" cm="1">
        <f t="array" aca="1" ref="M8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88" s="68" t="str" cm="1">
        <f t="array" aca="1" ref="N8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88" s="68" t="str" cm="1">
        <f t="array" aca="1" ref="O8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88" s="68" t="str" cm="1">
        <f t="array" aca="1" ref="P8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88" s="68" t="str" cm="1">
        <f t="array" aca="1" ref="Q8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88" s="68" t="str" cm="1">
        <f t="array" aca="1" ref="R8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88" s="68" t="str" cm="1">
        <f t="array" aca="1" ref="S8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88" s="68" t="str" cm="1">
        <f t="array" aca="1" ref="T8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88" s="68" t="str" cm="1">
        <f t="array" aca="1" ref="U8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88" s="68" t="str" cm="1">
        <f t="array" aca="1" ref="V8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88" s="68" t="str" cm="1">
        <f t="array" aca="1" ref="W8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88" s="68" t="str" cm="1">
        <f t="array" aca="1" ref="X8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88" s="68" t="str" cm="1">
        <f t="array" aca="1" ref="Y8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88" s="68" t="str" cm="1">
        <f t="array" aca="1" ref="Z8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88" s="68" t="str" cm="1">
        <f t="array" aca="1" ref="AA8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88" s="68" t="str" cm="1">
        <f t="array" aca="1" ref="AB8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88" s="68" t="str" cm="1">
        <f t="array" aca="1" ref="AC8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88" s="68" t="str" cm="1">
        <f t="array" aca="1" ref="AD8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88" s="68" t="str" cm="1">
        <f t="array" aca="1" ref="AE8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88" s="68" t="str" cm="1">
        <f t="array" aca="1" ref="AF8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88" s="68" t="str" cm="1">
        <f t="array" aca="1" ref="AG8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88" s="68" t="str" cm="1">
        <f t="array" aca="1" ref="AH8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88" s="68" t="str" cm="1">
        <f t="array" aca="1" ref="AI8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88" s="68" t="str" cm="1">
        <f t="array" aca="1" ref="AJ8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88" s="68" t="str" cm="1">
        <f t="array" aca="1" ref="AK8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88" s="68" t="str" cm="1">
        <f t="array" aca="1" ref="AL8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88" s="68" t="str" cm="1">
        <f t="array" aca="1" ref="AM8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88" s="68" t="str" cm="1">
        <f t="array" aca="1" ref="AN8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88" s="68" t="str" cm="1">
        <f t="array" aca="1" ref="AO8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88" s="68" t="str" cm="1">
        <f t="array" aca="1" ref="AP8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88" s="68" t="str" cm="1">
        <f t="array" aca="1" ref="AQ8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88" s="68" t="str" cm="1">
        <f t="array" aca="1" ref="AR8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88" s="68" t="str" cm="1">
        <f t="array" aca="1" ref="AS8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88" s="68" t="str" cm="1">
        <f t="array" aca="1" ref="AT8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88" s="68" t="str" cm="1">
        <f t="array" aca="1" ref="AU8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88" s="68" t="str" cm="1">
        <f t="array" aca="1" ref="AV8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88" s="68" t="str" cm="1">
        <f t="array" aca="1" ref="AW8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88" s="68" t="str" cm="1">
        <f t="array" aca="1" ref="AX8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89" spans="1:50" x14ac:dyDescent="0.3">
      <c r="A89" s="78" t="str">
        <f>IFERROR(Mérföldkövek[[#This Row],[Feladat ID]],"")</f>
        <v>-</v>
      </c>
      <c r="B89" s="70" t="str">
        <f>IFERROR(Mérföldkövek[[#This Row],[Feladat leírás]],"")</f>
        <v/>
      </c>
      <c r="C89" s="100" t="str">
        <f ca="1">IFERROR(Mérföldkövek[[#This Row],[Kezdés]],"")</f>
        <v/>
      </c>
      <c r="D89" s="100" t="str">
        <f ca="1">IFERROR(Mérföldkövek[[#This Row],[Befejezés]],"")</f>
        <v/>
      </c>
      <c r="E89" s="99" t="str">
        <f>IFERROR(Mérföldkövek[[#This Row],[Volumen]],"")</f>
        <v/>
      </c>
      <c r="F89" s="70" t="str">
        <f>IFERROR(Mérföldkövek[[#This Row],[Kockázat]],"")</f>
        <v/>
      </c>
      <c r="G89" s="70" t="str">
        <f>IFERROR(Mérföldkövek[[#This Row],[Részleg 02]],"")</f>
        <v/>
      </c>
      <c r="H89" s="70" t="str">
        <f>IFERROR(Mérföldkövek[[#This Row],[Részleg 01]],"")</f>
        <v/>
      </c>
      <c r="I89" s="68" t="str" cm="1">
        <f t="array" aca="1" ref="I8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89" s="68" t="str" cm="1">
        <f t="array" aca="1" ref="J8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89" s="68" t="str" cm="1">
        <f t="array" aca="1" ref="K8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89" s="68" t="str" cm="1">
        <f t="array" aca="1" ref="L8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89" s="68" t="str" cm="1">
        <f t="array" aca="1" ref="M8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89" s="68" t="str" cm="1">
        <f t="array" aca="1" ref="N8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89" s="68" t="str" cm="1">
        <f t="array" aca="1" ref="O8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89" s="68" t="str" cm="1">
        <f t="array" aca="1" ref="P8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89" s="68" t="str" cm="1">
        <f t="array" aca="1" ref="Q8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89" s="68" t="str" cm="1">
        <f t="array" aca="1" ref="R8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89" s="68" t="str" cm="1">
        <f t="array" aca="1" ref="S8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89" s="68" t="str" cm="1">
        <f t="array" aca="1" ref="T8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89" s="68" t="str" cm="1">
        <f t="array" aca="1" ref="U8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89" s="68" t="str" cm="1">
        <f t="array" aca="1" ref="V8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89" s="68" t="str" cm="1">
        <f t="array" aca="1" ref="W8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89" s="68" t="str" cm="1">
        <f t="array" aca="1" ref="X8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89" s="68" t="str" cm="1">
        <f t="array" aca="1" ref="Y8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89" s="68" t="str" cm="1">
        <f t="array" aca="1" ref="Z8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89" s="68" t="str" cm="1">
        <f t="array" aca="1" ref="AA8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89" s="68" t="str" cm="1">
        <f t="array" aca="1" ref="AB8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89" s="68" t="str" cm="1">
        <f t="array" aca="1" ref="AC8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89" s="68" t="str" cm="1">
        <f t="array" aca="1" ref="AD8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89" s="68" t="str" cm="1">
        <f t="array" aca="1" ref="AE8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89" s="68" t="str" cm="1">
        <f t="array" aca="1" ref="AF8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89" s="68" t="str" cm="1">
        <f t="array" aca="1" ref="AG8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89" s="68" t="str" cm="1">
        <f t="array" aca="1" ref="AH8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89" s="68" t="str" cm="1">
        <f t="array" aca="1" ref="AI8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89" s="68" t="str" cm="1">
        <f t="array" aca="1" ref="AJ8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89" s="68" t="str" cm="1">
        <f t="array" aca="1" ref="AK8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89" s="68" t="str" cm="1">
        <f t="array" aca="1" ref="AL8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89" s="68" t="str" cm="1">
        <f t="array" aca="1" ref="AM8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89" s="68" t="str" cm="1">
        <f t="array" aca="1" ref="AN8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89" s="68" t="str" cm="1">
        <f t="array" aca="1" ref="AO8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89" s="68" t="str" cm="1">
        <f t="array" aca="1" ref="AP8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89" s="68" t="str" cm="1">
        <f t="array" aca="1" ref="AQ8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89" s="68" t="str" cm="1">
        <f t="array" aca="1" ref="AR8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89" s="68" t="str" cm="1">
        <f t="array" aca="1" ref="AS8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89" s="68" t="str" cm="1">
        <f t="array" aca="1" ref="AT8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89" s="68" t="str" cm="1">
        <f t="array" aca="1" ref="AU8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89" s="68" t="str" cm="1">
        <f t="array" aca="1" ref="AV8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89" s="68" t="str" cm="1">
        <f t="array" aca="1" ref="AW8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89" s="68" t="str" cm="1">
        <f t="array" aca="1" ref="AX8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90" spans="1:50" x14ac:dyDescent="0.3">
      <c r="A90" s="78" t="str">
        <f>IFERROR(Mérföldkövek[[#This Row],[Feladat ID]],"")</f>
        <v>-</v>
      </c>
      <c r="B90" s="70" t="str">
        <f>IFERROR(Mérföldkövek[[#This Row],[Feladat leírás]],"")</f>
        <v/>
      </c>
      <c r="C90" s="100" t="str">
        <f ca="1">IFERROR(Mérföldkövek[[#This Row],[Kezdés]],"")</f>
        <v/>
      </c>
      <c r="D90" s="100" t="str">
        <f ca="1">IFERROR(Mérföldkövek[[#This Row],[Befejezés]],"")</f>
        <v/>
      </c>
      <c r="E90" s="99" t="str">
        <f>IFERROR(Mérföldkövek[[#This Row],[Volumen]],"")</f>
        <v/>
      </c>
      <c r="F90" s="70" t="str">
        <f>IFERROR(Mérföldkövek[[#This Row],[Kockázat]],"")</f>
        <v/>
      </c>
      <c r="G90" s="70" t="str">
        <f>IFERROR(Mérföldkövek[[#This Row],[Részleg 02]],"")</f>
        <v/>
      </c>
      <c r="H90" s="70" t="str">
        <f>IFERROR(Mérföldkövek[[#This Row],[Részleg 01]],"")</f>
        <v/>
      </c>
      <c r="I90" s="68" t="str" cm="1">
        <f t="array" aca="1" ref="I9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90" s="68" t="str" cm="1">
        <f t="array" aca="1" ref="J9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90" s="68" t="str" cm="1">
        <f t="array" aca="1" ref="K9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90" s="68" t="str" cm="1">
        <f t="array" aca="1" ref="L9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90" s="68" t="str" cm="1">
        <f t="array" aca="1" ref="M9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90" s="68" t="str" cm="1">
        <f t="array" aca="1" ref="N9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90" s="68" t="str" cm="1">
        <f t="array" aca="1" ref="O9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90" s="68" t="str" cm="1">
        <f t="array" aca="1" ref="P9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90" s="68" t="str" cm="1">
        <f t="array" aca="1" ref="Q9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90" s="68" t="str" cm="1">
        <f t="array" aca="1" ref="R9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90" s="68" t="str" cm="1">
        <f t="array" aca="1" ref="S9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90" s="68" t="str" cm="1">
        <f t="array" aca="1" ref="T9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90" s="68" t="str" cm="1">
        <f t="array" aca="1" ref="U9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90" s="68" t="str" cm="1">
        <f t="array" aca="1" ref="V9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90" s="68" t="str" cm="1">
        <f t="array" aca="1" ref="W9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90" s="68" t="str" cm="1">
        <f t="array" aca="1" ref="X9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90" s="68" t="str" cm="1">
        <f t="array" aca="1" ref="Y9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90" s="68" t="str" cm="1">
        <f t="array" aca="1" ref="Z9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90" s="68" t="str" cm="1">
        <f t="array" aca="1" ref="AA9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90" s="68" t="str" cm="1">
        <f t="array" aca="1" ref="AB9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90" s="68" t="str" cm="1">
        <f t="array" aca="1" ref="AC9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90" s="68" t="str" cm="1">
        <f t="array" aca="1" ref="AD9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90" s="68" t="str" cm="1">
        <f t="array" aca="1" ref="AE9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90" s="68" t="str" cm="1">
        <f t="array" aca="1" ref="AF9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90" s="68" t="str" cm="1">
        <f t="array" aca="1" ref="AG9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90" s="68" t="str" cm="1">
        <f t="array" aca="1" ref="AH9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90" s="68" t="str" cm="1">
        <f t="array" aca="1" ref="AI9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90" s="68" t="str" cm="1">
        <f t="array" aca="1" ref="AJ9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90" s="68" t="str" cm="1">
        <f t="array" aca="1" ref="AK9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90" s="68" t="str" cm="1">
        <f t="array" aca="1" ref="AL9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90" s="68" t="str" cm="1">
        <f t="array" aca="1" ref="AM9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90" s="68" t="str" cm="1">
        <f t="array" aca="1" ref="AN9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90" s="68" t="str" cm="1">
        <f t="array" aca="1" ref="AO9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90" s="68" t="str" cm="1">
        <f t="array" aca="1" ref="AP9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90" s="68" t="str" cm="1">
        <f t="array" aca="1" ref="AQ9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90" s="68" t="str" cm="1">
        <f t="array" aca="1" ref="AR9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90" s="68" t="str" cm="1">
        <f t="array" aca="1" ref="AS9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90" s="68" t="str" cm="1">
        <f t="array" aca="1" ref="AT9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90" s="68" t="str" cm="1">
        <f t="array" aca="1" ref="AU9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90" s="68" t="str" cm="1">
        <f t="array" aca="1" ref="AV9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90" s="68" t="str" cm="1">
        <f t="array" aca="1" ref="AW9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90" s="68" t="str" cm="1">
        <f t="array" aca="1" ref="AX9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91" spans="1:50" x14ac:dyDescent="0.3">
      <c r="A91" s="78" t="str">
        <f>IFERROR(Mérföldkövek[[#This Row],[Feladat ID]],"")</f>
        <v>-</v>
      </c>
      <c r="B91" s="70" t="str">
        <f>IFERROR(Mérföldkövek[[#This Row],[Feladat leírás]],"")</f>
        <v/>
      </c>
      <c r="C91" s="100" t="str">
        <f ca="1">IFERROR(Mérföldkövek[[#This Row],[Kezdés]],"")</f>
        <v/>
      </c>
      <c r="D91" s="100" t="str">
        <f ca="1">IFERROR(Mérföldkövek[[#This Row],[Befejezés]],"")</f>
        <v/>
      </c>
      <c r="E91" s="99" t="str">
        <f>IFERROR(Mérföldkövek[[#This Row],[Volumen]],"")</f>
        <v/>
      </c>
      <c r="F91" s="70" t="str">
        <f>IFERROR(Mérföldkövek[[#This Row],[Kockázat]],"")</f>
        <v/>
      </c>
      <c r="G91" s="70" t="str">
        <f>IFERROR(Mérföldkövek[[#This Row],[Részleg 02]],"")</f>
        <v/>
      </c>
      <c r="H91" s="70" t="str">
        <f>IFERROR(Mérföldkövek[[#This Row],[Részleg 01]],"")</f>
        <v/>
      </c>
      <c r="I91" s="68" t="str" cm="1">
        <f t="array" aca="1" ref="I9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91" s="68" t="str" cm="1">
        <f t="array" aca="1" ref="J9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91" s="68" t="str" cm="1">
        <f t="array" aca="1" ref="K9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91" s="68" t="str" cm="1">
        <f t="array" aca="1" ref="L9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91" s="68" t="str" cm="1">
        <f t="array" aca="1" ref="M9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91" s="68" t="str" cm="1">
        <f t="array" aca="1" ref="N9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91" s="68" t="str" cm="1">
        <f t="array" aca="1" ref="O9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91" s="68" t="str" cm="1">
        <f t="array" aca="1" ref="P9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91" s="68" t="str" cm="1">
        <f t="array" aca="1" ref="Q9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91" s="68" t="str" cm="1">
        <f t="array" aca="1" ref="R9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91" s="68" t="str" cm="1">
        <f t="array" aca="1" ref="S9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91" s="68" t="str" cm="1">
        <f t="array" aca="1" ref="T9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91" s="68" t="str" cm="1">
        <f t="array" aca="1" ref="U9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91" s="68" t="str" cm="1">
        <f t="array" aca="1" ref="V9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91" s="68" t="str" cm="1">
        <f t="array" aca="1" ref="W9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91" s="68" t="str" cm="1">
        <f t="array" aca="1" ref="X9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91" s="68" t="str" cm="1">
        <f t="array" aca="1" ref="Y9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91" s="68" t="str" cm="1">
        <f t="array" aca="1" ref="Z9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91" s="68" t="str" cm="1">
        <f t="array" aca="1" ref="AA9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91" s="68" t="str" cm="1">
        <f t="array" aca="1" ref="AB9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91" s="68" t="str" cm="1">
        <f t="array" aca="1" ref="AC9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91" s="68" t="str" cm="1">
        <f t="array" aca="1" ref="AD9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91" s="68" t="str" cm="1">
        <f t="array" aca="1" ref="AE9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91" s="68" t="str" cm="1">
        <f t="array" aca="1" ref="AF9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91" s="68" t="str" cm="1">
        <f t="array" aca="1" ref="AG9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91" s="68" t="str" cm="1">
        <f t="array" aca="1" ref="AH9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91" s="68" t="str" cm="1">
        <f t="array" aca="1" ref="AI9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91" s="68" t="str" cm="1">
        <f t="array" aca="1" ref="AJ9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91" s="68" t="str" cm="1">
        <f t="array" aca="1" ref="AK9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91" s="68" t="str" cm="1">
        <f t="array" aca="1" ref="AL9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91" s="68" t="str" cm="1">
        <f t="array" aca="1" ref="AM9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91" s="68" t="str" cm="1">
        <f t="array" aca="1" ref="AN9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91" s="68" t="str" cm="1">
        <f t="array" aca="1" ref="AO9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91" s="68" t="str" cm="1">
        <f t="array" aca="1" ref="AP9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91" s="68" t="str" cm="1">
        <f t="array" aca="1" ref="AQ9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91" s="68" t="str" cm="1">
        <f t="array" aca="1" ref="AR9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91" s="68" t="str" cm="1">
        <f t="array" aca="1" ref="AS9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91" s="68" t="str" cm="1">
        <f t="array" aca="1" ref="AT9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91" s="68" t="str" cm="1">
        <f t="array" aca="1" ref="AU9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91" s="68" t="str" cm="1">
        <f t="array" aca="1" ref="AV9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91" s="68" t="str" cm="1">
        <f t="array" aca="1" ref="AW9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91" s="68" t="str" cm="1">
        <f t="array" aca="1" ref="AX9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92" spans="1:50" x14ac:dyDescent="0.3">
      <c r="A92" s="78" t="str">
        <f>IFERROR(Mérföldkövek[[#This Row],[Feladat ID]],"")</f>
        <v>-</v>
      </c>
      <c r="B92" s="70" t="str">
        <f>IFERROR(Mérföldkövek[[#This Row],[Feladat leírás]],"")</f>
        <v/>
      </c>
      <c r="C92" s="100" t="str">
        <f ca="1">IFERROR(Mérföldkövek[[#This Row],[Kezdés]],"")</f>
        <v/>
      </c>
      <c r="D92" s="100" t="str">
        <f ca="1">IFERROR(Mérföldkövek[[#This Row],[Befejezés]],"")</f>
        <v/>
      </c>
      <c r="E92" s="99" t="str">
        <f>IFERROR(Mérföldkövek[[#This Row],[Volumen]],"")</f>
        <v/>
      </c>
      <c r="F92" s="70" t="str">
        <f>IFERROR(Mérföldkövek[[#This Row],[Kockázat]],"")</f>
        <v/>
      </c>
      <c r="G92" s="70" t="str">
        <f>IFERROR(Mérföldkövek[[#This Row],[Részleg 02]],"")</f>
        <v/>
      </c>
      <c r="H92" s="70" t="str">
        <f>IFERROR(Mérföldkövek[[#This Row],[Részleg 01]],"")</f>
        <v/>
      </c>
      <c r="I92" s="68" t="str" cm="1">
        <f t="array" aca="1" ref="I9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92" s="68" t="str" cm="1">
        <f t="array" aca="1" ref="J9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92" s="68" t="str" cm="1">
        <f t="array" aca="1" ref="K9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92" s="68" t="str" cm="1">
        <f t="array" aca="1" ref="L9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92" s="68" t="str" cm="1">
        <f t="array" aca="1" ref="M9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92" s="68" t="str" cm="1">
        <f t="array" aca="1" ref="N9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92" s="68" t="str" cm="1">
        <f t="array" aca="1" ref="O9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92" s="68" t="str" cm="1">
        <f t="array" aca="1" ref="P9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92" s="68" t="str" cm="1">
        <f t="array" aca="1" ref="Q9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92" s="68" t="str" cm="1">
        <f t="array" aca="1" ref="R9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92" s="68" t="str" cm="1">
        <f t="array" aca="1" ref="S9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92" s="68" t="str" cm="1">
        <f t="array" aca="1" ref="T9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92" s="68" t="str" cm="1">
        <f t="array" aca="1" ref="U9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92" s="68" t="str" cm="1">
        <f t="array" aca="1" ref="V9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92" s="68" t="str" cm="1">
        <f t="array" aca="1" ref="W9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92" s="68" t="str" cm="1">
        <f t="array" aca="1" ref="X9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92" s="68" t="str" cm="1">
        <f t="array" aca="1" ref="Y9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92" s="68" t="str" cm="1">
        <f t="array" aca="1" ref="Z9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92" s="68" t="str" cm="1">
        <f t="array" aca="1" ref="AA9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92" s="68" t="str" cm="1">
        <f t="array" aca="1" ref="AB9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92" s="68" t="str" cm="1">
        <f t="array" aca="1" ref="AC9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92" s="68" t="str" cm="1">
        <f t="array" aca="1" ref="AD9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92" s="68" t="str" cm="1">
        <f t="array" aca="1" ref="AE9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92" s="68" t="str" cm="1">
        <f t="array" aca="1" ref="AF9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92" s="68" t="str" cm="1">
        <f t="array" aca="1" ref="AG9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92" s="68" t="str" cm="1">
        <f t="array" aca="1" ref="AH9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92" s="68" t="str" cm="1">
        <f t="array" aca="1" ref="AI9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92" s="68" t="str" cm="1">
        <f t="array" aca="1" ref="AJ9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92" s="68" t="str" cm="1">
        <f t="array" aca="1" ref="AK9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92" s="68" t="str" cm="1">
        <f t="array" aca="1" ref="AL9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92" s="68" t="str" cm="1">
        <f t="array" aca="1" ref="AM9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92" s="68" t="str" cm="1">
        <f t="array" aca="1" ref="AN9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92" s="68" t="str" cm="1">
        <f t="array" aca="1" ref="AO9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92" s="68" t="str" cm="1">
        <f t="array" aca="1" ref="AP9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92" s="68" t="str" cm="1">
        <f t="array" aca="1" ref="AQ9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92" s="68" t="str" cm="1">
        <f t="array" aca="1" ref="AR9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92" s="68" t="str" cm="1">
        <f t="array" aca="1" ref="AS9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92" s="68" t="str" cm="1">
        <f t="array" aca="1" ref="AT9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92" s="68" t="str" cm="1">
        <f t="array" aca="1" ref="AU9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92" s="68" t="str" cm="1">
        <f t="array" aca="1" ref="AV9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92" s="68" t="str" cm="1">
        <f t="array" aca="1" ref="AW9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92" s="68" t="str" cm="1">
        <f t="array" aca="1" ref="AX9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93" spans="1:50" x14ac:dyDescent="0.3">
      <c r="A93" s="78" t="str">
        <f>IFERROR(Mérföldkövek[[#This Row],[Feladat ID]],"")</f>
        <v>-</v>
      </c>
      <c r="B93" s="70" t="str">
        <f>IFERROR(Mérföldkövek[[#This Row],[Feladat leírás]],"")</f>
        <v/>
      </c>
      <c r="C93" s="100" t="str">
        <f ca="1">IFERROR(Mérföldkövek[[#This Row],[Kezdés]],"")</f>
        <v/>
      </c>
      <c r="D93" s="100" t="str">
        <f ca="1">IFERROR(Mérföldkövek[[#This Row],[Befejezés]],"")</f>
        <v/>
      </c>
      <c r="E93" s="99" t="str">
        <f>IFERROR(Mérföldkövek[[#This Row],[Volumen]],"")</f>
        <v/>
      </c>
      <c r="F93" s="70" t="str">
        <f>IFERROR(Mérföldkövek[[#This Row],[Kockázat]],"")</f>
        <v/>
      </c>
      <c r="G93" s="70" t="str">
        <f>IFERROR(Mérföldkövek[[#This Row],[Részleg 02]],"")</f>
        <v/>
      </c>
      <c r="H93" s="70" t="str">
        <f>IFERROR(Mérföldkövek[[#This Row],[Részleg 01]],"")</f>
        <v/>
      </c>
      <c r="I93" s="68" t="str" cm="1">
        <f t="array" aca="1" ref="I9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93" s="68" t="str" cm="1">
        <f t="array" aca="1" ref="J9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93" s="68" t="str" cm="1">
        <f t="array" aca="1" ref="K9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93" s="68" t="str" cm="1">
        <f t="array" aca="1" ref="L9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93" s="68" t="str" cm="1">
        <f t="array" aca="1" ref="M9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93" s="68" t="str" cm="1">
        <f t="array" aca="1" ref="N9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93" s="68" t="str" cm="1">
        <f t="array" aca="1" ref="O9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93" s="68" t="str" cm="1">
        <f t="array" aca="1" ref="P9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93" s="68" t="str" cm="1">
        <f t="array" aca="1" ref="Q9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93" s="68" t="str" cm="1">
        <f t="array" aca="1" ref="R9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93" s="68" t="str" cm="1">
        <f t="array" aca="1" ref="S9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93" s="68" t="str" cm="1">
        <f t="array" aca="1" ref="T9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93" s="68" t="str" cm="1">
        <f t="array" aca="1" ref="U9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93" s="68" t="str" cm="1">
        <f t="array" aca="1" ref="V9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93" s="68" t="str" cm="1">
        <f t="array" aca="1" ref="W9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93" s="68" t="str" cm="1">
        <f t="array" aca="1" ref="X9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93" s="68" t="str" cm="1">
        <f t="array" aca="1" ref="Y9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93" s="68" t="str" cm="1">
        <f t="array" aca="1" ref="Z9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93" s="68" t="str" cm="1">
        <f t="array" aca="1" ref="AA9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93" s="68" t="str" cm="1">
        <f t="array" aca="1" ref="AB9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93" s="68" t="str" cm="1">
        <f t="array" aca="1" ref="AC9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93" s="68" t="str" cm="1">
        <f t="array" aca="1" ref="AD9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93" s="68" t="str" cm="1">
        <f t="array" aca="1" ref="AE9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93" s="68" t="str" cm="1">
        <f t="array" aca="1" ref="AF9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93" s="68" t="str" cm="1">
        <f t="array" aca="1" ref="AG9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93" s="68" t="str" cm="1">
        <f t="array" aca="1" ref="AH9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93" s="68" t="str" cm="1">
        <f t="array" aca="1" ref="AI9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93" s="68" t="str" cm="1">
        <f t="array" aca="1" ref="AJ9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93" s="68" t="str" cm="1">
        <f t="array" aca="1" ref="AK9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93" s="68" t="str" cm="1">
        <f t="array" aca="1" ref="AL9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93" s="68" t="str" cm="1">
        <f t="array" aca="1" ref="AM9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93" s="68" t="str" cm="1">
        <f t="array" aca="1" ref="AN9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93" s="68" t="str" cm="1">
        <f t="array" aca="1" ref="AO9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93" s="68" t="str" cm="1">
        <f t="array" aca="1" ref="AP9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93" s="68" t="str" cm="1">
        <f t="array" aca="1" ref="AQ9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93" s="68" t="str" cm="1">
        <f t="array" aca="1" ref="AR9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93" s="68" t="str" cm="1">
        <f t="array" aca="1" ref="AS9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93" s="68" t="str" cm="1">
        <f t="array" aca="1" ref="AT9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93" s="68" t="str" cm="1">
        <f t="array" aca="1" ref="AU9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93" s="68" t="str" cm="1">
        <f t="array" aca="1" ref="AV9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93" s="68" t="str" cm="1">
        <f t="array" aca="1" ref="AW9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93" s="68" t="str" cm="1">
        <f t="array" aca="1" ref="AX9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94" spans="1:50" x14ac:dyDescent="0.3">
      <c r="A94" s="78" t="str">
        <f>IFERROR(Mérföldkövek[[#This Row],[Feladat ID]],"")</f>
        <v>-</v>
      </c>
      <c r="B94" s="70" t="str">
        <f>IFERROR(Mérföldkövek[[#This Row],[Feladat leírás]],"")</f>
        <v/>
      </c>
      <c r="C94" s="100" t="str">
        <f ca="1">IFERROR(Mérföldkövek[[#This Row],[Kezdés]],"")</f>
        <v/>
      </c>
      <c r="D94" s="100" t="str">
        <f ca="1">IFERROR(Mérföldkövek[[#This Row],[Befejezés]],"")</f>
        <v/>
      </c>
      <c r="E94" s="99" t="str">
        <f>IFERROR(Mérföldkövek[[#This Row],[Volumen]],"")</f>
        <v/>
      </c>
      <c r="F94" s="70" t="str">
        <f>IFERROR(Mérföldkövek[[#This Row],[Kockázat]],"")</f>
        <v/>
      </c>
      <c r="G94" s="70" t="str">
        <f>IFERROR(Mérföldkövek[[#This Row],[Részleg 02]],"")</f>
        <v/>
      </c>
      <c r="H94" s="70" t="str">
        <f>IFERROR(Mérföldkövek[[#This Row],[Részleg 01]],"")</f>
        <v/>
      </c>
      <c r="I94" s="68" t="str" cm="1">
        <f t="array" aca="1" ref="I9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94" s="68" t="str" cm="1">
        <f t="array" aca="1" ref="J9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94" s="68" t="str" cm="1">
        <f t="array" aca="1" ref="K9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94" s="68" t="str" cm="1">
        <f t="array" aca="1" ref="L9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94" s="68" t="str" cm="1">
        <f t="array" aca="1" ref="M9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94" s="68" t="str" cm="1">
        <f t="array" aca="1" ref="N9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94" s="68" t="str" cm="1">
        <f t="array" aca="1" ref="O9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94" s="68" t="str" cm="1">
        <f t="array" aca="1" ref="P9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94" s="68" t="str" cm="1">
        <f t="array" aca="1" ref="Q9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94" s="68" t="str" cm="1">
        <f t="array" aca="1" ref="R9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94" s="68" t="str" cm="1">
        <f t="array" aca="1" ref="S9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94" s="68" t="str" cm="1">
        <f t="array" aca="1" ref="T9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94" s="68" t="str" cm="1">
        <f t="array" aca="1" ref="U9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94" s="68" t="str" cm="1">
        <f t="array" aca="1" ref="V9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94" s="68" t="str" cm="1">
        <f t="array" aca="1" ref="W9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94" s="68" t="str" cm="1">
        <f t="array" aca="1" ref="X9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94" s="68" t="str" cm="1">
        <f t="array" aca="1" ref="Y9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94" s="68" t="str" cm="1">
        <f t="array" aca="1" ref="Z9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94" s="68" t="str" cm="1">
        <f t="array" aca="1" ref="AA9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94" s="68" t="str" cm="1">
        <f t="array" aca="1" ref="AB9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94" s="68" t="str" cm="1">
        <f t="array" aca="1" ref="AC9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94" s="68" t="str" cm="1">
        <f t="array" aca="1" ref="AD9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94" s="68" t="str" cm="1">
        <f t="array" aca="1" ref="AE9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94" s="68" t="str" cm="1">
        <f t="array" aca="1" ref="AF9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94" s="68" t="str" cm="1">
        <f t="array" aca="1" ref="AG9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94" s="68" t="str" cm="1">
        <f t="array" aca="1" ref="AH9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94" s="68" t="str" cm="1">
        <f t="array" aca="1" ref="AI9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94" s="68" t="str" cm="1">
        <f t="array" aca="1" ref="AJ9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94" s="68" t="str" cm="1">
        <f t="array" aca="1" ref="AK9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94" s="68" t="str" cm="1">
        <f t="array" aca="1" ref="AL9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94" s="68" t="str" cm="1">
        <f t="array" aca="1" ref="AM9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94" s="68" t="str" cm="1">
        <f t="array" aca="1" ref="AN9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94" s="68" t="str" cm="1">
        <f t="array" aca="1" ref="AO9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94" s="68" t="str" cm="1">
        <f t="array" aca="1" ref="AP9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94" s="68" t="str" cm="1">
        <f t="array" aca="1" ref="AQ9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94" s="68" t="str" cm="1">
        <f t="array" aca="1" ref="AR9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94" s="68" t="str" cm="1">
        <f t="array" aca="1" ref="AS9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94" s="68" t="str" cm="1">
        <f t="array" aca="1" ref="AT9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94" s="68" t="str" cm="1">
        <f t="array" aca="1" ref="AU9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94" s="68" t="str" cm="1">
        <f t="array" aca="1" ref="AV9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94" s="68" t="str" cm="1">
        <f t="array" aca="1" ref="AW9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94" s="68" t="str" cm="1">
        <f t="array" aca="1" ref="AX9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95" spans="1:50" x14ac:dyDescent="0.3">
      <c r="A95" s="78" t="str">
        <f>IFERROR(Mérföldkövek[[#This Row],[Feladat ID]],"")</f>
        <v>-</v>
      </c>
      <c r="B95" s="70" t="str">
        <f>IFERROR(Mérföldkövek[[#This Row],[Feladat leírás]],"")</f>
        <v/>
      </c>
      <c r="C95" s="100" t="str">
        <f ca="1">IFERROR(Mérföldkövek[[#This Row],[Kezdés]],"")</f>
        <v/>
      </c>
      <c r="D95" s="100" t="str">
        <f ca="1">IFERROR(Mérföldkövek[[#This Row],[Befejezés]],"")</f>
        <v/>
      </c>
      <c r="E95" s="99" t="str">
        <f>IFERROR(Mérföldkövek[[#This Row],[Volumen]],"")</f>
        <v/>
      </c>
      <c r="F95" s="70" t="str">
        <f>IFERROR(Mérföldkövek[[#This Row],[Kockázat]],"")</f>
        <v/>
      </c>
      <c r="G95" s="70" t="str">
        <f>IFERROR(Mérföldkövek[[#This Row],[Részleg 02]],"")</f>
        <v/>
      </c>
      <c r="H95" s="70" t="str">
        <f>IFERROR(Mérföldkövek[[#This Row],[Részleg 01]],"")</f>
        <v/>
      </c>
      <c r="I95" s="68" t="str" cm="1">
        <f t="array" aca="1" ref="I9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95" s="68" t="str" cm="1">
        <f t="array" aca="1" ref="J9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95" s="68" t="str" cm="1">
        <f t="array" aca="1" ref="K9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95" s="68" t="str" cm="1">
        <f t="array" aca="1" ref="L9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95" s="68" t="str" cm="1">
        <f t="array" aca="1" ref="M9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95" s="68" t="str" cm="1">
        <f t="array" aca="1" ref="N9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95" s="68" t="str" cm="1">
        <f t="array" aca="1" ref="O9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95" s="68" t="str" cm="1">
        <f t="array" aca="1" ref="P9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95" s="68" t="str" cm="1">
        <f t="array" aca="1" ref="Q9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95" s="68" t="str" cm="1">
        <f t="array" aca="1" ref="R9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95" s="68" t="str" cm="1">
        <f t="array" aca="1" ref="S9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95" s="68" t="str" cm="1">
        <f t="array" aca="1" ref="T9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95" s="68" t="str" cm="1">
        <f t="array" aca="1" ref="U9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95" s="68" t="str" cm="1">
        <f t="array" aca="1" ref="V9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95" s="68" t="str" cm="1">
        <f t="array" aca="1" ref="W9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95" s="68" t="str" cm="1">
        <f t="array" aca="1" ref="X9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95" s="68" t="str" cm="1">
        <f t="array" aca="1" ref="Y9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95" s="68" t="str" cm="1">
        <f t="array" aca="1" ref="Z9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95" s="68" t="str" cm="1">
        <f t="array" aca="1" ref="AA9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95" s="68" t="str" cm="1">
        <f t="array" aca="1" ref="AB9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95" s="68" t="str" cm="1">
        <f t="array" aca="1" ref="AC9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95" s="68" t="str" cm="1">
        <f t="array" aca="1" ref="AD9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95" s="68" t="str" cm="1">
        <f t="array" aca="1" ref="AE9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95" s="68" t="str" cm="1">
        <f t="array" aca="1" ref="AF9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95" s="68" t="str" cm="1">
        <f t="array" aca="1" ref="AG9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95" s="68" t="str" cm="1">
        <f t="array" aca="1" ref="AH9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95" s="68" t="str" cm="1">
        <f t="array" aca="1" ref="AI9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95" s="68" t="str" cm="1">
        <f t="array" aca="1" ref="AJ9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95" s="68" t="str" cm="1">
        <f t="array" aca="1" ref="AK9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95" s="68" t="str" cm="1">
        <f t="array" aca="1" ref="AL9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95" s="68" t="str" cm="1">
        <f t="array" aca="1" ref="AM9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95" s="68" t="str" cm="1">
        <f t="array" aca="1" ref="AN9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95" s="68" t="str" cm="1">
        <f t="array" aca="1" ref="AO9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95" s="68" t="str" cm="1">
        <f t="array" aca="1" ref="AP9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95" s="68" t="str" cm="1">
        <f t="array" aca="1" ref="AQ9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95" s="68" t="str" cm="1">
        <f t="array" aca="1" ref="AR9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95" s="68" t="str" cm="1">
        <f t="array" aca="1" ref="AS9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95" s="68" t="str" cm="1">
        <f t="array" aca="1" ref="AT9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95" s="68" t="str" cm="1">
        <f t="array" aca="1" ref="AU9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95" s="68" t="str" cm="1">
        <f t="array" aca="1" ref="AV9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95" s="68" t="str" cm="1">
        <f t="array" aca="1" ref="AW9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95" s="68" t="str" cm="1">
        <f t="array" aca="1" ref="AX9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96" spans="1:50" x14ac:dyDescent="0.3">
      <c r="A96" s="78" t="str">
        <f>IFERROR(Mérföldkövek[[#This Row],[Feladat ID]],"")</f>
        <v>-</v>
      </c>
      <c r="B96" s="70" t="str">
        <f>IFERROR(Mérföldkövek[[#This Row],[Feladat leírás]],"")</f>
        <v/>
      </c>
      <c r="C96" s="100" t="str">
        <f ca="1">IFERROR(Mérföldkövek[[#This Row],[Kezdés]],"")</f>
        <v/>
      </c>
      <c r="D96" s="100" t="str">
        <f ca="1">IFERROR(Mérföldkövek[[#This Row],[Befejezés]],"")</f>
        <v/>
      </c>
      <c r="E96" s="99" t="str">
        <f>IFERROR(Mérföldkövek[[#This Row],[Volumen]],"")</f>
        <v/>
      </c>
      <c r="F96" s="70" t="str">
        <f>IFERROR(Mérföldkövek[[#This Row],[Kockázat]],"")</f>
        <v/>
      </c>
      <c r="G96" s="70" t="str">
        <f>IFERROR(Mérföldkövek[[#This Row],[Részleg 02]],"")</f>
        <v/>
      </c>
      <c r="H96" s="70" t="str">
        <f>IFERROR(Mérföldkövek[[#This Row],[Részleg 01]],"")</f>
        <v/>
      </c>
      <c r="I96" s="68" t="str" cm="1">
        <f t="array" aca="1" ref="I9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96" s="68" t="str" cm="1">
        <f t="array" aca="1" ref="J9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96" s="68" t="str" cm="1">
        <f t="array" aca="1" ref="K9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96" s="68" t="str" cm="1">
        <f t="array" aca="1" ref="L9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96" s="68" t="str" cm="1">
        <f t="array" aca="1" ref="M9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96" s="68" t="str" cm="1">
        <f t="array" aca="1" ref="N9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96" s="68" t="str" cm="1">
        <f t="array" aca="1" ref="O9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96" s="68" t="str" cm="1">
        <f t="array" aca="1" ref="P9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96" s="68" t="str" cm="1">
        <f t="array" aca="1" ref="Q9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96" s="68" t="str" cm="1">
        <f t="array" aca="1" ref="R9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96" s="68" t="str" cm="1">
        <f t="array" aca="1" ref="S9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96" s="68" t="str" cm="1">
        <f t="array" aca="1" ref="T9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96" s="68" t="str" cm="1">
        <f t="array" aca="1" ref="U9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96" s="68" t="str" cm="1">
        <f t="array" aca="1" ref="V9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96" s="68" t="str" cm="1">
        <f t="array" aca="1" ref="W9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96" s="68" t="str" cm="1">
        <f t="array" aca="1" ref="X9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96" s="68" t="str" cm="1">
        <f t="array" aca="1" ref="Y9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96" s="68" t="str" cm="1">
        <f t="array" aca="1" ref="Z9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96" s="68" t="str" cm="1">
        <f t="array" aca="1" ref="AA9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96" s="68" t="str" cm="1">
        <f t="array" aca="1" ref="AB9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96" s="68" t="str" cm="1">
        <f t="array" aca="1" ref="AC9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96" s="68" t="str" cm="1">
        <f t="array" aca="1" ref="AD9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96" s="68" t="str" cm="1">
        <f t="array" aca="1" ref="AE9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96" s="68" t="str" cm="1">
        <f t="array" aca="1" ref="AF9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96" s="68" t="str" cm="1">
        <f t="array" aca="1" ref="AG9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96" s="68" t="str" cm="1">
        <f t="array" aca="1" ref="AH9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96" s="68" t="str" cm="1">
        <f t="array" aca="1" ref="AI9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96" s="68" t="str" cm="1">
        <f t="array" aca="1" ref="AJ9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96" s="68" t="str" cm="1">
        <f t="array" aca="1" ref="AK9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96" s="68" t="str" cm="1">
        <f t="array" aca="1" ref="AL9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96" s="68" t="str" cm="1">
        <f t="array" aca="1" ref="AM9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96" s="68" t="str" cm="1">
        <f t="array" aca="1" ref="AN9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96" s="68" t="str" cm="1">
        <f t="array" aca="1" ref="AO9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96" s="68" t="str" cm="1">
        <f t="array" aca="1" ref="AP9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96" s="68" t="str" cm="1">
        <f t="array" aca="1" ref="AQ9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96" s="68" t="str" cm="1">
        <f t="array" aca="1" ref="AR9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96" s="68" t="str" cm="1">
        <f t="array" aca="1" ref="AS9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96" s="68" t="str" cm="1">
        <f t="array" aca="1" ref="AT9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96" s="68" t="str" cm="1">
        <f t="array" aca="1" ref="AU9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96" s="68" t="str" cm="1">
        <f t="array" aca="1" ref="AV9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96" s="68" t="str" cm="1">
        <f t="array" aca="1" ref="AW9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96" s="68" t="str" cm="1">
        <f t="array" aca="1" ref="AX9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97" spans="1:50" x14ac:dyDescent="0.3">
      <c r="A97" s="78" t="str">
        <f>IFERROR(Mérföldkövek[[#This Row],[Feladat ID]],"")</f>
        <v>-</v>
      </c>
      <c r="B97" s="70" t="str">
        <f>IFERROR(Mérföldkövek[[#This Row],[Feladat leírás]],"")</f>
        <v/>
      </c>
      <c r="C97" s="100" t="str">
        <f ca="1">IFERROR(Mérföldkövek[[#This Row],[Kezdés]],"")</f>
        <v/>
      </c>
      <c r="D97" s="100" t="str">
        <f ca="1">IFERROR(Mérföldkövek[[#This Row],[Befejezés]],"")</f>
        <v/>
      </c>
      <c r="E97" s="99" t="str">
        <f>IFERROR(Mérföldkövek[[#This Row],[Volumen]],"")</f>
        <v/>
      </c>
      <c r="F97" s="70" t="str">
        <f>IFERROR(Mérföldkövek[[#This Row],[Kockázat]],"")</f>
        <v/>
      </c>
      <c r="G97" s="70" t="str">
        <f>IFERROR(Mérföldkövek[[#This Row],[Részleg 02]],"")</f>
        <v/>
      </c>
      <c r="H97" s="70" t="str">
        <f>IFERROR(Mérföldkövek[[#This Row],[Részleg 01]],"")</f>
        <v/>
      </c>
      <c r="I97" s="68" t="str" cm="1">
        <f t="array" aca="1" ref="I9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97" s="68" t="str" cm="1">
        <f t="array" aca="1" ref="J9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97" s="68" t="str" cm="1">
        <f t="array" aca="1" ref="K9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97" s="68" t="str" cm="1">
        <f t="array" aca="1" ref="L9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97" s="68" t="str" cm="1">
        <f t="array" aca="1" ref="M9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97" s="68" t="str" cm="1">
        <f t="array" aca="1" ref="N9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97" s="68" t="str" cm="1">
        <f t="array" aca="1" ref="O9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97" s="68" t="str" cm="1">
        <f t="array" aca="1" ref="P9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97" s="68" t="str" cm="1">
        <f t="array" aca="1" ref="Q9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97" s="68" t="str" cm="1">
        <f t="array" aca="1" ref="R9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97" s="68" t="str" cm="1">
        <f t="array" aca="1" ref="S9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97" s="68" t="str" cm="1">
        <f t="array" aca="1" ref="T9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97" s="68" t="str" cm="1">
        <f t="array" aca="1" ref="U9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97" s="68" t="str" cm="1">
        <f t="array" aca="1" ref="V9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97" s="68" t="str" cm="1">
        <f t="array" aca="1" ref="W9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97" s="68" t="str" cm="1">
        <f t="array" aca="1" ref="X9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97" s="68" t="str" cm="1">
        <f t="array" aca="1" ref="Y9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97" s="68" t="str" cm="1">
        <f t="array" aca="1" ref="Z9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97" s="68" t="str" cm="1">
        <f t="array" aca="1" ref="AA9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97" s="68" t="str" cm="1">
        <f t="array" aca="1" ref="AB9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97" s="68" t="str" cm="1">
        <f t="array" aca="1" ref="AC9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97" s="68" t="str" cm="1">
        <f t="array" aca="1" ref="AD9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97" s="68" t="str" cm="1">
        <f t="array" aca="1" ref="AE9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97" s="68" t="str" cm="1">
        <f t="array" aca="1" ref="AF9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97" s="68" t="str" cm="1">
        <f t="array" aca="1" ref="AG9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97" s="68" t="str" cm="1">
        <f t="array" aca="1" ref="AH9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97" s="68" t="str" cm="1">
        <f t="array" aca="1" ref="AI9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97" s="68" t="str" cm="1">
        <f t="array" aca="1" ref="AJ9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97" s="68" t="str" cm="1">
        <f t="array" aca="1" ref="AK9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97" s="68" t="str" cm="1">
        <f t="array" aca="1" ref="AL9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97" s="68" t="str" cm="1">
        <f t="array" aca="1" ref="AM9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97" s="68" t="str" cm="1">
        <f t="array" aca="1" ref="AN9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97" s="68" t="str" cm="1">
        <f t="array" aca="1" ref="AO9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97" s="68" t="str" cm="1">
        <f t="array" aca="1" ref="AP9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97" s="68" t="str" cm="1">
        <f t="array" aca="1" ref="AQ9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97" s="68" t="str" cm="1">
        <f t="array" aca="1" ref="AR9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97" s="68" t="str" cm="1">
        <f t="array" aca="1" ref="AS9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97" s="68" t="str" cm="1">
        <f t="array" aca="1" ref="AT9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97" s="68" t="str" cm="1">
        <f t="array" aca="1" ref="AU9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97" s="68" t="str" cm="1">
        <f t="array" aca="1" ref="AV9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97" s="68" t="str" cm="1">
        <f t="array" aca="1" ref="AW9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97" s="68" t="str" cm="1">
        <f t="array" aca="1" ref="AX9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98" spans="1:50" x14ac:dyDescent="0.3">
      <c r="A98" s="78" t="str">
        <f>IFERROR(Mérföldkövek[[#This Row],[Feladat ID]],"")</f>
        <v>-</v>
      </c>
      <c r="B98" s="70" t="str">
        <f>IFERROR(Mérföldkövek[[#This Row],[Feladat leírás]],"")</f>
        <v/>
      </c>
      <c r="C98" s="100" t="str">
        <f ca="1">IFERROR(Mérföldkövek[[#This Row],[Kezdés]],"")</f>
        <v/>
      </c>
      <c r="D98" s="100" t="str">
        <f ca="1">IFERROR(Mérföldkövek[[#This Row],[Befejezés]],"")</f>
        <v/>
      </c>
      <c r="E98" s="99" t="str">
        <f>IFERROR(Mérföldkövek[[#This Row],[Volumen]],"")</f>
        <v/>
      </c>
      <c r="F98" s="70" t="str">
        <f>IFERROR(Mérföldkövek[[#This Row],[Kockázat]],"")</f>
        <v/>
      </c>
      <c r="G98" s="70" t="str">
        <f>IFERROR(Mérföldkövek[[#This Row],[Részleg 02]],"")</f>
        <v/>
      </c>
      <c r="H98" s="70" t="str">
        <f>IFERROR(Mérföldkövek[[#This Row],[Részleg 01]],"")</f>
        <v/>
      </c>
      <c r="I98" s="68" t="str" cm="1">
        <f t="array" aca="1" ref="I9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98" s="68" t="str" cm="1">
        <f t="array" aca="1" ref="J9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98" s="68" t="str" cm="1">
        <f t="array" aca="1" ref="K9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98" s="68" t="str" cm="1">
        <f t="array" aca="1" ref="L9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98" s="68" t="str" cm="1">
        <f t="array" aca="1" ref="M9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98" s="68" t="str" cm="1">
        <f t="array" aca="1" ref="N9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98" s="68" t="str" cm="1">
        <f t="array" aca="1" ref="O9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98" s="68" t="str" cm="1">
        <f t="array" aca="1" ref="P9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98" s="68" t="str" cm="1">
        <f t="array" aca="1" ref="Q9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98" s="68" t="str" cm="1">
        <f t="array" aca="1" ref="R9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98" s="68" t="str" cm="1">
        <f t="array" aca="1" ref="S9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98" s="68" t="str" cm="1">
        <f t="array" aca="1" ref="T9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98" s="68" t="str" cm="1">
        <f t="array" aca="1" ref="U9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98" s="68" t="str" cm="1">
        <f t="array" aca="1" ref="V9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98" s="68" t="str" cm="1">
        <f t="array" aca="1" ref="W9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98" s="68" t="str" cm="1">
        <f t="array" aca="1" ref="X9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98" s="68" t="str" cm="1">
        <f t="array" aca="1" ref="Y9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98" s="68" t="str" cm="1">
        <f t="array" aca="1" ref="Z9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98" s="68" t="str" cm="1">
        <f t="array" aca="1" ref="AA9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98" s="68" t="str" cm="1">
        <f t="array" aca="1" ref="AB9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98" s="68" t="str" cm="1">
        <f t="array" aca="1" ref="AC9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98" s="68" t="str" cm="1">
        <f t="array" aca="1" ref="AD9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98" s="68" t="str" cm="1">
        <f t="array" aca="1" ref="AE9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98" s="68" t="str" cm="1">
        <f t="array" aca="1" ref="AF9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98" s="68" t="str" cm="1">
        <f t="array" aca="1" ref="AG9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98" s="68" t="str" cm="1">
        <f t="array" aca="1" ref="AH9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98" s="68" t="str" cm="1">
        <f t="array" aca="1" ref="AI9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98" s="68" t="str" cm="1">
        <f t="array" aca="1" ref="AJ9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98" s="68" t="str" cm="1">
        <f t="array" aca="1" ref="AK9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98" s="68" t="str" cm="1">
        <f t="array" aca="1" ref="AL9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98" s="68" t="str" cm="1">
        <f t="array" aca="1" ref="AM9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98" s="68" t="str" cm="1">
        <f t="array" aca="1" ref="AN9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98" s="68" t="str" cm="1">
        <f t="array" aca="1" ref="AO9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98" s="68" t="str" cm="1">
        <f t="array" aca="1" ref="AP9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98" s="68" t="str" cm="1">
        <f t="array" aca="1" ref="AQ9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98" s="68" t="str" cm="1">
        <f t="array" aca="1" ref="AR9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98" s="68" t="str" cm="1">
        <f t="array" aca="1" ref="AS9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98" s="68" t="str" cm="1">
        <f t="array" aca="1" ref="AT9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98" s="68" t="str" cm="1">
        <f t="array" aca="1" ref="AU9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98" s="68" t="str" cm="1">
        <f t="array" aca="1" ref="AV9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98" s="68" t="str" cm="1">
        <f t="array" aca="1" ref="AW9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98" s="68" t="str" cm="1">
        <f t="array" aca="1" ref="AX9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99" spans="1:50" x14ac:dyDescent="0.3">
      <c r="A99" s="78" t="str">
        <f>IFERROR(Mérföldkövek[[#This Row],[Feladat ID]],"")</f>
        <v>-</v>
      </c>
      <c r="B99" s="70" t="str">
        <f>IFERROR(Mérföldkövek[[#This Row],[Feladat leírás]],"")</f>
        <v/>
      </c>
      <c r="C99" s="100" t="str">
        <f ca="1">IFERROR(Mérföldkövek[[#This Row],[Kezdés]],"")</f>
        <v/>
      </c>
      <c r="D99" s="100" t="str">
        <f ca="1">IFERROR(Mérföldkövek[[#This Row],[Befejezés]],"")</f>
        <v/>
      </c>
      <c r="E99" s="99" t="str">
        <f>IFERROR(Mérföldkövek[[#This Row],[Volumen]],"")</f>
        <v/>
      </c>
      <c r="F99" s="70" t="str">
        <f>IFERROR(Mérföldkövek[[#This Row],[Kockázat]],"")</f>
        <v/>
      </c>
      <c r="G99" s="70" t="str">
        <f>IFERROR(Mérföldkövek[[#This Row],[Részleg 02]],"")</f>
        <v/>
      </c>
      <c r="H99" s="70" t="str">
        <f>IFERROR(Mérföldkövek[[#This Row],[Részleg 01]],"")</f>
        <v/>
      </c>
      <c r="I99" s="68" t="str" cm="1">
        <f t="array" aca="1" ref="I9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99" s="68" t="str" cm="1">
        <f t="array" aca="1" ref="J9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99" s="68" t="str" cm="1">
        <f t="array" aca="1" ref="K9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99" s="68" t="str" cm="1">
        <f t="array" aca="1" ref="L9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99" s="68" t="str" cm="1">
        <f t="array" aca="1" ref="M9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99" s="68" t="str" cm="1">
        <f t="array" aca="1" ref="N9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99" s="68" t="str" cm="1">
        <f t="array" aca="1" ref="O9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99" s="68" t="str" cm="1">
        <f t="array" aca="1" ref="P9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99" s="68" t="str" cm="1">
        <f t="array" aca="1" ref="Q9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99" s="68" t="str" cm="1">
        <f t="array" aca="1" ref="R9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99" s="68" t="str" cm="1">
        <f t="array" aca="1" ref="S9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99" s="68" t="str" cm="1">
        <f t="array" aca="1" ref="T9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99" s="68" t="str" cm="1">
        <f t="array" aca="1" ref="U9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99" s="68" t="str" cm="1">
        <f t="array" aca="1" ref="V9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99" s="68" t="str" cm="1">
        <f t="array" aca="1" ref="W9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99" s="68" t="str" cm="1">
        <f t="array" aca="1" ref="X9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99" s="68" t="str" cm="1">
        <f t="array" aca="1" ref="Y9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99" s="68" t="str" cm="1">
        <f t="array" aca="1" ref="Z9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99" s="68" t="str" cm="1">
        <f t="array" aca="1" ref="AA9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99" s="68" t="str" cm="1">
        <f t="array" aca="1" ref="AB9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99" s="68" t="str" cm="1">
        <f t="array" aca="1" ref="AC9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99" s="68" t="str" cm="1">
        <f t="array" aca="1" ref="AD9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99" s="68" t="str" cm="1">
        <f t="array" aca="1" ref="AE9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99" s="68" t="str" cm="1">
        <f t="array" aca="1" ref="AF9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99" s="68" t="str" cm="1">
        <f t="array" aca="1" ref="AG9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99" s="68" t="str" cm="1">
        <f t="array" aca="1" ref="AH9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99" s="68" t="str" cm="1">
        <f t="array" aca="1" ref="AI9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99" s="68" t="str" cm="1">
        <f t="array" aca="1" ref="AJ9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99" s="68" t="str" cm="1">
        <f t="array" aca="1" ref="AK9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99" s="68" t="str" cm="1">
        <f t="array" aca="1" ref="AL9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99" s="68" t="str" cm="1">
        <f t="array" aca="1" ref="AM9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99" s="68" t="str" cm="1">
        <f t="array" aca="1" ref="AN9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99" s="68" t="str" cm="1">
        <f t="array" aca="1" ref="AO9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99" s="68" t="str" cm="1">
        <f t="array" aca="1" ref="AP9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99" s="68" t="str" cm="1">
        <f t="array" aca="1" ref="AQ9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99" s="68" t="str" cm="1">
        <f t="array" aca="1" ref="AR9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99" s="68" t="str" cm="1">
        <f t="array" aca="1" ref="AS9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99" s="68" t="str" cm="1">
        <f t="array" aca="1" ref="AT9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99" s="68" t="str" cm="1">
        <f t="array" aca="1" ref="AU9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99" s="68" t="str" cm="1">
        <f t="array" aca="1" ref="AV9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99" s="68" t="str" cm="1">
        <f t="array" aca="1" ref="AW9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99" s="68" t="str" cm="1">
        <f t="array" aca="1" ref="AX9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00" spans="1:50" x14ac:dyDescent="0.3">
      <c r="A100" s="78" t="str">
        <f>IFERROR(Mérföldkövek[[#This Row],[Feladat ID]],"")</f>
        <v>-</v>
      </c>
      <c r="B100" s="70" t="str">
        <f>IFERROR(Mérföldkövek[[#This Row],[Feladat leírás]],"")</f>
        <v/>
      </c>
      <c r="C100" s="100" t="str">
        <f ca="1">IFERROR(Mérföldkövek[[#This Row],[Kezdés]],"")</f>
        <v/>
      </c>
      <c r="D100" s="100" t="str">
        <f ca="1">IFERROR(Mérföldkövek[[#This Row],[Befejezés]],"")</f>
        <v/>
      </c>
      <c r="E100" s="99" t="str">
        <f>IFERROR(Mérföldkövek[[#This Row],[Volumen]],"")</f>
        <v/>
      </c>
      <c r="F100" s="70" t="str">
        <f>IFERROR(Mérföldkövek[[#This Row],[Kockázat]],"")</f>
        <v/>
      </c>
      <c r="G100" s="70" t="str">
        <f>IFERROR(Mérföldkövek[[#This Row],[Részleg 02]],"")</f>
        <v/>
      </c>
      <c r="H100" s="70" t="str">
        <f>IFERROR(Mérföldkövek[[#This Row],[Részleg 01]],"")</f>
        <v/>
      </c>
      <c r="I100" s="68" t="str" cm="1">
        <f t="array" aca="1" ref="I10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00" s="68" t="str" cm="1">
        <f t="array" aca="1" ref="J10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00" s="68" t="str" cm="1">
        <f t="array" aca="1" ref="K10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00" s="68" t="str" cm="1">
        <f t="array" aca="1" ref="L10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00" s="68" t="str" cm="1">
        <f t="array" aca="1" ref="M10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00" s="68" t="str" cm="1">
        <f t="array" aca="1" ref="N10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00" s="68" t="str" cm="1">
        <f t="array" aca="1" ref="O10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00" s="68" t="str" cm="1">
        <f t="array" aca="1" ref="P10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00" s="68" t="str" cm="1">
        <f t="array" aca="1" ref="Q10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00" s="68" t="str" cm="1">
        <f t="array" aca="1" ref="R10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00" s="68" t="str" cm="1">
        <f t="array" aca="1" ref="S10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00" s="68" t="str" cm="1">
        <f t="array" aca="1" ref="T10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00" s="68" t="str" cm="1">
        <f t="array" aca="1" ref="U10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00" s="68" t="str" cm="1">
        <f t="array" aca="1" ref="V10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00" s="68" t="str" cm="1">
        <f t="array" aca="1" ref="W10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00" s="68" t="str" cm="1">
        <f t="array" aca="1" ref="X10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00" s="68" t="str" cm="1">
        <f t="array" aca="1" ref="Y10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00" s="68" t="str" cm="1">
        <f t="array" aca="1" ref="Z10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00" s="68" t="str" cm="1">
        <f t="array" aca="1" ref="AA10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00" s="68" t="str" cm="1">
        <f t="array" aca="1" ref="AB10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00" s="68" t="str" cm="1">
        <f t="array" aca="1" ref="AC10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00" s="68" t="str" cm="1">
        <f t="array" aca="1" ref="AD10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00" s="68" t="str" cm="1">
        <f t="array" aca="1" ref="AE10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00" s="68" t="str" cm="1">
        <f t="array" aca="1" ref="AF10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00" s="68" t="str" cm="1">
        <f t="array" aca="1" ref="AG10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00" s="68" t="str" cm="1">
        <f t="array" aca="1" ref="AH10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00" s="68" t="str" cm="1">
        <f t="array" aca="1" ref="AI10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00" s="68" t="str" cm="1">
        <f t="array" aca="1" ref="AJ10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00" s="68" t="str" cm="1">
        <f t="array" aca="1" ref="AK10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00" s="68" t="str" cm="1">
        <f t="array" aca="1" ref="AL10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00" s="68" t="str" cm="1">
        <f t="array" aca="1" ref="AM10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00" s="68" t="str" cm="1">
        <f t="array" aca="1" ref="AN10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00" s="68" t="str" cm="1">
        <f t="array" aca="1" ref="AO10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00" s="68" t="str" cm="1">
        <f t="array" aca="1" ref="AP10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00" s="68" t="str" cm="1">
        <f t="array" aca="1" ref="AQ10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00" s="68" t="str" cm="1">
        <f t="array" aca="1" ref="AR10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00" s="68" t="str" cm="1">
        <f t="array" aca="1" ref="AS10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00" s="68" t="str" cm="1">
        <f t="array" aca="1" ref="AT10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00" s="68" t="str" cm="1">
        <f t="array" aca="1" ref="AU10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00" s="68" t="str" cm="1">
        <f t="array" aca="1" ref="AV10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00" s="68" t="str" cm="1">
        <f t="array" aca="1" ref="AW10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00" s="68" t="str" cm="1">
        <f t="array" aca="1" ref="AX10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01" spans="1:50" x14ac:dyDescent="0.3">
      <c r="A101" s="78" t="str">
        <f>IFERROR(Mérföldkövek[[#This Row],[Feladat ID]],"")</f>
        <v>-</v>
      </c>
      <c r="B101" s="70" t="str">
        <f>IFERROR(Mérföldkövek[[#This Row],[Feladat leírás]],"")</f>
        <v/>
      </c>
      <c r="C101" s="100" t="str">
        <f ca="1">IFERROR(Mérföldkövek[[#This Row],[Kezdés]],"")</f>
        <v/>
      </c>
      <c r="D101" s="100" t="str">
        <f ca="1">IFERROR(Mérföldkövek[[#This Row],[Befejezés]],"")</f>
        <v/>
      </c>
      <c r="E101" s="99" t="str">
        <f>IFERROR(Mérföldkövek[[#This Row],[Volumen]],"")</f>
        <v/>
      </c>
      <c r="F101" s="70" t="str">
        <f>IFERROR(Mérföldkövek[[#This Row],[Kockázat]],"")</f>
        <v/>
      </c>
      <c r="G101" s="70" t="str">
        <f>IFERROR(Mérföldkövek[[#This Row],[Részleg 02]],"")</f>
        <v/>
      </c>
      <c r="H101" s="70" t="str">
        <f>IFERROR(Mérföldkövek[[#This Row],[Részleg 01]],"")</f>
        <v/>
      </c>
      <c r="I101" s="68" t="str" cm="1">
        <f t="array" aca="1" ref="I10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01" s="68" t="str" cm="1">
        <f t="array" aca="1" ref="J10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01" s="68" t="str" cm="1">
        <f t="array" aca="1" ref="K10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01" s="68" t="str" cm="1">
        <f t="array" aca="1" ref="L10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01" s="68" t="str" cm="1">
        <f t="array" aca="1" ref="M10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01" s="68" t="str" cm="1">
        <f t="array" aca="1" ref="N10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01" s="68" t="str" cm="1">
        <f t="array" aca="1" ref="O10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01" s="68" t="str" cm="1">
        <f t="array" aca="1" ref="P10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01" s="68" t="str" cm="1">
        <f t="array" aca="1" ref="Q10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01" s="68" t="str" cm="1">
        <f t="array" aca="1" ref="R10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01" s="68" t="str" cm="1">
        <f t="array" aca="1" ref="S10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01" s="68" t="str" cm="1">
        <f t="array" aca="1" ref="T10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01" s="68" t="str" cm="1">
        <f t="array" aca="1" ref="U10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01" s="68" t="str" cm="1">
        <f t="array" aca="1" ref="V10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01" s="68" t="str" cm="1">
        <f t="array" aca="1" ref="W10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01" s="68" t="str" cm="1">
        <f t="array" aca="1" ref="X10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01" s="68" t="str" cm="1">
        <f t="array" aca="1" ref="Y10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01" s="68" t="str" cm="1">
        <f t="array" aca="1" ref="Z10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01" s="68" t="str" cm="1">
        <f t="array" aca="1" ref="AA10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01" s="68" t="str" cm="1">
        <f t="array" aca="1" ref="AB10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01" s="68" t="str" cm="1">
        <f t="array" aca="1" ref="AC10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01" s="68" t="str" cm="1">
        <f t="array" aca="1" ref="AD10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01" s="68" t="str" cm="1">
        <f t="array" aca="1" ref="AE10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01" s="68" t="str" cm="1">
        <f t="array" aca="1" ref="AF10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01" s="68" t="str" cm="1">
        <f t="array" aca="1" ref="AG10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01" s="68" t="str" cm="1">
        <f t="array" aca="1" ref="AH10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01" s="68" t="str" cm="1">
        <f t="array" aca="1" ref="AI10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01" s="68" t="str" cm="1">
        <f t="array" aca="1" ref="AJ10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01" s="68" t="str" cm="1">
        <f t="array" aca="1" ref="AK10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01" s="68" t="str" cm="1">
        <f t="array" aca="1" ref="AL10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01" s="68" t="str" cm="1">
        <f t="array" aca="1" ref="AM10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01" s="68" t="str" cm="1">
        <f t="array" aca="1" ref="AN10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01" s="68" t="str" cm="1">
        <f t="array" aca="1" ref="AO10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01" s="68" t="str" cm="1">
        <f t="array" aca="1" ref="AP10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01" s="68" t="str" cm="1">
        <f t="array" aca="1" ref="AQ10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01" s="68" t="str" cm="1">
        <f t="array" aca="1" ref="AR10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01" s="68" t="str" cm="1">
        <f t="array" aca="1" ref="AS10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01" s="68" t="str" cm="1">
        <f t="array" aca="1" ref="AT10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01" s="68" t="str" cm="1">
        <f t="array" aca="1" ref="AU10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01" s="68" t="str" cm="1">
        <f t="array" aca="1" ref="AV10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01" s="68" t="str" cm="1">
        <f t="array" aca="1" ref="AW10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01" s="68" t="str" cm="1">
        <f t="array" aca="1" ref="AX10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02" spans="1:50" x14ac:dyDescent="0.3">
      <c r="A102" s="78" t="str">
        <f>IFERROR(Mérföldkövek[[#This Row],[Feladat ID]],"")</f>
        <v>-</v>
      </c>
      <c r="B102" s="70" t="str">
        <f>IFERROR(Mérföldkövek[[#This Row],[Feladat leírás]],"")</f>
        <v/>
      </c>
      <c r="C102" s="100" t="str">
        <f ca="1">IFERROR(Mérföldkövek[[#This Row],[Kezdés]],"")</f>
        <v/>
      </c>
      <c r="D102" s="100" t="str">
        <f ca="1">IFERROR(Mérföldkövek[[#This Row],[Befejezés]],"")</f>
        <v/>
      </c>
      <c r="E102" s="99" t="str">
        <f>IFERROR(Mérföldkövek[[#This Row],[Volumen]],"")</f>
        <v/>
      </c>
      <c r="F102" s="70" t="str">
        <f>IFERROR(Mérföldkövek[[#This Row],[Kockázat]],"")</f>
        <v/>
      </c>
      <c r="G102" s="70" t="str">
        <f>IFERROR(Mérföldkövek[[#This Row],[Részleg 02]],"")</f>
        <v/>
      </c>
      <c r="H102" s="70" t="str">
        <f>IFERROR(Mérföldkövek[[#This Row],[Részleg 01]],"")</f>
        <v/>
      </c>
      <c r="I102" s="68" t="str" cm="1">
        <f t="array" aca="1" ref="I10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02" s="68" t="str" cm="1">
        <f t="array" aca="1" ref="J10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02" s="68" t="str" cm="1">
        <f t="array" aca="1" ref="K10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02" s="68" t="str" cm="1">
        <f t="array" aca="1" ref="L10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02" s="68" t="str" cm="1">
        <f t="array" aca="1" ref="M10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02" s="68" t="str" cm="1">
        <f t="array" aca="1" ref="N10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02" s="68" t="str" cm="1">
        <f t="array" aca="1" ref="O10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02" s="68" t="str" cm="1">
        <f t="array" aca="1" ref="P10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02" s="68" t="str" cm="1">
        <f t="array" aca="1" ref="Q10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02" s="68" t="str" cm="1">
        <f t="array" aca="1" ref="R10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02" s="68" t="str" cm="1">
        <f t="array" aca="1" ref="S10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02" s="68" t="str" cm="1">
        <f t="array" aca="1" ref="T10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02" s="68" t="str" cm="1">
        <f t="array" aca="1" ref="U10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02" s="68" t="str" cm="1">
        <f t="array" aca="1" ref="V10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02" s="68" t="str" cm="1">
        <f t="array" aca="1" ref="W10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02" s="68" t="str" cm="1">
        <f t="array" aca="1" ref="X10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02" s="68" t="str" cm="1">
        <f t="array" aca="1" ref="Y10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02" s="68" t="str" cm="1">
        <f t="array" aca="1" ref="Z10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02" s="68" t="str" cm="1">
        <f t="array" aca="1" ref="AA10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02" s="68" t="str" cm="1">
        <f t="array" aca="1" ref="AB10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02" s="68" t="str" cm="1">
        <f t="array" aca="1" ref="AC10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02" s="68" t="str" cm="1">
        <f t="array" aca="1" ref="AD10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02" s="68" t="str" cm="1">
        <f t="array" aca="1" ref="AE10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02" s="68" t="str" cm="1">
        <f t="array" aca="1" ref="AF10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02" s="68" t="str" cm="1">
        <f t="array" aca="1" ref="AG10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02" s="68" t="str" cm="1">
        <f t="array" aca="1" ref="AH10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02" s="68" t="str" cm="1">
        <f t="array" aca="1" ref="AI10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02" s="68" t="str" cm="1">
        <f t="array" aca="1" ref="AJ10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02" s="68" t="str" cm="1">
        <f t="array" aca="1" ref="AK10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02" s="68" t="str" cm="1">
        <f t="array" aca="1" ref="AL10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02" s="68" t="str" cm="1">
        <f t="array" aca="1" ref="AM10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02" s="68" t="str" cm="1">
        <f t="array" aca="1" ref="AN10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02" s="68" t="str" cm="1">
        <f t="array" aca="1" ref="AO10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02" s="68" t="str" cm="1">
        <f t="array" aca="1" ref="AP10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02" s="68" t="str" cm="1">
        <f t="array" aca="1" ref="AQ10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02" s="68" t="str" cm="1">
        <f t="array" aca="1" ref="AR10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02" s="68" t="str" cm="1">
        <f t="array" aca="1" ref="AS10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02" s="68" t="str" cm="1">
        <f t="array" aca="1" ref="AT10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02" s="68" t="str" cm="1">
        <f t="array" aca="1" ref="AU10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02" s="68" t="str" cm="1">
        <f t="array" aca="1" ref="AV10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02" s="68" t="str" cm="1">
        <f t="array" aca="1" ref="AW10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02" s="68" t="str" cm="1">
        <f t="array" aca="1" ref="AX10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03" spans="1:50" x14ac:dyDescent="0.3">
      <c r="A103" s="78" t="str">
        <f>IFERROR(Mérföldkövek[[#This Row],[Feladat ID]],"")</f>
        <v>-</v>
      </c>
      <c r="B103" s="70" t="str">
        <f>IFERROR(Mérföldkövek[[#This Row],[Feladat leírás]],"")</f>
        <v/>
      </c>
      <c r="C103" s="100" t="str">
        <f ca="1">IFERROR(Mérföldkövek[[#This Row],[Kezdés]],"")</f>
        <v/>
      </c>
      <c r="D103" s="100" t="str">
        <f ca="1">IFERROR(Mérföldkövek[[#This Row],[Befejezés]],"")</f>
        <v/>
      </c>
      <c r="E103" s="99" t="str">
        <f>IFERROR(Mérföldkövek[[#This Row],[Volumen]],"")</f>
        <v/>
      </c>
      <c r="F103" s="70" t="str">
        <f>IFERROR(Mérföldkövek[[#This Row],[Kockázat]],"")</f>
        <v/>
      </c>
      <c r="G103" s="70" t="str">
        <f>IFERROR(Mérföldkövek[[#This Row],[Részleg 02]],"")</f>
        <v/>
      </c>
      <c r="H103" s="70" t="str">
        <f>IFERROR(Mérföldkövek[[#This Row],[Részleg 01]],"")</f>
        <v/>
      </c>
      <c r="I103" s="68" t="str" cm="1">
        <f t="array" aca="1" ref="I10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03" s="68" t="str" cm="1">
        <f t="array" aca="1" ref="J10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03" s="68" t="str" cm="1">
        <f t="array" aca="1" ref="K10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03" s="68" t="str" cm="1">
        <f t="array" aca="1" ref="L10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03" s="68" t="str" cm="1">
        <f t="array" aca="1" ref="M10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03" s="68" t="str" cm="1">
        <f t="array" aca="1" ref="N10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03" s="68" t="str" cm="1">
        <f t="array" aca="1" ref="O10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03" s="68" t="str" cm="1">
        <f t="array" aca="1" ref="P10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03" s="68" t="str" cm="1">
        <f t="array" aca="1" ref="Q10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03" s="68" t="str" cm="1">
        <f t="array" aca="1" ref="R10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03" s="68" t="str" cm="1">
        <f t="array" aca="1" ref="S10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03" s="68" t="str" cm="1">
        <f t="array" aca="1" ref="T10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03" s="68" t="str" cm="1">
        <f t="array" aca="1" ref="U10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03" s="68" t="str" cm="1">
        <f t="array" aca="1" ref="V10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03" s="68" t="str" cm="1">
        <f t="array" aca="1" ref="W10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03" s="68" t="str" cm="1">
        <f t="array" aca="1" ref="X10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03" s="68" t="str" cm="1">
        <f t="array" aca="1" ref="Y10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03" s="68" t="str" cm="1">
        <f t="array" aca="1" ref="Z10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03" s="68" t="str" cm="1">
        <f t="array" aca="1" ref="AA10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03" s="68" t="str" cm="1">
        <f t="array" aca="1" ref="AB10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03" s="68" t="str" cm="1">
        <f t="array" aca="1" ref="AC10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03" s="68" t="str" cm="1">
        <f t="array" aca="1" ref="AD10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03" s="68" t="str" cm="1">
        <f t="array" aca="1" ref="AE10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03" s="68" t="str" cm="1">
        <f t="array" aca="1" ref="AF10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03" s="68" t="str" cm="1">
        <f t="array" aca="1" ref="AG10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03" s="68" t="str" cm="1">
        <f t="array" aca="1" ref="AH10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03" s="68" t="str" cm="1">
        <f t="array" aca="1" ref="AI10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03" s="68" t="str" cm="1">
        <f t="array" aca="1" ref="AJ10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03" s="68" t="str" cm="1">
        <f t="array" aca="1" ref="AK10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03" s="68" t="str" cm="1">
        <f t="array" aca="1" ref="AL10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03" s="68" t="str" cm="1">
        <f t="array" aca="1" ref="AM10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03" s="68" t="str" cm="1">
        <f t="array" aca="1" ref="AN10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03" s="68" t="str" cm="1">
        <f t="array" aca="1" ref="AO10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03" s="68" t="str" cm="1">
        <f t="array" aca="1" ref="AP10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03" s="68" t="str" cm="1">
        <f t="array" aca="1" ref="AQ10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03" s="68" t="str" cm="1">
        <f t="array" aca="1" ref="AR10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03" s="68" t="str" cm="1">
        <f t="array" aca="1" ref="AS10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03" s="68" t="str" cm="1">
        <f t="array" aca="1" ref="AT10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03" s="68" t="str" cm="1">
        <f t="array" aca="1" ref="AU10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03" s="68" t="str" cm="1">
        <f t="array" aca="1" ref="AV10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03" s="68" t="str" cm="1">
        <f t="array" aca="1" ref="AW10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03" s="68" t="str" cm="1">
        <f t="array" aca="1" ref="AX10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04" spans="1:50" x14ac:dyDescent="0.3">
      <c r="A104" s="78" t="str">
        <f>IFERROR(Mérföldkövek[[#This Row],[Feladat ID]],"")</f>
        <v>-</v>
      </c>
      <c r="B104" s="70" t="str">
        <f>IFERROR(Mérföldkövek[[#This Row],[Feladat leírás]],"")</f>
        <v/>
      </c>
      <c r="C104" s="100" t="str">
        <f ca="1">IFERROR(Mérföldkövek[[#This Row],[Kezdés]],"")</f>
        <v/>
      </c>
      <c r="D104" s="100" t="str">
        <f ca="1">IFERROR(Mérföldkövek[[#This Row],[Befejezés]],"")</f>
        <v/>
      </c>
      <c r="E104" s="99" t="str">
        <f>IFERROR(Mérföldkövek[[#This Row],[Volumen]],"")</f>
        <v/>
      </c>
      <c r="F104" s="70" t="str">
        <f>IFERROR(Mérföldkövek[[#This Row],[Kockázat]],"")</f>
        <v/>
      </c>
      <c r="G104" s="70" t="str">
        <f>IFERROR(Mérföldkövek[[#This Row],[Részleg 02]],"")</f>
        <v/>
      </c>
      <c r="H104" s="70" t="str">
        <f>IFERROR(Mérföldkövek[[#This Row],[Részleg 01]],"")</f>
        <v/>
      </c>
      <c r="I104" s="68" t="str" cm="1">
        <f t="array" aca="1" ref="I10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04" s="68" t="str" cm="1">
        <f t="array" aca="1" ref="J10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04" s="68" t="str" cm="1">
        <f t="array" aca="1" ref="K10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04" s="68" t="str" cm="1">
        <f t="array" aca="1" ref="L10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04" s="68" t="str" cm="1">
        <f t="array" aca="1" ref="M10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04" s="68" t="str" cm="1">
        <f t="array" aca="1" ref="N10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04" s="68" t="str" cm="1">
        <f t="array" aca="1" ref="O10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04" s="68" t="str" cm="1">
        <f t="array" aca="1" ref="P10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04" s="68" t="str" cm="1">
        <f t="array" aca="1" ref="Q10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04" s="68" t="str" cm="1">
        <f t="array" aca="1" ref="R10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04" s="68" t="str" cm="1">
        <f t="array" aca="1" ref="S10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04" s="68" t="str" cm="1">
        <f t="array" aca="1" ref="T10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04" s="68" t="str" cm="1">
        <f t="array" aca="1" ref="U10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04" s="68" t="str" cm="1">
        <f t="array" aca="1" ref="V10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04" s="68" t="str" cm="1">
        <f t="array" aca="1" ref="W10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04" s="68" t="str" cm="1">
        <f t="array" aca="1" ref="X10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04" s="68" t="str" cm="1">
        <f t="array" aca="1" ref="Y10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04" s="68" t="str" cm="1">
        <f t="array" aca="1" ref="Z10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04" s="68" t="str" cm="1">
        <f t="array" aca="1" ref="AA10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04" s="68" t="str" cm="1">
        <f t="array" aca="1" ref="AB10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04" s="68" t="str" cm="1">
        <f t="array" aca="1" ref="AC10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04" s="68" t="str" cm="1">
        <f t="array" aca="1" ref="AD10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04" s="68" t="str" cm="1">
        <f t="array" aca="1" ref="AE10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04" s="68" t="str" cm="1">
        <f t="array" aca="1" ref="AF10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04" s="68" t="str" cm="1">
        <f t="array" aca="1" ref="AG10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04" s="68" t="str" cm="1">
        <f t="array" aca="1" ref="AH10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04" s="68" t="str" cm="1">
        <f t="array" aca="1" ref="AI10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04" s="68" t="str" cm="1">
        <f t="array" aca="1" ref="AJ10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04" s="68" t="str" cm="1">
        <f t="array" aca="1" ref="AK10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04" s="68" t="str" cm="1">
        <f t="array" aca="1" ref="AL10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04" s="68" t="str" cm="1">
        <f t="array" aca="1" ref="AM10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04" s="68" t="str" cm="1">
        <f t="array" aca="1" ref="AN10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04" s="68" t="str" cm="1">
        <f t="array" aca="1" ref="AO10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04" s="68" t="str" cm="1">
        <f t="array" aca="1" ref="AP10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04" s="68" t="str" cm="1">
        <f t="array" aca="1" ref="AQ10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04" s="68" t="str" cm="1">
        <f t="array" aca="1" ref="AR10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04" s="68" t="str" cm="1">
        <f t="array" aca="1" ref="AS10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04" s="68" t="str" cm="1">
        <f t="array" aca="1" ref="AT10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04" s="68" t="str" cm="1">
        <f t="array" aca="1" ref="AU10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04" s="68" t="str" cm="1">
        <f t="array" aca="1" ref="AV10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04" s="68" t="str" cm="1">
        <f t="array" aca="1" ref="AW10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04" s="68" t="str" cm="1">
        <f t="array" aca="1" ref="AX10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05" spans="1:50" x14ac:dyDescent="0.3">
      <c r="A105" s="78" t="str">
        <f>IFERROR(Mérföldkövek[[#This Row],[Feladat ID]],"")</f>
        <v>-</v>
      </c>
      <c r="B105" s="70" t="str">
        <f>IFERROR(Mérföldkövek[[#This Row],[Feladat leírás]],"")</f>
        <v/>
      </c>
      <c r="C105" s="100" t="str">
        <f ca="1">IFERROR(Mérföldkövek[[#This Row],[Kezdés]],"")</f>
        <v/>
      </c>
      <c r="D105" s="100" t="str">
        <f ca="1">IFERROR(Mérföldkövek[[#This Row],[Befejezés]],"")</f>
        <v/>
      </c>
      <c r="E105" s="99" t="str">
        <f>IFERROR(Mérföldkövek[[#This Row],[Volumen]],"")</f>
        <v/>
      </c>
      <c r="F105" s="70" t="str">
        <f>IFERROR(Mérföldkövek[[#This Row],[Kockázat]],"")</f>
        <v/>
      </c>
      <c r="G105" s="70" t="str">
        <f>IFERROR(Mérföldkövek[[#This Row],[Részleg 02]],"")</f>
        <v/>
      </c>
      <c r="H105" s="70" t="str">
        <f>IFERROR(Mérföldkövek[[#This Row],[Részleg 01]],"")</f>
        <v/>
      </c>
      <c r="I105" s="68" t="str" cm="1">
        <f t="array" aca="1" ref="I10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05" s="68" t="str" cm="1">
        <f t="array" aca="1" ref="J10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05" s="68" t="str" cm="1">
        <f t="array" aca="1" ref="K10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05" s="68" t="str" cm="1">
        <f t="array" aca="1" ref="L10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05" s="68" t="str" cm="1">
        <f t="array" aca="1" ref="M10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05" s="68" t="str" cm="1">
        <f t="array" aca="1" ref="N10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05" s="68" t="str" cm="1">
        <f t="array" aca="1" ref="O10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05" s="68" t="str" cm="1">
        <f t="array" aca="1" ref="P10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05" s="68" t="str" cm="1">
        <f t="array" aca="1" ref="Q10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05" s="68" t="str" cm="1">
        <f t="array" aca="1" ref="R10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05" s="68" t="str" cm="1">
        <f t="array" aca="1" ref="S10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05" s="68" t="str" cm="1">
        <f t="array" aca="1" ref="T10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05" s="68" t="str" cm="1">
        <f t="array" aca="1" ref="U10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05" s="68" t="str" cm="1">
        <f t="array" aca="1" ref="V10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05" s="68" t="str" cm="1">
        <f t="array" aca="1" ref="W10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05" s="68" t="str" cm="1">
        <f t="array" aca="1" ref="X10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05" s="68" t="str" cm="1">
        <f t="array" aca="1" ref="Y10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05" s="68" t="str" cm="1">
        <f t="array" aca="1" ref="Z10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05" s="68" t="str" cm="1">
        <f t="array" aca="1" ref="AA10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05" s="68" t="str" cm="1">
        <f t="array" aca="1" ref="AB10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05" s="68" t="str" cm="1">
        <f t="array" aca="1" ref="AC10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05" s="68" t="str" cm="1">
        <f t="array" aca="1" ref="AD10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05" s="68" t="str" cm="1">
        <f t="array" aca="1" ref="AE10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05" s="68" t="str" cm="1">
        <f t="array" aca="1" ref="AF10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05" s="68" t="str" cm="1">
        <f t="array" aca="1" ref="AG10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05" s="68" t="str" cm="1">
        <f t="array" aca="1" ref="AH10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05" s="68" t="str" cm="1">
        <f t="array" aca="1" ref="AI10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05" s="68" t="str" cm="1">
        <f t="array" aca="1" ref="AJ10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05" s="68" t="str" cm="1">
        <f t="array" aca="1" ref="AK10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05" s="68" t="str" cm="1">
        <f t="array" aca="1" ref="AL10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05" s="68" t="str" cm="1">
        <f t="array" aca="1" ref="AM10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05" s="68" t="str" cm="1">
        <f t="array" aca="1" ref="AN10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05" s="68" t="str" cm="1">
        <f t="array" aca="1" ref="AO10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05" s="68" t="str" cm="1">
        <f t="array" aca="1" ref="AP10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05" s="68" t="str" cm="1">
        <f t="array" aca="1" ref="AQ10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05" s="68" t="str" cm="1">
        <f t="array" aca="1" ref="AR10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05" s="68" t="str" cm="1">
        <f t="array" aca="1" ref="AS10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05" s="68" t="str" cm="1">
        <f t="array" aca="1" ref="AT10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05" s="68" t="str" cm="1">
        <f t="array" aca="1" ref="AU10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05" s="68" t="str" cm="1">
        <f t="array" aca="1" ref="AV10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05" s="68" t="str" cm="1">
        <f t="array" aca="1" ref="AW10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05" s="68" t="str" cm="1">
        <f t="array" aca="1" ref="AX10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06" spans="1:50" x14ac:dyDescent="0.3">
      <c r="A106" s="78" t="str">
        <f>IFERROR(Mérföldkövek[[#This Row],[Feladat ID]],"")</f>
        <v>-</v>
      </c>
      <c r="B106" s="70" t="str">
        <f>IFERROR(Mérföldkövek[[#This Row],[Feladat leírás]],"")</f>
        <v/>
      </c>
      <c r="C106" s="100" t="str">
        <f ca="1">IFERROR(Mérföldkövek[[#This Row],[Kezdés]],"")</f>
        <v/>
      </c>
      <c r="D106" s="100" t="str">
        <f ca="1">IFERROR(Mérföldkövek[[#This Row],[Befejezés]],"")</f>
        <v/>
      </c>
      <c r="E106" s="99" t="str">
        <f>IFERROR(Mérföldkövek[[#This Row],[Volumen]],"")</f>
        <v/>
      </c>
      <c r="F106" s="70" t="str">
        <f>IFERROR(Mérföldkövek[[#This Row],[Kockázat]],"")</f>
        <v/>
      </c>
      <c r="G106" s="70" t="str">
        <f>IFERROR(Mérföldkövek[[#This Row],[Részleg 02]],"")</f>
        <v/>
      </c>
      <c r="H106" s="70" t="str">
        <f>IFERROR(Mérföldkövek[[#This Row],[Részleg 01]],"")</f>
        <v/>
      </c>
      <c r="I106" s="68" t="str" cm="1">
        <f t="array" aca="1" ref="I10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06" s="68" t="str" cm="1">
        <f t="array" aca="1" ref="J10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06" s="68" t="str" cm="1">
        <f t="array" aca="1" ref="K10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06" s="68" t="str" cm="1">
        <f t="array" aca="1" ref="L10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06" s="68" t="str" cm="1">
        <f t="array" aca="1" ref="M10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06" s="68" t="str" cm="1">
        <f t="array" aca="1" ref="N10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06" s="68" t="str" cm="1">
        <f t="array" aca="1" ref="O10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06" s="68" t="str" cm="1">
        <f t="array" aca="1" ref="P10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06" s="68" t="str" cm="1">
        <f t="array" aca="1" ref="Q10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06" s="68" t="str" cm="1">
        <f t="array" aca="1" ref="R10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06" s="68" t="str" cm="1">
        <f t="array" aca="1" ref="S10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06" s="68" t="str" cm="1">
        <f t="array" aca="1" ref="T10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06" s="68" t="str" cm="1">
        <f t="array" aca="1" ref="U10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06" s="68" t="str" cm="1">
        <f t="array" aca="1" ref="V10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06" s="68" t="str" cm="1">
        <f t="array" aca="1" ref="W10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06" s="68" t="str" cm="1">
        <f t="array" aca="1" ref="X10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06" s="68" t="str" cm="1">
        <f t="array" aca="1" ref="Y10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06" s="68" t="str" cm="1">
        <f t="array" aca="1" ref="Z10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06" s="68" t="str" cm="1">
        <f t="array" aca="1" ref="AA10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06" s="68" t="str" cm="1">
        <f t="array" aca="1" ref="AB10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06" s="68" t="str" cm="1">
        <f t="array" aca="1" ref="AC10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06" s="68" t="str" cm="1">
        <f t="array" aca="1" ref="AD10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06" s="68" t="str" cm="1">
        <f t="array" aca="1" ref="AE10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06" s="68" t="str" cm="1">
        <f t="array" aca="1" ref="AF10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06" s="68" t="str" cm="1">
        <f t="array" aca="1" ref="AG10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06" s="68" t="str" cm="1">
        <f t="array" aca="1" ref="AH10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06" s="68" t="str" cm="1">
        <f t="array" aca="1" ref="AI10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06" s="68" t="str" cm="1">
        <f t="array" aca="1" ref="AJ10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06" s="68" t="str" cm="1">
        <f t="array" aca="1" ref="AK10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06" s="68" t="str" cm="1">
        <f t="array" aca="1" ref="AL10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06" s="68" t="str" cm="1">
        <f t="array" aca="1" ref="AM10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06" s="68" t="str" cm="1">
        <f t="array" aca="1" ref="AN10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06" s="68" t="str" cm="1">
        <f t="array" aca="1" ref="AO10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06" s="68" t="str" cm="1">
        <f t="array" aca="1" ref="AP10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06" s="68" t="str" cm="1">
        <f t="array" aca="1" ref="AQ10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06" s="68" t="str" cm="1">
        <f t="array" aca="1" ref="AR10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06" s="68" t="str" cm="1">
        <f t="array" aca="1" ref="AS10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06" s="68" t="str" cm="1">
        <f t="array" aca="1" ref="AT10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06" s="68" t="str" cm="1">
        <f t="array" aca="1" ref="AU10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06" s="68" t="str" cm="1">
        <f t="array" aca="1" ref="AV10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06" s="68" t="str" cm="1">
        <f t="array" aca="1" ref="AW10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06" s="68" t="str" cm="1">
        <f t="array" aca="1" ref="AX10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07" spans="1:50" x14ac:dyDescent="0.3">
      <c r="A107" s="78" t="str">
        <f>IFERROR(Mérföldkövek[[#This Row],[Feladat ID]],"")</f>
        <v>-</v>
      </c>
      <c r="B107" s="70" t="str">
        <f>IFERROR(Mérföldkövek[[#This Row],[Feladat leírás]],"")</f>
        <v/>
      </c>
      <c r="C107" s="100" t="str">
        <f ca="1">IFERROR(Mérföldkövek[[#This Row],[Kezdés]],"")</f>
        <v/>
      </c>
      <c r="D107" s="100" t="str">
        <f ca="1">IFERROR(Mérföldkövek[[#This Row],[Befejezés]],"")</f>
        <v/>
      </c>
      <c r="E107" s="99" t="str">
        <f>IFERROR(Mérföldkövek[[#This Row],[Volumen]],"")</f>
        <v/>
      </c>
      <c r="F107" s="70" t="str">
        <f>IFERROR(Mérföldkövek[[#This Row],[Kockázat]],"")</f>
        <v/>
      </c>
      <c r="G107" s="70" t="str">
        <f>IFERROR(Mérföldkövek[[#This Row],[Részleg 02]],"")</f>
        <v/>
      </c>
      <c r="H107" s="70" t="str">
        <f>IFERROR(Mérföldkövek[[#This Row],[Részleg 01]],"")</f>
        <v/>
      </c>
      <c r="I107" s="68" t="str" cm="1">
        <f t="array" aca="1" ref="I10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07" s="68" t="str" cm="1">
        <f t="array" aca="1" ref="J10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07" s="68" t="str" cm="1">
        <f t="array" aca="1" ref="K10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07" s="68" t="str" cm="1">
        <f t="array" aca="1" ref="L10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07" s="68" t="str" cm="1">
        <f t="array" aca="1" ref="M10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07" s="68" t="str" cm="1">
        <f t="array" aca="1" ref="N10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07" s="68" t="str" cm="1">
        <f t="array" aca="1" ref="O10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07" s="68" t="str" cm="1">
        <f t="array" aca="1" ref="P10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07" s="68" t="str" cm="1">
        <f t="array" aca="1" ref="Q10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07" s="68" t="str" cm="1">
        <f t="array" aca="1" ref="R10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07" s="68" t="str" cm="1">
        <f t="array" aca="1" ref="S10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07" s="68" t="str" cm="1">
        <f t="array" aca="1" ref="T10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07" s="68" t="str" cm="1">
        <f t="array" aca="1" ref="U10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07" s="68" t="str" cm="1">
        <f t="array" aca="1" ref="V10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07" s="68" t="str" cm="1">
        <f t="array" aca="1" ref="W10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07" s="68" t="str" cm="1">
        <f t="array" aca="1" ref="X10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07" s="68" t="str" cm="1">
        <f t="array" aca="1" ref="Y10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07" s="68" t="str" cm="1">
        <f t="array" aca="1" ref="Z10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07" s="68" t="str" cm="1">
        <f t="array" aca="1" ref="AA10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07" s="68" t="str" cm="1">
        <f t="array" aca="1" ref="AB10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07" s="68" t="str" cm="1">
        <f t="array" aca="1" ref="AC10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07" s="68" t="str" cm="1">
        <f t="array" aca="1" ref="AD10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07" s="68" t="str" cm="1">
        <f t="array" aca="1" ref="AE10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07" s="68" t="str" cm="1">
        <f t="array" aca="1" ref="AF10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07" s="68" t="str" cm="1">
        <f t="array" aca="1" ref="AG10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07" s="68" t="str" cm="1">
        <f t="array" aca="1" ref="AH10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07" s="68" t="str" cm="1">
        <f t="array" aca="1" ref="AI10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07" s="68" t="str" cm="1">
        <f t="array" aca="1" ref="AJ10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07" s="68" t="str" cm="1">
        <f t="array" aca="1" ref="AK10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07" s="68" t="str" cm="1">
        <f t="array" aca="1" ref="AL10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07" s="68" t="str" cm="1">
        <f t="array" aca="1" ref="AM10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07" s="68" t="str" cm="1">
        <f t="array" aca="1" ref="AN10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07" s="68" t="str" cm="1">
        <f t="array" aca="1" ref="AO10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07" s="68" t="str" cm="1">
        <f t="array" aca="1" ref="AP10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07" s="68" t="str" cm="1">
        <f t="array" aca="1" ref="AQ10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07" s="68" t="str" cm="1">
        <f t="array" aca="1" ref="AR10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07" s="68" t="str" cm="1">
        <f t="array" aca="1" ref="AS10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07" s="68" t="str" cm="1">
        <f t="array" aca="1" ref="AT10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07" s="68" t="str" cm="1">
        <f t="array" aca="1" ref="AU10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07" s="68" t="str" cm="1">
        <f t="array" aca="1" ref="AV10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07" s="68" t="str" cm="1">
        <f t="array" aca="1" ref="AW10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07" s="68" t="str" cm="1">
        <f t="array" aca="1" ref="AX10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08" spans="1:50" x14ac:dyDescent="0.3">
      <c r="A108" s="78" t="str">
        <f>IFERROR(Mérföldkövek[[#This Row],[Feladat ID]],"")</f>
        <v>-</v>
      </c>
      <c r="B108" s="70" t="str">
        <f>IFERROR(Mérföldkövek[[#This Row],[Feladat leírás]],"")</f>
        <v/>
      </c>
      <c r="C108" s="100" t="str">
        <f ca="1">IFERROR(Mérföldkövek[[#This Row],[Kezdés]],"")</f>
        <v/>
      </c>
      <c r="D108" s="100" t="str">
        <f ca="1">IFERROR(Mérföldkövek[[#This Row],[Befejezés]],"")</f>
        <v/>
      </c>
      <c r="E108" s="99" t="str">
        <f>IFERROR(Mérföldkövek[[#This Row],[Volumen]],"")</f>
        <v/>
      </c>
      <c r="F108" s="70" t="str">
        <f>IFERROR(Mérföldkövek[[#This Row],[Kockázat]],"")</f>
        <v/>
      </c>
      <c r="G108" s="70" t="str">
        <f>IFERROR(Mérföldkövek[[#This Row],[Részleg 02]],"")</f>
        <v/>
      </c>
      <c r="H108" s="70" t="str">
        <f>IFERROR(Mérföldkövek[[#This Row],[Részleg 01]],"")</f>
        <v/>
      </c>
      <c r="I108" s="68" t="str" cm="1">
        <f t="array" aca="1" ref="I10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08" s="68" t="str" cm="1">
        <f t="array" aca="1" ref="J10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08" s="68" t="str" cm="1">
        <f t="array" aca="1" ref="K10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08" s="68" t="str" cm="1">
        <f t="array" aca="1" ref="L10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08" s="68" t="str" cm="1">
        <f t="array" aca="1" ref="M10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08" s="68" t="str" cm="1">
        <f t="array" aca="1" ref="N10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08" s="68" t="str" cm="1">
        <f t="array" aca="1" ref="O10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08" s="68" t="str" cm="1">
        <f t="array" aca="1" ref="P10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08" s="68" t="str" cm="1">
        <f t="array" aca="1" ref="Q10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08" s="68" t="str" cm="1">
        <f t="array" aca="1" ref="R10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08" s="68" t="str" cm="1">
        <f t="array" aca="1" ref="S10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08" s="68" t="str" cm="1">
        <f t="array" aca="1" ref="T10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08" s="68" t="str" cm="1">
        <f t="array" aca="1" ref="U10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08" s="68" t="str" cm="1">
        <f t="array" aca="1" ref="V10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08" s="68" t="str" cm="1">
        <f t="array" aca="1" ref="W10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08" s="68" t="str" cm="1">
        <f t="array" aca="1" ref="X10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08" s="68" t="str" cm="1">
        <f t="array" aca="1" ref="Y10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08" s="68" t="str" cm="1">
        <f t="array" aca="1" ref="Z10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08" s="68" t="str" cm="1">
        <f t="array" aca="1" ref="AA10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08" s="68" t="str" cm="1">
        <f t="array" aca="1" ref="AB10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08" s="68" t="str" cm="1">
        <f t="array" aca="1" ref="AC10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08" s="68" t="str" cm="1">
        <f t="array" aca="1" ref="AD10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08" s="68" t="str" cm="1">
        <f t="array" aca="1" ref="AE10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08" s="68" t="str" cm="1">
        <f t="array" aca="1" ref="AF10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08" s="68" t="str" cm="1">
        <f t="array" aca="1" ref="AG10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08" s="68" t="str" cm="1">
        <f t="array" aca="1" ref="AH10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08" s="68" t="str" cm="1">
        <f t="array" aca="1" ref="AI10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08" s="68" t="str" cm="1">
        <f t="array" aca="1" ref="AJ10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08" s="68" t="str" cm="1">
        <f t="array" aca="1" ref="AK10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08" s="68" t="str" cm="1">
        <f t="array" aca="1" ref="AL10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08" s="68" t="str" cm="1">
        <f t="array" aca="1" ref="AM10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08" s="68" t="str" cm="1">
        <f t="array" aca="1" ref="AN10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08" s="68" t="str" cm="1">
        <f t="array" aca="1" ref="AO10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08" s="68" t="str" cm="1">
        <f t="array" aca="1" ref="AP10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08" s="68" t="str" cm="1">
        <f t="array" aca="1" ref="AQ10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08" s="68" t="str" cm="1">
        <f t="array" aca="1" ref="AR10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08" s="68" t="str" cm="1">
        <f t="array" aca="1" ref="AS10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08" s="68" t="str" cm="1">
        <f t="array" aca="1" ref="AT10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08" s="68" t="str" cm="1">
        <f t="array" aca="1" ref="AU10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08" s="68" t="str" cm="1">
        <f t="array" aca="1" ref="AV10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08" s="68" t="str" cm="1">
        <f t="array" aca="1" ref="AW10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08" s="68" t="str" cm="1">
        <f t="array" aca="1" ref="AX10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09" spans="1:50" x14ac:dyDescent="0.3">
      <c r="A109" s="78" t="str">
        <f>IFERROR(Mérföldkövek[[#This Row],[Feladat ID]],"")</f>
        <v>-</v>
      </c>
      <c r="B109" s="70" t="str">
        <f>IFERROR(Mérföldkövek[[#This Row],[Feladat leírás]],"")</f>
        <v/>
      </c>
      <c r="C109" s="100" t="str">
        <f ca="1">IFERROR(Mérföldkövek[[#This Row],[Kezdés]],"")</f>
        <v/>
      </c>
      <c r="D109" s="100" t="str">
        <f ca="1">IFERROR(Mérföldkövek[[#This Row],[Befejezés]],"")</f>
        <v/>
      </c>
      <c r="E109" s="99" t="str">
        <f>IFERROR(Mérföldkövek[[#This Row],[Volumen]],"")</f>
        <v/>
      </c>
      <c r="F109" s="70" t="str">
        <f>IFERROR(Mérföldkövek[[#This Row],[Kockázat]],"")</f>
        <v/>
      </c>
      <c r="G109" s="70" t="str">
        <f>IFERROR(Mérföldkövek[[#This Row],[Részleg 02]],"")</f>
        <v/>
      </c>
      <c r="H109" s="70" t="str">
        <f>IFERROR(Mérföldkövek[[#This Row],[Részleg 01]],"")</f>
        <v/>
      </c>
      <c r="I109" s="68" t="str" cm="1">
        <f t="array" aca="1" ref="I10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09" s="68" t="str" cm="1">
        <f t="array" aca="1" ref="J10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09" s="68" t="str" cm="1">
        <f t="array" aca="1" ref="K10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09" s="68" t="str" cm="1">
        <f t="array" aca="1" ref="L10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09" s="68" t="str" cm="1">
        <f t="array" aca="1" ref="M10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09" s="68" t="str" cm="1">
        <f t="array" aca="1" ref="N10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09" s="68" t="str" cm="1">
        <f t="array" aca="1" ref="O10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09" s="68" t="str" cm="1">
        <f t="array" aca="1" ref="P10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09" s="68" t="str" cm="1">
        <f t="array" aca="1" ref="Q10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09" s="68" t="str" cm="1">
        <f t="array" aca="1" ref="R10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09" s="68" t="str" cm="1">
        <f t="array" aca="1" ref="S10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09" s="68" t="str" cm="1">
        <f t="array" aca="1" ref="T10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09" s="68" t="str" cm="1">
        <f t="array" aca="1" ref="U10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09" s="68" t="str" cm="1">
        <f t="array" aca="1" ref="V10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09" s="68" t="str" cm="1">
        <f t="array" aca="1" ref="W10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09" s="68" t="str" cm="1">
        <f t="array" aca="1" ref="X10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09" s="68" t="str" cm="1">
        <f t="array" aca="1" ref="Y10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09" s="68" t="str" cm="1">
        <f t="array" aca="1" ref="Z10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09" s="68" t="str" cm="1">
        <f t="array" aca="1" ref="AA10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09" s="68" t="str" cm="1">
        <f t="array" aca="1" ref="AB10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09" s="68" t="str" cm="1">
        <f t="array" aca="1" ref="AC10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09" s="68" t="str" cm="1">
        <f t="array" aca="1" ref="AD10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09" s="68" t="str" cm="1">
        <f t="array" aca="1" ref="AE10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09" s="68" t="str" cm="1">
        <f t="array" aca="1" ref="AF10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09" s="68" t="str" cm="1">
        <f t="array" aca="1" ref="AG10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09" s="68" t="str" cm="1">
        <f t="array" aca="1" ref="AH10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09" s="68" t="str" cm="1">
        <f t="array" aca="1" ref="AI10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09" s="68" t="str" cm="1">
        <f t="array" aca="1" ref="AJ10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09" s="68" t="str" cm="1">
        <f t="array" aca="1" ref="AK10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09" s="68" t="str" cm="1">
        <f t="array" aca="1" ref="AL10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09" s="68" t="str" cm="1">
        <f t="array" aca="1" ref="AM10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09" s="68" t="str" cm="1">
        <f t="array" aca="1" ref="AN10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09" s="68" t="str" cm="1">
        <f t="array" aca="1" ref="AO10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09" s="68" t="str" cm="1">
        <f t="array" aca="1" ref="AP10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09" s="68" t="str" cm="1">
        <f t="array" aca="1" ref="AQ10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09" s="68" t="str" cm="1">
        <f t="array" aca="1" ref="AR10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09" s="68" t="str" cm="1">
        <f t="array" aca="1" ref="AS10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09" s="68" t="str" cm="1">
        <f t="array" aca="1" ref="AT10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09" s="68" t="str" cm="1">
        <f t="array" aca="1" ref="AU10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09" s="68" t="str" cm="1">
        <f t="array" aca="1" ref="AV10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09" s="68" t="str" cm="1">
        <f t="array" aca="1" ref="AW10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09" s="68" t="str" cm="1">
        <f t="array" aca="1" ref="AX10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10" spans="1:50" x14ac:dyDescent="0.3">
      <c r="A110" s="78" t="str">
        <f>IFERROR(Mérföldkövek[[#This Row],[Feladat ID]],"")</f>
        <v>-</v>
      </c>
      <c r="B110" s="70" t="str">
        <f>IFERROR(Mérföldkövek[[#This Row],[Feladat leírás]],"")</f>
        <v/>
      </c>
      <c r="C110" s="100" t="str">
        <f ca="1">IFERROR(Mérföldkövek[[#This Row],[Kezdés]],"")</f>
        <v/>
      </c>
      <c r="D110" s="100" t="str">
        <f ca="1">IFERROR(Mérföldkövek[[#This Row],[Befejezés]],"")</f>
        <v/>
      </c>
      <c r="E110" s="99" t="str">
        <f>IFERROR(Mérföldkövek[[#This Row],[Volumen]],"")</f>
        <v/>
      </c>
      <c r="F110" s="70" t="str">
        <f>IFERROR(Mérföldkövek[[#This Row],[Kockázat]],"")</f>
        <v/>
      </c>
      <c r="G110" s="70" t="str">
        <f>IFERROR(Mérföldkövek[[#This Row],[Részleg 02]],"")</f>
        <v/>
      </c>
      <c r="H110" s="70" t="str">
        <f>IFERROR(Mérföldkövek[[#This Row],[Részleg 01]],"")</f>
        <v/>
      </c>
      <c r="I110" s="68" t="str" cm="1">
        <f t="array" aca="1" ref="I11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10" s="68" t="str" cm="1">
        <f t="array" aca="1" ref="J11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10" s="68" t="str" cm="1">
        <f t="array" aca="1" ref="K11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10" s="68" t="str" cm="1">
        <f t="array" aca="1" ref="L11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10" s="68" t="str" cm="1">
        <f t="array" aca="1" ref="M11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10" s="68" t="str" cm="1">
        <f t="array" aca="1" ref="N11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10" s="68" t="str" cm="1">
        <f t="array" aca="1" ref="O11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10" s="68" t="str" cm="1">
        <f t="array" aca="1" ref="P11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10" s="68" t="str" cm="1">
        <f t="array" aca="1" ref="Q11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10" s="68" t="str" cm="1">
        <f t="array" aca="1" ref="R11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10" s="68" t="str" cm="1">
        <f t="array" aca="1" ref="S11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10" s="68" t="str" cm="1">
        <f t="array" aca="1" ref="T11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10" s="68" t="str" cm="1">
        <f t="array" aca="1" ref="U11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10" s="68" t="str" cm="1">
        <f t="array" aca="1" ref="V11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10" s="68" t="str" cm="1">
        <f t="array" aca="1" ref="W11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10" s="68" t="str" cm="1">
        <f t="array" aca="1" ref="X11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10" s="68" t="str" cm="1">
        <f t="array" aca="1" ref="Y11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10" s="68" t="str" cm="1">
        <f t="array" aca="1" ref="Z11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10" s="68" t="str" cm="1">
        <f t="array" aca="1" ref="AA11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10" s="68" t="str" cm="1">
        <f t="array" aca="1" ref="AB11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10" s="68" t="str" cm="1">
        <f t="array" aca="1" ref="AC11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10" s="68" t="str" cm="1">
        <f t="array" aca="1" ref="AD11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10" s="68" t="str" cm="1">
        <f t="array" aca="1" ref="AE11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10" s="68" t="str" cm="1">
        <f t="array" aca="1" ref="AF11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10" s="68" t="str" cm="1">
        <f t="array" aca="1" ref="AG11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10" s="68" t="str" cm="1">
        <f t="array" aca="1" ref="AH11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10" s="68" t="str" cm="1">
        <f t="array" aca="1" ref="AI11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10" s="68" t="str" cm="1">
        <f t="array" aca="1" ref="AJ11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10" s="68" t="str" cm="1">
        <f t="array" aca="1" ref="AK11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10" s="68" t="str" cm="1">
        <f t="array" aca="1" ref="AL11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10" s="68" t="str" cm="1">
        <f t="array" aca="1" ref="AM11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10" s="68" t="str" cm="1">
        <f t="array" aca="1" ref="AN11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10" s="68" t="str" cm="1">
        <f t="array" aca="1" ref="AO11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10" s="68" t="str" cm="1">
        <f t="array" aca="1" ref="AP11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10" s="68" t="str" cm="1">
        <f t="array" aca="1" ref="AQ11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10" s="68" t="str" cm="1">
        <f t="array" aca="1" ref="AR11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10" s="68" t="str" cm="1">
        <f t="array" aca="1" ref="AS11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10" s="68" t="str" cm="1">
        <f t="array" aca="1" ref="AT11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10" s="68" t="str" cm="1">
        <f t="array" aca="1" ref="AU11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10" s="68" t="str" cm="1">
        <f t="array" aca="1" ref="AV11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10" s="68" t="str" cm="1">
        <f t="array" aca="1" ref="AW11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10" s="68" t="str" cm="1">
        <f t="array" aca="1" ref="AX11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11" spans="1:50" x14ac:dyDescent="0.3">
      <c r="A111" s="78" t="str">
        <f>IFERROR(Mérföldkövek[[#This Row],[Feladat ID]],"")</f>
        <v>-</v>
      </c>
      <c r="B111" s="70" t="str">
        <f>IFERROR(Mérföldkövek[[#This Row],[Feladat leírás]],"")</f>
        <v/>
      </c>
      <c r="C111" s="100" t="str">
        <f ca="1">IFERROR(Mérföldkövek[[#This Row],[Kezdés]],"")</f>
        <v/>
      </c>
      <c r="D111" s="100" t="str">
        <f ca="1">IFERROR(Mérföldkövek[[#This Row],[Befejezés]],"")</f>
        <v/>
      </c>
      <c r="E111" s="99" t="str">
        <f>IFERROR(Mérföldkövek[[#This Row],[Volumen]],"")</f>
        <v/>
      </c>
      <c r="F111" s="70" t="str">
        <f>IFERROR(Mérföldkövek[[#This Row],[Kockázat]],"")</f>
        <v/>
      </c>
      <c r="G111" s="70" t="str">
        <f>IFERROR(Mérföldkövek[[#This Row],[Részleg 02]],"")</f>
        <v/>
      </c>
      <c r="H111" s="70" t="str">
        <f>IFERROR(Mérföldkövek[[#This Row],[Részleg 01]],"")</f>
        <v/>
      </c>
      <c r="I111" s="68" t="str" cm="1">
        <f t="array" aca="1" ref="I11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11" s="68" t="str" cm="1">
        <f t="array" aca="1" ref="J11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11" s="68" t="str" cm="1">
        <f t="array" aca="1" ref="K11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11" s="68" t="str" cm="1">
        <f t="array" aca="1" ref="L11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11" s="68" t="str" cm="1">
        <f t="array" aca="1" ref="M11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11" s="68" t="str" cm="1">
        <f t="array" aca="1" ref="N11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11" s="68" t="str" cm="1">
        <f t="array" aca="1" ref="O11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11" s="68" t="str" cm="1">
        <f t="array" aca="1" ref="P11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11" s="68" t="str" cm="1">
        <f t="array" aca="1" ref="Q11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11" s="68" t="str" cm="1">
        <f t="array" aca="1" ref="R11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11" s="68" t="str" cm="1">
        <f t="array" aca="1" ref="S11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11" s="68" t="str" cm="1">
        <f t="array" aca="1" ref="T11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11" s="68" t="str" cm="1">
        <f t="array" aca="1" ref="U11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11" s="68" t="str" cm="1">
        <f t="array" aca="1" ref="V11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11" s="68" t="str" cm="1">
        <f t="array" aca="1" ref="W11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11" s="68" t="str" cm="1">
        <f t="array" aca="1" ref="X11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11" s="68" t="str" cm="1">
        <f t="array" aca="1" ref="Y11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11" s="68" t="str" cm="1">
        <f t="array" aca="1" ref="Z11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11" s="68" t="str" cm="1">
        <f t="array" aca="1" ref="AA11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11" s="68" t="str" cm="1">
        <f t="array" aca="1" ref="AB11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11" s="68" t="str" cm="1">
        <f t="array" aca="1" ref="AC11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11" s="68" t="str" cm="1">
        <f t="array" aca="1" ref="AD11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11" s="68" t="str" cm="1">
        <f t="array" aca="1" ref="AE11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11" s="68" t="str" cm="1">
        <f t="array" aca="1" ref="AF11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11" s="68" t="str" cm="1">
        <f t="array" aca="1" ref="AG11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11" s="68" t="str" cm="1">
        <f t="array" aca="1" ref="AH11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11" s="68" t="str" cm="1">
        <f t="array" aca="1" ref="AI11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11" s="68" t="str" cm="1">
        <f t="array" aca="1" ref="AJ11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11" s="68" t="str" cm="1">
        <f t="array" aca="1" ref="AK11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11" s="68" t="str" cm="1">
        <f t="array" aca="1" ref="AL11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11" s="68" t="str" cm="1">
        <f t="array" aca="1" ref="AM11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11" s="68" t="str" cm="1">
        <f t="array" aca="1" ref="AN11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11" s="68" t="str" cm="1">
        <f t="array" aca="1" ref="AO11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11" s="68" t="str" cm="1">
        <f t="array" aca="1" ref="AP11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11" s="68" t="str" cm="1">
        <f t="array" aca="1" ref="AQ11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11" s="68" t="str" cm="1">
        <f t="array" aca="1" ref="AR11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11" s="68" t="str" cm="1">
        <f t="array" aca="1" ref="AS11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11" s="68" t="str" cm="1">
        <f t="array" aca="1" ref="AT11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11" s="68" t="str" cm="1">
        <f t="array" aca="1" ref="AU11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11" s="68" t="str" cm="1">
        <f t="array" aca="1" ref="AV11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11" s="68" t="str" cm="1">
        <f t="array" aca="1" ref="AW11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11" s="68" t="str" cm="1">
        <f t="array" aca="1" ref="AX11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12" spans="1:50" x14ac:dyDescent="0.3">
      <c r="A112" s="78" t="str">
        <f>IFERROR(Mérföldkövek[[#This Row],[Feladat ID]],"")</f>
        <v>-</v>
      </c>
      <c r="B112" s="70" t="str">
        <f>IFERROR(Mérföldkövek[[#This Row],[Feladat leírás]],"")</f>
        <v/>
      </c>
      <c r="C112" s="100" t="str">
        <f ca="1">IFERROR(Mérföldkövek[[#This Row],[Kezdés]],"")</f>
        <v/>
      </c>
      <c r="D112" s="100" t="str">
        <f ca="1">IFERROR(Mérföldkövek[[#This Row],[Befejezés]],"")</f>
        <v/>
      </c>
      <c r="E112" s="99" t="str">
        <f>IFERROR(Mérföldkövek[[#This Row],[Volumen]],"")</f>
        <v/>
      </c>
      <c r="F112" s="70" t="str">
        <f>IFERROR(Mérföldkövek[[#This Row],[Kockázat]],"")</f>
        <v/>
      </c>
      <c r="G112" s="70" t="str">
        <f>IFERROR(Mérföldkövek[[#This Row],[Részleg 02]],"")</f>
        <v/>
      </c>
      <c r="H112" s="70" t="str">
        <f>IFERROR(Mérföldkövek[[#This Row],[Részleg 01]],"")</f>
        <v/>
      </c>
      <c r="I112" s="68" t="str" cm="1">
        <f t="array" aca="1" ref="I11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12" s="68" t="str" cm="1">
        <f t="array" aca="1" ref="J11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12" s="68" t="str" cm="1">
        <f t="array" aca="1" ref="K11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12" s="68" t="str" cm="1">
        <f t="array" aca="1" ref="L11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12" s="68" t="str" cm="1">
        <f t="array" aca="1" ref="M11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12" s="68" t="str" cm="1">
        <f t="array" aca="1" ref="N11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12" s="68" t="str" cm="1">
        <f t="array" aca="1" ref="O11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12" s="68" t="str" cm="1">
        <f t="array" aca="1" ref="P11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12" s="68" t="str" cm="1">
        <f t="array" aca="1" ref="Q11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12" s="68" t="str" cm="1">
        <f t="array" aca="1" ref="R11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12" s="68" t="str" cm="1">
        <f t="array" aca="1" ref="S11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12" s="68" t="str" cm="1">
        <f t="array" aca="1" ref="T11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12" s="68" t="str" cm="1">
        <f t="array" aca="1" ref="U11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12" s="68" t="str" cm="1">
        <f t="array" aca="1" ref="V11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12" s="68" t="str" cm="1">
        <f t="array" aca="1" ref="W11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12" s="68" t="str" cm="1">
        <f t="array" aca="1" ref="X11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12" s="68" t="str" cm="1">
        <f t="array" aca="1" ref="Y11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12" s="68" t="str" cm="1">
        <f t="array" aca="1" ref="Z11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12" s="68" t="str" cm="1">
        <f t="array" aca="1" ref="AA11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12" s="68" t="str" cm="1">
        <f t="array" aca="1" ref="AB11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12" s="68" t="str" cm="1">
        <f t="array" aca="1" ref="AC11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12" s="68" t="str" cm="1">
        <f t="array" aca="1" ref="AD11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12" s="68" t="str" cm="1">
        <f t="array" aca="1" ref="AE11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12" s="68" t="str" cm="1">
        <f t="array" aca="1" ref="AF11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12" s="68" t="str" cm="1">
        <f t="array" aca="1" ref="AG11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12" s="68" t="str" cm="1">
        <f t="array" aca="1" ref="AH11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12" s="68" t="str" cm="1">
        <f t="array" aca="1" ref="AI11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12" s="68" t="str" cm="1">
        <f t="array" aca="1" ref="AJ11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12" s="68" t="str" cm="1">
        <f t="array" aca="1" ref="AK11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12" s="68" t="str" cm="1">
        <f t="array" aca="1" ref="AL11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12" s="68" t="str" cm="1">
        <f t="array" aca="1" ref="AM11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12" s="68" t="str" cm="1">
        <f t="array" aca="1" ref="AN11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12" s="68" t="str" cm="1">
        <f t="array" aca="1" ref="AO11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12" s="68" t="str" cm="1">
        <f t="array" aca="1" ref="AP11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12" s="68" t="str" cm="1">
        <f t="array" aca="1" ref="AQ11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12" s="68" t="str" cm="1">
        <f t="array" aca="1" ref="AR11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12" s="68" t="str" cm="1">
        <f t="array" aca="1" ref="AS11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12" s="68" t="str" cm="1">
        <f t="array" aca="1" ref="AT11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12" s="68" t="str" cm="1">
        <f t="array" aca="1" ref="AU11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12" s="68" t="str" cm="1">
        <f t="array" aca="1" ref="AV11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12" s="68" t="str" cm="1">
        <f t="array" aca="1" ref="AW11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12" s="68" t="str" cm="1">
        <f t="array" aca="1" ref="AX11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13" spans="1:50" x14ac:dyDescent="0.3">
      <c r="A113" s="78" t="str">
        <f>IFERROR(Mérföldkövek[[#This Row],[Feladat ID]],"")</f>
        <v>-</v>
      </c>
      <c r="B113" s="70" t="str">
        <f>IFERROR(Mérföldkövek[[#This Row],[Feladat leírás]],"")</f>
        <v/>
      </c>
      <c r="C113" s="100" t="str">
        <f ca="1">IFERROR(Mérföldkövek[[#This Row],[Kezdés]],"")</f>
        <v/>
      </c>
      <c r="D113" s="100" t="str">
        <f ca="1">IFERROR(Mérföldkövek[[#This Row],[Befejezés]],"")</f>
        <v/>
      </c>
      <c r="E113" s="99" t="str">
        <f>IFERROR(Mérföldkövek[[#This Row],[Volumen]],"")</f>
        <v/>
      </c>
      <c r="F113" s="70" t="str">
        <f>IFERROR(Mérföldkövek[[#This Row],[Kockázat]],"")</f>
        <v/>
      </c>
      <c r="G113" s="70" t="str">
        <f>IFERROR(Mérföldkövek[[#This Row],[Részleg 02]],"")</f>
        <v/>
      </c>
      <c r="H113" s="70" t="str">
        <f>IFERROR(Mérföldkövek[[#This Row],[Részleg 01]],"")</f>
        <v/>
      </c>
      <c r="I113" s="68" t="str" cm="1">
        <f t="array" aca="1" ref="I11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13" s="68" t="str" cm="1">
        <f t="array" aca="1" ref="J11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13" s="68" t="str" cm="1">
        <f t="array" aca="1" ref="K11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13" s="68" t="str" cm="1">
        <f t="array" aca="1" ref="L11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13" s="68" t="str" cm="1">
        <f t="array" aca="1" ref="M11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13" s="68" t="str" cm="1">
        <f t="array" aca="1" ref="N11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13" s="68" t="str" cm="1">
        <f t="array" aca="1" ref="O11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13" s="68" t="str" cm="1">
        <f t="array" aca="1" ref="P11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13" s="68" t="str" cm="1">
        <f t="array" aca="1" ref="Q11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13" s="68" t="str" cm="1">
        <f t="array" aca="1" ref="R11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13" s="68" t="str" cm="1">
        <f t="array" aca="1" ref="S11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13" s="68" t="str" cm="1">
        <f t="array" aca="1" ref="T11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13" s="68" t="str" cm="1">
        <f t="array" aca="1" ref="U11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13" s="68" t="str" cm="1">
        <f t="array" aca="1" ref="V11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13" s="68" t="str" cm="1">
        <f t="array" aca="1" ref="W11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13" s="68" t="str" cm="1">
        <f t="array" aca="1" ref="X11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13" s="68" t="str" cm="1">
        <f t="array" aca="1" ref="Y11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13" s="68" t="str" cm="1">
        <f t="array" aca="1" ref="Z11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13" s="68" t="str" cm="1">
        <f t="array" aca="1" ref="AA11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13" s="68" t="str" cm="1">
        <f t="array" aca="1" ref="AB11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13" s="68" t="str" cm="1">
        <f t="array" aca="1" ref="AC11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13" s="68" t="str" cm="1">
        <f t="array" aca="1" ref="AD11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13" s="68" t="str" cm="1">
        <f t="array" aca="1" ref="AE11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13" s="68" t="str" cm="1">
        <f t="array" aca="1" ref="AF11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13" s="68" t="str" cm="1">
        <f t="array" aca="1" ref="AG11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13" s="68" t="str" cm="1">
        <f t="array" aca="1" ref="AH11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13" s="68" t="str" cm="1">
        <f t="array" aca="1" ref="AI11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13" s="68" t="str" cm="1">
        <f t="array" aca="1" ref="AJ11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13" s="68" t="str" cm="1">
        <f t="array" aca="1" ref="AK11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13" s="68" t="str" cm="1">
        <f t="array" aca="1" ref="AL11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13" s="68" t="str" cm="1">
        <f t="array" aca="1" ref="AM11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13" s="68" t="str" cm="1">
        <f t="array" aca="1" ref="AN11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13" s="68" t="str" cm="1">
        <f t="array" aca="1" ref="AO11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13" s="68" t="str" cm="1">
        <f t="array" aca="1" ref="AP11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13" s="68" t="str" cm="1">
        <f t="array" aca="1" ref="AQ11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13" s="68" t="str" cm="1">
        <f t="array" aca="1" ref="AR11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13" s="68" t="str" cm="1">
        <f t="array" aca="1" ref="AS11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13" s="68" t="str" cm="1">
        <f t="array" aca="1" ref="AT11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13" s="68" t="str" cm="1">
        <f t="array" aca="1" ref="AU11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13" s="68" t="str" cm="1">
        <f t="array" aca="1" ref="AV11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13" s="68" t="str" cm="1">
        <f t="array" aca="1" ref="AW11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13" s="68" t="str" cm="1">
        <f t="array" aca="1" ref="AX11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14" spans="1:50" x14ac:dyDescent="0.3">
      <c r="A114" s="78" t="str">
        <f>IFERROR(Mérföldkövek[[#This Row],[Feladat ID]],"")</f>
        <v>-</v>
      </c>
      <c r="B114" s="70" t="str">
        <f>IFERROR(Mérföldkövek[[#This Row],[Feladat leírás]],"")</f>
        <v/>
      </c>
      <c r="C114" s="100" t="str">
        <f ca="1">IFERROR(Mérföldkövek[[#This Row],[Kezdés]],"")</f>
        <v/>
      </c>
      <c r="D114" s="100" t="str">
        <f ca="1">IFERROR(Mérföldkövek[[#This Row],[Befejezés]],"")</f>
        <v/>
      </c>
      <c r="E114" s="99" t="str">
        <f>IFERROR(Mérföldkövek[[#This Row],[Volumen]],"")</f>
        <v/>
      </c>
      <c r="F114" s="70" t="str">
        <f>IFERROR(Mérföldkövek[[#This Row],[Kockázat]],"")</f>
        <v/>
      </c>
      <c r="G114" s="70" t="str">
        <f>IFERROR(Mérföldkövek[[#This Row],[Részleg 02]],"")</f>
        <v/>
      </c>
      <c r="H114" s="70" t="str">
        <f>IFERROR(Mérföldkövek[[#This Row],[Részleg 01]],"")</f>
        <v/>
      </c>
      <c r="I114" s="68" t="str" cm="1">
        <f t="array" aca="1" ref="I11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14" s="68" t="str" cm="1">
        <f t="array" aca="1" ref="J11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14" s="68" t="str" cm="1">
        <f t="array" aca="1" ref="K11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14" s="68" t="str" cm="1">
        <f t="array" aca="1" ref="L11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14" s="68" t="str" cm="1">
        <f t="array" aca="1" ref="M11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14" s="68" t="str" cm="1">
        <f t="array" aca="1" ref="N11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14" s="68" t="str" cm="1">
        <f t="array" aca="1" ref="O11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14" s="68" t="str" cm="1">
        <f t="array" aca="1" ref="P11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14" s="68" t="str" cm="1">
        <f t="array" aca="1" ref="Q11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14" s="68" t="str" cm="1">
        <f t="array" aca="1" ref="R11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14" s="68" t="str" cm="1">
        <f t="array" aca="1" ref="S11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14" s="68" t="str" cm="1">
        <f t="array" aca="1" ref="T11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14" s="68" t="str" cm="1">
        <f t="array" aca="1" ref="U11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14" s="68" t="str" cm="1">
        <f t="array" aca="1" ref="V11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14" s="68" t="str" cm="1">
        <f t="array" aca="1" ref="W11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14" s="68" t="str" cm="1">
        <f t="array" aca="1" ref="X11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14" s="68" t="str" cm="1">
        <f t="array" aca="1" ref="Y11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14" s="68" t="str" cm="1">
        <f t="array" aca="1" ref="Z11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14" s="68" t="str" cm="1">
        <f t="array" aca="1" ref="AA11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14" s="68" t="str" cm="1">
        <f t="array" aca="1" ref="AB11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14" s="68" t="str" cm="1">
        <f t="array" aca="1" ref="AC11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14" s="68" t="str" cm="1">
        <f t="array" aca="1" ref="AD11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14" s="68" t="str" cm="1">
        <f t="array" aca="1" ref="AE11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14" s="68" t="str" cm="1">
        <f t="array" aca="1" ref="AF11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14" s="68" t="str" cm="1">
        <f t="array" aca="1" ref="AG11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14" s="68" t="str" cm="1">
        <f t="array" aca="1" ref="AH11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14" s="68" t="str" cm="1">
        <f t="array" aca="1" ref="AI11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14" s="68" t="str" cm="1">
        <f t="array" aca="1" ref="AJ11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14" s="68" t="str" cm="1">
        <f t="array" aca="1" ref="AK11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14" s="68" t="str" cm="1">
        <f t="array" aca="1" ref="AL11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14" s="68" t="str" cm="1">
        <f t="array" aca="1" ref="AM11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14" s="68" t="str" cm="1">
        <f t="array" aca="1" ref="AN11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14" s="68" t="str" cm="1">
        <f t="array" aca="1" ref="AO11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14" s="68" t="str" cm="1">
        <f t="array" aca="1" ref="AP11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14" s="68" t="str" cm="1">
        <f t="array" aca="1" ref="AQ11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14" s="68" t="str" cm="1">
        <f t="array" aca="1" ref="AR11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14" s="68" t="str" cm="1">
        <f t="array" aca="1" ref="AS11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14" s="68" t="str" cm="1">
        <f t="array" aca="1" ref="AT11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14" s="68" t="str" cm="1">
        <f t="array" aca="1" ref="AU11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14" s="68" t="str" cm="1">
        <f t="array" aca="1" ref="AV11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14" s="68" t="str" cm="1">
        <f t="array" aca="1" ref="AW11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14" s="68" t="str" cm="1">
        <f t="array" aca="1" ref="AX11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15" spans="1:50" x14ac:dyDescent="0.3">
      <c r="A115" s="78" t="str">
        <f>IFERROR(Mérföldkövek[[#This Row],[Feladat ID]],"")</f>
        <v>-</v>
      </c>
      <c r="B115" s="70" t="str">
        <f>IFERROR(Mérföldkövek[[#This Row],[Feladat leírás]],"")</f>
        <v/>
      </c>
      <c r="C115" s="100" t="str">
        <f ca="1">IFERROR(Mérföldkövek[[#This Row],[Kezdés]],"")</f>
        <v/>
      </c>
      <c r="D115" s="100" t="str">
        <f ca="1">IFERROR(Mérföldkövek[[#This Row],[Befejezés]],"")</f>
        <v/>
      </c>
      <c r="E115" s="99" t="str">
        <f>IFERROR(Mérföldkövek[[#This Row],[Volumen]],"")</f>
        <v/>
      </c>
      <c r="F115" s="70" t="str">
        <f>IFERROR(Mérföldkövek[[#This Row],[Kockázat]],"")</f>
        <v/>
      </c>
      <c r="G115" s="70" t="str">
        <f>IFERROR(Mérföldkövek[[#This Row],[Részleg 02]],"")</f>
        <v/>
      </c>
      <c r="H115" s="70" t="str">
        <f>IFERROR(Mérföldkövek[[#This Row],[Részleg 01]],"")</f>
        <v/>
      </c>
      <c r="I115" s="68" t="str" cm="1">
        <f t="array" aca="1" ref="I11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15" s="68" t="str" cm="1">
        <f t="array" aca="1" ref="J11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15" s="68" t="str" cm="1">
        <f t="array" aca="1" ref="K11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15" s="68" t="str" cm="1">
        <f t="array" aca="1" ref="L11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15" s="68" t="str" cm="1">
        <f t="array" aca="1" ref="M11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15" s="68" t="str" cm="1">
        <f t="array" aca="1" ref="N11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15" s="68" t="str" cm="1">
        <f t="array" aca="1" ref="O11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15" s="68" t="str" cm="1">
        <f t="array" aca="1" ref="P11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15" s="68" t="str" cm="1">
        <f t="array" aca="1" ref="Q11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15" s="68" t="str" cm="1">
        <f t="array" aca="1" ref="R11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15" s="68" t="str" cm="1">
        <f t="array" aca="1" ref="S11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15" s="68" t="str" cm="1">
        <f t="array" aca="1" ref="T11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15" s="68" t="str" cm="1">
        <f t="array" aca="1" ref="U11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15" s="68" t="str" cm="1">
        <f t="array" aca="1" ref="V11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15" s="68" t="str" cm="1">
        <f t="array" aca="1" ref="W11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15" s="68" t="str" cm="1">
        <f t="array" aca="1" ref="X11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15" s="68" t="str" cm="1">
        <f t="array" aca="1" ref="Y11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15" s="68" t="str" cm="1">
        <f t="array" aca="1" ref="Z11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15" s="68" t="str" cm="1">
        <f t="array" aca="1" ref="AA11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15" s="68" t="str" cm="1">
        <f t="array" aca="1" ref="AB11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15" s="68" t="str" cm="1">
        <f t="array" aca="1" ref="AC11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15" s="68" t="str" cm="1">
        <f t="array" aca="1" ref="AD11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15" s="68" t="str" cm="1">
        <f t="array" aca="1" ref="AE11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15" s="68" t="str" cm="1">
        <f t="array" aca="1" ref="AF11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15" s="68" t="str" cm="1">
        <f t="array" aca="1" ref="AG11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15" s="68" t="str" cm="1">
        <f t="array" aca="1" ref="AH11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15" s="68" t="str" cm="1">
        <f t="array" aca="1" ref="AI11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15" s="68" t="str" cm="1">
        <f t="array" aca="1" ref="AJ11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15" s="68" t="str" cm="1">
        <f t="array" aca="1" ref="AK11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15" s="68" t="str" cm="1">
        <f t="array" aca="1" ref="AL11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15" s="68" t="str" cm="1">
        <f t="array" aca="1" ref="AM11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15" s="68" t="str" cm="1">
        <f t="array" aca="1" ref="AN11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15" s="68" t="str" cm="1">
        <f t="array" aca="1" ref="AO11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15" s="68" t="str" cm="1">
        <f t="array" aca="1" ref="AP11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15" s="68" t="str" cm="1">
        <f t="array" aca="1" ref="AQ11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15" s="68" t="str" cm="1">
        <f t="array" aca="1" ref="AR11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15" s="68" t="str" cm="1">
        <f t="array" aca="1" ref="AS11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15" s="68" t="str" cm="1">
        <f t="array" aca="1" ref="AT11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15" s="68" t="str" cm="1">
        <f t="array" aca="1" ref="AU11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15" s="68" t="str" cm="1">
        <f t="array" aca="1" ref="AV11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15" s="68" t="str" cm="1">
        <f t="array" aca="1" ref="AW11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15" s="68" t="str" cm="1">
        <f t="array" aca="1" ref="AX11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16" spans="1:50" x14ac:dyDescent="0.3">
      <c r="A116" s="78" t="str">
        <f>IFERROR(Mérföldkövek[[#This Row],[Feladat ID]],"")</f>
        <v>-</v>
      </c>
      <c r="B116" s="70" t="str">
        <f>IFERROR(Mérföldkövek[[#This Row],[Feladat leírás]],"")</f>
        <v/>
      </c>
      <c r="C116" s="100" t="str">
        <f ca="1">IFERROR(Mérföldkövek[[#This Row],[Kezdés]],"")</f>
        <v/>
      </c>
      <c r="D116" s="100" t="str">
        <f ca="1">IFERROR(Mérföldkövek[[#This Row],[Befejezés]],"")</f>
        <v/>
      </c>
      <c r="E116" s="99" t="str">
        <f>IFERROR(Mérföldkövek[[#This Row],[Volumen]],"")</f>
        <v/>
      </c>
      <c r="F116" s="70" t="str">
        <f>IFERROR(Mérföldkövek[[#This Row],[Kockázat]],"")</f>
        <v/>
      </c>
      <c r="G116" s="70" t="str">
        <f>IFERROR(Mérföldkövek[[#This Row],[Részleg 02]],"")</f>
        <v/>
      </c>
      <c r="H116" s="70" t="str">
        <f>IFERROR(Mérföldkövek[[#This Row],[Részleg 01]],"")</f>
        <v/>
      </c>
      <c r="I116" s="68" t="str" cm="1">
        <f t="array" aca="1" ref="I11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16" s="68" t="str" cm="1">
        <f t="array" aca="1" ref="J11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16" s="68" t="str" cm="1">
        <f t="array" aca="1" ref="K11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16" s="68" t="str" cm="1">
        <f t="array" aca="1" ref="L11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16" s="68" t="str" cm="1">
        <f t="array" aca="1" ref="M11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16" s="68" t="str" cm="1">
        <f t="array" aca="1" ref="N11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16" s="68" t="str" cm="1">
        <f t="array" aca="1" ref="O11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16" s="68" t="str" cm="1">
        <f t="array" aca="1" ref="P11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16" s="68" t="str" cm="1">
        <f t="array" aca="1" ref="Q11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16" s="68" t="str" cm="1">
        <f t="array" aca="1" ref="R11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16" s="68" t="str" cm="1">
        <f t="array" aca="1" ref="S11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16" s="68" t="str" cm="1">
        <f t="array" aca="1" ref="T11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16" s="68" t="str" cm="1">
        <f t="array" aca="1" ref="U11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16" s="68" t="str" cm="1">
        <f t="array" aca="1" ref="V11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16" s="68" t="str" cm="1">
        <f t="array" aca="1" ref="W11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16" s="68" t="str" cm="1">
        <f t="array" aca="1" ref="X11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16" s="68" t="str" cm="1">
        <f t="array" aca="1" ref="Y11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16" s="68" t="str" cm="1">
        <f t="array" aca="1" ref="Z11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16" s="68" t="str" cm="1">
        <f t="array" aca="1" ref="AA11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16" s="68" t="str" cm="1">
        <f t="array" aca="1" ref="AB11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16" s="68" t="str" cm="1">
        <f t="array" aca="1" ref="AC11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16" s="68" t="str" cm="1">
        <f t="array" aca="1" ref="AD11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16" s="68" t="str" cm="1">
        <f t="array" aca="1" ref="AE11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16" s="68" t="str" cm="1">
        <f t="array" aca="1" ref="AF11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16" s="68" t="str" cm="1">
        <f t="array" aca="1" ref="AG11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16" s="68" t="str" cm="1">
        <f t="array" aca="1" ref="AH11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16" s="68" t="str" cm="1">
        <f t="array" aca="1" ref="AI11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16" s="68" t="str" cm="1">
        <f t="array" aca="1" ref="AJ11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16" s="68" t="str" cm="1">
        <f t="array" aca="1" ref="AK11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16" s="68" t="str" cm="1">
        <f t="array" aca="1" ref="AL11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16" s="68" t="str" cm="1">
        <f t="array" aca="1" ref="AM11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16" s="68" t="str" cm="1">
        <f t="array" aca="1" ref="AN11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16" s="68" t="str" cm="1">
        <f t="array" aca="1" ref="AO11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16" s="68" t="str" cm="1">
        <f t="array" aca="1" ref="AP11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16" s="68" t="str" cm="1">
        <f t="array" aca="1" ref="AQ11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16" s="68" t="str" cm="1">
        <f t="array" aca="1" ref="AR11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16" s="68" t="str" cm="1">
        <f t="array" aca="1" ref="AS11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16" s="68" t="str" cm="1">
        <f t="array" aca="1" ref="AT11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16" s="68" t="str" cm="1">
        <f t="array" aca="1" ref="AU11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16" s="68" t="str" cm="1">
        <f t="array" aca="1" ref="AV11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16" s="68" t="str" cm="1">
        <f t="array" aca="1" ref="AW11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16" s="68" t="str" cm="1">
        <f t="array" aca="1" ref="AX11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17" spans="1:50" x14ac:dyDescent="0.3">
      <c r="A117" s="78" t="str">
        <f>IFERROR(Mérföldkövek[[#This Row],[Feladat ID]],"")</f>
        <v>-</v>
      </c>
      <c r="B117" s="70" t="str">
        <f>IFERROR(Mérföldkövek[[#This Row],[Feladat leírás]],"")</f>
        <v/>
      </c>
      <c r="C117" s="100" t="str">
        <f ca="1">IFERROR(Mérföldkövek[[#This Row],[Kezdés]],"")</f>
        <v/>
      </c>
      <c r="D117" s="100" t="str">
        <f ca="1">IFERROR(Mérföldkövek[[#This Row],[Befejezés]],"")</f>
        <v/>
      </c>
      <c r="E117" s="99" t="str">
        <f>IFERROR(Mérföldkövek[[#This Row],[Volumen]],"")</f>
        <v/>
      </c>
      <c r="F117" s="70" t="str">
        <f>IFERROR(Mérföldkövek[[#This Row],[Kockázat]],"")</f>
        <v/>
      </c>
      <c r="G117" s="70" t="str">
        <f>IFERROR(Mérföldkövek[[#This Row],[Részleg 02]],"")</f>
        <v/>
      </c>
      <c r="H117" s="70" t="str">
        <f>IFERROR(Mérföldkövek[[#This Row],[Részleg 01]],"")</f>
        <v/>
      </c>
      <c r="I117" s="68" t="str" cm="1">
        <f t="array" aca="1" ref="I11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17" s="68" t="str" cm="1">
        <f t="array" aca="1" ref="J11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17" s="68" t="str" cm="1">
        <f t="array" aca="1" ref="K11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17" s="68" t="str" cm="1">
        <f t="array" aca="1" ref="L11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17" s="68" t="str" cm="1">
        <f t="array" aca="1" ref="M11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17" s="68" t="str" cm="1">
        <f t="array" aca="1" ref="N11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17" s="68" t="str" cm="1">
        <f t="array" aca="1" ref="O11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17" s="68" t="str" cm="1">
        <f t="array" aca="1" ref="P11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17" s="68" t="str" cm="1">
        <f t="array" aca="1" ref="Q11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17" s="68" t="str" cm="1">
        <f t="array" aca="1" ref="R11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17" s="68" t="str" cm="1">
        <f t="array" aca="1" ref="S11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17" s="68" t="str" cm="1">
        <f t="array" aca="1" ref="T11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17" s="68" t="str" cm="1">
        <f t="array" aca="1" ref="U11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17" s="68" t="str" cm="1">
        <f t="array" aca="1" ref="V11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17" s="68" t="str" cm="1">
        <f t="array" aca="1" ref="W11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17" s="68" t="str" cm="1">
        <f t="array" aca="1" ref="X11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17" s="68" t="str" cm="1">
        <f t="array" aca="1" ref="Y11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17" s="68" t="str" cm="1">
        <f t="array" aca="1" ref="Z11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17" s="68" t="str" cm="1">
        <f t="array" aca="1" ref="AA11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17" s="68" t="str" cm="1">
        <f t="array" aca="1" ref="AB11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17" s="68" t="str" cm="1">
        <f t="array" aca="1" ref="AC11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17" s="68" t="str" cm="1">
        <f t="array" aca="1" ref="AD11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17" s="68" t="str" cm="1">
        <f t="array" aca="1" ref="AE11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17" s="68" t="str" cm="1">
        <f t="array" aca="1" ref="AF11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17" s="68" t="str" cm="1">
        <f t="array" aca="1" ref="AG11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17" s="68" t="str" cm="1">
        <f t="array" aca="1" ref="AH11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17" s="68" t="str" cm="1">
        <f t="array" aca="1" ref="AI11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17" s="68" t="str" cm="1">
        <f t="array" aca="1" ref="AJ11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17" s="68" t="str" cm="1">
        <f t="array" aca="1" ref="AK11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17" s="68" t="str" cm="1">
        <f t="array" aca="1" ref="AL11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17" s="68" t="str" cm="1">
        <f t="array" aca="1" ref="AM11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17" s="68" t="str" cm="1">
        <f t="array" aca="1" ref="AN11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17" s="68" t="str" cm="1">
        <f t="array" aca="1" ref="AO11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17" s="68" t="str" cm="1">
        <f t="array" aca="1" ref="AP11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17" s="68" t="str" cm="1">
        <f t="array" aca="1" ref="AQ11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17" s="68" t="str" cm="1">
        <f t="array" aca="1" ref="AR11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17" s="68" t="str" cm="1">
        <f t="array" aca="1" ref="AS11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17" s="68" t="str" cm="1">
        <f t="array" aca="1" ref="AT11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17" s="68" t="str" cm="1">
        <f t="array" aca="1" ref="AU11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17" s="68" t="str" cm="1">
        <f t="array" aca="1" ref="AV11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17" s="68" t="str" cm="1">
        <f t="array" aca="1" ref="AW11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17" s="68" t="str" cm="1">
        <f t="array" aca="1" ref="AX11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18" spans="1:50" x14ac:dyDescent="0.3">
      <c r="A118" s="78" t="str">
        <f>IFERROR(Mérföldkövek[[#This Row],[Feladat ID]],"")</f>
        <v>-</v>
      </c>
      <c r="B118" s="70" t="str">
        <f>IFERROR(Mérföldkövek[[#This Row],[Feladat leírás]],"")</f>
        <v/>
      </c>
      <c r="C118" s="100" t="str">
        <f ca="1">IFERROR(Mérföldkövek[[#This Row],[Kezdés]],"")</f>
        <v/>
      </c>
      <c r="D118" s="100" t="str">
        <f ca="1">IFERROR(Mérföldkövek[[#This Row],[Befejezés]],"")</f>
        <v/>
      </c>
      <c r="E118" s="99" t="str">
        <f>IFERROR(Mérföldkövek[[#This Row],[Volumen]],"")</f>
        <v/>
      </c>
      <c r="F118" s="70" t="str">
        <f>IFERROR(Mérföldkövek[[#This Row],[Kockázat]],"")</f>
        <v/>
      </c>
      <c r="G118" s="70" t="str">
        <f>IFERROR(Mérföldkövek[[#This Row],[Részleg 02]],"")</f>
        <v/>
      </c>
      <c r="H118" s="70" t="str">
        <f>IFERROR(Mérföldkövek[[#This Row],[Részleg 01]],"")</f>
        <v/>
      </c>
      <c r="I118" s="68" t="str" cm="1">
        <f t="array" aca="1" ref="I11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18" s="68" t="str" cm="1">
        <f t="array" aca="1" ref="J11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18" s="68" t="str" cm="1">
        <f t="array" aca="1" ref="K11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18" s="68" t="str" cm="1">
        <f t="array" aca="1" ref="L11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18" s="68" t="str" cm="1">
        <f t="array" aca="1" ref="M11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18" s="68" t="str" cm="1">
        <f t="array" aca="1" ref="N11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18" s="68" t="str" cm="1">
        <f t="array" aca="1" ref="O11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18" s="68" t="str" cm="1">
        <f t="array" aca="1" ref="P11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18" s="68" t="str" cm="1">
        <f t="array" aca="1" ref="Q11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18" s="68" t="str" cm="1">
        <f t="array" aca="1" ref="R11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18" s="68" t="str" cm="1">
        <f t="array" aca="1" ref="S11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18" s="68" t="str" cm="1">
        <f t="array" aca="1" ref="T11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18" s="68" t="str" cm="1">
        <f t="array" aca="1" ref="U11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18" s="68" t="str" cm="1">
        <f t="array" aca="1" ref="V11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18" s="68" t="str" cm="1">
        <f t="array" aca="1" ref="W11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18" s="68" t="str" cm="1">
        <f t="array" aca="1" ref="X11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18" s="68" t="str" cm="1">
        <f t="array" aca="1" ref="Y11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18" s="68" t="str" cm="1">
        <f t="array" aca="1" ref="Z11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18" s="68" t="str" cm="1">
        <f t="array" aca="1" ref="AA11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18" s="68" t="str" cm="1">
        <f t="array" aca="1" ref="AB11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18" s="68" t="str" cm="1">
        <f t="array" aca="1" ref="AC11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18" s="68" t="str" cm="1">
        <f t="array" aca="1" ref="AD11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18" s="68" t="str" cm="1">
        <f t="array" aca="1" ref="AE11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18" s="68" t="str" cm="1">
        <f t="array" aca="1" ref="AF11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18" s="68" t="str" cm="1">
        <f t="array" aca="1" ref="AG11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18" s="68" t="str" cm="1">
        <f t="array" aca="1" ref="AH11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18" s="68" t="str" cm="1">
        <f t="array" aca="1" ref="AI11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18" s="68" t="str" cm="1">
        <f t="array" aca="1" ref="AJ11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18" s="68" t="str" cm="1">
        <f t="array" aca="1" ref="AK11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18" s="68" t="str" cm="1">
        <f t="array" aca="1" ref="AL11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18" s="68" t="str" cm="1">
        <f t="array" aca="1" ref="AM11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18" s="68" t="str" cm="1">
        <f t="array" aca="1" ref="AN11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18" s="68" t="str" cm="1">
        <f t="array" aca="1" ref="AO11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18" s="68" t="str" cm="1">
        <f t="array" aca="1" ref="AP11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18" s="68" t="str" cm="1">
        <f t="array" aca="1" ref="AQ11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18" s="68" t="str" cm="1">
        <f t="array" aca="1" ref="AR11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18" s="68" t="str" cm="1">
        <f t="array" aca="1" ref="AS11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18" s="68" t="str" cm="1">
        <f t="array" aca="1" ref="AT11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18" s="68" t="str" cm="1">
        <f t="array" aca="1" ref="AU11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18" s="68" t="str" cm="1">
        <f t="array" aca="1" ref="AV11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18" s="68" t="str" cm="1">
        <f t="array" aca="1" ref="AW11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18" s="68" t="str" cm="1">
        <f t="array" aca="1" ref="AX11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19" spans="1:50" x14ac:dyDescent="0.3">
      <c r="A119" s="78" t="str">
        <f>IFERROR(Mérföldkövek[[#This Row],[Feladat ID]],"")</f>
        <v>-</v>
      </c>
      <c r="B119" s="70" t="str">
        <f>IFERROR(Mérföldkövek[[#This Row],[Feladat leírás]],"")</f>
        <v/>
      </c>
      <c r="C119" s="100" t="str">
        <f ca="1">IFERROR(Mérföldkövek[[#This Row],[Kezdés]],"")</f>
        <v/>
      </c>
      <c r="D119" s="100" t="str">
        <f ca="1">IFERROR(Mérföldkövek[[#This Row],[Befejezés]],"")</f>
        <v/>
      </c>
      <c r="E119" s="99" t="str">
        <f>IFERROR(Mérföldkövek[[#This Row],[Volumen]],"")</f>
        <v/>
      </c>
      <c r="F119" s="70" t="str">
        <f>IFERROR(Mérföldkövek[[#This Row],[Kockázat]],"")</f>
        <v/>
      </c>
      <c r="G119" s="70" t="str">
        <f>IFERROR(Mérföldkövek[[#This Row],[Részleg 02]],"")</f>
        <v/>
      </c>
      <c r="H119" s="70" t="str">
        <f>IFERROR(Mérföldkövek[[#This Row],[Részleg 01]],"")</f>
        <v/>
      </c>
      <c r="I119" s="68" t="str" cm="1">
        <f t="array" aca="1" ref="I11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19" s="68" t="str" cm="1">
        <f t="array" aca="1" ref="J11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19" s="68" t="str" cm="1">
        <f t="array" aca="1" ref="K11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19" s="68" t="str" cm="1">
        <f t="array" aca="1" ref="L11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19" s="68" t="str" cm="1">
        <f t="array" aca="1" ref="M11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19" s="68" t="str" cm="1">
        <f t="array" aca="1" ref="N11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19" s="68" t="str" cm="1">
        <f t="array" aca="1" ref="O11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19" s="68" t="str" cm="1">
        <f t="array" aca="1" ref="P11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19" s="68" t="str" cm="1">
        <f t="array" aca="1" ref="Q11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19" s="68" t="str" cm="1">
        <f t="array" aca="1" ref="R11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19" s="68" t="str" cm="1">
        <f t="array" aca="1" ref="S11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19" s="68" t="str" cm="1">
        <f t="array" aca="1" ref="T11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19" s="68" t="str" cm="1">
        <f t="array" aca="1" ref="U11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19" s="68" t="str" cm="1">
        <f t="array" aca="1" ref="V11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19" s="68" t="str" cm="1">
        <f t="array" aca="1" ref="W11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19" s="68" t="str" cm="1">
        <f t="array" aca="1" ref="X11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19" s="68" t="str" cm="1">
        <f t="array" aca="1" ref="Y11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19" s="68" t="str" cm="1">
        <f t="array" aca="1" ref="Z11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19" s="68" t="str" cm="1">
        <f t="array" aca="1" ref="AA11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19" s="68" t="str" cm="1">
        <f t="array" aca="1" ref="AB11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19" s="68" t="str" cm="1">
        <f t="array" aca="1" ref="AC11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19" s="68" t="str" cm="1">
        <f t="array" aca="1" ref="AD11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19" s="68" t="str" cm="1">
        <f t="array" aca="1" ref="AE11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19" s="68" t="str" cm="1">
        <f t="array" aca="1" ref="AF11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19" s="68" t="str" cm="1">
        <f t="array" aca="1" ref="AG11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19" s="68" t="str" cm="1">
        <f t="array" aca="1" ref="AH11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19" s="68" t="str" cm="1">
        <f t="array" aca="1" ref="AI11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19" s="68" t="str" cm="1">
        <f t="array" aca="1" ref="AJ11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19" s="68" t="str" cm="1">
        <f t="array" aca="1" ref="AK11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19" s="68" t="str" cm="1">
        <f t="array" aca="1" ref="AL11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19" s="68" t="str" cm="1">
        <f t="array" aca="1" ref="AM11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19" s="68" t="str" cm="1">
        <f t="array" aca="1" ref="AN11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19" s="68" t="str" cm="1">
        <f t="array" aca="1" ref="AO11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19" s="68" t="str" cm="1">
        <f t="array" aca="1" ref="AP11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19" s="68" t="str" cm="1">
        <f t="array" aca="1" ref="AQ11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19" s="68" t="str" cm="1">
        <f t="array" aca="1" ref="AR11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19" s="68" t="str" cm="1">
        <f t="array" aca="1" ref="AS11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19" s="68" t="str" cm="1">
        <f t="array" aca="1" ref="AT11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19" s="68" t="str" cm="1">
        <f t="array" aca="1" ref="AU11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19" s="68" t="str" cm="1">
        <f t="array" aca="1" ref="AV11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19" s="68" t="str" cm="1">
        <f t="array" aca="1" ref="AW11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19" s="68" t="str" cm="1">
        <f t="array" aca="1" ref="AX11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20" spans="1:50" x14ac:dyDescent="0.3">
      <c r="A120" s="78" t="str">
        <f>IFERROR(Mérföldkövek[[#This Row],[Feladat ID]],"")</f>
        <v>-</v>
      </c>
      <c r="B120" s="70" t="str">
        <f>IFERROR(Mérföldkövek[[#This Row],[Feladat leírás]],"")</f>
        <v/>
      </c>
      <c r="C120" s="100" t="str">
        <f ca="1">IFERROR(Mérföldkövek[[#This Row],[Kezdés]],"")</f>
        <v/>
      </c>
      <c r="D120" s="100" t="str">
        <f ca="1">IFERROR(Mérföldkövek[[#This Row],[Befejezés]],"")</f>
        <v/>
      </c>
      <c r="E120" s="99" t="str">
        <f>IFERROR(Mérföldkövek[[#This Row],[Volumen]],"")</f>
        <v/>
      </c>
      <c r="F120" s="70" t="str">
        <f>IFERROR(Mérföldkövek[[#This Row],[Kockázat]],"")</f>
        <v/>
      </c>
      <c r="G120" s="70" t="str">
        <f>IFERROR(Mérföldkövek[[#This Row],[Részleg 02]],"")</f>
        <v/>
      </c>
      <c r="H120" s="70" t="str">
        <f>IFERROR(Mérföldkövek[[#This Row],[Részleg 01]],"")</f>
        <v/>
      </c>
      <c r="I120" s="68" t="str" cm="1">
        <f t="array" aca="1" ref="I12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20" s="68" t="str" cm="1">
        <f t="array" aca="1" ref="J12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20" s="68" t="str" cm="1">
        <f t="array" aca="1" ref="K12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20" s="68" t="str" cm="1">
        <f t="array" aca="1" ref="L12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20" s="68" t="str" cm="1">
        <f t="array" aca="1" ref="M12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20" s="68" t="str" cm="1">
        <f t="array" aca="1" ref="N12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20" s="68" t="str" cm="1">
        <f t="array" aca="1" ref="O12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20" s="68" t="str" cm="1">
        <f t="array" aca="1" ref="P12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20" s="68" t="str" cm="1">
        <f t="array" aca="1" ref="Q12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20" s="68" t="str" cm="1">
        <f t="array" aca="1" ref="R12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20" s="68" t="str" cm="1">
        <f t="array" aca="1" ref="S12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20" s="68" t="str" cm="1">
        <f t="array" aca="1" ref="T12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20" s="68" t="str" cm="1">
        <f t="array" aca="1" ref="U12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20" s="68" t="str" cm="1">
        <f t="array" aca="1" ref="V12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20" s="68" t="str" cm="1">
        <f t="array" aca="1" ref="W12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20" s="68" t="str" cm="1">
        <f t="array" aca="1" ref="X12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20" s="68" t="str" cm="1">
        <f t="array" aca="1" ref="Y12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20" s="68" t="str" cm="1">
        <f t="array" aca="1" ref="Z12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20" s="68" t="str" cm="1">
        <f t="array" aca="1" ref="AA12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20" s="68" t="str" cm="1">
        <f t="array" aca="1" ref="AB12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20" s="68" t="str" cm="1">
        <f t="array" aca="1" ref="AC12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20" s="68" t="str" cm="1">
        <f t="array" aca="1" ref="AD12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20" s="68" t="str" cm="1">
        <f t="array" aca="1" ref="AE12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20" s="68" t="str" cm="1">
        <f t="array" aca="1" ref="AF12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20" s="68" t="str" cm="1">
        <f t="array" aca="1" ref="AG12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20" s="68" t="str" cm="1">
        <f t="array" aca="1" ref="AH12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20" s="68" t="str" cm="1">
        <f t="array" aca="1" ref="AI12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20" s="68" t="str" cm="1">
        <f t="array" aca="1" ref="AJ12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20" s="68" t="str" cm="1">
        <f t="array" aca="1" ref="AK12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20" s="68" t="str" cm="1">
        <f t="array" aca="1" ref="AL12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20" s="68" t="str" cm="1">
        <f t="array" aca="1" ref="AM12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20" s="68" t="str" cm="1">
        <f t="array" aca="1" ref="AN12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20" s="68" t="str" cm="1">
        <f t="array" aca="1" ref="AO12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20" s="68" t="str" cm="1">
        <f t="array" aca="1" ref="AP12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20" s="68" t="str" cm="1">
        <f t="array" aca="1" ref="AQ12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20" s="68" t="str" cm="1">
        <f t="array" aca="1" ref="AR12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20" s="68" t="str" cm="1">
        <f t="array" aca="1" ref="AS12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20" s="68" t="str" cm="1">
        <f t="array" aca="1" ref="AT12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20" s="68" t="str" cm="1">
        <f t="array" aca="1" ref="AU12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20" s="68" t="str" cm="1">
        <f t="array" aca="1" ref="AV12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20" s="68" t="str" cm="1">
        <f t="array" aca="1" ref="AW12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20" s="68" t="str" cm="1">
        <f t="array" aca="1" ref="AX12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21" spans="1:50" x14ac:dyDescent="0.3">
      <c r="A121" s="78" t="str">
        <f>IFERROR(Mérföldkövek[[#This Row],[Feladat ID]],"")</f>
        <v>-</v>
      </c>
      <c r="B121" s="70" t="str">
        <f>IFERROR(Mérföldkövek[[#This Row],[Feladat leírás]],"")</f>
        <v/>
      </c>
      <c r="C121" s="100" t="str">
        <f ca="1">IFERROR(Mérföldkövek[[#This Row],[Kezdés]],"")</f>
        <v/>
      </c>
      <c r="D121" s="100" t="str">
        <f ca="1">IFERROR(Mérföldkövek[[#This Row],[Befejezés]],"")</f>
        <v/>
      </c>
      <c r="E121" s="99" t="str">
        <f>IFERROR(Mérföldkövek[[#This Row],[Volumen]],"")</f>
        <v/>
      </c>
      <c r="F121" s="70" t="str">
        <f>IFERROR(Mérföldkövek[[#This Row],[Kockázat]],"")</f>
        <v/>
      </c>
      <c r="G121" s="70" t="str">
        <f>IFERROR(Mérföldkövek[[#This Row],[Részleg 02]],"")</f>
        <v/>
      </c>
      <c r="H121" s="70" t="str">
        <f>IFERROR(Mérföldkövek[[#This Row],[Részleg 01]],"")</f>
        <v/>
      </c>
      <c r="I121" s="68" t="str" cm="1">
        <f t="array" aca="1" ref="I12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21" s="68" t="str" cm="1">
        <f t="array" aca="1" ref="J12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21" s="68" t="str" cm="1">
        <f t="array" aca="1" ref="K12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21" s="68" t="str" cm="1">
        <f t="array" aca="1" ref="L12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21" s="68" t="str" cm="1">
        <f t="array" aca="1" ref="M12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21" s="68" t="str" cm="1">
        <f t="array" aca="1" ref="N12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21" s="68" t="str" cm="1">
        <f t="array" aca="1" ref="O12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21" s="68" t="str" cm="1">
        <f t="array" aca="1" ref="P12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21" s="68" t="str" cm="1">
        <f t="array" aca="1" ref="Q12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21" s="68" t="str" cm="1">
        <f t="array" aca="1" ref="R12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21" s="68" t="str" cm="1">
        <f t="array" aca="1" ref="S12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21" s="68" t="str" cm="1">
        <f t="array" aca="1" ref="T12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21" s="68" t="str" cm="1">
        <f t="array" aca="1" ref="U12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21" s="68" t="str" cm="1">
        <f t="array" aca="1" ref="V12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21" s="68" t="str" cm="1">
        <f t="array" aca="1" ref="W12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21" s="68" t="str" cm="1">
        <f t="array" aca="1" ref="X12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21" s="68" t="str" cm="1">
        <f t="array" aca="1" ref="Y12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21" s="68" t="str" cm="1">
        <f t="array" aca="1" ref="Z12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21" s="68" t="str" cm="1">
        <f t="array" aca="1" ref="AA12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21" s="68" t="str" cm="1">
        <f t="array" aca="1" ref="AB12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21" s="68" t="str" cm="1">
        <f t="array" aca="1" ref="AC12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21" s="68" t="str" cm="1">
        <f t="array" aca="1" ref="AD12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21" s="68" t="str" cm="1">
        <f t="array" aca="1" ref="AE12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21" s="68" t="str" cm="1">
        <f t="array" aca="1" ref="AF12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21" s="68" t="str" cm="1">
        <f t="array" aca="1" ref="AG12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21" s="68" t="str" cm="1">
        <f t="array" aca="1" ref="AH12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21" s="68" t="str" cm="1">
        <f t="array" aca="1" ref="AI12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21" s="68" t="str" cm="1">
        <f t="array" aca="1" ref="AJ12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21" s="68" t="str" cm="1">
        <f t="array" aca="1" ref="AK12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21" s="68" t="str" cm="1">
        <f t="array" aca="1" ref="AL12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21" s="68" t="str" cm="1">
        <f t="array" aca="1" ref="AM12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21" s="68" t="str" cm="1">
        <f t="array" aca="1" ref="AN12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21" s="68" t="str" cm="1">
        <f t="array" aca="1" ref="AO12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21" s="68" t="str" cm="1">
        <f t="array" aca="1" ref="AP12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21" s="68" t="str" cm="1">
        <f t="array" aca="1" ref="AQ12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21" s="68" t="str" cm="1">
        <f t="array" aca="1" ref="AR12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21" s="68" t="str" cm="1">
        <f t="array" aca="1" ref="AS12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21" s="68" t="str" cm="1">
        <f t="array" aca="1" ref="AT12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21" s="68" t="str" cm="1">
        <f t="array" aca="1" ref="AU12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21" s="68" t="str" cm="1">
        <f t="array" aca="1" ref="AV12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21" s="68" t="str" cm="1">
        <f t="array" aca="1" ref="AW12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21" s="68" t="str" cm="1">
        <f t="array" aca="1" ref="AX12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22" spans="1:50" x14ac:dyDescent="0.3">
      <c r="A122" s="78" t="str">
        <f>IFERROR(Mérföldkövek[[#This Row],[Feladat ID]],"")</f>
        <v>-</v>
      </c>
      <c r="B122" s="70" t="str">
        <f>IFERROR(Mérföldkövek[[#This Row],[Feladat leírás]],"")</f>
        <v/>
      </c>
      <c r="C122" s="100" t="str">
        <f ca="1">IFERROR(Mérföldkövek[[#This Row],[Kezdés]],"")</f>
        <v/>
      </c>
      <c r="D122" s="100" t="str">
        <f ca="1">IFERROR(Mérföldkövek[[#This Row],[Befejezés]],"")</f>
        <v/>
      </c>
      <c r="E122" s="99" t="str">
        <f>IFERROR(Mérföldkövek[[#This Row],[Volumen]],"")</f>
        <v/>
      </c>
      <c r="F122" s="70" t="str">
        <f>IFERROR(Mérföldkövek[[#This Row],[Kockázat]],"")</f>
        <v/>
      </c>
      <c r="G122" s="70" t="str">
        <f>IFERROR(Mérföldkövek[[#This Row],[Részleg 02]],"")</f>
        <v/>
      </c>
      <c r="H122" s="70" t="str">
        <f>IFERROR(Mérföldkövek[[#This Row],[Részleg 01]],"")</f>
        <v/>
      </c>
      <c r="I122" s="68" t="str" cm="1">
        <f t="array" aca="1" ref="I12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22" s="68" t="str" cm="1">
        <f t="array" aca="1" ref="J12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22" s="68" t="str" cm="1">
        <f t="array" aca="1" ref="K12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22" s="68" t="str" cm="1">
        <f t="array" aca="1" ref="L12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22" s="68" t="str" cm="1">
        <f t="array" aca="1" ref="M12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22" s="68" t="str" cm="1">
        <f t="array" aca="1" ref="N12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22" s="68" t="str" cm="1">
        <f t="array" aca="1" ref="O12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22" s="68" t="str" cm="1">
        <f t="array" aca="1" ref="P12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22" s="68" t="str" cm="1">
        <f t="array" aca="1" ref="Q12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22" s="68" t="str" cm="1">
        <f t="array" aca="1" ref="R12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22" s="68" t="str" cm="1">
        <f t="array" aca="1" ref="S12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22" s="68" t="str" cm="1">
        <f t="array" aca="1" ref="T12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22" s="68" t="str" cm="1">
        <f t="array" aca="1" ref="U12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22" s="68" t="str" cm="1">
        <f t="array" aca="1" ref="V12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22" s="68" t="str" cm="1">
        <f t="array" aca="1" ref="W12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22" s="68" t="str" cm="1">
        <f t="array" aca="1" ref="X12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22" s="68" t="str" cm="1">
        <f t="array" aca="1" ref="Y12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22" s="68" t="str" cm="1">
        <f t="array" aca="1" ref="Z12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22" s="68" t="str" cm="1">
        <f t="array" aca="1" ref="AA12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22" s="68" t="str" cm="1">
        <f t="array" aca="1" ref="AB12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22" s="68" t="str" cm="1">
        <f t="array" aca="1" ref="AC12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22" s="68" t="str" cm="1">
        <f t="array" aca="1" ref="AD12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22" s="68" t="str" cm="1">
        <f t="array" aca="1" ref="AE12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22" s="68" t="str" cm="1">
        <f t="array" aca="1" ref="AF12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22" s="68" t="str" cm="1">
        <f t="array" aca="1" ref="AG12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22" s="68" t="str" cm="1">
        <f t="array" aca="1" ref="AH12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22" s="68" t="str" cm="1">
        <f t="array" aca="1" ref="AI12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22" s="68" t="str" cm="1">
        <f t="array" aca="1" ref="AJ12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22" s="68" t="str" cm="1">
        <f t="array" aca="1" ref="AK12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22" s="68" t="str" cm="1">
        <f t="array" aca="1" ref="AL12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22" s="68" t="str" cm="1">
        <f t="array" aca="1" ref="AM12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22" s="68" t="str" cm="1">
        <f t="array" aca="1" ref="AN12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22" s="68" t="str" cm="1">
        <f t="array" aca="1" ref="AO12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22" s="68" t="str" cm="1">
        <f t="array" aca="1" ref="AP12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22" s="68" t="str" cm="1">
        <f t="array" aca="1" ref="AQ12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22" s="68" t="str" cm="1">
        <f t="array" aca="1" ref="AR12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22" s="68" t="str" cm="1">
        <f t="array" aca="1" ref="AS12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22" s="68" t="str" cm="1">
        <f t="array" aca="1" ref="AT12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22" s="68" t="str" cm="1">
        <f t="array" aca="1" ref="AU12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22" s="68" t="str" cm="1">
        <f t="array" aca="1" ref="AV12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22" s="68" t="str" cm="1">
        <f t="array" aca="1" ref="AW12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22" s="68" t="str" cm="1">
        <f t="array" aca="1" ref="AX12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23" spans="1:50" x14ac:dyDescent="0.3">
      <c r="A123" s="78" t="str">
        <f>IFERROR(Mérföldkövek[[#This Row],[Feladat ID]],"")</f>
        <v>-</v>
      </c>
      <c r="B123" s="70" t="str">
        <f>IFERROR(Mérföldkövek[[#This Row],[Feladat leírás]],"")</f>
        <v/>
      </c>
      <c r="C123" s="100" t="str">
        <f ca="1">IFERROR(Mérföldkövek[[#This Row],[Kezdés]],"")</f>
        <v/>
      </c>
      <c r="D123" s="100" t="str">
        <f ca="1">IFERROR(Mérföldkövek[[#This Row],[Befejezés]],"")</f>
        <v/>
      </c>
      <c r="E123" s="99" t="str">
        <f>IFERROR(Mérföldkövek[[#This Row],[Volumen]],"")</f>
        <v/>
      </c>
      <c r="F123" s="70" t="str">
        <f>IFERROR(Mérföldkövek[[#This Row],[Kockázat]],"")</f>
        <v/>
      </c>
      <c r="G123" s="70" t="str">
        <f>IFERROR(Mérföldkövek[[#This Row],[Részleg 02]],"")</f>
        <v/>
      </c>
      <c r="H123" s="70" t="str">
        <f>IFERROR(Mérföldkövek[[#This Row],[Részleg 01]],"")</f>
        <v/>
      </c>
      <c r="I123" s="68" t="str" cm="1">
        <f t="array" aca="1" ref="I12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23" s="68" t="str" cm="1">
        <f t="array" aca="1" ref="J12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23" s="68" t="str" cm="1">
        <f t="array" aca="1" ref="K12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23" s="68" t="str" cm="1">
        <f t="array" aca="1" ref="L12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23" s="68" t="str" cm="1">
        <f t="array" aca="1" ref="M12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23" s="68" t="str" cm="1">
        <f t="array" aca="1" ref="N12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23" s="68" t="str" cm="1">
        <f t="array" aca="1" ref="O12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23" s="68" t="str" cm="1">
        <f t="array" aca="1" ref="P12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23" s="68" t="str" cm="1">
        <f t="array" aca="1" ref="Q12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23" s="68" t="str" cm="1">
        <f t="array" aca="1" ref="R12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23" s="68" t="str" cm="1">
        <f t="array" aca="1" ref="S12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23" s="68" t="str" cm="1">
        <f t="array" aca="1" ref="T12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23" s="68" t="str" cm="1">
        <f t="array" aca="1" ref="U12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23" s="68" t="str" cm="1">
        <f t="array" aca="1" ref="V12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23" s="68" t="str" cm="1">
        <f t="array" aca="1" ref="W12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23" s="68" t="str" cm="1">
        <f t="array" aca="1" ref="X12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23" s="68" t="str" cm="1">
        <f t="array" aca="1" ref="Y12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23" s="68" t="str" cm="1">
        <f t="array" aca="1" ref="Z12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23" s="68" t="str" cm="1">
        <f t="array" aca="1" ref="AA12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23" s="68" t="str" cm="1">
        <f t="array" aca="1" ref="AB12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23" s="68" t="str" cm="1">
        <f t="array" aca="1" ref="AC12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23" s="68" t="str" cm="1">
        <f t="array" aca="1" ref="AD12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23" s="68" t="str" cm="1">
        <f t="array" aca="1" ref="AE12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23" s="68" t="str" cm="1">
        <f t="array" aca="1" ref="AF12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23" s="68" t="str" cm="1">
        <f t="array" aca="1" ref="AG12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23" s="68" t="str" cm="1">
        <f t="array" aca="1" ref="AH12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23" s="68" t="str" cm="1">
        <f t="array" aca="1" ref="AI12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23" s="68" t="str" cm="1">
        <f t="array" aca="1" ref="AJ12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23" s="68" t="str" cm="1">
        <f t="array" aca="1" ref="AK12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23" s="68" t="str" cm="1">
        <f t="array" aca="1" ref="AL12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23" s="68" t="str" cm="1">
        <f t="array" aca="1" ref="AM12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23" s="68" t="str" cm="1">
        <f t="array" aca="1" ref="AN12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23" s="68" t="str" cm="1">
        <f t="array" aca="1" ref="AO12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23" s="68" t="str" cm="1">
        <f t="array" aca="1" ref="AP12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23" s="68" t="str" cm="1">
        <f t="array" aca="1" ref="AQ12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23" s="68" t="str" cm="1">
        <f t="array" aca="1" ref="AR12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23" s="68" t="str" cm="1">
        <f t="array" aca="1" ref="AS12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23" s="68" t="str" cm="1">
        <f t="array" aca="1" ref="AT12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23" s="68" t="str" cm="1">
        <f t="array" aca="1" ref="AU12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23" s="68" t="str" cm="1">
        <f t="array" aca="1" ref="AV12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23" s="68" t="str" cm="1">
        <f t="array" aca="1" ref="AW12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23" s="68" t="str" cm="1">
        <f t="array" aca="1" ref="AX12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24" spans="1:50" x14ac:dyDescent="0.3">
      <c r="A124" s="78" t="str">
        <f>IFERROR(Mérföldkövek[[#This Row],[Feladat ID]],"")</f>
        <v>-</v>
      </c>
      <c r="B124" s="70" t="str">
        <f>IFERROR(Mérföldkövek[[#This Row],[Feladat leírás]],"")</f>
        <v/>
      </c>
      <c r="C124" s="100" t="str">
        <f ca="1">IFERROR(Mérföldkövek[[#This Row],[Kezdés]],"")</f>
        <v/>
      </c>
      <c r="D124" s="100" t="str">
        <f ca="1">IFERROR(Mérföldkövek[[#This Row],[Befejezés]],"")</f>
        <v/>
      </c>
      <c r="E124" s="99" t="str">
        <f>IFERROR(Mérföldkövek[[#This Row],[Volumen]],"")</f>
        <v/>
      </c>
      <c r="F124" s="70" t="str">
        <f>IFERROR(Mérföldkövek[[#This Row],[Kockázat]],"")</f>
        <v/>
      </c>
      <c r="G124" s="70" t="str">
        <f>IFERROR(Mérföldkövek[[#This Row],[Részleg 02]],"")</f>
        <v/>
      </c>
      <c r="H124" s="70" t="str">
        <f>IFERROR(Mérföldkövek[[#This Row],[Részleg 01]],"")</f>
        <v/>
      </c>
      <c r="I124" s="68" t="str" cm="1">
        <f t="array" aca="1" ref="I12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24" s="68" t="str" cm="1">
        <f t="array" aca="1" ref="J12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24" s="68" t="str" cm="1">
        <f t="array" aca="1" ref="K12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24" s="68" t="str" cm="1">
        <f t="array" aca="1" ref="L12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24" s="68" t="str" cm="1">
        <f t="array" aca="1" ref="M12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24" s="68" t="str" cm="1">
        <f t="array" aca="1" ref="N12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24" s="68" t="str" cm="1">
        <f t="array" aca="1" ref="O12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24" s="68" t="str" cm="1">
        <f t="array" aca="1" ref="P12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24" s="68" t="str" cm="1">
        <f t="array" aca="1" ref="Q12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24" s="68" t="str" cm="1">
        <f t="array" aca="1" ref="R12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24" s="68" t="str" cm="1">
        <f t="array" aca="1" ref="S12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24" s="68" t="str" cm="1">
        <f t="array" aca="1" ref="T12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24" s="68" t="str" cm="1">
        <f t="array" aca="1" ref="U12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24" s="68" t="str" cm="1">
        <f t="array" aca="1" ref="V12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24" s="68" t="str" cm="1">
        <f t="array" aca="1" ref="W12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24" s="68" t="str" cm="1">
        <f t="array" aca="1" ref="X12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24" s="68" t="str" cm="1">
        <f t="array" aca="1" ref="Y12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24" s="68" t="str" cm="1">
        <f t="array" aca="1" ref="Z12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24" s="68" t="str" cm="1">
        <f t="array" aca="1" ref="AA12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24" s="68" t="str" cm="1">
        <f t="array" aca="1" ref="AB12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24" s="68" t="str" cm="1">
        <f t="array" aca="1" ref="AC12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24" s="68" t="str" cm="1">
        <f t="array" aca="1" ref="AD12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24" s="68" t="str" cm="1">
        <f t="array" aca="1" ref="AE12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24" s="68" t="str" cm="1">
        <f t="array" aca="1" ref="AF12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24" s="68" t="str" cm="1">
        <f t="array" aca="1" ref="AG12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24" s="68" t="str" cm="1">
        <f t="array" aca="1" ref="AH12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24" s="68" t="str" cm="1">
        <f t="array" aca="1" ref="AI12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24" s="68" t="str" cm="1">
        <f t="array" aca="1" ref="AJ12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24" s="68" t="str" cm="1">
        <f t="array" aca="1" ref="AK12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24" s="68" t="str" cm="1">
        <f t="array" aca="1" ref="AL12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24" s="68" t="str" cm="1">
        <f t="array" aca="1" ref="AM12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24" s="68" t="str" cm="1">
        <f t="array" aca="1" ref="AN12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24" s="68" t="str" cm="1">
        <f t="array" aca="1" ref="AO12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24" s="68" t="str" cm="1">
        <f t="array" aca="1" ref="AP12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24" s="68" t="str" cm="1">
        <f t="array" aca="1" ref="AQ12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24" s="68" t="str" cm="1">
        <f t="array" aca="1" ref="AR12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24" s="68" t="str" cm="1">
        <f t="array" aca="1" ref="AS12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24" s="68" t="str" cm="1">
        <f t="array" aca="1" ref="AT12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24" s="68" t="str" cm="1">
        <f t="array" aca="1" ref="AU12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24" s="68" t="str" cm="1">
        <f t="array" aca="1" ref="AV12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24" s="68" t="str" cm="1">
        <f t="array" aca="1" ref="AW12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24" s="68" t="str" cm="1">
        <f t="array" aca="1" ref="AX12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25" spans="1:50" x14ac:dyDescent="0.3">
      <c r="A125" s="78" t="str">
        <f>IFERROR(Mérföldkövek[[#This Row],[Feladat ID]],"")</f>
        <v>-</v>
      </c>
      <c r="B125" s="70" t="str">
        <f>IFERROR(Mérföldkövek[[#This Row],[Feladat leírás]],"")</f>
        <v/>
      </c>
      <c r="C125" s="100" t="str">
        <f ca="1">IFERROR(Mérföldkövek[[#This Row],[Kezdés]],"")</f>
        <v/>
      </c>
      <c r="D125" s="100" t="str">
        <f ca="1">IFERROR(Mérföldkövek[[#This Row],[Befejezés]],"")</f>
        <v/>
      </c>
      <c r="E125" s="99" t="str">
        <f>IFERROR(Mérföldkövek[[#This Row],[Volumen]],"")</f>
        <v/>
      </c>
      <c r="F125" s="70" t="str">
        <f>IFERROR(Mérföldkövek[[#This Row],[Kockázat]],"")</f>
        <v/>
      </c>
      <c r="G125" s="70" t="str">
        <f>IFERROR(Mérföldkövek[[#This Row],[Részleg 02]],"")</f>
        <v/>
      </c>
      <c r="H125" s="70" t="str">
        <f>IFERROR(Mérföldkövek[[#This Row],[Részleg 01]],"")</f>
        <v/>
      </c>
      <c r="I125" s="68" t="str" cm="1">
        <f t="array" aca="1" ref="I12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25" s="68" t="str" cm="1">
        <f t="array" aca="1" ref="J12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25" s="68" t="str" cm="1">
        <f t="array" aca="1" ref="K12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25" s="68" t="str" cm="1">
        <f t="array" aca="1" ref="L12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25" s="68" t="str" cm="1">
        <f t="array" aca="1" ref="M12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25" s="68" t="str" cm="1">
        <f t="array" aca="1" ref="N12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25" s="68" t="str" cm="1">
        <f t="array" aca="1" ref="O12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25" s="68" t="str" cm="1">
        <f t="array" aca="1" ref="P12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25" s="68" t="str" cm="1">
        <f t="array" aca="1" ref="Q12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25" s="68" t="str" cm="1">
        <f t="array" aca="1" ref="R12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25" s="68" t="str" cm="1">
        <f t="array" aca="1" ref="S12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25" s="68" t="str" cm="1">
        <f t="array" aca="1" ref="T12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25" s="68" t="str" cm="1">
        <f t="array" aca="1" ref="U12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25" s="68" t="str" cm="1">
        <f t="array" aca="1" ref="V12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25" s="68" t="str" cm="1">
        <f t="array" aca="1" ref="W12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25" s="68" t="str" cm="1">
        <f t="array" aca="1" ref="X12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25" s="68" t="str" cm="1">
        <f t="array" aca="1" ref="Y12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25" s="68" t="str" cm="1">
        <f t="array" aca="1" ref="Z12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25" s="68" t="str" cm="1">
        <f t="array" aca="1" ref="AA12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25" s="68" t="str" cm="1">
        <f t="array" aca="1" ref="AB12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25" s="68" t="str" cm="1">
        <f t="array" aca="1" ref="AC12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25" s="68" t="str" cm="1">
        <f t="array" aca="1" ref="AD12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25" s="68" t="str" cm="1">
        <f t="array" aca="1" ref="AE12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25" s="68" t="str" cm="1">
        <f t="array" aca="1" ref="AF12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25" s="68" t="str" cm="1">
        <f t="array" aca="1" ref="AG12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25" s="68" t="str" cm="1">
        <f t="array" aca="1" ref="AH12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25" s="68" t="str" cm="1">
        <f t="array" aca="1" ref="AI12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25" s="68" t="str" cm="1">
        <f t="array" aca="1" ref="AJ12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25" s="68" t="str" cm="1">
        <f t="array" aca="1" ref="AK12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25" s="68" t="str" cm="1">
        <f t="array" aca="1" ref="AL12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25" s="68" t="str" cm="1">
        <f t="array" aca="1" ref="AM12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25" s="68" t="str" cm="1">
        <f t="array" aca="1" ref="AN12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25" s="68" t="str" cm="1">
        <f t="array" aca="1" ref="AO12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25" s="68" t="str" cm="1">
        <f t="array" aca="1" ref="AP12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25" s="68" t="str" cm="1">
        <f t="array" aca="1" ref="AQ12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25" s="68" t="str" cm="1">
        <f t="array" aca="1" ref="AR12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25" s="68" t="str" cm="1">
        <f t="array" aca="1" ref="AS12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25" s="68" t="str" cm="1">
        <f t="array" aca="1" ref="AT12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25" s="68" t="str" cm="1">
        <f t="array" aca="1" ref="AU12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25" s="68" t="str" cm="1">
        <f t="array" aca="1" ref="AV12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25" s="68" t="str" cm="1">
        <f t="array" aca="1" ref="AW12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25" s="68" t="str" cm="1">
        <f t="array" aca="1" ref="AX12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26" spans="1:50" x14ac:dyDescent="0.3">
      <c r="A126" s="78" t="str">
        <f>IFERROR(Mérföldkövek[[#This Row],[Feladat ID]],"")</f>
        <v>-</v>
      </c>
      <c r="B126" s="70" t="str">
        <f>IFERROR(Mérföldkövek[[#This Row],[Feladat leírás]],"")</f>
        <v/>
      </c>
      <c r="C126" s="100" t="str">
        <f ca="1">IFERROR(Mérföldkövek[[#This Row],[Kezdés]],"")</f>
        <v/>
      </c>
      <c r="D126" s="100" t="str">
        <f ca="1">IFERROR(Mérföldkövek[[#This Row],[Befejezés]],"")</f>
        <v/>
      </c>
      <c r="E126" s="99" t="str">
        <f>IFERROR(Mérföldkövek[[#This Row],[Volumen]],"")</f>
        <v/>
      </c>
      <c r="F126" s="70" t="str">
        <f>IFERROR(Mérföldkövek[[#This Row],[Kockázat]],"")</f>
        <v/>
      </c>
      <c r="G126" s="70" t="str">
        <f>IFERROR(Mérföldkövek[[#This Row],[Részleg 02]],"")</f>
        <v/>
      </c>
      <c r="H126" s="70" t="str">
        <f>IFERROR(Mérföldkövek[[#This Row],[Részleg 01]],"")</f>
        <v/>
      </c>
      <c r="I126" s="68" t="str" cm="1">
        <f t="array" aca="1" ref="I12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26" s="68" t="str" cm="1">
        <f t="array" aca="1" ref="J12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26" s="68" t="str" cm="1">
        <f t="array" aca="1" ref="K12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26" s="68" t="str" cm="1">
        <f t="array" aca="1" ref="L12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26" s="68" t="str" cm="1">
        <f t="array" aca="1" ref="M12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26" s="68" t="str" cm="1">
        <f t="array" aca="1" ref="N12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26" s="68" t="str" cm="1">
        <f t="array" aca="1" ref="O12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26" s="68" t="str" cm="1">
        <f t="array" aca="1" ref="P12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26" s="68" t="str" cm="1">
        <f t="array" aca="1" ref="Q12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26" s="68" t="str" cm="1">
        <f t="array" aca="1" ref="R12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26" s="68" t="str" cm="1">
        <f t="array" aca="1" ref="S12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26" s="68" t="str" cm="1">
        <f t="array" aca="1" ref="T12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26" s="68" t="str" cm="1">
        <f t="array" aca="1" ref="U12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26" s="68" t="str" cm="1">
        <f t="array" aca="1" ref="V12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26" s="68" t="str" cm="1">
        <f t="array" aca="1" ref="W12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26" s="68" t="str" cm="1">
        <f t="array" aca="1" ref="X12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26" s="68" t="str" cm="1">
        <f t="array" aca="1" ref="Y12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26" s="68" t="str" cm="1">
        <f t="array" aca="1" ref="Z12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26" s="68" t="str" cm="1">
        <f t="array" aca="1" ref="AA12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26" s="68" t="str" cm="1">
        <f t="array" aca="1" ref="AB12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26" s="68" t="str" cm="1">
        <f t="array" aca="1" ref="AC12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26" s="68" t="str" cm="1">
        <f t="array" aca="1" ref="AD12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26" s="68" t="str" cm="1">
        <f t="array" aca="1" ref="AE12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26" s="68" t="str" cm="1">
        <f t="array" aca="1" ref="AF12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26" s="68" t="str" cm="1">
        <f t="array" aca="1" ref="AG12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26" s="68" t="str" cm="1">
        <f t="array" aca="1" ref="AH12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26" s="68" t="str" cm="1">
        <f t="array" aca="1" ref="AI12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26" s="68" t="str" cm="1">
        <f t="array" aca="1" ref="AJ12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26" s="68" t="str" cm="1">
        <f t="array" aca="1" ref="AK12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26" s="68" t="str" cm="1">
        <f t="array" aca="1" ref="AL12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26" s="68" t="str" cm="1">
        <f t="array" aca="1" ref="AM12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26" s="68" t="str" cm="1">
        <f t="array" aca="1" ref="AN12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26" s="68" t="str" cm="1">
        <f t="array" aca="1" ref="AO12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26" s="68" t="str" cm="1">
        <f t="array" aca="1" ref="AP12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26" s="68" t="str" cm="1">
        <f t="array" aca="1" ref="AQ12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26" s="68" t="str" cm="1">
        <f t="array" aca="1" ref="AR12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26" s="68" t="str" cm="1">
        <f t="array" aca="1" ref="AS12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26" s="68" t="str" cm="1">
        <f t="array" aca="1" ref="AT12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26" s="68" t="str" cm="1">
        <f t="array" aca="1" ref="AU12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26" s="68" t="str" cm="1">
        <f t="array" aca="1" ref="AV12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26" s="68" t="str" cm="1">
        <f t="array" aca="1" ref="AW12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26" s="68" t="str" cm="1">
        <f t="array" aca="1" ref="AX12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27" spans="1:50" x14ac:dyDescent="0.3">
      <c r="A127" s="78" t="str">
        <f>IFERROR(Mérföldkövek[[#This Row],[Feladat ID]],"")</f>
        <v>-</v>
      </c>
      <c r="B127" s="70" t="str">
        <f>IFERROR(Mérföldkövek[[#This Row],[Feladat leírás]],"")</f>
        <v/>
      </c>
      <c r="C127" s="100" t="str">
        <f ca="1">IFERROR(Mérföldkövek[[#This Row],[Kezdés]],"")</f>
        <v/>
      </c>
      <c r="D127" s="100" t="str">
        <f ca="1">IFERROR(Mérföldkövek[[#This Row],[Befejezés]],"")</f>
        <v/>
      </c>
      <c r="E127" s="99" t="str">
        <f>IFERROR(Mérföldkövek[[#This Row],[Volumen]],"")</f>
        <v/>
      </c>
      <c r="F127" s="70" t="str">
        <f>IFERROR(Mérföldkövek[[#This Row],[Kockázat]],"")</f>
        <v/>
      </c>
      <c r="G127" s="70" t="str">
        <f>IFERROR(Mérföldkövek[[#This Row],[Részleg 02]],"")</f>
        <v/>
      </c>
      <c r="H127" s="70" t="str">
        <f>IFERROR(Mérföldkövek[[#This Row],[Részleg 01]],"")</f>
        <v/>
      </c>
      <c r="I127" s="68" t="str" cm="1">
        <f t="array" aca="1" ref="I12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27" s="68" t="str" cm="1">
        <f t="array" aca="1" ref="J12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27" s="68" t="str" cm="1">
        <f t="array" aca="1" ref="K12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27" s="68" t="str" cm="1">
        <f t="array" aca="1" ref="L12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27" s="68" t="str" cm="1">
        <f t="array" aca="1" ref="M12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27" s="68" t="str" cm="1">
        <f t="array" aca="1" ref="N12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27" s="68" t="str" cm="1">
        <f t="array" aca="1" ref="O12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27" s="68" t="str" cm="1">
        <f t="array" aca="1" ref="P12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27" s="68" t="str" cm="1">
        <f t="array" aca="1" ref="Q12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27" s="68" t="str" cm="1">
        <f t="array" aca="1" ref="R12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27" s="68" t="str" cm="1">
        <f t="array" aca="1" ref="S12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27" s="68" t="str" cm="1">
        <f t="array" aca="1" ref="T12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27" s="68" t="str" cm="1">
        <f t="array" aca="1" ref="U12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27" s="68" t="str" cm="1">
        <f t="array" aca="1" ref="V12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27" s="68" t="str" cm="1">
        <f t="array" aca="1" ref="W12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27" s="68" t="str" cm="1">
        <f t="array" aca="1" ref="X12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27" s="68" t="str" cm="1">
        <f t="array" aca="1" ref="Y12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27" s="68" t="str" cm="1">
        <f t="array" aca="1" ref="Z12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27" s="68" t="str" cm="1">
        <f t="array" aca="1" ref="AA12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27" s="68" t="str" cm="1">
        <f t="array" aca="1" ref="AB12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27" s="68" t="str" cm="1">
        <f t="array" aca="1" ref="AC12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27" s="68" t="str" cm="1">
        <f t="array" aca="1" ref="AD12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27" s="68" t="str" cm="1">
        <f t="array" aca="1" ref="AE12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27" s="68" t="str" cm="1">
        <f t="array" aca="1" ref="AF12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27" s="68" t="str" cm="1">
        <f t="array" aca="1" ref="AG12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27" s="68" t="str" cm="1">
        <f t="array" aca="1" ref="AH12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27" s="68" t="str" cm="1">
        <f t="array" aca="1" ref="AI12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27" s="68" t="str" cm="1">
        <f t="array" aca="1" ref="AJ12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27" s="68" t="str" cm="1">
        <f t="array" aca="1" ref="AK12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27" s="68" t="str" cm="1">
        <f t="array" aca="1" ref="AL12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27" s="68" t="str" cm="1">
        <f t="array" aca="1" ref="AM12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27" s="68" t="str" cm="1">
        <f t="array" aca="1" ref="AN12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27" s="68" t="str" cm="1">
        <f t="array" aca="1" ref="AO12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27" s="68" t="str" cm="1">
        <f t="array" aca="1" ref="AP12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27" s="68" t="str" cm="1">
        <f t="array" aca="1" ref="AQ12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27" s="68" t="str" cm="1">
        <f t="array" aca="1" ref="AR12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27" s="68" t="str" cm="1">
        <f t="array" aca="1" ref="AS12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27" s="68" t="str" cm="1">
        <f t="array" aca="1" ref="AT12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27" s="68" t="str" cm="1">
        <f t="array" aca="1" ref="AU12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27" s="68" t="str" cm="1">
        <f t="array" aca="1" ref="AV12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27" s="68" t="str" cm="1">
        <f t="array" aca="1" ref="AW12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27" s="68" t="str" cm="1">
        <f t="array" aca="1" ref="AX12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28" spans="1:50" x14ac:dyDescent="0.3">
      <c r="A128" s="78" t="str">
        <f>IFERROR(Mérföldkövek[[#This Row],[Feladat ID]],"")</f>
        <v>-</v>
      </c>
      <c r="B128" s="70" t="str">
        <f>IFERROR(Mérföldkövek[[#This Row],[Feladat leírás]],"")</f>
        <v/>
      </c>
      <c r="C128" s="100" t="str">
        <f ca="1">IFERROR(Mérföldkövek[[#This Row],[Kezdés]],"")</f>
        <v/>
      </c>
      <c r="D128" s="100" t="str">
        <f ca="1">IFERROR(Mérföldkövek[[#This Row],[Befejezés]],"")</f>
        <v/>
      </c>
      <c r="E128" s="99" t="str">
        <f>IFERROR(Mérföldkövek[[#This Row],[Volumen]],"")</f>
        <v/>
      </c>
      <c r="F128" s="70" t="str">
        <f>IFERROR(Mérföldkövek[[#This Row],[Kockázat]],"")</f>
        <v/>
      </c>
      <c r="G128" s="70" t="str">
        <f>IFERROR(Mérföldkövek[[#This Row],[Részleg 02]],"")</f>
        <v/>
      </c>
      <c r="H128" s="70" t="str">
        <f>IFERROR(Mérföldkövek[[#This Row],[Részleg 01]],"")</f>
        <v/>
      </c>
      <c r="I128" s="68" t="str" cm="1">
        <f t="array" aca="1" ref="I12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28" s="68" t="str" cm="1">
        <f t="array" aca="1" ref="J12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28" s="68" t="str" cm="1">
        <f t="array" aca="1" ref="K12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28" s="68" t="str" cm="1">
        <f t="array" aca="1" ref="L12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28" s="68" t="str" cm="1">
        <f t="array" aca="1" ref="M12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28" s="68" t="str" cm="1">
        <f t="array" aca="1" ref="N12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28" s="68" t="str" cm="1">
        <f t="array" aca="1" ref="O12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28" s="68" t="str" cm="1">
        <f t="array" aca="1" ref="P12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28" s="68" t="str" cm="1">
        <f t="array" aca="1" ref="Q12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28" s="68" t="str" cm="1">
        <f t="array" aca="1" ref="R12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28" s="68" t="str" cm="1">
        <f t="array" aca="1" ref="S12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28" s="68" t="str" cm="1">
        <f t="array" aca="1" ref="T12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28" s="68" t="str" cm="1">
        <f t="array" aca="1" ref="U12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28" s="68" t="str" cm="1">
        <f t="array" aca="1" ref="V12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28" s="68" t="str" cm="1">
        <f t="array" aca="1" ref="W12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28" s="68" t="str" cm="1">
        <f t="array" aca="1" ref="X12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28" s="68" t="str" cm="1">
        <f t="array" aca="1" ref="Y12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28" s="68" t="str" cm="1">
        <f t="array" aca="1" ref="Z12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28" s="68" t="str" cm="1">
        <f t="array" aca="1" ref="AA12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28" s="68" t="str" cm="1">
        <f t="array" aca="1" ref="AB12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28" s="68" t="str" cm="1">
        <f t="array" aca="1" ref="AC12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28" s="68" t="str" cm="1">
        <f t="array" aca="1" ref="AD12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28" s="68" t="str" cm="1">
        <f t="array" aca="1" ref="AE12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28" s="68" t="str" cm="1">
        <f t="array" aca="1" ref="AF12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28" s="68" t="str" cm="1">
        <f t="array" aca="1" ref="AG12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28" s="68" t="str" cm="1">
        <f t="array" aca="1" ref="AH12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28" s="68" t="str" cm="1">
        <f t="array" aca="1" ref="AI12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28" s="68" t="str" cm="1">
        <f t="array" aca="1" ref="AJ12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28" s="68" t="str" cm="1">
        <f t="array" aca="1" ref="AK12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28" s="68" t="str" cm="1">
        <f t="array" aca="1" ref="AL12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28" s="68" t="str" cm="1">
        <f t="array" aca="1" ref="AM12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28" s="68" t="str" cm="1">
        <f t="array" aca="1" ref="AN12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28" s="68" t="str" cm="1">
        <f t="array" aca="1" ref="AO12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28" s="68" t="str" cm="1">
        <f t="array" aca="1" ref="AP12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28" s="68" t="str" cm="1">
        <f t="array" aca="1" ref="AQ12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28" s="68" t="str" cm="1">
        <f t="array" aca="1" ref="AR12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28" s="68" t="str" cm="1">
        <f t="array" aca="1" ref="AS12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28" s="68" t="str" cm="1">
        <f t="array" aca="1" ref="AT12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28" s="68" t="str" cm="1">
        <f t="array" aca="1" ref="AU12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28" s="68" t="str" cm="1">
        <f t="array" aca="1" ref="AV12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28" s="68" t="str" cm="1">
        <f t="array" aca="1" ref="AW12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28" s="68" t="str" cm="1">
        <f t="array" aca="1" ref="AX12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29" spans="1:50" x14ac:dyDescent="0.3">
      <c r="A129" s="78" t="str">
        <f>IFERROR(Mérföldkövek[[#This Row],[Feladat ID]],"")</f>
        <v>-</v>
      </c>
      <c r="B129" s="70" t="str">
        <f>IFERROR(Mérföldkövek[[#This Row],[Feladat leírás]],"")</f>
        <v/>
      </c>
      <c r="C129" s="100" t="str">
        <f ca="1">IFERROR(Mérföldkövek[[#This Row],[Kezdés]],"")</f>
        <v/>
      </c>
      <c r="D129" s="100" t="str">
        <f ca="1">IFERROR(Mérföldkövek[[#This Row],[Befejezés]],"")</f>
        <v/>
      </c>
      <c r="E129" s="99" t="str">
        <f>IFERROR(Mérföldkövek[[#This Row],[Volumen]],"")</f>
        <v/>
      </c>
      <c r="F129" s="70" t="str">
        <f>IFERROR(Mérföldkövek[[#This Row],[Kockázat]],"")</f>
        <v/>
      </c>
      <c r="G129" s="70" t="str">
        <f>IFERROR(Mérföldkövek[[#This Row],[Részleg 02]],"")</f>
        <v/>
      </c>
      <c r="H129" s="70" t="str">
        <f>IFERROR(Mérföldkövek[[#This Row],[Részleg 01]],"")</f>
        <v/>
      </c>
      <c r="I129" s="68" t="str" cm="1">
        <f t="array" aca="1" ref="I12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29" s="68" t="str" cm="1">
        <f t="array" aca="1" ref="J12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29" s="68" t="str" cm="1">
        <f t="array" aca="1" ref="K12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29" s="68" t="str" cm="1">
        <f t="array" aca="1" ref="L12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29" s="68" t="str" cm="1">
        <f t="array" aca="1" ref="M12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29" s="68" t="str" cm="1">
        <f t="array" aca="1" ref="N12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29" s="68" t="str" cm="1">
        <f t="array" aca="1" ref="O12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29" s="68" t="str" cm="1">
        <f t="array" aca="1" ref="P12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29" s="68" t="str" cm="1">
        <f t="array" aca="1" ref="Q12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29" s="68" t="str" cm="1">
        <f t="array" aca="1" ref="R12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29" s="68" t="str" cm="1">
        <f t="array" aca="1" ref="S12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29" s="68" t="str" cm="1">
        <f t="array" aca="1" ref="T12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29" s="68" t="str" cm="1">
        <f t="array" aca="1" ref="U12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29" s="68" t="str" cm="1">
        <f t="array" aca="1" ref="V12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29" s="68" t="str" cm="1">
        <f t="array" aca="1" ref="W12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29" s="68" t="str" cm="1">
        <f t="array" aca="1" ref="X12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29" s="68" t="str" cm="1">
        <f t="array" aca="1" ref="Y12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29" s="68" t="str" cm="1">
        <f t="array" aca="1" ref="Z12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29" s="68" t="str" cm="1">
        <f t="array" aca="1" ref="AA12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29" s="68" t="str" cm="1">
        <f t="array" aca="1" ref="AB12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29" s="68" t="str" cm="1">
        <f t="array" aca="1" ref="AC12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29" s="68" t="str" cm="1">
        <f t="array" aca="1" ref="AD12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29" s="68" t="str" cm="1">
        <f t="array" aca="1" ref="AE12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29" s="68" t="str" cm="1">
        <f t="array" aca="1" ref="AF12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29" s="68" t="str" cm="1">
        <f t="array" aca="1" ref="AG12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29" s="68" t="str" cm="1">
        <f t="array" aca="1" ref="AH12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29" s="68" t="str" cm="1">
        <f t="array" aca="1" ref="AI12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29" s="68" t="str" cm="1">
        <f t="array" aca="1" ref="AJ12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29" s="68" t="str" cm="1">
        <f t="array" aca="1" ref="AK12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29" s="68" t="str" cm="1">
        <f t="array" aca="1" ref="AL12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29" s="68" t="str" cm="1">
        <f t="array" aca="1" ref="AM12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29" s="68" t="str" cm="1">
        <f t="array" aca="1" ref="AN12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29" s="68" t="str" cm="1">
        <f t="array" aca="1" ref="AO12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29" s="68" t="str" cm="1">
        <f t="array" aca="1" ref="AP12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29" s="68" t="str" cm="1">
        <f t="array" aca="1" ref="AQ12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29" s="68" t="str" cm="1">
        <f t="array" aca="1" ref="AR12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29" s="68" t="str" cm="1">
        <f t="array" aca="1" ref="AS12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29" s="68" t="str" cm="1">
        <f t="array" aca="1" ref="AT12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29" s="68" t="str" cm="1">
        <f t="array" aca="1" ref="AU12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29" s="68" t="str" cm="1">
        <f t="array" aca="1" ref="AV12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29" s="68" t="str" cm="1">
        <f t="array" aca="1" ref="AW12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29" s="68" t="str" cm="1">
        <f t="array" aca="1" ref="AX12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30" spans="1:50" x14ac:dyDescent="0.3">
      <c r="A130" s="78" t="str">
        <f>IFERROR(Mérföldkövek[[#This Row],[Feladat ID]],"")</f>
        <v>-</v>
      </c>
      <c r="B130" s="70" t="str">
        <f>IFERROR(Mérföldkövek[[#This Row],[Feladat leírás]],"")</f>
        <v/>
      </c>
      <c r="C130" s="100" t="str">
        <f ca="1">IFERROR(Mérföldkövek[[#This Row],[Kezdés]],"")</f>
        <v/>
      </c>
      <c r="D130" s="100" t="str">
        <f ca="1">IFERROR(Mérföldkövek[[#This Row],[Befejezés]],"")</f>
        <v/>
      </c>
      <c r="E130" s="99" t="str">
        <f>IFERROR(Mérföldkövek[[#This Row],[Volumen]],"")</f>
        <v/>
      </c>
      <c r="F130" s="70" t="str">
        <f>IFERROR(Mérföldkövek[[#This Row],[Kockázat]],"")</f>
        <v/>
      </c>
      <c r="G130" s="70" t="str">
        <f>IFERROR(Mérföldkövek[[#This Row],[Részleg 02]],"")</f>
        <v/>
      </c>
      <c r="H130" s="70" t="str">
        <f>IFERROR(Mérföldkövek[[#This Row],[Részleg 01]],"")</f>
        <v/>
      </c>
      <c r="I130" s="68" t="str" cm="1">
        <f t="array" aca="1" ref="I13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30" s="68" t="str" cm="1">
        <f t="array" aca="1" ref="J13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30" s="68" t="str" cm="1">
        <f t="array" aca="1" ref="K13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30" s="68" t="str" cm="1">
        <f t="array" aca="1" ref="L13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30" s="68" t="str" cm="1">
        <f t="array" aca="1" ref="M13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30" s="68" t="str" cm="1">
        <f t="array" aca="1" ref="N13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30" s="68" t="str" cm="1">
        <f t="array" aca="1" ref="O13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30" s="68" t="str" cm="1">
        <f t="array" aca="1" ref="P13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30" s="68" t="str" cm="1">
        <f t="array" aca="1" ref="Q13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30" s="68" t="str" cm="1">
        <f t="array" aca="1" ref="R13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30" s="68" t="str" cm="1">
        <f t="array" aca="1" ref="S13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30" s="68" t="str" cm="1">
        <f t="array" aca="1" ref="T13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30" s="68" t="str" cm="1">
        <f t="array" aca="1" ref="U13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30" s="68" t="str" cm="1">
        <f t="array" aca="1" ref="V13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30" s="68" t="str" cm="1">
        <f t="array" aca="1" ref="W13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30" s="68" t="str" cm="1">
        <f t="array" aca="1" ref="X13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30" s="68" t="str" cm="1">
        <f t="array" aca="1" ref="Y13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30" s="68" t="str" cm="1">
        <f t="array" aca="1" ref="Z13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30" s="68" t="str" cm="1">
        <f t="array" aca="1" ref="AA13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30" s="68" t="str" cm="1">
        <f t="array" aca="1" ref="AB13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30" s="68" t="str" cm="1">
        <f t="array" aca="1" ref="AC13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30" s="68" t="str" cm="1">
        <f t="array" aca="1" ref="AD13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30" s="68" t="str" cm="1">
        <f t="array" aca="1" ref="AE13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30" s="68" t="str" cm="1">
        <f t="array" aca="1" ref="AF13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30" s="68" t="str" cm="1">
        <f t="array" aca="1" ref="AG13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30" s="68" t="str" cm="1">
        <f t="array" aca="1" ref="AH13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30" s="68" t="str" cm="1">
        <f t="array" aca="1" ref="AI13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30" s="68" t="str" cm="1">
        <f t="array" aca="1" ref="AJ13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30" s="68" t="str" cm="1">
        <f t="array" aca="1" ref="AK13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30" s="68" t="str" cm="1">
        <f t="array" aca="1" ref="AL13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30" s="68" t="str" cm="1">
        <f t="array" aca="1" ref="AM13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30" s="68" t="str" cm="1">
        <f t="array" aca="1" ref="AN13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30" s="68" t="str" cm="1">
        <f t="array" aca="1" ref="AO13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30" s="68" t="str" cm="1">
        <f t="array" aca="1" ref="AP13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30" s="68" t="str" cm="1">
        <f t="array" aca="1" ref="AQ13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30" s="68" t="str" cm="1">
        <f t="array" aca="1" ref="AR13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30" s="68" t="str" cm="1">
        <f t="array" aca="1" ref="AS13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30" s="68" t="str" cm="1">
        <f t="array" aca="1" ref="AT13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30" s="68" t="str" cm="1">
        <f t="array" aca="1" ref="AU13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30" s="68" t="str" cm="1">
        <f t="array" aca="1" ref="AV13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30" s="68" t="str" cm="1">
        <f t="array" aca="1" ref="AW13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30" s="68" t="str" cm="1">
        <f t="array" aca="1" ref="AX13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31" spans="1:50" x14ac:dyDescent="0.3">
      <c r="A131" s="78" t="str">
        <f>IFERROR(Mérföldkövek[[#This Row],[Feladat ID]],"")</f>
        <v>-</v>
      </c>
      <c r="B131" s="70" t="str">
        <f>IFERROR(Mérföldkövek[[#This Row],[Feladat leírás]],"")</f>
        <v/>
      </c>
      <c r="C131" s="100" t="str">
        <f ca="1">IFERROR(Mérföldkövek[[#This Row],[Kezdés]],"")</f>
        <v/>
      </c>
      <c r="D131" s="100" t="str">
        <f ca="1">IFERROR(Mérföldkövek[[#This Row],[Befejezés]],"")</f>
        <v/>
      </c>
      <c r="E131" s="99" t="str">
        <f>IFERROR(Mérföldkövek[[#This Row],[Volumen]],"")</f>
        <v/>
      </c>
      <c r="F131" s="70" t="str">
        <f>IFERROR(Mérföldkövek[[#This Row],[Kockázat]],"")</f>
        <v/>
      </c>
      <c r="G131" s="70" t="str">
        <f>IFERROR(Mérföldkövek[[#This Row],[Részleg 02]],"")</f>
        <v/>
      </c>
      <c r="H131" s="70" t="str">
        <f>IFERROR(Mérföldkövek[[#This Row],[Részleg 01]],"")</f>
        <v/>
      </c>
      <c r="I131" s="68" t="str" cm="1">
        <f t="array" aca="1" ref="I13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31" s="68" t="str" cm="1">
        <f t="array" aca="1" ref="J13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31" s="68" t="str" cm="1">
        <f t="array" aca="1" ref="K13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31" s="68" t="str" cm="1">
        <f t="array" aca="1" ref="L13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31" s="68" t="str" cm="1">
        <f t="array" aca="1" ref="M13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31" s="68" t="str" cm="1">
        <f t="array" aca="1" ref="N13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31" s="68" t="str" cm="1">
        <f t="array" aca="1" ref="O13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31" s="68" t="str" cm="1">
        <f t="array" aca="1" ref="P13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31" s="68" t="str" cm="1">
        <f t="array" aca="1" ref="Q13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31" s="68" t="str" cm="1">
        <f t="array" aca="1" ref="R13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31" s="68" t="str" cm="1">
        <f t="array" aca="1" ref="S13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31" s="68" t="str" cm="1">
        <f t="array" aca="1" ref="T13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31" s="68" t="str" cm="1">
        <f t="array" aca="1" ref="U13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31" s="68" t="str" cm="1">
        <f t="array" aca="1" ref="V13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31" s="68" t="str" cm="1">
        <f t="array" aca="1" ref="W13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31" s="68" t="str" cm="1">
        <f t="array" aca="1" ref="X13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31" s="68" t="str" cm="1">
        <f t="array" aca="1" ref="Y13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31" s="68" t="str" cm="1">
        <f t="array" aca="1" ref="Z13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31" s="68" t="str" cm="1">
        <f t="array" aca="1" ref="AA13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31" s="68" t="str" cm="1">
        <f t="array" aca="1" ref="AB13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31" s="68" t="str" cm="1">
        <f t="array" aca="1" ref="AC13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31" s="68" t="str" cm="1">
        <f t="array" aca="1" ref="AD13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31" s="68" t="str" cm="1">
        <f t="array" aca="1" ref="AE13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31" s="68" t="str" cm="1">
        <f t="array" aca="1" ref="AF13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31" s="68" t="str" cm="1">
        <f t="array" aca="1" ref="AG13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31" s="68" t="str" cm="1">
        <f t="array" aca="1" ref="AH13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31" s="68" t="str" cm="1">
        <f t="array" aca="1" ref="AI13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31" s="68" t="str" cm="1">
        <f t="array" aca="1" ref="AJ13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31" s="68" t="str" cm="1">
        <f t="array" aca="1" ref="AK13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31" s="68" t="str" cm="1">
        <f t="array" aca="1" ref="AL13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31" s="68" t="str" cm="1">
        <f t="array" aca="1" ref="AM13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31" s="68" t="str" cm="1">
        <f t="array" aca="1" ref="AN13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31" s="68" t="str" cm="1">
        <f t="array" aca="1" ref="AO13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31" s="68" t="str" cm="1">
        <f t="array" aca="1" ref="AP13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31" s="68" t="str" cm="1">
        <f t="array" aca="1" ref="AQ13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31" s="68" t="str" cm="1">
        <f t="array" aca="1" ref="AR13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31" s="68" t="str" cm="1">
        <f t="array" aca="1" ref="AS13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31" s="68" t="str" cm="1">
        <f t="array" aca="1" ref="AT13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31" s="68" t="str" cm="1">
        <f t="array" aca="1" ref="AU13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31" s="68" t="str" cm="1">
        <f t="array" aca="1" ref="AV13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31" s="68" t="str" cm="1">
        <f t="array" aca="1" ref="AW13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31" s="68" t="str" cm="1">
        <f t="array" aca="1" ref="AX13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32" spans="1:50" x14ac:dyDescent="0.3">
      <c r="A132" s="78" t="str">
        <f>IFERROR(Mérföldkövek[[#This Row],[Feladat ID]],"")</f>
        <v>-</v>
      </c>
      <c r="B132" s="70" t="str">
        <f>IFERROR(Mérföldkövek[[#This Row],[Feladat leírás]],"")</f>
        <v/>
      </c>
      <c r="C132" s="100" t="str">
        <f ca="1">IFERROR(Mérföldkövek[[#This Row],[Kezdés]],"")</f>
        <v/>
      </c>
      <c r="D132" s="100" t="str">
        <f ca="1">IFERROR(Mérföldkövek[[#This Row],[Befejezés]],"")</f>
        <v/>
      </c>
      <c r="E132" s="99" t="str">
        <f>IFERROR(Mérföldkövek[[#This Row],[Volumen]],"")</f>
        <v/>
      </c>
      <c r="F132" s="70" t="str">
        <f>IFERROR(Mérföldkövek[[#This Row],[Kockázat]],"")</f>
        <v/>
      </c>
      <c r="G132" s="70" t="str">
        <f>IFERROR(Mérföldkövek[[#This Row],[Részleg 02]],"")</f>
        <v/>
      </c>
      <c r="H132" s="70" t="str">
        <f>IFERROR(Mérföldkövek[[#This Row],[Részleg 01]],"")</f>
        <v/>
      </c>
      <c r="I132" s="68" t="str" cm="1">
        <f t="array" aca="1" ref="I13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32" s="68" t="str" cm="1">
        <f t="array" aca="1" ref="J13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32" s="68" t="str" cm="1">
        <f t="array" aca="1" ref="K13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32" s="68" t="str" cm="1">
        <f t="array" aca="1" ref="L13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32" s="68" t="str" cm="1">
        <f t="array" aca="1" ref="M13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32" s="68" t="str" cm="1">
        <f t="array" aca="1" ref="N13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32" s="68" t="str" cm="1">
        <f t="array" aca="1" ref="O13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32" s="68" t="str" cm="1">
        <f t="array" aca="1" ref="P13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32" s="68" t="str" cm="1">
        <f t="array" aca="1" ref="Q13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32" s="68" t="str" cm="1">
        <f t="array" aca="1" ref="R13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32" s="68" t="str" cm="1">
        <f t="array" aca="1" ref="S13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32" s="68" t="str" cm="1">
        <f t="array" aca="1" ref="T13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32" s="68" t="str" cm="1">
        <f t="array" aca="1" ref="U13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32" s="68" t="str" cm="1">
        <f t="array" aca="1" ref="V13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32" s="68" t="str" cm="1">
        <f t="array" aca="1" ref="W13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32" s="68" t="str" cm="1">
        <f t="array" aca="1" ref="X13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32" s="68" t="str" cm="1">
        <f t="array" aca="1" ref="Y13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32" s="68" t="str" cm="1">
        <f t="array" aca="1" ref="Z13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32" s="68" t="str" cm="1">
        <f t="array" aca="1" ref="AA13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32" s="68" t="str" cm="1">
        <f t="array" aca="1" ref="AB13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32" s="68" t="str" cm="1">
        <f t="array" aca="1" ref="AC13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32" s="68" t="str" cm="1">
        <f t="array" aca="1" ref="AD13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32" s="68" t="str" cm="1">
        <f t="array" aca="1" ref="AE13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32" s="68" t="str" cm="1">
        <f t="array" aca="1" ref="AF13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32" s="68" t="str" cm="1">
        <f t="array" aca="1" ref="AG13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32" s="68" t="str" cm="1">
        <f t="array" aca="1" ref="AH13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32" s="68" t="str" cm="1">
        <f t="array" aca="1" ref="AI13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32" s="68" t="str" cm="1">
        <f t="array" aca="1" ref="AJ13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32" s="68" t="str" cm="1">
        <f t="array" aca="1" ref="AK13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32" s="68" t="str" cm="1">
        <f t="array" aca="1" ref="AL13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32" s="68" t="str" cm="1">
        <f t="array" aca="1" ref="AM13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32" s="68" t="str" cm="1">
        <f t="array" aca="1" ref="AN13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32" s="68" t="str" cm="1">
        <f t="array" aca="1" ref="AO13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32" s="68" t="str" cm="1">
        <f t="array" aca="1" ref="AP13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32" s="68" t="str" cm="1">
        <f t="array" aca="1" ref="AQ13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32" s="68" t="str" cm="1">
        <f t="array" aca="1" ref="AR13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32" s="68" t="str" cm="1">
        <f t="array" aca="1" ref="AS13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32" s="68" t="str" cm="1">
        <f t="array" aca="1" ref="AT13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32" s="68" t="str" cm="1">
        <f t="array" aca="1" ref="AU13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32" s="68" t="str" cm="1">
        <f t="array" aca="1" ref="AV13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32" s="68" t="str" cm="1">
        <f t="array" aca="1" ref="AW13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32" s="68" t="str" cm="1">
        <f t="array" aca="1" ref="AX13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33" spans="1:50" x14ac:dyDescent="0.3">
      <c r="A133" s="78" t="str">
        <f>IFERROR(Mérföldkövek[[#This Row],[Feladat ID]],"")</f>
        <v>-</v>
      </c>
      <c r="B133" s="70" t="str">
        <f>IFERROR(Mérföldkövek[[#This Row],[Feladat leírás]],"")</f>
        <v/>
      </c>
      <c r="C133" s="100" t="str">
        <f ca="1">IFERROR(Mérföldkövek[[#This Row],[Kezdés]],"")</f>
        <v/>
      </c>
      <c r="D133" s="100" t="str">
        <f ca="1">IFERROR(Mérföldkövek[[#This Row],[Befejezés]],"")</f>
        <v/>
      </c>
      <c r="E133" s="99" t="str">
        <f>IFERROR(Mérföldkövek[[#This Row],[Volumen]],"")</f>
        <v/>
      </c>
      <c r="F133" s="70" t="str">
        <f>IFERROR(Mérföldkövek[[#This Row],[Kockázat]],"")</f>
        <v/>
      </c>
      <c r="G133" s="70" t="str">
        <f>IFERROR(Mérföldkövek[[#This Row],[Részleg 02]],"")</f>
        <v/>
      </c>
      <c r="H133" s="70" t="str">
        <f>IFERROR(Mérföldkövek[[#This Row],[Részleg 01]],"")</f>
        <v/>
      </c>
      <c r="I133" s="68" t="str" cm="1">
        <f t="array" aca="1" ref="I13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33" s="68" t="str" cm="1">
        <f t="array" aca="1" ref="J13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33" s="68" t="str" cm="1">
        <f t="array" aca="1" ref="K13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33" s="68" t="str" cm="1">
        <f t="array" aca="1" ref="L13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33" s="68" t="str" cm="1">
        <f t="array" aca="1" ref="M13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33" s="68" t="str" cm="1">
        <f t="array" aca="1" ref="N13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33" s="68" t="str" cm="1">
        <f t="array" aca="1" ref="O13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33" s="68" t="str" cm="1">
        <f t="array" aca="1" ref="P13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33" s="68" t="str" cm="1">
        <f t="array" aca="1" ref="Q13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33" s="68" t="str" cm="1">
        <f t="array" aca="1" ref="R13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33" s="68" t="str" cm="1">
        <f t="array" aca="1" ref="S13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33" s="68" t="str" cm="1">
        <f t="array" aca="1" ref="T13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33" s="68" t="str" cm="1">
        <f t="array" aca="1" ref="U13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33" s="68" t="str" cm="1">
        <f t="array" aca="1" ref="V13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33" s="68" t="str" cm="1">
        <f t="array" aca="1" ref="W13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33" s="68" t="str" cm="1">
        <f t="array" aca="1" ref="X13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33" s="68" t="str" cm="1">
        <f t="array" aca="1" ref="Y13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33" s="68" t="str" cm="1">
        <f t="array" aca="1" ref="Z13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33" s="68" t="str" cm="1">
        <f t="array" aca="1" ref="AA13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33" s="68" t="str" cm="1">
        <f t="array" aca="1" ref="AB13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33" s="68" t="str" cm="1">
        <f t="array" aca="1" ref="AC13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33" s="68" t="str" cm="1">
        <f t="array" aca="1" ref="AD13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33" s="68" t="str" cm="1">
        <f t="array" aca="1" ref="AE13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33" s="68" t="str" cm="1">
        <f t="array" aca="1" ref="AF13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33" s="68" t="str" cm="1">
        <f t="array" aca="1" ref="AG13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33" s="68" t="str" cm="1">
        <f t="array" aca="1" ref="AH13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33" s="68" t="str" cm="1">
        <f t="array" aca="1" ref="AI13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33" s="68" t="str" cm="1">
        <f t="array" aca="1" ref="AJ13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33" s="68" t="str" cm="1">
        <f t="array" aca="1" ref="AK13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33" s="68" t="str" cm="1">
        <f t="array" aca="1" ref="AL13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33" s="68" t="str" cm="1">
        <f t="array" aca="1" ref="AM13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33" s="68" t="str" cm="1">
        <f t="array" aca="1" ref="AN13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33" s="68" t="str" cm="1">
        <f t="array" aca="1" ref="AO13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33" s="68" t="str" cm="1">
        <f t="array" aca="1" ref="AP13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33" s="68" t="str" cm="1">
        <f t="array" aca="1" ref="AQ13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33" s="68" t="str" cm="1">
        <f t="array" aca="1" ref="AR13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33" s="68" t="str" cm="1">
        <f t="array" aca="1" ref="AS13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33" s="68" t="str" cm="1">
        <f t="array" aca="1" ref="AT13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33" s="68" t="str" cm="1">
        <f t="array" aca="1" ref="AU13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33" s="68" t="str" cm="1">
        <f t="array" aca="1" ref="AV13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33" s="68" t="str" cm="1">
        <f t="array" aca="1" ref="AW13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33" s="68" t="str" cm="1">
        <f t="array" aca="1" ref="AX13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34" spans="1:50" x14ac:dyDescent="0.3">
      <c r="A134" s="78" t="str">
        <f>IFERROR(Mérföldkövek[[#This Row],[Feladat ID]],"")</f>
        <v>-</v>
      </c>
      <c r="B134" s="70" t="str">
        <f>IFERROR(Mérföldkövek[[#This Row],[Feladat leírás]],"")</f>
        <v/>
      </c>
      <c r="C134" s="100" t="str">
        <f ca="1">IFERROR(Mérföldkövek[[#This Row],[Kezdés]],"")</f>
        <v/>
      </c>
      <c r="D134" s="100" t="str">
        <f ca="1">IFERROR(Mérföldkövek[[#This Row],[Befejezés]],"")</f>
        <v/>
      </c>
      <c r="E134" s="99" t="str">
        <f>IFERROR(Mérföldkövek[[#This Row],[Volumen]],"")</f>
        <v/>
      </c>
      <c r="F134" s="70" t="str">
        <f>IFERROR(Mérföldkövek[[#This Row],[Kockázat]],"")</f>
        <v/>
      </c>
      <c r="G134" s="70" t="str">
        <f>IFERROR(Mérföldkövek[[#This Row],[Részleg 02]],"")</f>
        <v/>
      </c>
      <c r="H134" s="70" t="str">
        <f>IFERROR(Mérföldkövek[[#This Row],[Részleg 01]],"")</f>
        <v/>
      </c>
      <c r="I134" s="68" t="str" cm="1">
        <f t="array" aca="1" ref="I13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34" s="68" t="str" cm="1">
        <f t="array" aca="1" ref="J13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34" s="68" t="str" cm="1">
        <f t="array" aca="1" ref="K13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34" s="68" t="str" cm="1">
        <f t="array" aca="1" ref="L13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34" s="68" t="str" cm="1">
        <f t="array" aca="1" ref="M13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34" s="68" t="str" cm="1">
        <f t="array" aca="1" ref="N13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34" s="68" t="str" cm="1">
        <f t="array" aca="1" ref="O13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34" s="68" t="str" cm="1">
        <f t="array" aca="1" ref="P13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34" s="68" t="str" cm="1">
        <f t="array" aca="1" ref="Q13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34" s="68" t="str" cm="1">
        <f t="array" aca="1" ref="R13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34" s="68" t="str" cm="1">
        <f t="array" aca="1" ref="S13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34" s="68" t="str" cm="1">
        <f t="array" aca="1" ref="T13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34" s="68" t="str" cm="1">
        <f t="array" aca="1" ref="U13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34" s="68" t="str" cm="1">
        <f t="array" aca="1" ref="V13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34" s="68" t="str" cm="1">
        <f t="array" aca="1" ref="W13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34" s="68" t="str" cm="1">
        <f t="array" aca="1" ref="X13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34" s="68" t="str" cm="1">
        <f t="array" aca="1" ref="Y13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34" s="68" t="str" cm="1">
        <f t="array" aca="1" ref="Z13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34" s="68" t="str" cm="1">
        <f t="array" aca="1" ref="AA13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34" s="68" t="str" cm="1">
        <f t="array" aca="1" ref="AB13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34" s="68" t="str" cm="1">
        <f t="array" aca="1" ref="AC13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34" s="68" t="str" cm="1">
        <f t="array" aca="1" ref="AD13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34" s="68" t="str" cm="1">
        <f t="array" aca="1" ref="AE13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34" s="68" t="str" cm="1">
        <f t="array" aca="1" ref="AF13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34" s="68" t="str" cm="1">
        <f t="array" aca="1" ref="AG13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34" s="68" t="str" cm="1">
        <f t="array" aca="1" ref="AH13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34" s="68" t="str" cm="1">
        <f t="array" aca="1" ref="AI13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34" s="68" t="str" cm="1">
        <f t="array" aca="1" ref="AJ13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34" s="68" t="str" cm="1">
        <f t="array" aca="1" ref="AK13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34" s="68" t="str" cm="1">
        <f t="array" aca="1" ref="AL13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34" s="68" t="str" cm="1">
        <f t="array" aca="1" ref="AM13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34" s="68" t="str" cm="1">
        <f t="array" aca="1" ref="AN13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34" s="68" t="str" cm="1">
        <f t="array" aca="1" ref="AO13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34" s="68" t="str" cm="1">
        <f t="array" aca="1" ref="AP13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34" s="68" t="str" cm="1">
        <f t="array" aca="1" ref="AQ13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34" s="68" t="str" cm="1">
        <f t="array" aca="1" ref="AR13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34" s="68" t="str" cm="1">
        <f t="array" aca="1" ref="AS13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34" s="68" t="str" cm="1">
        <f t="array" aca="1" ref="AT13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34" s="68" t="str" cm="1">
        <f t="array" aca="1" ref="AU13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34" s="68" t="str" cm="1">
        <f t="array" aca="1" ref="AV13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34" s="68" t="str" cm="1">
        <f t="array" aca="1" ref="AW13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34" s="68" t="str" cm="1">
        <f t="array" aca="1" ref="AX13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35" spans="1:50" x14ac:dyDescent="0.3">
      <c r="A135" s="78" t="str">
        <f>IFERROR(Mérföldkövek[[#This Row],[Feladat ID]],"")</f>
        <v>-</v>
      </c>
      <c r="B135" s="70" t="str">
        <f>IFERROR(Mérföldkövek[[#This Row],[Feladat leírás]],"")</f>
        <v/>
      </c>
      <c r="C135" s="100" t="str">
        <f ca="1">IFERROR(Mérföldkövek[[#This Row],[Kezdés]],"")</f>
        <v/>
      </c>
      <c r="D135" s="100" t="str">
        <f ca="1">IFERROR(Mérföldkövek[[#This Row],[Befejezés]],"")</f>
        <v/>
      </c>
      <c r="E135" s="99" t="str">
        <f>IFERROR(Mérföldkövek[[#This Row],[Volumen]],"")</f>
        <v/>
      </c>
      <c r="F135" s="70" t="str">
        <f>IFERROR(Mérföldkövek[[#This Row],[Kockázat]],"")</f>
        <v/>
      </c>
      <c r="G135" s="70" t="str">
        <f>IFERROR(Mérföldkövek[[#This Row],[Részleg 02]],"")</f>
        <v/>
      </c>
      <c r="H135" s="70" t="str">
        <f>IFERROR(Mérföldkövek[[#This Row],[Részleg 01]],"")</f>
        <v/>
      </c>
      <c r="I135" s="68" t="str" cm="1">
        <f t="array" aca="1" ref="I13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35" s="68" t="str" cm="1">
        <f t="array" aca="1" ref="J13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35" s="68" t="str" cm="1">
        <f t="array" aca="1" ref="K13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35" s="68" t="str" cm="1">
        <f t="array" aca="1" ref="L13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35" s="68" t="str" cm="1">
        <f t="array" aca="1" ref="M13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35" s="68" t="str" cm="1">
        <f t="array" aca="1" ref="N13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35" s="68" t="str" cm="1">
        <f t="array" aca="1" ref="O13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35" s="68" t="str" cm="1">
        <f t="array" aca="1" ref="P13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35" s="68" t="str" cm="1">
        <f t="array" aca="1" ref="Q13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35" s="68" t="str" cm="1">
        <f t="array" aca="1" ref="R13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35" s="68" t="str" cm="1">
        <f t="array" aca="1" ref="S13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35" s="68" t="str" cm="1">
        <f t="array" aca="1" ref="T13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35" s="68" t="str" cm="1">
        <f t="array" aca="1" ref="U13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35" s="68" t="str" cm="1">
        <f t="array" aca="1" ref="V13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35" s="68" t="str" cm="1">
        <f t="array" aca="1" ref="W13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35" s="68" t="str" cm="1">
        <f t="array" aca="1" ref="X13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35" s="68" t="str" cm="1">
        <f t="array" aca="1" ref="Y13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35" s="68" t="str" cm="1">
        <f t="array" aca="1" ref="Z13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35" s="68" t="str" cm="1">
        <f t="array" aca="1" ref="AA13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35" s="68" t="str" cm="1">
        <f t="array" aca="1" ref="AB13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35" s="68" t="str" cm="1">
        <f t="array" aca="1" ref="AC13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35" s="68" t="str" cm="1">
        <f t="array" aca="1" ref="AD13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35" s="68" t="str" cm="1">
        <f t="array" aca="1" ref="AE13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35" s="68" t="str" cm="1">
        <f t="array" aca="1" ref="AF13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35" s="68" t="str" cm="1">
        <f t="array" aca="1" ref="AG13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35" s="68" t="str" cm="1">
        <f t="array" aca="1" ref="AH13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35" s="68" t="str" cm="1">
        <f t="array" aca="1" ref="AI13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35" s="68" t="str" cm="1">
        <f t="array" aca="1" ref="AJ13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35" s="68" t="str" cm="1">
        <f t="array" aca="1" ref="AK13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35" s="68" t="str" cm="1">
        <f t="array" aca="1" ref="AL13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35" s="68" t="str" cm="1">
        <f t="array" aca="1" ref="AM13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35" s="68" t="str" cm="1">
        <f t="array" aca="1" ref="AN13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35" s="68" t="str" cm="1">
        <f t="array" aca="1" ref="AO13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35" s="68" t="str" cm="1">
        <f t="array" aca="1" ref="AP13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35" s="68" t="str" cm="1">
        <f t="array" aca="1" ref="AQ13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35" s="68" t="str" cm="1">
        <f t="array" aca="1" ref="AR13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35" s="68" t="str" cm="1">
        <f t="array" aca="1" ref="AS13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35" s="68" t="str" cm="1">
        <f t="array" aca="1" ref="AT13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35" s="68" t="str" cm="1">
        <f t="array" aca="1" ref="AU13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35" s="68" t="str" cm="1">
        <f t="array" aca="1" ref="AV13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35" s="68" t="str" cm="1">
        <f t="array" aca="1" ref="AW13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35" s="68" t="str" cm="1">
        <f t="array" aca="1" ref="AX13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36" spans="1:50" x14ac:dyDescent="0.3">
      <c r="A136" s="78" t="str">
        <f>IFERROR(Mérföldkövek[[#This Row],[Feladat ID]],"")</f>
        <v>-</v>
      </c>
      <c r="B136" s="70" t="str">
        <f>IFERROR(Mérföldkövek[[#This Row],[Feladat leírás]],"")</f>
        <v/>
      </c>
      <c r="C136" s="100" t="str">
        <f ca="1">IFERROR(Mérföldkövek[[#This Row],[Kezdés]],"")</f>
        <v/>
      </c>
      <c r="D136" s="100" t="str">
        <f ca="1">IFERROR(Mérföldkövek[[#This Row],[Befejezés]],"")</f>
        <v/>
      </c>
      <c r="E136" s="99" t="str">
        <f>IFERROR(Mérföldkövek[[#This Row],[Volumen]],"")</f>
        <v/>
      </c>
      <c r="F136" s="70" t="str">
        <f>IFERROR(Mérföldkövek[[#This Row],[Kockázat]],"")</f>
        <v/>
      </c>
      <c r="G136" s="70" t="str">
        <f>IFERROR(Mérföldkövek[[#This Row],[Részleg 02]],"")</f>
        <v/>
      </c>
      <c r="H136" s="70" t="str">
        <f>IFERROR(Mérföldkövek[[#This Row],[Részleg 01]],"")</f>
        <v/>
      </c>
      <c r="I136" s="68" t="str" cm="1">
        <f t="array" aca="1" ref="I13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36" s="68" t="str" cm="1">
        <f t="array" aca="1" ref="J13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36" s="68" t="str" cm="1">
        <f t="array" aca="1" ref="K13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36" s="68" t="str" cm="1">
        <f t="array" aca="1" ref="L13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36" s="68" t="str" cm="1">
        <f t="array" aca="1" ref="M13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36" s="68" t="str" cm="1">
        <f t="array" aca="1" ref="N13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36" s="68" t="str" cm="1">
        <f t="array" aca="1" ref="O13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36" s="68" t="str" cm="1">
        <f t="array" aca="1" ref="P13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36" s="68" t="str" cm="1">
        <f t="array" aca="1" ref="Q13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36" s="68" t="str" cm="1">
        <f t="array" aca="1" ref="R13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36" s="68" t="str" cm="1">
        <f t="array" aca="1" ref="S13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36" s="68" t="str" cm="1">
        <f t="array" aca="1" ref="T13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36" s="68" t="str" cm="1">
        <f t="array" aca="1" ref="U13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36" s="68" t="str" cm="1">
        <f t="array" aca="1" ref="V13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36" s="68" t="str" cm="1">
        <f t="array" aca="1" ref="W13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36" s="68" t="str" cm="1">
        <f t="array" aca="1" ref="X13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36" s="68" t="str" cm="1">
        <f t="array" aca="1" ref="Y13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36" s="68" t="str" cm="1">
        <f t="array" aca="1" ref="Z13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36" s="68" t="str" cm="1">
        <f t="array" aca="1" ref="AA13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36" s="68" t="str" cm="1">
        <f t="array" aca="1" ref="AB13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36" s="68" t="str" cm="1">
        <f t="array" aca="1" ref="AC13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36" s="68" t="str" cm="1">
        <f t="array" aca="1" ref="AD13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36" s="68" t="str" cm="1">
        <f t="array" aca="1" ref="AE13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36" s="68" t="str" cm="1">
        <f t="array" aca="1" ref="AF13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36" s="68" t="str" cm="1">
        <f t="array" aca="1" ref="AG13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36" s="68" t="str" cm="1">
        <f t="array" aca="1" ref="AH13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36" s="68" t="str" cm="1">
        <f t="array" aca="1" ref="AI13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36" s="68" t="str" cm="1">
        <f t="array" aca="1" ref="AJ13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36" s="68" t="str" cm="1">
        <f t="array" aca="1" ref="AK13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36" s="68" t="str" cm="1">
        <f t="array" aca="1" ref="AL13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36" s="68" t="str" cm="1">
        <f t="array" aca="1" ref="AM13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36" s="68" t="str" cm="1">
        <f t="array" aca="1" ref="AN13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36" s="68" t="str" cm="1">
        <f t="array" aca="1" ref="AO13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36" s="68" t="str" cm="1">
        <f t="array" aca="1" ref="AP13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36" s="68" t="str" cm="1">
        <f t="array" aca="1" ref="AQ13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36" s="68" t="str" cm="1">
        <f t="array" aca="1" ref="AR13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36" s="68" t="str" cm="1">
        <f t="array" aca="1" ref="AS13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36" s="68" t="str" cm="1">
        <f t="array" aca="1" ref="AT13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36" s="68" t="str" cm="1">
        <f t="array" aca="1" ref="AU13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36" s="68" t="str" cm="1">
        <f t="array" aca="1" ref="AV13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36" s="68" t="str" cm="1">
        <f t="array" aca="1" ref="AW13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36" s="68" t="str" cm="1">
        <f t="array" aca="1" ref="AX13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37" spans="1:50" x14ac:dyDescent="0.3">
      <c r="A137" s="78" t="str">
        <f>IFERROR(Mérföldkövek[[#This Row],[Feladat ID]],"")</f>
        <v>-</v>
      </c>
      <c r="B137" s="70" t="str">
        <f>IFERROR(Mérföldkövek[[#This Row],[Feladat leírás]],"")</f>
        <v/>
      </c>
      <c r="C137" s="100" t="str">
        <f ca="1">IFERROR(Mérföldkövek[[#This Row],[Kezdés]],"")</f>
        <v/>
      </c>
      <c r="D137" s="100" t="str">
        <f ca="1">IFERROR(Mérföldkövek[[#This Row],[Befejezés]],"")</f>
        <v/>
      </c>
      <c r="E137" s="99" t="str">
        <f>IFERROR(Mérföldkövek[[#This Row],[Volumen]],"")</f>
        <v/>
      </c>
      <c r="F137" s="70" t="str">
        <f>IFERROR(Mérföldkövek[[#This Row],[Kockázat]],"")</f>
        <v/>
      </c>
      <c r="G137" s="70" t="str">
        <f>IFERROR(Mérföldkövek[[#This Row],[Részleg 02]],"")</f>
        <v/>
      </c>
      <c r="H137" s="70" t="str">
        <f>IFERROR(Mérföldkövek[[#This Row],[Részleg 01]],"")</f>
        <v/>
      </c>
      <c r="I137" s="68" t="str" cm="1">
        <f t="array" aca="1" ref="I13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37" s="68" t="str" cm="1">
        <f t="array" aca="1" ref="J13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37" s="68" t="str" cm="1">
        <f t="array" aca="1" ref="K13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37" s="68" t="str" cm="1">
        <f t="array" aca="1" ref="L13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37" s="68" t="str" cm="1">
        <f t="array" aca="1" ref="M13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37" s="68" t="str" cm="1">
        <f t="array" aca="1" ref="N13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37" s="68" t="str" cm="1">
        <f t="array" aca="1" ref="O13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37" s="68" t="str" cm="1">
        <f t="array" aca="1" ref="P13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37" s="68" t="str" cm="1">
        <f t="array" aca="1" ref="Q13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37" s="68" t="str" cm="1">
        <f t="array" aca="1" ref="R13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37" s="68" t="str" cm="1">
        <f t="array" aca="1" ref="S13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37" s="68" t="str" cm="1">
        <f t="array" aca="1" ref="T13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37" s="68" t="str" cm="1">
        <f t="array" aca="1" ref="U13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37" s="68" t="str" cm="1">
        <f t="array" aca="1" ref="V13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37" s="68" t="str" cm="1">
        <f t="array" aca="1" ref="W13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37" s="68" t="str" cm="1">
        <f t="array" aca="1" ref="X13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37" s="68" t="str" cm="1">
        <f t="array" aca="1" ref="Y13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37" s="68" t="str" cm="1">
        <f t="array" aca="1" ref="Z13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37" s="68" t="str" cm="1">
        <f t="array" aca="1" ref="AA13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37" s="68" t="str" cm="1">
        <f t="array" aca="1" ref="AB13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37" s="68" t="str" cm="1">
        <f t="array" aca="1" ref="AC13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37" s="68" t="str" cm="1">
        <f t="array" aca="1" ref="AD13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37" s="68" t="str" cm="1">
        <f t="array" aca="1" ref="AE13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37" s="68" t="str" cm="1">
        <f t="array" aca="1" ref="AF13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37" s="68" t="str" cm="1">
        <f t="array" aca="1" ref="AG13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37" s="68" t="str" cm="1">
        <f t="array" aca="1" ref="AH13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37" s="68" t="str" cm="1">
        <f t="array" aca="1" ref="AI13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37" s="68" t="str" cm="1">
        <f t="array" aca="1" ref="AJ13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37" s="68" t="str" cm="1">
        <f t="array" aca="1" ref="AK13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37" s="68" t="str" cm="1">
        <f t="array" aca="1" ref="AL13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37" s="68" t="str" cm="1">
        <f t="array" aca="1" ref="AM13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37" s="68" t="str" cm="1">
        <f t="array" aca="1" ref="AN13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37" s="68" t="str" cm="1">
        <f t="array" aca="1" ref="AO13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37" s="68" t="str" cm="1">
        <f t="array" aca="1" ref="AP13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37" s="68" t="str" cm="1">
        <f t="array" aca="1" ref="AQ13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37" s="68" t="str" cm="1">
        <f t="array" aca="1" ref="AR13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37" s="68" t="str" cm="1">
        <f t="array" aca="1" ref="AS13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37" s="68" t="str" cm="1">
        <f t="array" aca="1" ref="AT13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37" s="68" t="str" cm="1">
        <f t="array" aca="1" ref="AU13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37" s="68" t="str" cm="1">
        <f t="array" aca="1" ref="AV13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37" s="68" t="str" cm="1">
        <f t="array" aca="1" ref="AW13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37" s="68" t="str" cm="1">
        <f t="array" aca="1" ref="AX13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38" spans="1:50" x14ac:dyDescent="0.3">
      <c r="A138" s="78" t="str">
        <f>IFERROR(Mérföldkövek[[#This Row],[Feladat ID]],"")</f>
        <v>-</v>
      </c>
      <c r="B138" s="70" t="str">
        <f>IFERROR(Mérföldkövek[[#This Row],[Feladat leírás]],"")</f>
        <v/>
      </c>
      <c r="C138" s="100" t="str">
        <f ca="1">IFERROR(Mérföldkövek[[#This Row],[Kezdés]],"")</f>
        <v/>
      </c>
      <c r="D138" s="100" t="str">
        <f ca="1">IFERROR(Mérföldkövek[[#This Row],[Befejezés]],"")</f>
        <v/>
      </c>
      <c r="E138" s="99" t="str">
        <f>IFERROR(Mérföldkövek[[#This Row],[Volumen]],"")</f>
        <v/>
      </c>
      <c r="F138" s="70" t="str">
        <f>IFERROR(Mérföldkövek[[#This Row],[Kockázat]],"")</f>
        <v/>
      </c>
      <c r="G138" s="70" t="str">
        <f>IFERROR(Mérföldkövek[[#This Row],[Részleg 02]],"")</f>
        <v/>
      </c>
      <c r="H138" s="70" t="str">
        <f>IFERROR(Mérföldkövek[[#This Row],[Részleg 01]],"")</f>
        <v/>
      </c>
      <c r="I138" s="68" t="str" cm="1">
        <f t="array" aca="1" ref="I13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38" s="68" t="str" cm="1">
        <f t="array" aca="1" ref="J13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38" s="68" t="str" cm="1">
        <f t="array" aca="1" ref="K13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38" s="68" t="str" cm="1">
        <f t="array" aca="1" ref="L13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38" s="68" t="str" cm="1">
        <f t="array" aca="1" ref="M13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38" s="68" t="str" cm="1">
        <f t="array" aca="1" ref="N13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38" s="68" t="str" cm="1">
        <f t="array" aca="1" ref="O13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38" s="68" t="str" cm="1">
        <f t="array" aca="1" ref="P13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38" s="68" t="str" cm="1">
        <f t="array" aca="1" ref="Q13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38" s="68" t="str" cm="1">
        <f t="array" aca="1" ref="R13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38" s="68" t="str" cm="1">
        <f t="array" aca="1" ref="S13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38" s="68" t="str" cm="1">
        <f t="array" aca="1" ref="T13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38" s="68" t="str" cm="1">
        <f t="array" aca="1" ref="U13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38" s="68" t="str" cm="1">
        <f t="array" aca="1" ref="V13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38" s="68" t="str" cm="1">
        <f t="array" aca="1" ref="W13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38" s="68" t="str" cm="1">
        <f t="array" aca="1" ref="X13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38" s="68" t="str" cm="1">
        <f t="array" aca="1" ref="Y13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38" s="68" t="str" cm="1">
        <f t="array" aca="1" ref="Z13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38" s="68" t="str" cm="1">
        <f t="array" aca="1" ref="AA13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38" s="68" t="str" cm="1">
        <f t="array" aca="1" ref="AB13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38" s="68" t="str" cm="1">
        <f t="array" aca="1" ref="AC13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38" s="68" t="str" cm="1">
        <f t="array" aca="1" ref="AD13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38" s="68" t="str" cm="1">
        <f t="array" aca="1" ref="AE13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38" s="68" t="str" cm="1">
        <f t="array" aca="1" ref="AF13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38" s="68" t="str" cm="1">
        <f t="array" aca="1" ref="AG13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38" s="68" t="str" cm="1">
        <f t="array" aca="1" ref="AH13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38" s="68" t="str" cm="1">
        <f t="array" aca="1" ref="AI13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38" s="68" t="str" cm="1">
        <f t="array" aca="1" ref="AJ13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38" s="68" t="str" cm="1">
        <f t="array" aca="1" ref="AK13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38" s="68" t="str" cm="1">
        <f t="array" aca="1" ref="AL13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38" s="68" t="str" cm="1">
        <f t="array" aca="1" ref="AM13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38" s="68" t="str" cm="1">
        <f t="array" aca="1" ref="AN13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38" s="68" t="str" cm="1">
        <f t="array" aca="1" ref="AO13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38" s="68" t="str" cm="1">
        <f t="array" aca="1" ref="AP13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38" s="68" t="str" cm="1">
        <f t="array" aca="1" ref="AQ13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38" s="68" t="str" cm="1">
        <f t="array" aca="1" ref="AR13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38" s="68" t="str" cm="1">
        <f t="array" aca="1" ref="AS13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38" s="68" t="str" cm="1">
        <f t="array" aca="1" ref="AT13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38" s="68" t="str" cm="1">
        <f t="array" aca="1" ref="AU13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38" s="68" t="str" cm="1">
        <f t="array" aca="1" ref="AV13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38" s="68" t="str" cm="1">
        <f t="array" aca="1" ref="AW13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38" s="68" t="str" cm="1">
        <f t="array" aca="1" ref="AX13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39" spans="1:50" x14ac:dyDescent="0.3">
      <c r="A139" s="78" t="str">
        <f>IFERROR(Mérföldkövek[[#This Row],[Feladat ID]],"")</f>
        <v>-</v>
      </c>
      <c r="B139" s="70" t="str">
        <f>IFERROR(Mérföldkövek[[#This Row],[Feladat leírás]],"")</f>
        <v/>
      </c>
      <c r="C139" s="100" t="str">
        <f ca="1">IFERROR(Mérföldkövek[[#This Row],[Kezdés]],"")</f>
        <v/>
      </c>
      <c r="D139" s="100" t="str">
        <f ca="1">IFERROR(Mérföldkövek[[#This Row],[Befejezés]],"")</f>
        <v/>
      </c>
      <c r="E139" s="99" t="str">
        <f>IFERROR(Mérföldkövek[[#This Row],[Volumen]],"")</f>
        <v/>
      </c>
      <c r="F139" s="70" t="str">
        <f>IFERROR(Mérföldkövek[[#This Row],[Kockázat]],"")</f>
        <v/>
      </c>
      <c r="G139" s="70" t="str">
        <f>IFERROR(Mérföldkövek[[#This Row],[Részleg 02]],"")</f>
        <v/>
      </c>
      <c r="H139" s="70" t="str">
        <f>IFERROR(Mérföldkövek[[#This Row],[Részleg 01]],"")</f>
        <v/>
      </c>
      <c r="I139" s="68" t="str" cm="1">
        <f t="array" aca="1" ref="I13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39" s="68" t="str" cm="1">
        <f t="array" aca="1" ref="J13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39" s="68" t="str" cm="1">
        <f t="array" aca="1" ref="K13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39" s="68" t="str" cm="1">
        <f t="array" aca="1" ref="L13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39" s="68" t="str" cm="1">
        <f t="array" aca="1" ref="M13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39" s="68" t="str" cm="1">
        <f t="array" aca="1" ref="N13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39" s="68" t="str" cm="1">
        <f t="array" aca="1" ref="O13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39" s="68" t="str" cm="1">
        <f t="array" aca="1" ref="P13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39" s="68" t="str" cm="1">
        <f t="array" aca="1" ref="Q13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39" s="68" t="str" cm="1">
        <f t="array" aca="1" ref="R13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39" s="68" t="str" cm="1">
        <f t="array" aca="1" ref="S13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39" s="68" t="str" cm="1">
        <f t="array" aca="1" ref="T13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39" s="68" t="str" cm="1">
        <f t="array" aca="1" ref="U13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39" s="68" t="str" cm="1">
        <f t="array" aca="1" ref="V13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39" s="68" t="str" cm="1">
        <f t="array" aca="1" ref="W13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39" s="68" t="str" cm="1">
        <f t="array" aca="1" ref="X13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39" s="68" t="str" cm="1">
        <f t="array" aca="1" ref="Y13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39" s="68" t="str" cm="1">
        <f t="array" aca="1" ref="Z13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39" s="68" t="str" cm="1">
        <f t="array" aca="1" ref="AA13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39" s="68" t="str" cm="1">
        <f t="array" aca="1" ref="AB13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39" s="68" t="str" cm="1">
        <f t="array" aca="1" ref="AC13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39" s="68" t="str" cm="1">
        <f t="array" aca="1" ref="AD13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39" s="68" t="str" cm="1">
        <f t="array" aca="1" ref="AE13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39" s="68" t="str" cm="1">
        <f t="array" aca="1" ref="AF13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39" s="68" t="str" cm="1">
        <f t="array" aca="1" ref="AG13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39" s="68" t="str" cm="1">
        <f t="array" aca="1" ref="AH13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39" s="68" t="str" cm="1">
        <f t="array" aca="1" ref="AI13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39" s="68" t="str" cm="1">
        <f t="array" aca="1" ref="AJ13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39" s="68" t="str" cm="1">
        <f t="array" aca="1" ref="AK13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39" s="68" t="str" cm="1">
        <f t="array" aca="1" ref="AL13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39" s="68" t="str" cm="1">
        <f t="array" aca="1" ref="AM13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39" s="68" t="str" cm="1">
        <f t="array" aca="1" ref="AN13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39" s="68" t="str" cm="1">
        <f t="array" aca="1" ref="AO13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39" s="68" t="str" cm="1">
        <f t="array" aca="1" ref="AP13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39" s="68" t="str" cm="1">
        <f t="array" aca="1" ref="AQ13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39" s="68" t="str" cm="1">
        <f t="array" aca="1" ref="AR13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39" s="68" t="str" cm="1">
        <f t="array" aca="1" ref="AS13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39" s="68" t="str" cm="1">
        <f t="array" aca="1" ref="AT13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39" s="68" t="str" cm="1">
        <f t="array" aca="1" ref="AU13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39" s="68" t="str" cm="1">
        <f t="array" aca="1" ref="AV13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39" s="68" t="str" cm="1">
        <f t="array" aca="1" ref="AW13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39" s="68" t="str" cm="1">
        <f t="array" aca="1" ref="AX13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40" spans="1:50" x14ac:dyDescent="0.3">
      <c r="A140" s="78" t="str">
        <f>IFERROR(Mérföldkövek[[#This Row],[Feladat ID]],"")</f>
        <v>-</v>
      </c>
      <c r="B140" s="70" t="str">
        <f>IFERROR(Mérföldkövek[[#This Row],[Feladat leírás]],"")</f>
        <v/>
      </c>
      <c r="C140" s="100" t="str">
        <f ca="1">IFERROR(Mérföldkövek[[#This Row],[Kezdés]],"")</f>
        <v/>
      </c>
      <c r="D140" s="100" t="str">
        <f ca="1">IFERROR(Mérföldkövek[[#This Row],[Befejezés]],"")</f>
        <v/>
      </c>
      <c r="E140" s="99" t="str">
        <f>IFERROR(Mérföldkövek[[#This Row],[Volumen]],"")</f>
        <v/>
      </c>
      <c r="F140" s="70" t="str">
        <f>IFERROR(Mérföldkövek[[#This Row],[Kockázat]],"")</f>
        <v/>
      </c>
      <c r="G140" s="70" t="str">
        <f>IFERROR(Mérföldkövek[[#This Row],[Részleg 02]],"")</f>
        <v/>
      </c>
      <c r="H140" s="70" t="str">
        <f>IFERROR(Mérföldkövek[[#This Row],[Részleg 01]],"")</f>
        <v/>
      </c>
      <c r="I140" s="68" t="str" cm="1">
        <f t="array" aca="1" ref="I14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40" s="68" t="str" cm="1">
        <f t="array" aca="1" ref="J14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40" s="68" t="str" cm="1">
        <f t="array" aca="1" ref="K14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40" s="68" t="str" cm="1">
        <f t="array" aca="1" ref="L14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40" s="68" t="str" cm="1">
        <f t="array" aca="1" ref="M14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40" s="68" t="str" cm="1">
        <f t="array" aca="1" ref="N14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40" s="68" t="str" cm="1">
        <f t="array" aca="1" ref="O14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40" s="68" t="str" cm="1">
        <f t="array" aca="1" ref="P14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40" s="68" t="str" cm="1">
        <f t="array" aca="1" ref="Q14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40" s="68" t="str" cm="1">
        <f t="array" aca="1" ref="R14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40" s="68" t="str" cm="1">
        <f t="array" aca="1" ref="S14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40" s="68" t="str" cm="1">
        <f t="array" aca="1" ref="T14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40" s="68" t="str" cm="1">
        <f t="array" aca="1" ref="U14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40" s="68" t="str" cm="1">
        <f t="array" aca="1" ref="V14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40" s="68" t="str" cm="1">
        <f t="array" aca="1" ref="W14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40" s="68" t="str" cm="1">
        <f t="array" aca="1" ref="X14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40" s="68" t="str" cm="1">
        <f t="array" aca="1" ref="Y14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40" s="68" t="str" cm="1">
        <f t="array" aca="1" ref="Z14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40" s="68" t="str" cm="1">
        <f t="array" aca="1" ref="AA14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40" s="68" t="str" cm="1">
        <f t="array" aca="1" ref="AB14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40" s="68" t="str" cm="1">
        <f t="array" aca="1" ref="AC14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40" s="68" t="str" cm="1">
        <f t="array" aca="1" ref="AD14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40" s="68" t="str" cm="1">
        <f t="array" aca="1" ref="AE14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40" s="68" t="str" cm="1">
        <f t="array" aca="1" ref="AF14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40" s="68" t="str" cm="1">
        <f t="array" aca="1" ref="AG14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40" s="68" t="str" cm="1">
        <f t="array" aca="1" ref="AH14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40" s="68" t="str" cm="1">
        <f t="array" aca="1" ref="AI14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40" s="68" t="str" cm="1">
        <f t="array" aca="1" ref="AJ14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40" s="68" t="str" cm="1">
        <f t="array" aca="1" ref="AK14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40" s="68" t="str" cm="1">
        <f t="array" aca="1" ref="AL14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40" s="68" t="str" cm="1">
        <f t="array" aca="1" ref="AM14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40" s="68" t="str" cm="1">
        <f t="array" aca="1" ref="AN14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40" s="68" t="str" cm="1">
        <f t="array" aca="1" ref="AO14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40" s="68" t="str" cm="1">
        <f t="array" aca="1" ref="AP14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40" s="68" t="str" cm="1">
        <f t="array" aca="1" ref="AQ14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40" s="68" t="str" cm="1">
        <f t="array" aca="1" ref="AR14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40" s="68" t="str" cm="1">
        <f t="array" aca="1" ref="AS14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40" s="68" t="str" cm="1">
        <f t="array" aca="1" ref="AT14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40" s="68" t="str" cm="1">
        <f t="array" aca="1" ref="AU14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40" s="68" t="str" cm="1">
        <f t="array" aca="1" ref="AV14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40" s="68" t="str" cm="1">
        <f t="array" aca="1" ref="AW14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40" s="68" t="str" cm="1">
        <f t="array" aca="1" ref="AX14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41" spans="1:50" x14ac:dyDescent="0.3">
      <c r="A141" s="78" t="str">
        <f>IFERROR(Mérföldkövek[[#This Row],[Feladat ID]],"")</f>
        <v>-</v>
      </c>
      <c r="B141" s="70" t="str">
        <f>IFERROR(Mérföldkövek[[#This Row],[Feladat leírás]],"")</f>
        <v/>
      </c>
      <c r="C141" s="100" t="str">
        <f ca="1">IFERROR(Mérföldkövek[[#This Row],[Kezdés]],"")</f>
        <v/>
      </c>
      <c r="D141" s="100" t="str">
        <f ca="1">IFERROR(Mérföldkövek[[#This Row],[Befejezés]],"")</f>
        <v/>
      </c>
      <c r="E141" s="99" t="str">
        <f>IFERROR(Mérföldkövek[[#This Row],[Volumen]],"")</f>
        <v/>
      </c>
      <c r="F141" s="70" t="str">
        <f>IFERROR(Mérföldkövek[[#This Row],[Kockázat]],"")</f>
        <v/>
      </c>
      <c r="G141" s="70" t="str">
        <f>IFERROR(Mérföldkövek[[#This Row],[Részleg 02]],"")</f>
        <v/>
      </c>
      <c r="H141" s="70" t="str">
        <f>IFERROR(Mérföldkövek[[#This Row],[Részleg 01]],"")</f>
        <v/>
      </c>
      <c r="I141" s="68" t="str" cm="1">
        <f t="array" aca="1" ref="I14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41" s="68" t="str" cm="1">
        <f t="array" aca="1" ref="J14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41" s="68" t="str" cm="1">
        <f t="array" aca="1" ref="K14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41" s="68" t="str" cm="1">
        <f t="array" aca="1" ref="L14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41" s="68" t="str" cm="1">
        <f t="array" aca="1" ref="M14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41" s="68" t="str" cm="1">
        <f t="array" aca="1" ref="N14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41" s="68" t="str" cm="1">
        <f t="array" aca="1" ref="O14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41" s="68" t="str" cm="1">
        <f t="array" aca="1" ref="P14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41" s="68" t="str" cm="1">
        <f t="array" aca="1" ref="Q14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41" s="68" t="str" cm="1">
        <f t="array" aca="1" ref="R14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41" s="68" t="str" cm="1">
        <f t="array" aca="1" ref="S14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41" s="68" t="str" cm="1">
        <f t="array" aca="1" ref="T14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41" s="68" t="str" cm="1">
        <f t="array" aca="1" ref="U14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41" s="68" t="str" cm="1">
        <f t="array" aca="1" ref="V14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41" s="68" t="str" cm="1">
        <f t="array" aca="1" ref="W14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41" s="68" t="str" cm="1">
        <f t="array" aca="1" ref="X14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41" s="68" t="str" cm="1">
        <f t="array" aca="1" ref="Y14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41" s="68" t="str" cm="1">
        <f t="array" aca="1" ref="Z14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41" s="68" t="str" cm="1">
        <f t="array" aca="1" ref="AA14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41" s="68" t="str" cm="1">
        <f t="array" aca="1" ref="AB14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41" s="68" t="str" cm="1">
        <f t="array" aca="1" ref="AC14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41" s="68" t="str" cm="1">
        <f t="array" aca="1" ref="AD14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41" s="68" t="str" cm="1">
        <f t="array" aca="1" ref="AE14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41" s="68" t="str" cm="1">
        <f t="array" aca="1" ref="AF14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41" s="68" t="str" cm="1">
        <f t="array" aca="1" ref="AG14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41" s="68" t="str" cm="1">
        <f t="array" aca="1" ref="AH14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41" s="68" t="str" cm="1">
        <f t="array" aca="1" ref="AI14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41" s="68" t="str" cm="1">
        <f t="array" aca="1" ref="AJ14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41" s="68" t="str" cm="1">
        <f t="array" aca="1" ref="AK14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41" s="68" t="str" cm="1">
        <f t="array" aca="1" ref="AL14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41" s="68" t="str" cm="1">
        <f t="array" aca="1" ref="AM14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41" s="68" t="str" cm="1">
        <f t="array" aca="1" ref="AN14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41" s="68" t="str" cm="1">
        <f t="array" aca="1" ref="AO14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41" s="68" t="str" cm="1">
        <f t="array" aca="1" ref="AP14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41" s="68" t="str" cm="1">
        <f t="array" aca="1" ref="AQ14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41" s="68" t="str" cm="1">
        <f t="array" aca="1" ref="AR14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41" s="68" t="str" cm="1">
        <f t="array" aca="1" ref="AS14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41" s="68" t="str" cm="1">
        <f t="array" aca="1" ref="AT14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41" s="68" t="str" cm="1">
        <f t="array" aca="1" ref="AU14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41" s="68" t="str" cm="1">
        <f t="array" aca="1" ref="AV14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41" s="68" t="str" cm="1">
        <f t="array" aca="1" ref="AW14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41" s="68" t="str" cm="1">
        <f t="array" aca="1" ref="AX14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42" spans="1:50" x14ac:dyDescent="0.3">
      <c r="A142" s="78" t="str">
        <f>IFERROR(Mérföldkövek[[#This Row],[Feladat ID]],"")</f>
        <v>-</v>
      </c>
      <c r="B142" s="70" t="str">
        <f>IFERROR(Mérföldkövek[[#This Row],[Feladat leírás]],"")</f>
        <v/>
      </c>
      <c r="C142" s="100" t="str">
        <f ca="1">IFERROR(Mérföldkövek[[#This Row],[Kezdés]],"")</f>
        <v/>
      </c>
      <c r="D142" s="100" t="str">
        <f ca="1">IFERROR(Mérföldkövek[[#This Row],[Befejezés]],"")</f>
        <v/>
      </c>
      <c r="E142" s="99" t="str">
        <f>IFERROR(Mérföldkövek[[#This Row],[Volumen]],"")</f>
        <v/>
      </c>
      <c r="F142" s="70" t="str">
        <f>IFERROR(Mérföldkövek[[#This Row],[Kockázat]],"")</f>
        <v/>
      </c>
      <c r="G142" s="70" t="str">
        <f>IFERROR(Mérföldkövek[[#This Row],[Részleg 02]],"")</f>
        <v/>
      </c>
      <c r="H142" s="70" t="str">
        <f>IFERROR(Mérföldkövek[[#This Row],[Részleg 01]],"")</f>
        <v/>
      </c>
      <c r="I142" s="68" t="str" cm="1">
        <f t="array" aca="1" ref="I14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42" s="68" t="str" cm="1">
        <f t="array" aca="1" ref="J14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42" s="68" t="str" cm="1">
        <f t="array" aca="1" ref="K14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42" s="68" t="str" cm="1">
        <f t="array" aca="1" ref="L14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42" s="68" t="str" cm="1">
        <f t="array" aca="1" ref="M14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42" s="68" t="str" cm="1">
        <f t="array" aca="1" ref="N14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42" s="68" t="str" cm="1">
        <f t="array" aca="1" ref="O14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42" s="68" t="str" cm="1">
        <f t="array" aca="1" ref="P14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42" s="68" t="str" cm="1">
        <f t="array" aca="1" ref="Q14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42" s="68" t="str" cm="1">
        <f t="array" aca="1" ref="R14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42" s="68" t="str" cm="1">
        <f t="array" aca="1" ref="S14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42" s="68" t="str" cm="1">
        <f t="array" aca="1" ref="T14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42" s="68" t="str" cm="1">
        <f t="array" aca="1" ref="U14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42" s="68" t="str" cm="1">
        <f t="array" aca="1" ref="V14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42" s="68" t="str" cm="1">
        <f t="array" aca="1" ref="W14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42" s="68" t="str" cm="1">
        <f t="array" aca="1" ref="X14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42" s="68" t="str" cm="1">
        <f t="array" aca="1" ref="Y14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42" s="68" t="str" cm="1">
        <f t="array" aca="1" ref="Z14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42" s="68" t="str" cm="1">
        <f t="array" aca="1" ref="AA14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42" s="68" t="str" cm="1">
        <f t="array" aca="1" ref="AB14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42" s="68" t="str" cm="1">
        <f t="array" aca="1" ref="AC14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42" s="68" t="str" cm="1">
        <f t="array" aca="1" ref="AD14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42" s="68" t="str" cm="1">
        <f t="array" aca="1" ref="AE14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42" s="68" t="str" cm="1">
        <f t="array" aca="1" ref="AF14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42" s="68" t="str" cm="1">
        <f t="array" aca="1" ref="AG14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42" s="68" t="str" cm="1">
        <f t="array" aca="1" ref="AH14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42" s="68" t="str" cm="1">
        <f t="array" aca="1" ref="AI14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42" s="68" t="str" cm="1">
        <f t="array" aca="1" ref="AJ14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42" s="68" t="str" cm="1">
        <f t="array" aca="1" ref="AK14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42" s="68" t="str" cm="1">
        <f t="array" aca="1" ref="AL14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42" s="68" t="str" cm="1">
        <f t="array" aca="1" ref="AM14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42" s="68" t="str" cm="1">
        <f t="array" aca="1" ref="AN14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42" s="68" t="str" cm="1">
        <f t="array" aca="1" ref="AO14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42" s="68" t="str" cm="1">
        <f t="array" aca="1" ref="AP14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42" s="68" t="str" cm="1">
        <f t="array" aca="1" ref="AQ14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42" s="68" t="str" cm="1">
        <f t="array" aca="1" ref="AR14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42" s="68" t="str" cm="1">
        <f t="array" aca="1" ref="AS14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42" s="68" t="str" cm="1">
        <f t="array" aca="1" ref="AT14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42" s="68" t="str" cm="1">
        <f t="array" aca="1" ref="AU14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42" s="68" t="str" cm="1">
        <f t="array" aca="1" ref="AV14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42" s="68" t="str" cm="1">
        <f t="array" aca="1" ref="AW14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42" s="68" t="str" cm="1">
        <f t="array" aca="1" ref="AX14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43" spans="1:50" x14ac:dyDescent="0.3">
      <c r="A143" s="78" t="str">
        <f>IFERROR(Mérföldkövek[[#This Row],[Feladat ID]],"")</f>
        <v>-</v>
      </c>
      <c r="B143" s="70" t="str">
        <f>IFERROR(Mérföldkövek[[#This Row],[Feladat leírás]],"")</f>
        <v/>
      </c>
      <c r="C143" s="100" t="str">
        <f ca="1">IFERROR(Mérföldkövek[[#This Row],[Kezdés]],"")</f>
        <v/>
      </c>
      <c r="D143" s="100" t="str">
        <f ca="1">IFERROR(Mérföldkövek[[#This Row],[Befejezés]],"")</f>
        <v/>
      </c>
      <c r="E143" s="99" t="str">
        <f>IFERROR(Mérföldkövek[[#This Row],[Volumen]],"")</f>
        <v/>
      </c>
      <c r="F143" s="70" t="str">
        <f>IFERROR(Mérföldkövek[[#This Row],[Kockázat]],"")</f>
        <v/>
      </c>
      <c r="G143" s="70" t="str">
        <f>IFERROR(Mérföldkövek[[#This Row],[Részleg 02]],"")</f>
        <v/>
      </c>
      <c r="H143" s="70" t="str">
        <f>IFERROR(Mérföldkövek[[#This Row],[Részleg 01]],"")</f>
        <v/>
      </c>
      <c r="I143" s="68" t="str" cm="1">
        <f t="array" aca="1" ref="I14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43" s="68" t="str" cm="1">
        <f t="array" aca="1" ref="J14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43" s="68" t="str" cm="1">
        <f t="array" aca="1" ref="K14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43" s="68" t="str" cm="1">
        <f t="array" aca="1" ref="L14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43" s="68" t="str" cm="1">
        <f t="array" aca="1" ref="M14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43" s="68" t="str" cm="1">
        <f t="array" aca="1" ref="N14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43" s="68" t="str" cm="1">
        <f t="array" aca="1" ref="O14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43" s="68" t="str" cm="1">
        <f t="array" aca="1" ref="P14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43" s="68" t="str" cm="1">
        <f t="array" aca="1" ref="Q14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43" s="68" t="str" cm="1">
        <f t="array" aca="1" ref="R14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43" s="68" t="str" cm="1">
        <f t="array" aca="1" ref="S14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43" s="68" t="str" cm="1">
        <f t="array" aca="1" ref="T14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43" s="68" t="str" cm="1">
        <f t="array" aca="1" ref="U14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43" s="68" t="str" cm="1">
        <f t="array" aca="1" ref="V14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43" s="68" t="str" cm="1">
        <f t="array" aca="1" ref="W14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43" s="68" t="str" cm="1">
        <f t="array" aca="1" ref="X14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43" s="68" t="str" cm="1">
        <f t="array" aca="1" ref="Y14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43" s="68" t="str" cm="1">
        <f t="array" aca="1" ref="Z14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43" s="68" t="str" cm="1">
        <f t="array" aca="1" ref="AA14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43" s="68" t="str" cm="1">
        <f t="array" aca="1" ref="AB14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43" s="68" t="str" cm="1">
        <f t="array" aca="1" ref="AC14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43" s="68" t="str" cm="1">
        <f t="array" aca="1" ref="AD14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43" s="68" t="str" cm="1">
        <f t="array" aca="1" ref="AE14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43" s="68" t="str" cm="1">
        <f t="array" aca="1" ref="AF14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43" s="68" t="str" cm="1">
        <f t="array" aca="1" ref="AG14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43" s="68" t="str" cm="1">
        <f t="array" aca="1" ref="AH14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43" s="68" t="str" cm="1">
        <f t="array" aca="1" ref="AI14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43" s="68" t="str" cm="1">
        <f t="array" aca="1" ref="AJ14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43" s="68" t="str" cm="1">
        <f t="array" aca="1" ref="AK14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43" s="68" t="str" cm="1">
        <f t="array" aca="1" ref="AL14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43" s="68" t="str" cm="1">
        <f t="array" aca="1" ref="AM14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43" s="68" t="str" cm="1">
        <f t="array" aca="1" ref="AN14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43" s="68" t="str" cm="1">
        <f t="array" aca="1" ref="AO14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43" s="68" t="str" cm="1">
        <f t="array" aca="1" ref="AP14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43" s="68" t="str" cm="1">
        <f t="array" aca="1" ref="AQ14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43" s="68" t="str" cm="1">
        <f t="array" aca="1" ref="AR14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43" s="68" t="str" cm="1">
        <f t="array" aca="1" ref="AS14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43" s="68" t="str" cm="1">
        <f t="array" aca="1" ref="AT14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43" s="68" t="str" cm="1">
        <f t="array" aca="1" ref="AU14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43" s="68" t="str" cm="1">
        <f t="array" aca="1" ref="AV14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43" s="68" t="str" cm="1">
        <f t="array" aca="1" ref="AW14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43" s="68" t="str" cm="1">
        <f t="array" aca="1" ref="AX14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44" spans="1:50" x14ac:dyDescent="0.3">
      <c r="A144" s="78" t="str">
        <f>IFERROR(Mérföldkövek[[#This Row],[Feladat ID]],"")</f>
        <v>-</v>
      </c>
      <c r="B144" s="70" t="str">
        <f>IFERROR(Mérföldkövek[[#This Row],[Feladat leírás]],"")</f>
        <v/>
      </c>
      <c r="C144" s="100" t="str">
        <f ca="1">IFERROR(Mérföldkövek[[#This Row],[Kezdés]],"")</f>
        <v/>
      </c>
      <c r="D144" s="100" t="str">
        <f ca="1">IFERROR(Mérföldkövek[[#This Row],[Befejezés]],"")</f>
        <v/>
      </c>
      <c r="E144" s="99" t="str">
        <f>IFERROR(Mérföldkövek[[#This Row],[Volumen]],"")</f>
        <v/>
      </c>
      <c r="F144" s="70" t="str">
        <f>IFERROR(Mérföldkövek[[#This Row],[Kockázat]],"")</f>
        <v/>
      </c>
      <c r="G144" s="70" t="str">
        <f>IFERROR(Mérföldkövek[[#This Row],[Részleg 02]],"")</f>
        <v/>
      </c>
      <c r="H144" s="70" t="str">
        <f>IFERROR(Mérföldkövek[[#This Row],[Részleg 01]],"")</f>
        <v/>
      </c>
      <c r="I144" s="68" t="str" cm="1">
        <f t="array" aca="1" ref="I14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44" s="68" t="str" cm="1">
        <f t="array" aca="1" ref="J14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44" s="68" t="str" cm="1">
        <f t="array" aca="1" ref="K14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44" s="68" t="str" cm="1">
        <f t="array" aca="1" ref="L14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44" s="68" t="str" cm="1">
        <f t="array" aca="1" ref="M14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44" s="68" t="str" cm="1">
        <f t="array" aca="1" ref="N14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44" s="68" t="str" cm="1">
        <f t="array" aca="1" ref="O14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44" s="68" t="str" cm="1">
        <f t="array" aca="1" ref="P14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44" s="68" t="str" cm="1">
        <f t="array" aca="1" ref="Q14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44" s="68" t="str" cm="1">
        <f t="array" aca="1" ref="R14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44" s="68" t="str" cm="1">
        <f t="array" aca="1" ref="S14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44" s="68" t="str" cm="1">
        <f t="array" aca="1" ref="T14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44" s="68" t="str" cm="1">
        <f t="array" aca="1" ref="U14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44" s="68" t="str" cm="1">
        <f t="array" aca="1" ref="V14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44" s="68" t="str" cm="1">
        <f t="array" aca="1" ref="W14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44" s="68" t="str" cm="1">
        <f t="array" aca="1" ref="X14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44" s="68" t="str" cm="1">
        <f t="array" aca="1" ref="Y14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44" s="68" t="str" cm="1">
        <f t="array" aca="1" ref="Z14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44" s="68" t="str" cm="1">
        <f t="array" aca="1" ref="AA14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44" s="68" t="str" cm="1">
        <f t="array" aca="1" ref="AB14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44" s="68" t="str" cm="1">
        <f t="array" aca="1" ref="AC14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44" s="68" t="str" cm="1">
        <f t="array" aca="1" ref="AD14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44" s="68" t="str" cm="1">
        <f t="array" aca="1" ref="AE14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44" s="68" t="str" cm="1">
        <f t="array" aca="1" ref="AF14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44" s="68" t="str" cm="1">
        <f t="array" aca="1" ref="AG14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44" s="68" t="str" cm="1">
        <f t="array" aca="1" ref="AH14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44" s="68" t="str" cm="1">
        <f t="array" aca="1" ref="AI14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44" s="68" t="str" cm="1">
        <f t="array" aca="1" ref="AJ14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44" s="68" t="str" cm="1">
        <f t="array" aca="1" ref="AK14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44" s="68" t="str" cm="1">
        <f t="array" aca="1" ref="AL14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44" s="68" t="str" cm="1">
        <f t="array" aca="1" ref="AM14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44" s="68" t="str" cm="1">
        <f t="array" aca="1" ref="AN14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44" s="68" t="str" cm="1">
        <f t="array" aca="1" ref="AO14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44" s="68" t="str" cm="1">
        <f t="array" aca="1" ref="AP14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44" s="68" t="str" cm="1">
        <f t="array" aca="1" ref="AQ14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44" s="68" t="str" cm="1">
        <f t="array" aca="1" ref="AR14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44" s="68" t="str" cm="1">
        <f t="array" aca="1" ref="AS14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44" s="68" t="str" cm="1">
        <f t="array" aca="1" ref="AT14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44" s="68" t="str" cm="1">
        <f t="array" aca="1" ref="AU14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44" s="68" t="str" cm="1">
        <f t="array" aca="1" ref="AV14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44" s="68" t="str" cm="1">
        <f t="array" aca="1" ref="AW14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44" s="68" t="str" cm="1">
        <f t="array" aca="1" ref="AX14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45" spans="1:50" x14ac:dyDescent="0.3">
      <c r="A145" s="78" t="str">
        <f>IFERROR(Mérföldkövek[[#This Row],[Feladat ID]],"")</f>
        <v>-</v>
      </c>
      <c r="B145" s="70" t="str">
        <f>IFERROR(Mérföldkövek[[#This Row],[Feladat leírás]],"")</f>
        <v/>
      </c>
      <c r="C145" s="100" t="str">
        <f ca="1">IFERROR(Mérföldkövek[[#This Row],[Kezdés]],"")</f>
        <v/>
      </c>
      <c r="D145" s="100" t="str">
        <f ca="1">IFERROR(Mérföldkövek[[#This Row],[Befejezés]],"")</f>
        <v/>
      </c>
      <c r="E145" s="99" t="str">
        <f>IFERROR(Mérföldkövek[[#This Row],[Volumen]],"")</f>
        <v/>
      </c>
      <c r="F145" s="70" t="str">
        <f>IFERROR(Mérföldkövek[[#This Row],[Kockázat]],"")</f>
        <v/>
      </c>
      <c r="G145" s="70" t="str">
        <f>IFERROR(Mérföldkövek[[#This Row],[Részleg 02]],"")</f>
        <v/>
      </c>
      <c r="H145" s="70" t="str">
        <f>IFERROR(Mérföldkövek[[#This Row],[Részleg 01]],"")</f>
        <v/>
      </c>
      <c r="I145" s="68" t="str" cm="1">
        <f t="array" aca="1" ref="I14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45" s="68" t="str" cm="1">
        <f t="array" aca="1" ref="J14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45" s="68" t="str" cm="1">
        <f t="array" aca="1" ref="K14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45" s="68" t="str" cm="1">
        <f t="array" aca="1" ref="L14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45" s="68" t="str" cm="1">
        <f t="array" aca="1" ref="M14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45" s="68" t="str" cm="1">
        <f t="array" aca="1" ref="N14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45" s="68" t="str" cm="1">
        <f t="array" aca="1" ref="O14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45" s="68" t="str" cm="1">
        <f t="array" aca="1" ref="P14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45" s="68" t="str" cm="1">
        <f t="array" aca="1" ref="Q14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45" s="68" t="str" cm="1">
        <f t="array" aca="1" ref="R14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45" s="68" t="str" cm="1">
        <f t="array" aca="1" ref="S14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45" s="68" t="str" cm="1">
        <f t="array" aca="1" ref="T14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45" s="68" t="str" cm="1">
        <f t="array" aca="1" ref="U14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45" s="68" t="str" cm="1">
        <f t="array" aca="1" ref="V14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45" s="68" t="str" cm="1">
        <f t="array" aca="1" ref="W14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45" s="68" t="str" cm="1">
        <f t="array" aca="1" ref="X14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45" s="68" t="str" cm="1">
        <f t="array" aca="1" ref="Y14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45" s="68" t="str" cm="1">
        <f t="array" aca="1" ref="Z14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45" s="68" t="str" cm="1">
        <f t="array" aca="1" ref="AA14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45" s="68" t="str" cm="1">
        <f t="array" aca="1" ref="AB14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45" s="68" t="str" cm="1">
        <f t="array" aca="1" ref="AC14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45" s="68" t="str" cm="1">
        <f t="array" aca="1" ref="AD14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45" s="68" t="str" cm="1">
        <f t="array" aca="1" ref="AE14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45" s="68" t="str" cm="1">
        <f t="array" aca="1" ref="AF14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45" s="68" t="str" cm="1">
        <f t="array" aca="1" ref="AG14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45" s="68" t="str" cm="1">
        <f t="array" aca="1" ref="AH14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45" s="68" t="str" cm="1">
        <f t="array" aca="1" ref="AI14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45" s="68" t="str" cm="1">
        <f t="array" aca="1" ref="AJ14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45" s="68" t="str" cm="1">
        <f t="array" aca="1" ref="AK14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45" s="68" t="str" cm="1">
        <f t="array" aca="1" ref="AL14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45" s="68" t="str" cm="1">
        <f t="array" aca="1" ref="AM14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45" s="68" t="str" cm="1">
        <f t="array" aca="1" ref="AN14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45" s="68" t="str" cm="1">
        <f t="array" aca="1" ref="AO14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45" s="68" t="str" cm="1">
        <f t="array" aca="1" ref="AP14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45" s="68" t="str" cm="1">
        <f t="array" aca="1" ref="AQ14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45" s="68" t="str" cm="1">
        <f t="array" aca="1" ref="AR14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45" s="68" t="str" cm="1">
        <f t="array" aca="1" ref="AS14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45" s="68" t="str" cm="1">
        <f t="array" aca="1" ref="AT14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45" s="68" t="str" cm="1">
        <f t="array" aca="1" ref="AU14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45" s="68" t="str" cm="1">
        <f t="array" aca="1" ref="AV14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45" s="68" t="str" cm="1">
        <f t="array" aca="1" ref="AW14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45" s="68" t="str" cm="1">
        <f t="array" aca="1" ref="AX14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46" spans="1:50" x14ac:dyDescent="0.3">
      <c r="A146" s="78" t="str">
        <f>IFERROR(Mérföldkövek[[#This Row],[Feladat ID]],"")</f>
        <v>-</v>
      </c>
      <c r="B146" s="70" t="str">
        <f>IFERROR(Mérföldkövek[[#This Row],[Feladat leírás]],"")</f>
        <v/>
      </c>
      <c r="C146" s="100" t="str">
        <f ca="1">IFERROR(Mérföldkövek[[#This Row],[Kezdés]],"")</f>
        <v/>
      </c>
      <c r="D146" s="100" t="str">
        <f ca="1">IFERROR(Mérföldkövek[[#This Row],[Befejezés]],"")</f>
        <v/>
      </c>
      <c r="E146" s="99" t="str">
        <f>IFERROR(Mérföldkövek[[#This Row],[Volumen]],"")</f>
        <v/>
      </c>
      <c r="F146" s="70" t="str">
        <f>IFERROR(Mérföldkövek[[#This Row],[Kockázat]],"")</f>
        <v/>
      </c>
      <c r="G146" s="70" t="str">
        <f>IFERROR(Mérföldkövek[[#This Row],[Részleg 02]],"")</f>
        <v/>
      </c>
      <c r="H146" s="70" t="str">
        <f>IFERROR(Mérföldkövek[[#This Row],[Részleg 01]],"")</f>
        <v/>
      </c>
      <c r="I146" s="68" t="str" cm="1">
        <f t="array" aca="1" ref="I14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46" s="68" t="str" cm="1">
        <f t="array" aca="1" ref="J14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46" s="68" t="str" cm="1">
        <f t="array" aca="1" ref="K14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46" s="68" t="str" cm="1">
        <f t="array" aca="1" ref="L14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46" s="68" t="str" cm="1">
        <f t="array" aca="1" ref="M14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46" s="68" t="str" cm="1">
        <f t="array" aca="1" ref="N14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46" s="68" t="str" cm="1">
        <f t="array" aca="1" ref="O14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46" s="68" t="str" cm="1">
        <f t="array" aca="1" ref="P14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46" s="68" t="str" cm="1">
        <f t="array" aca="1" ref="Q14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46" s="68" t="str" cm="1">
        <f t="array" aca="1" ref="R14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46" s="68" t="str" cm="1">
        <f t="array" aca="1" ref="S14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46" s="68" t="str" cm="1">
        <f t="array" aca="1" ref="T14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46" s="68" t="str" cm="1">
        <f t="array" aca="1" ref="U14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46" s="68" t="str" cm="1">
        <f t="array" aca="1" ref="V14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46" s="68" t="str" cm="1">
        <f t="array" aca="1" ref="W14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46" s="68" t="str" cm="1">
        <f t="array" aca="1" ref="X14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46" s="68" t="str" cm="1">
        <f t="array" aca="1" ref="Y14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46" s="68" t="str" cm="1">
        <f t="array" aca="1" ref="Z14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46" s="68" t="str" cm="1">
        <f t="array" aca="1" ref="AA14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46" s="68" t="str" cm="1">
        <f t="array" aca="1" ref="AB14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46" s="68" t="str" cm="1">
        <f t="array" aca="1" ref="AC14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46" s="68" t="str" cm="1">
        <f t="array" aca="1" ref="AD14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46" s="68" t="str" cm="1">
        <f t="array" aca="1" ref="AE14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46" s="68" t="str" cm="1">
        <f t="array" aca="1" ref="AF14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46" s="68" t="str" cm="1">
        <f t="array" aca="1" ref="AG14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46" s="68" t="str" cm="1">
        <f t="array" aca="1" ref="AH14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46" s="68" t="str" cm="1">
        <f t="array" aca="1" ref="AI14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46" s="68" t="str" cm="1">
        <f t="array" aca="1" ref="AJ14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46" s="68" t="str" cm="1">
        <f t="array" aca="1" ref="AK14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46" s="68" t="str" cm="1">
        <f t="array" aca="1" ref="AL14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46" s="68" t="str" cm="1">
        <f t="array" aca="1" ref="AM14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46" s="68" t="str" cm="1">
        <f t="array" aca="1" ref="AN14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46" s="68" t="str" cm="1">
        <f t="array" aca="1" ref="AO14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46" s="68" t="str" cm="1">
        <f t="array" aca="1" ref="AP14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46" s="68" t="str" cm="1">
        <f t="array" aca="1" ref="AQ14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46" s="68" t="str" cm="1">
        <f t="array" aca="1" ref="AR14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46" s="68" t="str" cm="1">
        <f t="array" aca="1" ref="AS14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46" s="68" t="str" cm="1">
        <f t="array" aca="1" ref="AT14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46" s="68" t="str" cm="1">
        <f t="array" aca="1" ref="AU14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46" s="68" t="str" cm="1">
        <f t="array" aca="1" ref="AV14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46" s="68" t="str" cm="1">
        <f t="array" aca="1" ref="AW14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46" s="68" t="str" cm="1">
        <f t="array" aca="1" ref="AX14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47" spans="1:50" x14ac:dyDescent="0.3">
      <c r="A147" s="78" t="str">
        <f>IFERROR(Mérföldkövek[[#This Row],[Feladat ID]],"")</f>
        <v>-</v>
      </c>
      <c r="B147" s="70" t="str">
        <f>IFERROR(Mérföldkövek[[#This Row],[Feladat leírás]],"")</f>
        <v/>
      </c>
      <c r="C147" s="100" t="str">
        <f ca="1">IFERROR(Mérföldkövek[[#This Row],[Kezdés]],"")</f>
        <v/>
      </c>
      <c r="D147" s="100" t="str">
        <f ca="1">IFERROR(Mérföldkövek[[#This Row],[Befejezés]],"")</f>
        <v/>
      </c>
      <c r="E147" s="99" t="str">
        <f>IFERROR(Mérföldkövek[[#This Row],[Volumen]],"")</f>
        <v/>
      </c>
      <c r="F147" s="70" t="str">
        <f>IFERROR(Mérföldkövek[[#This Row],[Kockázat]],"")</f>
        <v/>
      </c>
      <c r="G147" s="70" t="str">
        <f>IFERROR(Mérföldkövek[[#This Row],[Részleg 02]],"")</f>
        <v/>
      </c>
      <c r="H147" s="70" t="str">
        <f>IFERROR(Mérföldkövek[[#This Row],[Részleg 01]],"")</f>
        <v/>
      </c>
      <c r="I147" s="68" t="str" cm="1">
        <f t="array" aca="1" ref="I14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47" s="68" t="str" cm="1">
        <f t="array" aca="1" ref="J14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47" s="68" t="str" cm="1">
        <f t="array" aca="1" ref="K14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47" s="68" t="str" cm="1">
        <f t="array" aca="1" ref="L14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47" s="68" t="str" cm="1">
        <f t="array" aca="1" ref="M14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47" s="68" t="str" cm="1">
        <f t="array" aca="1" ref="N14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47" s="68" t="str" cm="1">
        <f t="array" aca="1" ref="O14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47" s="68" t="str" cm="1">
        <f t="array" aca="1" ref="P14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47" s="68" t="str" cm="1">
        <f t="array" aca="1" ref="Q14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47" s="68" t="str" cm="1">
        <f t="array" aca="1" ref="R14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47" s="68" t="str" cm="1">
        <f t="array" aca="1" ref="S14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47" s="68" t="str" cm="1">
        <f t="array" aca="1" ref="T14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47" s="68" t="str" cm="1">
        <f t="array" aca="1" ref="U14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47" s="68" t="str" cm="1">
        <f t="array" aca="1" ref="V14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47" s="68" t="str" cm="1">
        <f t="array" aca="1" ref="W14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47" s="68" t="str" cm="1">
        <f t="array" aca="1" ref="X14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47" s="68" t="str" cm="1">
        <f t="array" aca="1" ref="Y14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47" s="68" t="str" cm="1">
        <f t="array" aca="1" ref="Z14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47" s="68" t="str" cm="1">
        <f t="array" aca="1" ref="AA14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47" s="68" t="str" cm="1">
        <f t="array" aca="1" ref="AB14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47" s="68" t="str" cm="1">
        <f t="array" aca="1" ref="AC14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47" s="68" t="str" cm="1">
        <f t="array" aca="1" ref="AD14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47" s="68" t="str" cm="1">
        <f t="array" aca="1" ref="AE14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47" s="68" t="str" cm="1">
        <f t="array" aca="1" ref="AF14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47" s="68" t="str" cm="1">
        <f t="array" aca="1" ref="AG14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47" s="68" t="str" cm="1">
        <f t="array" aca="1" ref="AH14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47" s="68" t="str" cm="1">
        <f t="array" aca="1" ref="AI14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47" s="68" t="str" cm="1">
        <f t="array" aca="1" ref="AJ14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47" s="68" t="str" cm="1">
        <f t="array" aca="1" ref="AK14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47" s="68" t="str" cm="1">
        <f t="array" aca="1" ref="AL14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47" s="68" t="str" cm="1">
        <f t="array" aca="1" ref="AM14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47" s="68" t="str" cm="1">
        <f t="array" aca="1" ref="AN14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47" s="68" t="str" cm="1">
        <f t="array" aca="1" ref="AO14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47" s="68" t="str" cm="1">
        <f t="array" aca="1" ref="AP14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47" s="68" t="str" cm="1">
        <f t="array" aca="1" ref="AQ14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47" s="68" t="str" cm="1">
        <f t="array" aca="1" ref="AR14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47" s="68" t="str" cm="1">
        <f t="array" aca="1" ref="AS14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47" s="68" t="str" cm="1">
        <f t="array" aca="1" ref="AT14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47" s="68" t="str" cm="1">
        <f t="array" aca="1" ref="AU14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47" s="68" t="str" cm="1">
        <f t="array" aca="1" ref="AV14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47" s="68" t="str" cm="1">
        <f t="array" aca="1" ref="AW14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47" s="68" t="str" cm="1">
        <f t="array" aca="1" ref="AX14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48" spans="1:50" x14ac:dyDescent="0.3">
      <c r="A148" s="78" t="str">
        <f>IFERROR(Mérföldkövek[[#This Row],[Feladat ID]],"")</f>
        <v>-</v>
      </c>
      <c r="B148" s="70" t="str">
        <f>IFERROR(Mérföldkövek[[#This Row],[Feladat leírás]],"")</f>
        <v/>
      </c>
      <c r="C148" s="100" t="str">
        <f ca="1">IFERROR(Mérföldkövek[[#This Row],[Kezdés]],"")</f>
        <v/>
      </c>
      <c r="D148" s="100" t="str">
        <f ca="1">IFERROR(Mérföldkövek[[#This Row],[Befejezés]],"")</f>
        <v/>
      </c>
      <c r="E148" s="99" t="str">
        <f>IFERROR(Mérföldkövek[[#This Row],[Volumen]],"")</f>
        <v/>
      </c>
      <c r="F148" s="70" t="str">
        <f>IFERROR(Mérföldkövek[[#This Row],[Kockázat]],"")</f>
        <v/>
      </c>
      <c r="G148" s="70" t="str">
        <f>IFERROR(Mérföldkövek[[#This Row],[Részleg 02]],"")</f>
        <v/>
      </c>
      <c r="H148" s="70" t="str">
        <f>IFERROR(Mérföldkövek[[#This Row],[Részleg 01]],"")</f>
        <v/>
      </c>
      <c r="I148" s="68" t="str" cm="1">
        <f t="array" aca="1" ref="I14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48" s="68" t="str" cm="1">
        <f t="array" aca="1" ref="J14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48" s="68" t="str" cm="1">
        <f t="array" aca="1" ref="K14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48" s="68" t="str" cm="1">
        <f t="array" aca="1" ref="L14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48" s="68" t="str" cm="1">
        <f t="array" aca="1" ref="M14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48" s="68" t="str" cm="1">
        <f t="array" aca="1" ref="N14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48" s="68" t="str" cm="1">
        <f t="array" aca="1" ref="O14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48" s="68" t="str" cm="1">
        <f t="array" aca="1" ref="P14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48" s="68" t="str" cm="1">
        <f t="array" aca="1" ref="Q14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48" s="68" t="str" cm="1">
        <f t="array" aca="1" ref="R14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48" s="68" t="str" cm="1">
        <f t="array" aca="1" ref="S14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48" s="68" t="str" cm="1">
        <f t="array" aca="1" ref="T14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48" s="68" t="str" cm="1">
        <f t="array" aca="1" ref="U14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48" s="68" t="str" cm="1">
        <f t="array" aca="1" ref="V14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48" s="68" t="str" cm="1">
        <f t="array" aca="1" ref="W14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48" s="68" t="str" cm="1">
        <f t="array" aca="1" ref="X14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48" s="68" t="str" cm="1">
        <f t="array" aca="1" ref="Y14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48" s="68" t="str" cm="1">
        <f t="array" aca="1" ref="Z14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48" s="68" t="str" cm="1">
        <f t="array" aca="1" ref="AA14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48" s="68" t="str" cm="1">
        <f t="array" aca="1" ref="AB14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48" s="68" t="str" cm="1">
        <f t="array" aca="1" ref="AC14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48" s="68" t="str" cm="1">
        <f t="array" aca="1" ref="AD14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48" s="68" t="str" cm="1">
        <f t="array" aca="1" ref="AE14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48" s="68" t="str" cm="1">
        <f t="array" aca="1" ref="AF14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48" s="68" t="str" cm="1">
        <f t="array" aca="1" ref="AG14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48" s="68" t="str" cm="1">
        <f t="array" aca="1" ref="AH14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48" s="68" t="str" cm="1">
        <f t="array" aca="1" ref="AI14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48" s="68" t="str" cm="1">
        <f t="array" aca="1" ref="AJ14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48" s="68" t="str" cm="1">
        <f t="array" aca="1" ref="AK14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48" s="68" t="str" cm="1">
        <f t="array" aca="1" ref="AL14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48" s="68" t="str" cm="1">
        <f t="array" aca="1" ref="AM14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48" s="68" t="str" cm="1">
        <f t="array" aca="1" ref="AN14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48" s="68" t="str" cm="1">
        <f t="array" aca="1" ref="AO14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48" s="68" t="str" cm="1">
        <f t="array" aca="1" ref="AP14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48" s="68" t="str" cm="1">
        <f t="array" aca="1" ref="AQ14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48" s="68" t="str" cm="1">
        <f t="array" aca="1" ref="AR14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48" s="68" t="str" cm="1">
        <f t="array" aca="1" ref="AS14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48" s="68" t="str" cm="1">
        <f t="array" aca="1" ref="AT14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48" s="68" t="str" cm="1">
        <f t="array" aca="1" ref="AU14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48" s="68" t="str" cm="1">
        <f t="array" aca="1" ref="AV14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48" s="68" t="str" cm="1">
        <f t="array" aca="1" ref="AW14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48" s="68" t="str" cm="1">
        <f t="array" aca="1" ref="AX14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49" spans="1:50" x14ac:dyDescent="0.3">
      <c r="A149" s="78" t="str">
        <f>IFERROR(Mérföldkövek[[#This Row],[Feladat ID]],"")</f>
        <v>-</v>
      </c>
      <c r="B149" s="70" t="str">
        <f>IFERROR(Mérföldkövek[[#This Row],[Feladat leírás]],"")</f>
        <v/>
      </c>
      <c r="C149" s="100" t="str">
        <f ca="1">IFERROR(Mérföldkövek[[#This Row],[Kezdés]],"")</f>
        <v/>
      </c>
      <c r="D149" s="100" t="str">
        <f ca="1">IFERROR(Mérföldkövek[[#This Row],[Befejezés]],"")</f>
        <v/>
      </c>
      <c r="E149" s="99" t="str">
        <f>IFERROR(Mérföldkövek[[#This Row],[Volumen]],"")</f>
        <v/>
      </c>
      <c r="F149" s="70" t="str">
        <f>IFERROR(Mérföldkövek[[#This Row],[Kockázat]],"")</f>
        <v/>
      </c>
      <c r="G149" s="70" t="str">
        <f>IFERROR(Mérföldkövek[[#This Row],[Részleg 02]],"")</f>
        <v/>
      </c>
      <c r="H149" s="70" t="str">
        <f>IFERROR(Mérföldkövek[[#This Row],[Részleg 01]],"")</f>
        <v/>
      </c>
      <c r="I149" s="68" t="str" cm="1">
        <f t="array" aca="1" ref="I14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49" s="68" t="str" cm="1">
        <f t="array" aca="1" ref="J14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49" s="68" t="str" cm="1">
        <f t="array" aca="1" ref="K14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49" s="68" t="str" cm="1">
        <f t="array" aca="1" ref="L14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49" s="68" t="str" cm="1">
        <f t="array" aca="1" ref="M14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49" s="68" t="str" cm="1">
        <f t="array" aca="1" ref="N14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49" s="68" t="str" cm="1">
        <f t="array" aca="1" ref="O14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49" s="68" t="str" cm="1">
        <f t="array" aca="1" ref="P14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49" s="68" t="str" cm="1">
        <f t="array" aca="1" ref="Q14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49" s="68" t="str" cm="1">
        <f t="array" aca="1" ref="R14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49" s="68" t="str" cm="1">
        <f t="array" aca="1" ref="S14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49" s="68" t="str" cm="1">
        <f t="array" aca="1" ref="T14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49" s="68" t="str" cm="1">
        <f t="array" aca="1" ref="U14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49" s="68" t="str" cm="1">
        <f t="array" aca="1" ref="V14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49" s="68" t="str" cm="1">
        <f t="array" aca="1" ref="W14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49" s="68" t="str" cm="1">
        <f t="array" aca="1" ref="X14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49" s="68" t="str" cm="1">
        <f t="array" aca="1" ref="Y14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49" s="68" t="str" cm="1">
        <f t="array" aca="1" ref="Z14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49" s="68" t="str" cm="1">
        <f t="array" aca="1" ref="AA14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49" s="68" t="str" cm="1">
        <f t="array" aca="1" ref="AB14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49" s="68" t="str" cm="1">
        <f t="array" aca="1" ref="AC14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49" s="68" t="str" cm="1">
        <f t="array" aca="1" ref="AD14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49" s="68" t="str" cm="1">
        <f t="array" aca="1" ref="AE14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49" s="68" t="str" cm="1">
        <f t="array" aca="1" ref="AF14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49" s="68" t="str" cm="1">
        <f t="array" aca="1" ref="AG14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49" s="68" t="str" cm="1">
        <f t="array" aca="1" ref="AH14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49" s="68" t="str" cm="1">
        <f t="array" aca="1" ref="AI14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49" s="68" t="str" cm="1">
        <f t="array" aca="1" ref="AJ14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49" s="68" t="str" cm="1">
        <f t="array" aca="1" ref="AK14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49" s="68" t="str" cm="1">
        <f t="array" aca="1" ref="AL14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49" s="68" t="str" cm="1">
        <f t="array" aca="1" ref="AM14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49" s="68" t="str" cm="1">
        <f t="array" aca="1" ref="AN14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49" s="68" t="str" cm="1">
        <f t="array" aca="1" ref="AO14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49" s="68" t="str" cm="1">
        <f t="array" aca="1" ref="AP14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49" s="68" t="str" cm="1">
        <f t="array" aca="1" ref="AQ14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49" s="68" t="str" cm="1">
        <f t="array" aca="1" ref="AR14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49" s="68" t="str" cm="1">
        <f t="array" aca="1" ref="AS14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49" s="68" t="str" cm="1">
        <f t="array" aca="1" ref="AT14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49" s="68" t="str" cm="1">
        <f t="array" aca="1" ref="AU14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49" s="68" t="str" cm="1">
        <f t="array" aca="1" ref="AV14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49" s="68" t="str" cm="1">
        <f t="array" aca="1" ref="AW14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49" s="68" t="str" cm="1">
        <f t="array" aca="1" ref="AX14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50" spans="1:50" x14ac:dyDescent="0.3">
      <c r="A150" s="78" t="str">
        <f>IFERROR(Mérföldkövek[[#This Row],[Feladat ID]],"")</f>
        <v>-</v>
      </c>
      <c r="B150" s="70" t="str">
        <f>IFERROR(Mérföldkövek[[#This Row],[Feladat leírás]],"")</f>
        <v/>
      </c>
      <c r="C150" s="100" t="str">
        <f ca="1">IFERROR(Mérföldkövek[[#This Row],[Kezdés]],"")</f>
        <v/>
      </c>
      <c r="D150" s="100" t="str">
        <f ca="1">IFERROR(Mérföldkövek[[#This Row],[Befejezés]],"")</f>
        <v/>
      </c>
      <c r="E150" s="99" t="str">
        <f>IFERROR(Mérföldkövek[[#This Row],[Volumen]],"")</f>
        <v/>
      </c>
      <c r="F150" s="70" t="str">
        <f>IFERROR(Mérföldkövek[[#This Row],[Kockázat]],"")</f>
        <v/>
      </c>
      <c r="G150" s="70" t="str">
        <f>IFERROR(Mérföldkövek[[#This Row],[Részleg 02]],"")</f>
        <v/>
      </c>
      <c r="H150" s="70" t="str">
        <f>IFERROR(Mérföldkövek[[#This Row],[Részleg 01]],"")</f>
        <v/>
      </c>
      <c r="I150" s="68" t="str" cm="1">
        <f t="array" aca="1" ref="I15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50" s="68" t="str" cm="1">
        <f t="array" aca="1" ref="J15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50" s="68" t="str" cm="1">
        <f t="array" aca="1" ref="K15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50" s="68" t="str" cm="1">
        <f t="array" aca="1" ref="L15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50" s="68" t="str" cm="1">
        <f t="array" aca="1" ref="M15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50" s="68" t="str" cm="1">
        <f t="array" aca="1" ref="N15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50" s="68" t="str" cm="1">
        <f t="array" aca="1" ref="O15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50" s="68" t="str" cm="1">
        <f t="array" aca="1" ref="P15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50" s="68" t="str" cm="1">
        <f t="array" aca="1" ref="Q15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50" s="68" t="str" cm="1">
        <f t="array" aca="1" ref="R15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50" s="68" t="str" cm="1">
        <f t="array" aca="1" ref="S15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50" s="68" t="str" cm="1">
        <f t="array" aca="1" ref="T15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50" s="68" t="str" cm="1">
        <f t="array" aca="1" ref="U15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50" s="68" t="str" cm="1">
        <f t="array" aca="1" ref="V15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50" s="68" t="str" cm="1">
        <f t="array" aca="1" ref="W15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50" s="68" t="str" cm="1">
        <f t="array" aca="1" ref="X15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50" s="68" t="str" cm="1">
        <f t="array" aca="1" ref="Y15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50" s="68" t="str" cm="1">
        <f t="array" aca="1" ref="Z15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50" s="68" t="str" cm="1">
        <f t="array" aca="1" ref="AA15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50" s="68" t="str" cm="1">
        <f t="array" aca="1" ref="AB15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50" s="68" t="str" cm="1">
        <f t="array" aca="1" ref="AC15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50" s="68" t="str" cm="1">
        <f t="array" aca="1" ref="AD15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50" s="68" t="str" cm="1">
        <f t="array" aca="1" ref="AE15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50" s="68" t="str" cm="1">
        <f t="array" aca="1" ref="AF15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50" s="68" t="str" cm="1">
        <f t="array" aca="1" ref="AG15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50" s="68" t="str" cm="1">
        <f t="array" aca="1" ref="AH15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50" s="68" t="str" cm="1">
        <f t="array" aca="1" ref="AI15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50" s="68" t="str" cm="1">
        <f t="array" aca="1" ref="AJ15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50" s="68" t="str" cm="1">
        <f t="array" aca="1" ref="AK15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50" s="68" t="str" cm="1">
        <f t="array" aca="1" ref="AL15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50" s="68" t="str" cm="1">
        <f t="array" aca="1" ref="AM15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50" s="68" t="str" cm="1">
        <f t="array" aca="1" ref="AN15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50" s="68" t="str" cm="1">
        <f t="array" aca="1" ref="AO15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50" s="68" t="str" cm="1">
        <f t="array" aca="1" ref="AP15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50" s="68" t="str" cm="1">
        <f t="array" aca="1" ref="AQ15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50" s="68" t="str" cm="1">
        <f t="array" aca="1" ref="AR15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50" s="68" t="str" cm="1">
        <f t="array" aca="1" ref="AS15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50" s="68" t="str" cm="1">
        <f t="array" aca="1" ref="AT15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50" s="68" t="str" cm="1">
        <f t="array" aca="1" ref="AU15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50" s="68" t="str" cm="1">
        <f t="array" aca="1" ref="AV15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50" s="68" t="str" cm="1">
        <f t="array" aca="1" ref="AW15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50" s="68" t="str" cm="1">
        <f t="array" aca="1" ref="AX15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51" spans="1:50" x14ac:dyDescent="0.3">
      <c r="A151" s="78" t="str">
        <f>IFERROR(Mérföldkövek[[#This Row],[Feladat ID]],"")</f>
        <v>-</v>
      </c>
      <c r="B151" s="70" t="str">
        <f>IFERROR(Mérföldkövek[[#This Row],[Feladat leírás]],"")</f>
        <v/>
      </c>
      <c r="C151" s="100" t="str">
        <f ca="1">IFERROR(Mérföldkövek[[#This Row],[Kezdés]],"")</f>
        <v/>
      </c>
      <c r="D151" s="100" t="str">
        <f ca="1">IFERROR(Mérföldkövek[[#This Row],[Befejezés]],"")</f>
        <v/>
      </c>
      <c r="E151" s="99" t="str">
        <f>IFERROR(Mérföldkövek[[#This Row],[Volumen]],"")</f>
        <v/>
      </c>
      <c r="F151" s="70" t="str">
        <f>IFERROR(Mérföldkövek[[#This Row],[Kockázat]],"")</f>
        <v/>
      </c>
      <c r="G151" s="70" t="str">
        <f>IFERROR(Mérföldkövek[[#This Row],[Részleg 02]],"")</f>
        <v/>
      </c>
      <c r="H151" s="70" t="str">
        <f>IFERROR(Mérföldkövek[[#This Row],[Részleg 01]],"")</f>
        <v/>
      </c>
      <c r="I151" s="68" t="str" cm="1">
        <f t="array" aca="1" ref="I15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51" s="68" t="str" cm="1">
        <f t="array" aca="1" ref="J15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51" s="68" t="str" cm="1">
        <f t="array" aca="1" ref="K15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51" s="68" t="str" cm="1">
        <f t="array" aca="1" ref="L15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51" s="68" t="str" cm="1">
        <f t="array" aca="1" ref="M15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51" s="68" t="str" cm="1">
        <f t="array" aca="1" ref="N15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51" s="68" t="str" cm="1">
        <f t="array" aca="1" ref="O15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51" s="68" t="str" cm="1">
        <f t="array" aca="1" ref="P15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51" s="68" t="str" cm="1">
        <f t="array" aca="1" ref="Q15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51" s="68" t="str" cm="1">
        <f t="array" aca="1" ref="R15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51" s="68" t="str" cm="1">
        <f t="array" aca="1" ref="S15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51" s="68" t="str" cm="1">
        <f t="array" aca="1" ref="T15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51" s="68" t="str" cm="1">
        <f t="array" aca="1" ref="U15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51" s="68" t="str" cm="1">
        <f t="array" aca="1" ref="V15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51" s="68" t="str" cm="1">
        <f t="array" aca="1" ref="W15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51" s="68" t="str" cm="1">
        <f t="array" aca="1" ref="X15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51" s="68" t="str" cm="1">
        <f t="array" aca="1" ref="Y15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51" s="68" t="str" cm="1">
        <f t="array" aca="1" ref="Z15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51" s="68" t="str" cm="1">
        <f t="array" aca="1" ref="AA15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51" s="68" t="str" cm="1">
        <f t="array" aca="1" ref="AB15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51" s="68" t="str" cm="1">
        <f t="array" aca="1" ref="AC15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51" s="68" t="str" cm="1">
        <f t="array" aca="1" ref="AD15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51" s="68" t="str" cm="1">
        <f t="array" aca="1" ref="AE15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51" s="68" t="str" cm="1">
        <f t="array" aca="1" ref="AF15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51" s="68" t="str" cm="1">
        <f t="array" aca="1" ref="AG15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51" s="68" t="str" cm="1">
        <f t="array" aca="1" ref="AH15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51" s="68" t="str" cm="1">
        <f t="array" aca="1" ref="AI15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51" s="68" t="str" cm="1">
        <f t="array" aca="1" ref="AJ15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51" s="68" t="str" cm="1">
        <f t="array" aca="1" ref="AK15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51" s="68" t="str" cm="1">
        <f t="array" aca="1" ref="AL15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51" s="68" t="str" cm="1">
        <f t="array" aca="1" ref="AM15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51" s="68" t="str" cm="1">
        <f t="array" aca="1" ref="AN15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51" s="68" t="str" cm="1">
        <f t="array" aca="1" ref="AO15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51" s="68" t="str" cm="1">
        <f t="array" aca="1" ref="AP15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51" s="68" t="str" cm="1">
        <f t="array" aca="1" ref="AQ15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51" s="68" t="str" cm="1">
        <f t="array" aca="1" ref="AR15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51" s="68" t="str" cm="1">
        <f t="array" aca="1" ref="AS15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51" s="68" t="str" cm="1">
        <f t="array" aca="1" ref="AT15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51" s="68" t="str" cm="1">
        <f t="array" aca="1" ref="AU15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51" s="68" t="str" cm="1">
        <f t="array" aca="1" ref="AV15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51" s="68" t="str" cm="1">
        <f t="array" aca="1" ref="AW15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51" s="68" t="str" cm="1">
        <f t="array" aca="1" ref="AX15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52" spans="1:50" x14ac:dyDescent="0.3">
      <c r="A152" s="78" t="str">
        <f>IFERROR(Mérföldkövek[[#This Row],[Feladat ID]],"")</f>
        <v>-</v>
      </c>
      <c r="B152" s="70" t="str">
        <f>IFERROR(Mérföldkövek[[#This Row],[Feladat leírás]],"")</f>
        <v/>
      </c>
      <c r="C152" s="100" t="str">
        <f ca="1">IFERROR(Mérföldkövek[[#This Row],[Kezdés]],"")</f>
        <v/>
      </c>
      <c r="D152" s="100" t="str">
        <f ca="1">IFERROR(Mérföldkövek[[#This Row],[Befejezés]],"")</f>
        <v/>
      </c>
      <c r="E152" s="99" t="str">
        <f>IFERROR(Mérföldkövek[[#This Row],[Volumen]],"")</f>
        <v/>
      </c>
      <c r="F152" s="70" t="str">
        <f>IFERROR(Mérföldkövek[[#This Row],[Kockázat]],"")</f>
        <v/>
      </c>
      <c r="G152" s="70" t="str">
        <f>IFERROR(Mérföldkövek[[#This Row],[Részleg 02]],"")</f>
        <v/>
      </c>
      <c r="H152" s="70" t="str">
        <f>IFERROR(Mérföldkövek[[#This Row],[Részleg 01]],"")</f>
        <v/>
      </c>
      <c r="I152" s="68" t="str" cm="1">
        <f t="array" aca="1" ref="I15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52" s="68" t="str" cm="1">
        <f t="array" aca="1" ref="J15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52" s="68" t="str" cm="1">
        <f t="array" aca="1" ref="K15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52" s="68" t="str" cm="1">
        <f t="array" aca="1" ref="L15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52" s="68" t="str" cm="1">
        <f t="array" aca="1" ref="M15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52" s="68" t="str" cm="1">
        <f t="array" aca="1" ref="N15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52" s="68" t="str" cm="1">
        <f t="array" aca="1" ref="O15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52" s="68" t="str" cm="1">
        <f t="array" aca="1" ref="P15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52" s="68" t="str" cm="1">
        <f t="array" aca="1" ref="Q15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52" s="68" t="str" cm="1">
        <f t="array" aca="1" ref="R15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52" s="68" t="str" cm="1">
        <f t="array" aca="1" ref="S15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52" s="68" t="str" cm="1">
        <f t="array" aca="1" ref="T15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52" s="68" t="str" cm="1">
        <f t="array" aca="1" ref="U15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52" s="68" t="str" cm="1">
        <f t="array" aca="1" ref="V15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52" s="68" t="str" cm="1">
        <f t="array" aca="1" ref="W15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52" s="68" t="str" cm="1">
        <f t="array" aca="1" ref="X15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52" s="68" t="str" cm="1">
        <f t="array" aca="1" ref="Y15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52" s="68" t="str" cm="1">
        <f t="array" aca="1" ref="Z15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52" s="68" t="str" cm="1">
        <f t="array" aca="1" ref="AA15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52" s="68" t="str" cm="1">
        <f t="array" aca="1" ref="AB15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52" s="68" t="str" cm="1">
        <f t="array" aca="1" ref="AC15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52" s="68" t="str" cm="1">
        <f t="array" aca="1" ref="AD15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52" s="68" t="str" cm="1">
        <f t="array" aca="1" ref="AE15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52" s="68" t="str" cm="1">
        <f t="array" aca="1" ref="AF15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52" s="68" t="str" cm="1">
        <f t="array" aca="1" ref="AG15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52" s="68" t="str" cm="1">
        <f t="array" aca="1" ref="AH15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52" s="68" t="str" cm="1">
        <f t="array" aca="1" ref="AI15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52" s="68" t="str" cm="1">
        <f t="array" aca="1" ref="AJ15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52" s="68" t="str" cm="1">
        <f t="array" aca="1" ref="AK15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52" s="68" t="str" cm="1">
        <f t="array" aca="1" ref="AL15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52" s="68" t="str" cm="1">
        <f t="array" aca="1" ref="AM15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52" s="68" t="str" cm="1">
        <f t="array" aca="1" ref="AN15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52" s="68" t="str" cm="1">
        <f t="array" aca="1" ref="AO15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52" s="68" t="str" cm="1">
        <f t="array" aca="1" ref="AP15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52" s="68" t="str" cm="1">
        <f t="array" aca="1" ref="AQ15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52" s="68" t="str" cm="1">
        <f t="array" aca="1" ref="AR15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52" s="68" t="str" cm="1">
        <f t="array" aca="1" ref="AS15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52" s="68" t="str" cm="1">
        <f t="array" aca="1" ref="AT15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52" s="68" t="str" cm="1">
        <f t="array" aca="1" ref="AU15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52" s="68" t="str" cm="1">
        <f t="array" aca="1" ref="AV15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52" s="68" t="str" cm="1">
        <f t="array" aca="1" ref="AW15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52" s="68" t="str" cm="1">
        <f t="array" aca="1" ref="AX15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53" spans="1:50" x14ac:dyDescent="0.3">
      <c r="A153" s="78" t="str">
        <f>IFERROR(Mérföldkövek[[#This Row],[Feladat ID]],"")</f>
        <v>-</v>
      </c>
      <c r="B153" s="70" t="str">
        <f>IFERROR(Mérföldkövek[[#This Row],[Feladat leírás]],"")</f>
        <v/>
      </c>
      <c r="C153" s="100" t="str">
        <f ca="1">IFERROR(Mérföldkövek[[#This Row],[Kezdés]],"")</f>
        <v/>
      </c>
      <c r="D153" s="100" t="str">
        <f ca="1">IFERROR(Mérföldkövek[[#This Row],[Befejezés]],"")</f>
        <v/>
      </c>
      <c r="E153" s="99" t="str">
        <f>IFERROR(Mérföldkövek[[#This Row],[Volumen]],"")</f>
        <v/>
      </c>
      <c r="F153" s="70" t="str">
        <f>IFERROR(Mérföldkövek[[#This Row],[Kockázat]],"")</f>
        <v/>
      </c>
      <c r="G153" s="70" t="str">
        <f>IFERROR(Mérföldkövek[[#This Row],[Részleg 02]],"")</f>
        <v/>
      </c>
      <c r="H153" s="70" t="str">
        <f>IFERROR(Mérföldkövek[[#This Row],[Részleg 01]],"")</f>
        <v/>
      </c>
      <c r="I153" s="68" t="str" cm="1">
        <f t="array" aca="1" ref="I15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53" s="68" t="str" cm="1">
        <f t="array" aca="1" ref="J15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53" s="68" t="str" cm="1">
        <f t="array" aca="1" ref="K15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53" s="68" t="str" cm="1">
        <f t="array" aca="1" ref="L15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53" s="68" t="str" cm="1">
        <f t="array" aca="1" ref="M15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53" s="68" t="str" cm="1">
        <f t="array" aca="1" ref="N15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53" s="68" t="str" cm="1">
        <f t="array" aca="1" ref="O15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53" s="68" t="str" cm="1">
        <f t="array" aca="1" ref="P15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53" s="68" t="str" cm="1">
        <f t="array" aca="1" ref="Q15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53" s="68" t="str" cm="1">
        <f t="array" aca="1" ref="R15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53" s="68" t="str" cm="1">
        <f t="array" aca="1" ref="S15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53" s="68" t="str" cm="1">
        <f t="array" aca="1" ref="T15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53" s="68" t="str" cm="1">
        <f t="array" aca="1" ref="U15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53" s="68" t="str" cm="1">
        <f t="array" aca="1" ref="V15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53" s="68" t="str" cm="1">
        <f t="array" aca="1" ref="W15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53" s="68" t="str" cm="1">
        <f t="array" aca="1" ref="X15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53" s="68" t="str" cm="1">
        <f t="array" aca="1" ref="Y15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53" s="68" t="str" cm="1">
        <f t="array" aca="1" ref="Z15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53" s="68" t="str" cm="1">
        <f t="array" aca="1" ref="AA15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53" s="68" t="str" cm="1">
        <f t="array" aca="1" ref="AB15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53" s="68" t="str" cm="1">
        <f t="array" aca="1" ref="AC15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53" s="68" t="str" cm="1">
        <f t="array" aca="1" ref="AD15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53" s="68" t="str" cm="1">
        <f t="array" aca="1" ref="AE15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53" s="68" t="str" cm="1">
        <f t="array" aca="1" ref="AF15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53" s="68" t="str" cm="1">
        <f t="array" aca="1" ref="AG15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53" s="68" t="str" cm="1">
        <f t="array" aca="1" ref="AH15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53" s="68" t="str" cm="1">
        <f t="array" aca="1" ref="AI15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53" s="68" t="str" cm="1">
        <f t="array" aca="1" ref="AJ15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53" s="68" t="str" cm="1">
        <f t="array" aca="1" ref="AK15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53" s="68" t="str" cm="1">
        <f t="array" aca="1" ref="AL15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53" s="68" t="str" cm="1">
        <f t="array" aca="1" ref="AM15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53" s="68" t="str" cm="1">
        <f t="array" aca="1" ref="AN15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53" s="68" t="str" cm="1">
        <f t="array" aca="1" ref="AO15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53" s="68" t="str" cm="1">
        <f t="array" aca="1" ref="AP15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53" s="68" t="str" cm="1">
        <f t="array" aca="1" ref="AQ15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53" s="68" t="str" cm="1">
        <f t="array" aca="1" ref="AR15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53" s="68" t="str" cm="1">
        <f t="array" aca="1" ref="AS15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53" s="68" t="str" cm="1">
        <f t="array" aca="1" ref="AT15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53" s="68" t="str" cm="1">
        <f t="array" aca="1" ref="AU15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53" s="68" t="str" cm="1">
        <f t="array" aca="1" ref="AV15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53" s="68" t="str" cm="1">
        <f t="array" aca="1" ref="AW15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53" s="68" t="str" cm="1">
        <f t="array" aca="1" ref="AX15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54" spans="1:50" x14ac:dyDescent="0.3">
      <c r="A154" s="78" t="str">
        <f>IFERROR(Mérföldkövek[[#This Row],[Feladat ID]],"")</f>
        <v>-</v>
      </c>
      <c r="B154" s="70" t="str">
        <f>IFERROR(Mérföldkövek[[#This Row],[Feladat leírás]],"")</f>
        <v/>
      </c>
      <c r="C154" s="100" t="str">
        <f ca="1">IFERROR(Mérföldkövek[[#This Row],[Kezdés]],"")</f>
        <v/>
      </c>
      <c r="D154" s="100" t="str">
        <f ca="1">IFERROR(Mérföldkövek[[#This Row],[Befejezés]],"")</f>
        <v/>
      </c>
      <c r="E154" s="99" t="str">
        <f>IFERROR(Mérföldkövek[[#This Row],[Volumen]],"")</f>
        <v/>
      </c>
      <c r="F154" s="70" t="str">
        <f>IFERROR(Mérföldkövek[[#This Row],[Kockázat]],"")</f>
        <v/>
      </c>
      <c r="G154" s="70" t="str">
        <f>IFERROR(Mérföldkövek[[#This Row],[Részleg 02]],"")</f>
        <v/>
      </c>
      <c r="H154" s="70" t="str">
        <f>IFERROR(Mérföldkövek[[#This Row],[Részleg 01]],"")</f>
        <v/>
      </c>
      <c r="I154" s="68" t="str" cm="1">
        <f t="array" aca="1" ref="I15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54" s="68" t="str" cm="1">
        <f t="array" aca="1" ref="J15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54" s="68" t="str" cm="1">
        <f t="array" aca="1" ref="K15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54" s="68" t="str" cm="1">
        <f t="array" aca="1" ref="L15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54" s="68" t="str" cm="1">
        <f t="array" aca="1" ref="M15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54" s="68" t="str" cm="1">
        <f t="array" aca="1" ref="N15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54" s="68" t="str" cm="1">
        <f t="array" aca="1" ref="O15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54" s="68" t="str" cm="1">
        <f t="array" aca="1" ref="P15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54" s="68" t="str" cm="1">
        <f t="array" aca="1" ref="Q15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54" s="68" t="str" cm="1">
        <f t="array" aca="1" ref="R15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54" s="68" t="str" cm="1">
        <f t="array" aca="1" ref="S15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54" s="68" t="str" cm="1">
        <f t="array" aca="1" ref="T15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54" s="68" t="str" cm="1">
        <f t="array" aca="1" ref="U15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54" s="68" t="str" cm="1">
        <f t="array" aca="1" ref="V15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54" s="68" t="str" cm="1">
        <f t="array" aca="1" ref="W15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54" s="68" t="str" cm="1">
        <f t="array" aca="1" ref="X15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54" s="68" t="str" cm="1">
        <f t="array" aca="1" ref="Y15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54" s="68" t="str" cm="1">
        <f t="array" aca="1" ref="Z15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54" s="68" t="str" cm="1">
        <f t="array" aca="1" ref="AA15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54" s="68" t="str" cm="1">
        <f t="array" aca="1" ref="AB15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54" s="68" t="str" cm="1">
        <f t="array" aca="1" ref="AC15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54" s="68" t="str" cm="1">
        <f t="array" aca="1" ref="AD15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54" s="68" t="str" cm="1">
        <f t="array" aca="1" ref="AE15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54" s="68" t="str" cm="1">
        <f t="array" aca="1" ref="AF15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54" s="68" t="str" cm="1">
        <f t="array" aca="1" ref="AG15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54" s="68" t="str" cm="1">
        <f t="array" aca="1" ref="AH15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54" s="68" t="str" cm="1">
        <f t="array" aca="1" ref="AI15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54" s="68" t="str" cm="1">
        <f t="array" aca="1" ref="AJ15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54" s="68" t="str" cm="1">
        <f t="array" aca="1" ref="AK15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54" s="68" t="str" cm="1">
        <f t="array" aca="1" ref="AL15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54" s="68" t="str" cm="1">
        <f t="array" aca="1" ref="AM15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54" s="68" t="str" cm="1">
        <f t="array" aca="1" ref="AN15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54" s="68" t="str" cm="1">
        <f t="array" aca="1" ref="AO15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54" s="68" t="str" cm="1">
        <f t="array" aca="1" ref="AP15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54" s="68" t="str" cm="1">
        <f t="array" aca="1" ref="AQ15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54" s="68" t="str" cm="1">
        <f t="array" aca="1" ref="AR15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54" s="68" t="str" cm="1">
        <f t="array" aca="1" ref="AS15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54" s="68" t="str" cm="1">
        <f t="array" aca="1" ref="AT15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54" s="68" t="str" cm="1">
        <f t="array" aca="1" ref="AU15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54" s="68" t="str" cm="1">
        <f t="array" aca="1" ref="AV15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54" s="68" t="str" cm="1">
        <f t="array" aca="1" ref="AW15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54" s="68" t="str" cm="1">
        <f t="array" aca="1" ref="AX15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55" spans="1:50" x14ac:dyDescent="0.3">
      <c r="A155" s="78" t="str">
        <f>IFERROR(Mérföldkövek[[#This Row],[Feladat ID]],"")</f>
        <v>-</v>
      </c>
      <c r="B155" s="70" t="str">
        <f>IFERROR(Mérföldkövek[[#This Row],[Feladat leírás]],"")</f>
        <v/>
      </c>
      <c r="C155" s="100" t="str">
        <f ca="1">IFERROR(Mérföldkövek[[#This Row],[Kezdés]],"")</f>
        <v/>
      </c>
      <c r="D155" s="100" t="str">
        <f ca="1">IFERROR(Mérföldkövek[[#This Row],[Befejezés]],"")</f>
        <v/>
      </c>
      <c r="E155" s="99" t="str">
        <f>IFERROR(Mérföldkövek[[#This Row],[Volumen]],"")</f>
        <v/>
      </c>
      <c r="F155" s="70" t="str">
        <f>IFERROR(Mérföldkövek[[#This Row],[Kockázat]],"")</f>
        <v/>
      </c>
      <c r="G155" s="70" t="str">
        <f>IFERROR(Mérföldkövek[[#This Row],[Részleg 02]],"")</f>
        <v/>
      </c>
      <c r="H155" s="70" t="str">
        <f>IFERROR(Mérföldkövek[[#This Row],[Részleg 01]],"")</f>
        <v/>
      </c>
      <c r="I155" s="68" t="str" cm="1">
        <f t="array" aca="1" ref="I15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55" s="68" t="str" cm="1">
        <f t="array" aca="1" ref="J15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55" s="68" t="str" cm="1">
        <f t="array" aca="1" ref="K15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55" s="68" t="str" cm="1">
        <f t="array" aca="1" ref="L15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55" s="68" t="str" cm="1">
        <f t="array" aca="1" ref="M15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55" s="68" t="str" cm="1">
        <f t="array" aca="1" ref="N15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55" s="68" t="str" cm="1">
        <f t="array" aca="1" ref="O15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55" s="68" t="str" cm="1">
        <f t="array" aca="1" ref="P15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55" s="68" t="str" cm="1">
        <f t="array" aca="1" ref="Q15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55" s="68" t="str" cm="1">
        <f t="array" aca="1" ref="R15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55" s="68" t="str" cm="1">
        <f t="array" aca="1" ref="S15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55" s="68" t="str" cm="1">
        <f t="array" aca="1" ref="T15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55" s="68" t="str" cm="1">
        <f t="array" aca="1" ref="U15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55" s="68" t="str" cm="1">
        <f t="array" aca="1" ref="V15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55" s="68" t="str" cm="1">
        <f t="array" aca="1" ref="W15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55" s="68" t="str" cm="1">
        <f t="array" aca="1" ref="X15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55" s="68" t="str" cm="1">
        <f t="array" aca="1" ref="Y15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55" s="68" t="str" cm="1">
        <f t="array" aca="1" ref="Z15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55" s="68" t="str" cm="1">
        <f t="array" aca="1" ref="AA15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55" s="68" t="str" cm="1">
        <f t="array" aca="1" ref="AB15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55" s="68" t="str" cm="1">
        <f t="array" aca="1" ref="AC15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55" s="68" t="str" cm="1">
        <f t="array" aca="1" ref="AD15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55" s="68" t="str" cm="1">
        <f t="array" aca="1" ref="AE15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55" s="68" t="str" cm="1">
        <f t="array" aca="1" ref="AF15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55" s="68" t="str" cm="1">
        <f t="array" aca="1" ref="AG15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55" s="68" t="str" cm="1">
        <f t="array" aca="1" ref="AH15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55" s="68" t="str" cm="1">
        <f t="array" aca="1" ref="AI15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55" s="68" t="str" cm="1">
        <f t="array" aca="1" ref="AJ15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55" s="68" t="str" cm="1">
        <f t="array" aca="1" ref="AK15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55" s="68" t="str" cm="1">
        <f t="array" aca="1" ref="AL15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55" s="68" t="str" cm="1">
        <f t="array" aca="1" ref="AM15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55" s="68" t="str" cm="1">
        <f t="array" aca="1" ref="AN15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55" s="68" t="str" cm="1">
        <f t="array" aca="1" ref="AO15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55" s="68" t="str" cm="1">
        <f t="array" aca="1" ref="AP15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55" s="68" t="str" cm="1">
        <f t="array" aca="1" ref="AQ15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55" s="68" t="str" cm="1">
        <f t="array" aca="1" ref="AR15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55" s="68" t="str" cm="1">
        <f t="array" aca="1" ref="AS15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55" s="68" t="str" cm="1">
        <f t="array" aca="1" ref="AT15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55" s="68" t="str" cm="1">
        <f t="array" aca="1" ref="AU15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55" s="68" t="str" cm="1">
        <f t="array" aca="1" ref="AV15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55" s="68" t="str" cm="1">
        <f t="array" aca="1" ref="AW15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55" s="68" t="str" cm="1">
        <f t="array" aca="1" ref="AX15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56" spans="1:50" x14ac:dyDescent="0.3">
      <c r="A156" s="78" t="str">
        <f>IFERROR(Mérföldkövek[[#This Row],[Feladat ID]],"")</f>
        <v>-</v>
      </c>
      <c r="B156" s="70" t="str">
        <f>IFERROR(Mérföldkövek[[#This Row],[Feladat leírás]],"")</f>
        <v/>
      </c>
      <c r="C156" s="100" t="str">
        <f ca="1">IFERROR(Mérföldkövek[[#This Row],[Kezdés]],"")</f>
        <v/>
      </c>
      <c r="D156" s="100" t="str">
        <f ca="1">IFERROR(Mérföldkövek[[#This Row],[Befejezés]],"")</f>
        <v/>
      </c>
      <c r="E156" s="99" t="str">
        <f>IFERROR(Mérföldkövek[[#This Row],[Volumen]],"")</f>
        <v/>
      </c>
      <c r="F156" s="70" t="str">
        <f>IFERROR(Mérföldkövek[[#This Row],[Kockázat]],"")</f>
        <v/>
      </c>
      <c r="G156" s="70" t="str">
        <f>IFERROR(Mérföldkövek[[#This Row],[Részleg 02]],"")</f>
        <v/>
      </c>
      <c r="H156" s="70" t="str">
        <f>IFERROR(Mérföldkövek[[#This Row],[Részleg 01]],"")</f>
        <v/>
      </c>
      <c r="I156" s="68" t="str" cm="1">
        <f t="array" aca="1" ref="I15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56" s="68" t="str" cm="1">
        <f t="array" aca="1" ref="J15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56" s="68" t="str" cm="1">
        <f t="array" aca="1" ref="K15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56" s="68" t="str" cm="1">
        <f t="array" aca="1" ref="L15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56" s="68" t="str" cm="1">
        <f t="array" aca="1" ref="M15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56" s="68" t="str" cm="1">
        <f t="array" aca="1" ref="N15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56" s="68" t="str" cm="1">
        <f t="array" aca="1" ref="O15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56" s="68" t="str" cm="1">
        <f t="array" aca="1" ref="P15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56" s="68" t="str" cm="1">
        <f t="array" aca="1" ref="Q15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56" s="68" t="str" cm="1">
        <f t="array" aca="1" ref="R15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56" s="68" t="str" cm="1">
        <f t="array" aca="1" ref="S15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56" s="68" t="str" cm="1">
        <f t="array" aca="1" ref="T15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56" s="68" t="str" cm="1">
        <f t="array" aca="1" ref="U15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56" s="68" t="str" cm="1">
        <f t="array" aca="1" ref="V15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56" s="68" t="str" cm="1">
        <f t="array" aca="1" ref="W15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56" s="68" t="str" cm="1">
        <f t="array" aca="1" ref="X15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56" s="68" t="str" cm="1">
        <f t="array" aca="1" ref="Y15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56" s="68" t="str" cm="1">
        <f t="array" aca="1" ref="Z15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56" s="68" t="str" cm="1">
        <f t="array" aca="1" ref="AA15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56" s="68" t="str" cm="1">
        <f t="array" aca="1" ref="AB15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56" s="68" t="str" cm="1">
        <f t="array" aca="1" ref="AC15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56" s="68" t="str" cm="1">
        <f t="array" aca="1" ref="AD15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56" s="68" t="str" cm="1">
        <f t="array" aca="1" ref="AE15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56" s="68" t="str" cm="1">
        <f t="array" aca="1" ref="AF15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56" s="68" t="str" cm="1">
        <f t="array" aca="1" ref="AG15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56" s="68" t="str" cm="1">
        <f t="array" aca="1" ref="AH15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56" s="68" t="str" cm="1">
        <f t="array" aca="1" ref="AI15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56" s="68" t="str" cm="1">
        <f t="array" aca="1" ref="AJ15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56" s="68" t="str" cm="1">
        <f t="array" aca="1" ref="AK15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56" s="68" t="str" cm="1">
        <f t="array" aca="1" ref="AL15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56" s="68" t="str" cm="1">
        <f t="array" aca="1" ref="AM15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56" s="68" t="str" cm="1">
        <f t="array" aca="1" ref="AN15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56" s="68" t="str" cm="1">
        <f t="array" aca="1" ref="AO15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56" s="68" t="str" cm="1">
        <f t="array" aca="1" ref="AP15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56" s="68" t="str" cm="1">
        <f t="array" aca="1" ref="AQ15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56" s="68" t="str" cm="1">
        <f t="array" aca="1" ref="AR15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56" s="68" t="str" cm="1">
        <f t="array" aca="1" ref="AS15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56" s="68" t="str" cm="1">
        <f t="array" aca="1" ref="AT15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56" s="68" t="str" cm="1">
        <f t="array" aca="1" ref="AU15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56" s="68" t="str" cm="1">
        <f t="array" aca="1" ref="AV15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56" s="68" t="str" cm="1">
        <f t="array" aca="1" ref="AW15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56" s="68" t="str" cm="1">
        <f t="array" aca="1" ref="AX15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57" spans="1:50" x14ac:dyDescent="0.3">
      <c r="A157" s="78" t="str">
        <f>IFERROR(Mérföldkövek[[#This Row],[Feladat ID]],"")</f>
        <v>-</v>
      </c>
      <c r="B157" s="70" t="str">
        <f>IFERROR(Mérföldkövek[[#This Row],[Feladat leírás]],"")</f>
        <v/>
      </c>
      <c r="C157" s="100" t="str">
        <f ca="1">IFERROR(Mérföldkövek[[#This Row],[Kezdés]],"")</f>
        <v/>
      </c>
      <c r="D157" s="100" t="str">
        <f ca="1">IFERROR(Mérföldkövek[[#This Row],[Befejezés]],"")</f>
        <v/>
      </c>
      <c r="E157" s="99" t="str">
        <f>IFERROR(Mérföldkövek[[#This Row],[Volumen]],"")</f>
        <v/>
      </c>
      <c r="F157" s="70" t="str">
        <f>IFERROR(Mérföldkövek[[#This Row],[Kockázat]],"")</f>
        <v/>
      </c>
      <c r="G157" s="70" t="str">
        <f>IFERROR(Mérföldkövek[[#This Row],[Részleg 02]],"")</f>
        <v/>
      </c>
      <c r="H157" s="70" t="str">
        <f>IFERROR(Mérföldkövek[[#This Row],[Részleg 01]],"")</f>
        <v/>
      </c>
      <c r="I157" s="68" t="str" cm="1">
        <f t="array" aca="1" ref="I15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57" s="68" t="str" cm="1">
        <f t="array" aca="1" ref="J15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57" s="68" t="str" cm="1">
        <f t="array" aca="1" ref="K15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57" s="68" t="str" cm="1">
        <f t="array" aca="1" ref="L15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57" s="68" t="str" cm="1">
        <f t="array" aca="1" ref="M15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57" s="68" t="str" cm="1">
        <f t="array" aca="1" ref="N15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57" s="68" t="str" cm="1">
        <f t="array" aca="1" ref="O15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57" s="68" t="str" cm="1">
        <f t="array" aca="1" ref="P15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57" s="68" t="str" cm="1">
        <f t="array" aca="1" ref="Q15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57" s="68" t="str" cm="1">
        <f t="array" aca="1" ref="R15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57" s="68" t="str" cm="1">
        <f t="array" aca="1" ref="S15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57" s="68" t="str" cm="1">
        <f t="array" aca="1" ref="T15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57" s="68" t="str" cm="1">
        <f t="array" aca="1" ref="U15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57" s="68" t="str" cm="1">
        <f t="array" aca="1" ref="V15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57" s="68" t="str" cm="1">
        <f t="array" aca="1" ref="W15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57" s="68" t="str" cm="1">
        <f t="array" aca="1" ref="X15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57" s="68" t="str" cm="1">
        <f t="array" aca="1" ref="Y15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57" s="68" t="str" cm="1">
        <f t="array" aca="1" ref="Z15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57" s="68" t="str" cm="1">
        <f t="array" aca="1" ref="AA15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57" s="68" t="str" cm="1">
        <f t="array" aca="1" ref="AB15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57" s="68" t="str" cm="1">
        <f t="array" aca="1" ref="AC15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57" s="68" t="str" cm="1">
        <f t="array" aca="1" ref="AD15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57" s="68" t="str" cm="1">
        <f t="array" aca="1" ref="AE15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57" s="68" t="str" cm="1">
        <f t="array" aca="1" ref="AF15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57" s="68" t="str" cm="1">
        <f t="array" aca="1" ref="AG15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57" s="68" t="str" cm="1">
        <f t="array" aca="1" ref="AH15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57" s="68" t="str" cm="1">
        <f t="array" aca="1" ref="AI15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57" s="68" t="str" cm="1">
        <f t="array" aca="1" ref="AJ15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57" s="68" t="str" cm="1">
        <f t="array" aca="1" ref="AK15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57" s="68" t="str" cm="1">
        <f t="array" aca="1" ref="AL15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57" s="68" t="str" cm="1">
        <f t="array" aca="1" ref="AM15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57" s="68" t="str" cm="1">
        <f t="array" aca="1" ref="AN15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57" s="68" t="str" cm="1">
        <f t="array" aca="1" ref="AO15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57" s="68" t="str" cm="1">
        <f t="array" aca="1" ref="AP15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57" s="68" t="str" cm="1">
        <f t="array" aca="1" ref="AQ15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57" s="68" t="str" cm="1">
        <f t="array" aca="1" ref="AR15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57" s="68" t="str" cm="1">
        <f t="array" aca="1" ref="AS15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57" s="68" t="str" cm="1">
        <f t="array" aca="1" ref="AT15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57" s="68" t="str" cm="1">
        <f t="array" aca="1" ref="AU15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57" s="68" t="str" cm="1">
        <f t="array" aca="1" ref="AV15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57" s="68" t="str" cm="1">
        <f t="array" aca="1" ref="AW15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57" s="68" t="str" cm="1">
        <f t="array" aca="1" ref="AX15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58" spans="1:50" x14ac:dyDescent="0.3">
      <c r="A158" s="78" t="str">
        <f>IFERROR(Mérföldkövek[[#This Row],[Feladat ID]],"")</f>
        <v>-</v>
      </c>
      <c r="B158" s="70" t="str">
        <f>IFERROR(Mérföldkövek[[#This Row],[Feladat leírás]],"")</f>
        <v/>
      </c>
      <c r="C158" s="100" t="str">
        <f ca="1">IFERROR(Mérföldkövek[[#This Row],[Kezdés]],"")</f>
        <v/>
      </c>
      <c r="D158" s="100" t="str">
        <f ca="1">IFERROR(Mérföldkövek[[#This Row],[Befejezés]],"")</f>
        <v/>
      </c>
      <c r="E158" s="99" t="str">
        <f>IFERROR(Mérföldkövek[[#This Row],[Volumen]],"")</f>
        <v/>
      </c>
      <c r="F158" s="70" t="str">
        <f>IFERROR(Mérföldkövek[[#This Row],[Kockázat]],"")</f>
        <v/>
      </c>
      <c r="G158" s="70" t="str">
        <f>IFERROR(Mérföldkövek[[#This Row],[Részleg 02]],"")</f>
        <v/>
      </c>
      <c r="H158" s="70" t="str">
        <f>IFERROR(Mérföldkövek[[#This Row],[Részleg 01]],"")</f>
        <v/>
      </c>
      <c r="I158" s="68" t="str" cm="1">
        <f t="array" aca="1" ref="I15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58" s="68" t="str" cm="1">
        <f t="array" aca="1" ref="J15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58" s="68" t="str" cm="1">
        <f t="array" aca="1" ref="K15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58" s="68" t="str" cm="1">
        <f t="array" aca="1" ref="L15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58" s="68" t="str" cm="1">
        <f t="array" aca="1" ref="M15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58" s="68" t="str" cm="1">
        <f t="array" aca="1" ref="N15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58" s="68" t="str" cm="1">
        <f t="array" aca="1" ref="O15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58" s="68" t="str" cm="1">
        <f t="array" aca="1" ref="P15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58" s="68" t="str" cm="1">
        <f t="array" aca="1" ref="Q15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58" s="68" t="str" cm="1">
        <f t="array" aca="1" ref="R15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58" s="68" t="str" cm="1">
        <f t="array" aca="1" ref="S15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58" s="68" t="str" cm="1">
        <f t="array" aca="1" ref="T15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58" s="68" t="str" cm="1">
        <f t="array" aca="1" ref="U15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58" s="68" t="str" cm="1">
        <f t="array" aca="1" ref="V15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58" s="68" t="str" cm="1">
        <f t="array" aca="1" ref="W15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58" s="68" t="str" cm="1">
        <f t="array" aca="1" ref="X15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58" s="68" t="str" cm="1">
        <f t="array" aca="1" ref="Y15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58" s="68" t="str" cm="1">
        <f t="array" aca="1" ref="Z15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58" s="68" t="str" cm="1">
        <f t="array" aca="1" ref="AA15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58" s="68" t="str" cm="1">
        <f t="array" aca="1" ref="AB15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58" s="68" t="str" cm="1">
        <f t="array" aca="1" ref="AC15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58" s="68" t="str" cm="1">
        <f t="array" aca="1" ref="AD15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58" s="68" t="str" cm="1">
        <f t="array" aca="1" ref="AE15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58" s="68" t="str" cm="1">
        <f t="array" aca="1" ref="AF15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58" s="68" t="str" cm="1">
        <f t="array" aca="1" ref="AG15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58" s="68" t="str" cm="1">
        <f t="array" aca="1" ref="AH15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58" s="68" t="str" cm="1">
        <f t="array" aca="1" ref="AI15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58" s="68" t="str" cm="1">
        <f t="array" aca="1" ref="AJ15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58" s="68" t="str" cm="1">
        <f t="array" aca="1" ref="AK15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58" s="68" t="str" cm="1">
        <f t="array" aca="1" ref="AL15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58" s="68" t="str" cm="1">
        <f t="array" aca="1" ref="AM15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58" s="68" t="str" cm="1">
        <f t="array" aca="1" ref="AN15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58" s="68" t="str" cm="1">
        <f t="array" aca="1" ref="AO15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58" s="68" t="str" cm="1">
        <f t="array" aca="1" ref="AP15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58" s="68" t="str" cm="1">
        <f t="array" aca="1" ref="AQ15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58" s="68" t="str" cm="1">
        <f t="array" aca="1" ref="AR15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58" s="68" t="str" cm="1">
        <f t="array" aca="1" ref="AS15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58" s="68" t="str" cm="1">
        <f t="array" aca="1" ref="AT15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58" s="68" t="str" cm="1">
        <f t="array" aca="1" ref="AU15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58" s="68" t="str" cm="1">
        <f t="array" aca="1" ref="AV15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58" s="68" t="str" cm="1">
        <f t="array" aca="1" ref="AW15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58" s="68" t="str" cm="1">
        <f t="array" aca="1" ref="AX15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59" spans="1:50" x14ac:dyDescent="0.3">
      <c r="A159" s="78" t="str">
        <f>IFERROR(Mérföldkövek[[#This Row],[Feladat ID]],"")</f>
        <v>-</v>
      </c>
      <c r="B159" s="70" t="str">
        <f>IFERROR(Mérföldkövek[[#This Row],[Feladat leírás]],"")</f>
        <v/>
      </c>
      <c r="C159" s="100" t="str">
        <f ca="1">IFERROR(Mérföldkövek[[#This Row],[Kezdés]],"")</f>
        <v/>
      </c>
      <c r="D159" s="100" t="str">
        <f ca="1">IFERROR(Mérföldkövek[[#This Row],[Befejezés]],"")</f>
        <v/>
      </c>
      <c r="E159" s="99" t="str">
        <f>IFERROR(Mérföldkövek[[#This Row],[Volumen]],"")</f>
        <v/>
      </c>
      <c r="F159" s="70" t="str">
        <f>IFERROR(Mérföldkövek[[#This Row],[Kockázat]],"")</f>
        <v/>
      </c>
      <c r="G159" s="70" t="str">
        <f>IFERROR(Mérföldkövek[[#This Row],[Részleg 02]],"")</f>
        <v/>
      </c>
      <c r="H159" s="70" t="str">
        <f>IFERROR(Mérföldkövek[[#This Row],[Részleg 01]],"")</f>
        <v/>
      </c>
      <c r="I159" s="68" t="str" cm="1">
        <f t="array" aca="1" ref="I15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59" s="68" t="str" cm="1">
        <f t="array" aca="1" ref="J15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59" s="68" t="str" cm="1">
        <f t="array" aca="1" ref="K15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59" s="68" t="str" cm="1">
        <f t="array" aca="1" ref="L15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59" s="68" t="str" cm="1">
        <f t="array" aca="1" ref="M15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59" s="68" t="str" cm="1">
        <f t="array" aca="1" ref="N15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59" s="68" t="str" cm="1">
        <f t="array" aca="1" ref="O15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59" s="68" t="str" cm="1">
        <f t="array" aca="1" ref="P15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59" s="68" t="str" cm="1">
        <f t="array" aca="1" ref="Q15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59" s="68" t="str" cm="1">
        <f t="array" aca="1" ref="R15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59" s="68" t="str" cm="1">
        <f t="array" aca="1" ref="S15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59" s="68" t="str" cm="1">
        <f t="array" aca="1" ref="T15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59" s="68" t="str" cm="1">
        <f t="array" aca="1" ref="U15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59" s="68" t="str" cm="1">
        <f t="array" aca="1" ref="V15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59" s="68" t="str" cm="1">
        <f t="array" aca="1" ref="W15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59" s="68" t="str" cm="1">
        <f t="array" aca="1" ref="X15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59" s="68" t="str" cm="1">
        <f t="array" aca="1" ref="Y15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59" s="68" t="str" cm="1">
        <f t="array" aca="1" ref="Z15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59" s="68" t="str" cm="1">
        <f t="array" aca="1" ref="AA15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59" s="68" t="str" cm="1">
        <f t="array" aca="1" ref="AB15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59" s="68" t="str" cm="1">
        <f t="array" aca="1" ref="AC15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59" s="68" t="str" cm="1">
        <f t="array" aca="1" ref="AD15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59" s="68" t="str" cm="1">
        <f t="array" aca="1" ref="AE15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59" s="68" t="str" cm="1">
        <f t="array" aca="1" ref="AF15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59" s="68" t="str" cm="1">
        <f t="array" aca="1" ref="AG15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59" s="68" t="str" cm="1">
        <f t="array" aca="1" ref="AH15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59" s="68" t="str" cm="1">
        <f t="array" aca="1" ref="AI15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59" s="68" t="str" cm="1">
        <f t="array" aca="1" ref="AJ15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59" s="68" t="str" cm="1">
        <f t="array" aca="1" ref="AK15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59" s="68" t="str" cm="1">
        <f t="array" aca="1" ref="AL15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59" s="68" t="str" cm="1">
        <f t="array" aca="1" ref="AM15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59" s="68" t="str" cm="1">
        <f t="array" aca="1" ref="AN15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59" s="68" t="str" cm="1">
        <f t="array" aca="1" ref="AO15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59" s="68" t="str" cm="1">
        <f t="array" aca="1" ref="AP15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59" s="68" t="str" cm="1">
        <f t="array" aca="1" ref="AQ15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59" s="68" t="str" cm="1">
        <f t="array" aca="1" ref="AR15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59" s="68" t="str" cm="1">
        <f t="array" aca="1" ref="AS15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59" s="68" t="str" cm="1">
        <f t="array" aca="1" ref="AT15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59" s="68" t="str" cm="1">
        <f t="array" aca="1" ref="AU15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59" s="68" t="str" cm="1">
        <f t="array" aca="1" ref="AV15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59" s="68" t="str" cm="1">
        <f t="array" aca="1" ref="AW15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59" s="68" t="str" cm="1">
        <f t="array" aca="1" ref="AX15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60" spans="1:50" x14ac:dyDescent="0.3">
      <c r="A160" s="78" t="str">
        <f>IFERROR(Mérföldkövek[[#This Row],[Feladat ID]],"")</f>
        <v>-</v>
      </c>
      <c r="B160" s="70" t="str">
        <f>IFERROR(Mérföldkövek[[#This Row],[Feladat leírás]],"")</f>
        <v/>
      </c>
      <c r="C160" s="100" t="str">
        <f ca="1">IFERROR(Mérföldkövek[[#This Row],[Kezdés]],"")</f>
        <v/>
      </c>
      <c r="D160" s="100" t="str">
        <f ca="1">IFERROR(Mérföldkövek[[#This Row],[Befejezés]],"")</f>
        <v/>
      </c>
      <c r="E160" s="99" t="str">
        <f>IFERROR(Mérföldkövek[[#This Row],[Volumen]],"")</f>
        <v/>
      </c>
      <c r="F160" s="70" t="str">
        <f>IFERROR(Mérföldkövek[[#This Row],[Kockázat]],"")</f>
        <v/>
      </c>
      <c r="G160" s="70" t="str">
        <f>IFERROR(Mérföldkövek[[#This Row],[Részleg 02]],"")</f>
        <v/>
      </c>
      <c r="H160" s="70" t="str">
        <f>IFERROR(Mérföldkövek[[#This Row],[Részleg 01]],"")</f>
        <v/>
      </c>
      <c r="I160" s="68" t="str" cm="1">
        <f t="array" aca="1" ref="I16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60" s="68" t="str" cm="1">
        <f t="array" aca="1" ref="J16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60" s="68" t="str" cm="1">
        <f t="array" aca="1" ref="K16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60" s="68" t="str" cm="1">
        <f t="array" aca="1" ref="L16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60" s="68" t="str" cm="1">
        <f t="array" aca="1" ref="M16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60" s="68" t="str" cm="1">
        <f t="array" aca="1" ref="N16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60" s="68" t="str" cm="1">
        <f t="array" aca="1" ref="O16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60" s="68" t="str" cm="1">
        <f t="array" aca="1" ref="P16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60" s="68" t="str" cm="1">
        <f t="array" aca="1" ref="Q16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60" s="68" t="str" cm="1">
        <f t="array" aca="1" ref="R16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60" s="68" t="str" cm="1">
        <f t="array" aca="1" ref="S16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60" s="68" t="str" cm="1">
        <f t="array" aca="1" ref="T16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60" s="68" t="str" cm="1">
        <f t="array" aca="1" ref="U16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60" s="68" t="str" cm="1">
        <f t="array" aca="1" ref="V16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60" s="68" t="str" cm="1">
        <f t="array" aca="1" ref="W16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60" s="68" t="str" cm="1">
        <f t="array" aca="1" ref="X16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60" s="68" t="str" cm="1">
        <f t="array" aca="1" ref="Y16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60" s="68" t="str" cm="1">
        <f t="array" aca="1" ref="Z16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60" s="68" t="str" cm="1">
        <f t="array" aca="1" ref="AA16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60" s="68" t="str" cm="1">
        <f t="array" aca="1" ref="AB16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60" s="68" t="str" cm="1">
        <f t="array" aca="1" ref="AC16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60" s="68" t="str" cm="1">
        <f t="array" aca="1" ref="AD16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60" s="68" t="str" cm="1">
        <f t="array" aca="1" ref="AE16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60" s="68" t="str" cm="1">
        <f t="array" aca="1" ref="AF16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60" s="68" t="str" cm="1">
        <f t="array" aca="1" ref="AG16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60" s="68" t="str" cm="1">
        <f t="array" aca="1" ref="AH16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60" s="68" t="str" cm="1">
        <f t="array" aca="1" ref="AI16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60" s="68" t="str" cm="1">
        <f t="array" aca="1" ref="AJ16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60" s="68" t="str" cm="1">
        <f t="array" aca="1" ref="AK16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60" s="68" t="str" cm="1">
        <f t="array" aca="1" ref="AL16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60" s="68" t="str" cm="1">
        <f t="array" aca="1" ref="AM16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60" s="68" t="str" cm="1">
        <f t="array" aca="1" ref="AN16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60" s="68" t="str" cm="1">
        <f t="array" aca="1" ref="AO16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60" s="68" t="str" cm="1">
        <f t="array" aca="1" ref="AP16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60" s="68" t="str" cm="1">
        <f t="array" aca="1" ref="AQ16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60" s="68" t="str" cm="1">
        <f t="array" aca="1" ref="AR16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60" s="68" t="str" cm="1">
        <f t="array" aca="1" ref="AS16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60" s="68" t="str" cm="1">
        <f t="array" aca="1" ref="AT16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60" s="68" t="str" cm="1">
        <f t="array" aca="1" ref="AU16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60" s="68" t="str" cm="1">
        <f t="array" aca="1" ref="AV16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60" s="68" t="str" cm="1">
        <f t="array" aca="1" ref="AW16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60" s="68" t="str" cm="1">
        <f t="array" aca="1" ref="AX16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61" spans="1:50" x14ac:dyDescent="0.3">
      <c r="A161" s="78" t="str">
        <f>IFERROR(Mérföldkövek[[#This Row],[Feladat ID]],"")</f>
        <v>-</v>
      </c>
      <c r="B161" s="70" t="str">
        <f>IFERROR(Mérföldkövek[[#This Row],[Feladat leírás]],"")</f>
        <v/>
      </c>
      <c r="C161" s="100" t="str">
        <f ca="1">IFERROR(Mérföldkövek[[#This Row],[Kezdés]],"")</f>
        <v/>
      </c>
      <c r="D161" s="100" t="str">
        <f ca="1">IFERROR(Mérföldkövek[[#This Row],[Befejezés]],"")</f>
        <v/>
      </c>
      <c r="E161" s="99" t="str">
        <f>IFERROR(Mérföldkövek[[#This Row],[Volumen]],"")</f>
        <v/>
      </c>
      <c r="F161" s="70" t="str">
        <f>IFERROR(Mérföldkövek[[#This Row],[Kockázat]],"")</f>
        <v/>
      </c>
      <c r="G161" s="70" t="str">
        <f>IFERROR(Mérföldkövek[[#This Row],[Részleg 02]],"")</f>
        <v/>
      </c>
      <c r="H161" s="70" t="str">
        <f>IFERROR(Mérföldkövek[[#This Row],[Részleg 01]],"")</f>
        <v/>
      </c>
      <c r="I161" s="68" t="str" cm="1">
        <f t="array" aca="1" ref="I16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61" s="68" t="str" cm="1">
        <f t="array" aca="1" ref="J16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61" s="68" t="str" cm="1">
        <f t="array" aca="1" ref="K16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61" s="68" t="str" cm="1">
        <f t="array" aca="1" ref="L16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61" s="68" t="str" cm="1">
        <f t="array" aca="1" ref="M16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61" s="68" t="str" cm="1">
        <f t="array" aca="1" ref="N16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61" s="68" t="str" cm="1">
        <f t="array" aca="1" ref="O16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61" s="68" t="str" cm="1">
        <f t="array" aca="1" ref="P16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61" s="68" t="str" cm="1">
        <f t="array" aca="1" ref="Q16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61" s="68" t="str" cm="1">
        <f t="array" aca="1" ref="R16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61" s="68" t="str" cm="1">
        <f t="array" aca="1" ref="S16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61" s="68" t="str" cm="1">
        <f t="array" aca="1" ref="T16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61" s="68" t="str" cm="1">
        <f t="array" aca="1" ref="U16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61" s="68" t="str" cm="1">
        <f t="array" aca="1" ref="V16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61" s="68" t="str" cm="1">
        <f t="array" aca="1" ref="W16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61" s="68" t="str" cm="1">
        <f t="array" aca="1" ref="X16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61" s="68" t="str" cm="1">
        <f t="array" aca="1" ref="Y16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61" s="68" t="str" cm="1">
        <f t="array" aca="1" ref="Z16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61" s="68" t="str" cm="1">
        <f t="array" aca="1" ref="AA16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61" s="68" t="str" cm="1">
        <f t="array" aca="1" ref="AB16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61" s="68" t="str" cm="1">
        <f t="array" aca="1" ref="AC16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61" s="68" t="str" cm="1">
        <f t="array" aca="1" ref="AD16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61" s="68" t="str" cm="1">
        <f t="array" aca="1" ref="AE16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61" s="68" t="str" cm="1">
        <f t="array" aca="1" ref="AF16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61" s="68" t="str" cm="1">
        <f t="array" aca="1" ref="AG16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61" s="68" t="str" cm="1">
        <f t="array" aca="1" ref="AH16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61" s="68" t="str" cm="1">
        <f t="array" aca="1" ref="AI16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61" s="68" t="str" cm="1">
        <f t="array" aca="1" ref="AJ16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61" s="68" t="str" cm="1">
        <f t="array" aca="1" ref="AK16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61" s="68" t="str" cm="1">
        <f t="array" aca="1" ref="AL16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61" s="68" t="str" cm="1">
        <f t="array" aca="1" ref="AM16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61" s="68" t="str" cm="1">
        <f t="array" aca="1" ref="AN16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61" s="68" t="str" cm="1">
        <f t="array" aca="1" ref="AO16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61" s="68" t="str" cm="1">
        <f t="array" aca="1" ref="AP16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61" s="68" t="str" cm="1">
        <f t="array" aca="1" ref="AQ16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61" s="68" t="str" cm="1">
        <f t="array" aca="1" ref="AR16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61" s="68" t="str" cm="1">
        <f t="array" aca="1" ref="AS16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61" s="68" t="str" cm="1">
        <f t="array" aca="1" ref="AT16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61" s="68" t="str" cm="1">
        <f t="array" aca="1" ref="AU16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61" s="68" t="str" cm="1">
        <f t="array" aca="1" ref="AV16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61" s="68" t="str" cm="1">
        <f t="array" aca="1" ref="AW16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61" s="68" t="str" cm="1">
        <f t="array" aca="1" ref="AX16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62" spans="1:50" x14ac:dyDescent="0.3">
      <c r="A162" s="78" t="str">
        <f>IFERROR(Mérföldkövek[[#This Row],[Feladat ID]],"")</f>
        <v>-</v>
      </c>
      <c r="B162" s="70" t="str">
        <f>IFERROR(Mérföldkövek[[#This Row],[Feladat leírás]],"")</f>
        <v/>
      </c>
      <c r="C162" s="100" t="str">
        <f ca="1">IFERROR(Mérföldkövek[[#This Row],[Kezdés]],"")</f>
        <v/>
      </c>
      <c r="D162" s="100" t="str">
        <f ca="1">IFERROR(Mérföldkövek[[#This Row],[Befejezés]],"")</f>
        <v/>
      </c>
      <c r="E162" s="99" t="str">
        <f>IFERROR(Mérföldkövek[[#This Row],[Volumen]],"")</f>
        <v/>
      </c>
      <c r="F162" s="70" t="str">
        <f>IFERROR(Mérföldkövek[[#This Row],[Kockázat]],"")</f>
        <v/>
      </c>
      <c r="G162" s="70" t="str">
        <f>IFERROR(Mérföldkövek[[#This Row],[Részleg 02]],"")</f>
        <v/>
      </c>
      <c r="H162" s="70" t="str">
        <f>IFERROR(Mérföldkövek[[#This Row],[Részleg 01]],"")</f>
        <v/>
      </c>
      <c r="I162" s="68" t="str" cm="1">
        <f t="array" aca="1" ref="I16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62" s="68" t="str" cm="1">
        <f t="array" aca="1" ref="J16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62" s="68" t="str" cm="1">
        <f t="array" aca="1" ref="K16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62" s="68" t="str" cm="1">
        <f t="array" aca="1" ref="L16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62" s="68" t="str" cm="1">
        <f t="array" aca="1" ref="M16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62" s="68" t="str" cm="1">
        <f t="array" aca="1" ref="N16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62" s="68" t="str" cm="1">
        <f t="array" aca="1" ref="O16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62" s="68" t="str" cm="1">
        <f t="array" aca="1" ref="P16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62" s="68" t="str" cm="1">
        <f t="array" aca="1" ref="Q16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62" s="68" t="str" cm="1">
        <f t="array" aca="1" ref="R16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62" s="68" t="str" cm="1">
        <f t="array" aca="1" ref="S16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62" s="68" t="str" cm="1">
        <f t="array" aca="1" ref="T16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62" s="68" t="str" cm="1">
        <f t="array" aca="1" ref="U16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62" s="68" t="str" cm="1">
        <f t="array" aca="1" ref="V16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62" s="68" t="str" cm="1">
        <f t="array" aca="1" ref="W16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62" s="68" t="str" cm="1">
        <f t="array" aca="1" ref="X16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62" s="68" t="str" cm="1">
        <f t="array" aca="1" ref="Y16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62" s="68" t="str" cm="1">
        <f t="array" aca="1" ref="Z16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62" s="68" t="str" cm="1">
        <f t="array" aca="1" ref="AA16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62" s="68" t="str" cm="1">
        <f t="array" aca="1" ref="AB16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62" s="68" t="str" cm="1">
        <f t="array" aca="1" ref="AC16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62" s="68" t="str" cm="1">
        <f t="array" aca="1" ref="AD16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62" s="68" t="str" cm="1">
        <f t="array" aca="1" ref="AE16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62" s="68" t="str" cm="1">
        <f t="array" aca="1" ref="AF16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62" s="68" t="str" cm="1">
        <f t="array" aca="1" ref="AG16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62" s="68" t="str" cm="1">
        <f t="array" aca="1" ref="AH16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62" s="68" t="str" cm="1">
        <f t="array" aca="1" ref="AI16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62" s="68" t="str" cm="1">
        <f t="array" aca="1" ref="AJ16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62" s="68" t="str" cm="1">
        <f t="array" aca="1" ref="AK16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62" s="68" t="str" cm="1">
        <f t="array" aca="1" ref="AL16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62" s="68" t="str" cm="1">
        <f t="array" aca="1" ref="AM16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62" s="68" t="str" cm="1">
        <f t="array" aca="1" ref="AN16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62" s="68" t="str" cm="1">
        <f t="array" aca="1" ref="AO16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62" s="68" t="str" cm="1">
        <f t="array" aca="1" ref="AP16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62" s="68" t="str" cm="1">
        <f t="array" aca="1" ref="AQ16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62" s="68" t="str" cm="1">
        <f t="array" aca="1" ref="AR16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62" s="68" t="str" cm="1">
        <f t="array" aca="1" ref="AS16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62" s="68" t="str" cm="1">
        <f t="array" aca="1" ref="AT16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62" s="68" t="str" cm="1">
        <f t="array" aca="1" ref="AU16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62" s="68" t="str" cm="1">
        <f t="array" aca="1" ref="AV16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62" s="68" t="str" cm="1">
        <f t="array" aca="1" ref="AW16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62" s="68" t="str" cm="1">
        <f t="array" aca="1" ref="AX16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63" spans="1:50" x14ac:dyDescent="0.3">
      <c r="A163" s="78" t="str">
        <f>IFERROR(Mérföldkövek[[#This Row],[Feladat ID]],"")</f>
        <v>-</v>
      </c>
      <c r="B163" s="70" t="str">
        <f>IFERROR(Mérföldkövek[[#This Row],[Feladat leírás]],"")</f>
        <v/>
      </c>
      <c r="C163" s="100" t="str">
        <f ca="1">IFERROR(Mérföldkövek[[#This Row],[Kezdés]],"")</f>
        <v/>
      </c>
      <c r="D163" s="100" t="str">
        <f ca="1">IFERROR(Mérföldkövek[[#This Row],[Befejezés]],"")</f>
        <v/>
      </c>
      <c r="E163" s="99" t="str">
        <f>IFERROR(Mérföldkövek[[#This Row],[Volumen]],"")</f>
        <v/>
      </c>
      <c r="F163" s="70" t="str">
        <f>IFERROR(Mérföldkövek[[#This Row],[Kockázat]],"")</f>
        <v/>
      </c>
      <c r="G163" s="70" t="str">
        <f>IFERROR(Mérföldkövek[[#This Row],[Részleg 02]],"")</f>
        <v/>
      </c>
      <c r="H163" s="70" t="str">
        <f>IFERROR(Mérföldkövek[[#This Row],[Részleg 01]],"")</f>
        <v/>
      </c>
      <c r="I163" s="68" t="str" cm="1">
        <f t="array" aca="1" ref="I16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63" s="68" t="str" cm="1">
        <f t="array" aca="1" ref="J16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63" s="68" t="str" cm="1">
        <f t="array" aca="1" ref="K16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63" s="68" t="str" cm="1">
        <f t="array" aca="1" ref="L16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63" s="68" t="str" cm="1">
        <f t="array" aca="1" ref="M16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63" s="68" t="str" cm="1">
        <f t="array" aca="1" ref="N16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63" s="68" t="str" cm="1">
        <f t="array" aca="1" ref="O16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63" s="68" t="str" cm="1">
        <f t="array" aca="1" ref="P16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63" s="68" t="str" cm="1">
        <f t="array" aca="1" ref="Q16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63" s="68" t="str" cm="1">
        <f t="array" aca="1" ref="R16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63" s="68" t="str" cm="1">
        <f t="array" aca="1" ref="S16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63" s="68" t="str" cm="1">
        <f t="array" aca="1" ref="T16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63" s="68" t="str" cm="1">
        <f t="array" aca="1" ref="U16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63" s="68" t="str" cm="1">
        <f t="array" aca="1" ref="V16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63" s="68" t="str" cm="1">
        <f t="array" aca="1" ref="W16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63" s="68" t="str" cm="1">
        <f t="array" aca="1" ref="X16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63" s="68" t="str" cm="1">
        <f t="array" aca="1" ref="Y16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63" s="68" t="str" cm="1">
        <f t="array" aca="1" ref="Z16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63" s="68" t="str" cm="1">
        <f t="array" aca="1" ref="AA16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63" s="68" t="str" cm="1">
        <f t="array" aca="1" ref="AB16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63" s="68" t="str" cm="1">
        <f t="array" aca="1" ref="AC16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63" s="68" t="str" cm="1">
        <f t="array" aca="1" ref="AD16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63" s="68" t="str" cm="1">
        <f t="array" aca="1" ref="AE16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63" s="68" t="str" cm="1">
        <f t="array" aca="1" ref="AF16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63" s="68" t="str" cm="1">
        <f t="array" aca="1" ref="AG16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63" s="68" t="str" cm="1">
        <f t="array" aca="1" ref="AH16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63" s="68" t="str" cm="1">
        <f t="array" aca="1" ref="AI16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63" s="68" t="str" cm="1">
        <f t="array" aca="1" ref="AJ16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63" s="68" t="str" cm="1">
        <f t="array" aca="1" ref="AK16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63" s="68" t="str" cm="1">
        <f t="array" aca="1" ref="AL16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63" s="68" t="str" cm="1">
        <f t="array" aca="1" ref="AM16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63" s="68" t="str" cm="1">
        <f t="array" aca="1" ref="AN16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63" s="68" t="str" cm="1">
        <f t="array" aca="1" ref="AO16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63" s="68" t="str" cm="1">
        <f t="array" aca="1" ref="AP16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63" s="68" t="str" cm="1">
        <f t="array" aca="1" ref="AQ16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63" s="68" t="str" cm="1">
        <f t="array" aca="1" ref="AR16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63" s="68" t="str" cm="1">
        <f t="array" aca="1" ref="AS16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63" s="68" t="str" cm="1">
        <f t="array" aca="1" ref="AT16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63" s="68" t="str" cm="1">
        <f t="array" aca="1" ref="AU16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63" s="68" t="str" cm="1">
        <f t="array" aca="1" ref="AV16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63" s="68" t="str" cm="1">
        <f t="array" aca="1" ref="AW16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63" s="68" t="str" cm="1">
        <f t="array" aca="1" ref="AX16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64" spans="1:50" x14ac:dyDescent="0.3">
      <c r="A164" s="78" t="str">
        <f>IFERROR(Mérföldkövek[[#This Row],[Feladat ID]],"")</f>
        <v>-</v>
      </c>
      <c r="B164" s="70" t="str">
        <f>IFERROR(Mérföldkövek[[#This Row],[Feladat leírás]],"")</f>
        <v/>
      </c>
      <c r="C164" s="100" t="str">
        <f ca="1">IFERROR(Mérföldkövek[[#This Row],[Kezdés]],"")</f>
        <v/>
      </c>
      <c r="D164" s="100" t="str">
        <f ca="1">IFERROR(Mérföldkövek[[#This Row],[Befejezés]],"")</f>
        <v/>
      </c>
      <c r="E164" s="99" t="str">
        <f>IFERROR(Mérföldkövek[[#This Row],[Volumen]],"")</f>
        <v/>
      </c>
      <c r="F164" s="70" t="str">
        <f>IFERROR(Mérföldkövek[[#This Row],[Kockázat]],"")</f>
        <v/>
      </c>
      <c r="G164" s="70" t="str">
        <f>IFERROR(Mérföldkövek[[#This Row],[Részleg 02]],"")</f>
        <v/>
      </c>
      <c r="H164" s="70" t="str">
        <f>IFERROR(Mérföldkövek[[#This Row],[Részleg 01]],"")</f>
        <v/>
      </c>
      <c r="I164" s="68" t="str" cm="1">
        <f t="array" aca="1" ref="I16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64" s="68" t="str" cm="1">
        <f t="array" aca="1" ref="J16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64" s="68" t="str" cm="1">
        <f t="array" aca="1" ref="K16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64" s="68" t="str" cm="1">
        <f t="array" aca="1" ref="L16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64" s="68" t="str" cm="1">
        <f t="array" aca="1" ref="M16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64" s="68" t="str" cm="1">
        <f t="array" aca="1" ref="N16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64" s="68" t="str" cm="1">
        <f t="array" aca="1" ref="O16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64" s="68" t="str" cm="1">
        <f t="array" aca="1" ref="P16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64" s="68" t="str" cm="1">
        <f t="array" aca="1" ref="Q16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64" s="68" t="str" cm="1">
        <f t="array" aca="1" ref="R16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64" s="68" t="str" cm="1">
        <f t="array" aca="1" ref="S16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64" s="68" t="str" cm="1">
        <f t="array" aca="1" ref="T16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64" s="68" t="str" cm="1">
        <f t="array" aca="1" ref="U16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64" s="68" t="str" cm="1">
        <f t="array" aca="1" ref="V16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64" s="68" t="str" cm="1">
        <f t="array" aca="1" ref="W16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64" s="68" t="str" cm="1">
        <f t="array" aca="1" ref="X16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64" s="68" t="str" cm="1">
        <f t="array" aca="1" ref="Y16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64" s="68" t="str" cm="1">
        <f t="array" aca="1" ref="Z16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64" s="68" t="str" cm="1">
        <f t="array" aca="1" ref="AA16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64" s="68" t="str" cm="1">
        <f t="array" aca="1" ref="AB16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64" s="68" t="str" cm="1">
        <f t="array" aca="1" ref="AC16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64" s="68" t="str" cm="1">
        <f t="array" aca="1" ref="AD16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64" s="68" t="str" cm="1">
        <f t="array" aca="1" ref="AE16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64" s="68" t="str" cm="1">
        <f t="array" aca="1" ref="AF16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64" s="68" t="str" cm="1">
        <f t="array" aca="1" ref="AG16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64" s="68" t="str" cm="1">
        <f t="array" aca="1" ref="AH16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64" s="68" t="str" cm="1">
        <f t="array" aca="1" ref="AI16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64" s="68" t="str" cm="1">
        <f t="array" aca="1" ref="AJ16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64" s="68" t="str" cm="1">
        <f t="array" aca="1" ref="AK16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64" s="68" t="str" cm="1">
        <f t="array" aca="1" ref="AL16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64" s="68" t="str" cm="1">
        <f t="array" aca="1" ref="AM16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64" s="68" t="str" cm="1">
        <f t="array" aca="1" ref="AN16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64" s="68" t="str" cm="1">
        <f t="array" aca="1" ref="AO16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64" s="68" t="str" cm="1">
        <f t="array" aca="1" ref="AP16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64" s="68" t="str" cm="1">
        <f t="array" aca="1" ref="AQ16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64" s="68" t="str" cm="1">
        <f t="array" aca="1" ref="AR16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64" s="68" t="str" cm="1">
        <f t="array" aca="1" ref="AS16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64" s="68" t="str" cm="1">
        <f t="array" aca="1" ref="AT16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64" s="68" t="str" cm="1">
        <f t="array" aca="1" ref="AU16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64" s="68" t="str" cm="1">
        <f t="array" aca="1" ref="AV16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64" s="68" t="str" cm="1">
        <f t="array" aca="1" ref="AW16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64" s="68" t="str" cm="1">
        <f t="array" aca="1" ref="AX16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65" spans="1:50" x14ac:dyDescent="0.3">
      <c r="A165" s="78" t="str">
        <f>IFERROR(Mérföldkövek[[#This Row],[Feladat ID]],"")</f>
        <v>-</v>
      </c>
      <c r="B165" s="70" t="str">
        <f>IFERROR(Mérföldkövek[[#This Row],[Feladat leírás]],"")</f>
        <v/>
      </c>
      <c r="C165" s="100" t="str">
        <f ca="1">IFERROR(Mérföldkövek[[#This Row],[Kezdés]],"")</f>
        <v/>
      </c>
      <c r="D165" s="100" t="str">
        <f ca="1">IFERROR(Mérföldkövek[[#This Row],[Befejezés]],"")</f>
        <v/>
      </c>
      <c r="E165" s="99" t="str">
        <f>IFERROR(Mérföldkövek[[#This Row],[Volumen]],"")</f>
        <v/>
      </c>
      <c r="F165" s="70" t="str">
        <f>IFERROR(Mérföldkövek[[#This Row],[Kockázat]],"")</f>
        <v/>
      </c>
      <c r="G165" s="70" t="str">
        <f>IFERROR(Mérföldkövek[[#This Row],[Részleg 02]],"")</f>
        <v/>
      </c>
      <c r="H165" s="70" t="str">
        <f>IFERROR(Mérföldkövek[[#This Row],[Részleg 01]],"")</f>
        <v/>
      </c>
      <c r="I165" s="68" t="str" cm="1">
        <f t="array" aca="1" ref="I16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65" s="68" t="str" cm="1">
        <f t="array" aca="1" ref="J16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65" s="68" t="str" cm="1">
        <f t="array" aca="1" ref="K16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65" s="68" t="str" cm="1">
        <f t="array" aca="1" ref="L16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65" s="68" t="str" cm="1">
        <f t="array" aca="1" ref="M16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65" s="68" t="str" cm="1">
        <f t="array" aca="1" ref="N16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65" s="68" t="str" cm="1">
        <f t="array" aca="1" ref="O16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65" s="68" t="str" cm="1">
        <f t="array" aca="1" ref="P16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65" s="68" t="str" cm="1">
        <f t="array" aca="1" ref="Q16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65" s="68" t="str" cm="1">
        <f t="array" aca="1" ref="R16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65" s="68" t="str" cm="1">
        <f t="array" aca="1" ref="S16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65" s="68" t="str" cm="1">
        <f t="array" aca="1" ref="T16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65" s="68" t="str" cm="1">
        <f t="array" aca="1" ref="U16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65" s="68" t="str" cm="1">
        <f t="array" aca="1" ref="V16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65" s="68" t="str" cm="1">
        <f t="array" aca="1" ref="W16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65" s="68" t="str" cm="1">
        <f t="array" aca="1" ref="X16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65" s="68" t="str" cm="1">
        <f t="array" aca="1" ref="Y16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65" s="68" t="str" cm="1">
        <f t="array" aca="1" ref="Z16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65" s="68" t="str" cm="1">
        <f t="array" aca="1" ref="AA16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65" s="68" t="str" cm="1">
        <f t="array" aca="1" ref="AB16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65" s="68" t="str" cm="1">
        <f t="array" aca="1" ref="AC16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65" s="68" t="str" cm="1">
        <f t="array" aca="1" ref="AD16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65" s="68" t="str" cm="1">
        <f t="array" aca="1" ref="AE16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65" s="68" t="str" cm="1">
        <f t="array" aca="1" ref="AF16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65" s="68" t="str" cm="1">
        <f t="array" aca="1" ref="AG16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65" s="68" t="str" cm="1">
        <f t="array" aca="1" ref="AH16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65" s="68" t="str" cm="1">
        <f t="array" aca="1" ref="AI16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65" s="68" t="str" cm="1">
        <f t="array" aca="1" ref="AJ16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65" s="68" t="str" cm="1">
        <f t="array" aca="1" ref="AK16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65" s="68" t="str" cm="1">
        <f t="array" aca="1" ref="AL16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65" s="68" t="str" cm="1">
        <f t="array" aca="1" ref="AM16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65" s="68" t="str" cm="1">
        <f t="array" aca="1" ref="AN16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65" s="68" t="str" cm="1">
        <f t="array" aca="1" ref="AO16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65" s="68" t="str" cm="1">
        <f t="array" aca="1" ref="AP16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65" s="68" t="str" cm="1">
        <f t="array" aca="1" ref="AQ16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65" s="68" t="str" cm="1">
        <f t="array" aca="1" ref="AR16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65" s="68" t="str" cm="1">
        <f t="array" aca="1" ref="AS16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65" s="68" t="str" cm="1">
        <f t="array" aca="1" ref="AT16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65" s="68" t="str" cm="1">
        <f t="array" aca="1" ref="AU16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65" s="68" t="str" cm="1">
        <f t="array" aca="1" ref="AV16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65" s="68" t="str" cm="1">
        <f t="array" aca="1" ref="AW16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65" s="68" t="str" cm="1">
        <f t="array" aca="1" ref="AX16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66" spans="1:50" x14ac:dyDescent="0.3">
      <c r="A166" s="78" t="str">
        <f>IFERROR(Mérföldkövek[[#This Row],[Feladat ID]],"")</f>
        <v>-</v>
      </c>
      <c r="B166" s="70" t="str">
        <f>IFERROR(Mérföldkövek[[#This Row],[Feladat leírás]],"")</f>
        <v/>
      </c>
      <c r="C166" s="100" t="str">
        <f ca="1">IFERROR(Mérföldkövek[[#This Row],[Kezdés]],"")</f>
        <v/>
      </c>
      <c r="D166" s="100" t="str">
        <f ca="1">IFERROR(Mérföldkövek[[#This Row],[Befejezés]],"")</f>
        <v/>
      </c>
      <c r="E166" s="99" t="str">
        <f>IFERROR(Mérföldkövek[[#This Row],[Volumen]],"")</f>
        <v/>
      </c>
      <c r="F166" s="70" t="str">
        <f>IFERROR(Mérföldkövek[[#This Row],[Kockázat]],"")</f>
        <v/>
      </c>
      <c r="G166" s="70" t="str">
        <f>IFERROR(Mérföldkövek[[#This Row],[Részleg 02]],"")</f>
        <v/>
      </c>
      <c r="H166" s="70" t="str">
        <f>IFERROR(Mérföldkövek[[#This Row],[Részleg 01]],"")</f>
        <v/>
      </c>
      <c r="I166" s="68" t="str" cm="1">
        <f t="array" aca="1" ref="I16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66" s="68" t="str" cm="1">
        <f t="array" aca="1" ref="J16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66" s="68" t="str" cm="1">
        <f t="array" aca="1" ref="K16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66" s="68" t="str" cm="1">
        <f t="array" aca="1" ref="L16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66" s="68" t="str" cm="1">
        <f t="array" aca="1" ref="M16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66" s="68" t="str" cm="1">
        <f t="array" aca="1" ref="N16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66" s="68" t="str" cm="1">
        <f t="array" aca="1" ref="O16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66" s="68" t="str" cm="1">
        <f t="array" aca="1" ref="P16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66" s="68" t="str" cm="1">
        <f t="array" aca="1" ref="Q16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66" s="68" t="str" cm="1">
        <f t="array" aca="1" ref="R16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66" s="68" t="str" cm="1">
        <f t="array" aca="1" ref="S16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66" s="68" t="str" cm="1">
        <f t="array" aca="1" ref="T16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66" s="68" t="str" cm="1">
        <f t="array" aca="1" ref="U16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66" s="68" t="str" cm="1">
        <f t="array" aca="1" ref="V16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66" s="68" t="str" cm="1">
        <f t="array" aca="1" ref="W16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66" s="68" t="str" cm="1">
        <f t="array" aca="1" ref="X16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66" s="68" t="str" cm="1">
        <f t="array" aca="1" ref="Y16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66" s="68" t="str" cm="1">
        <f t="array" aca="1" ref="Z16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66" s="68" t="str" cm="1">
        <f t="array" aca="1" ref="AA16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66" s="68" t="str" cm="1">
        <f t="array" aca="1" ref="AB16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66" s="68" t="str" cm="1">
        <f t="array" aca="1" ref="AC16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66" s="68" t="str" cm="1">
        <f t="array" aca="1" ref="AD16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66" s="68" t="str" cm="1">
        <f t="array" aca="1" ref="AE16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66" s="68" t="str" cm="1">
        <f t="array" aca="1" ref="AF16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66" s="68" t="str" cm="1">
        <f t="array" aca="1" ref="AG16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66" s="68" t="str" cm="1">
        <f t="array" aca="1" ref="AH16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66" s="68" t="str" cm="1">
        <f t="array" aca="1" ref="AI16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66" s="68" t="str" cm="1">
        <f t="array" aca="1" ref="AJ16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66" s="68" t="str" cm="1">
        <f t="array" aca="1" ref="AK16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66" s="68" t="str" cm="1">
        <f t="array" aca="1" ref="AL16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66" s="68" t="str" cm="1">
        <f t="array" aca="1" ref="AM16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66" s="68" t="str" cm="1">
        <f t="array" aca="1" ref="AN16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66" s="68" t="str" cm="1">
        <f t="array" aca="1" ref="AO16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66" s="68" t="str" cm="1">
        <f t="array" aca="1" ref="AP16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66" s="68" t="str" cm="1">
        <f t="array" aca="1" ref="AQ16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66" s="68" t="str" cm="1">
        <f t="array" aca="1" ref="AR16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66" s="68" t="str" cm="1">
        <f t="array" aca="1" ref="AS16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66" s="68" t="str" cm="1">
        <f t="array" aca="1" ref="AT16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66" s="68" t="str" cm="1">
        <f t="array" aca="1" ref="AU16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66" s="68" t="str" cm="1">
        <f t="array" aca="1" ref="AV16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66" s="68" t="str" cm="1">
        <f t="array" aca="1" ref="AW16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66" s="68" t="str" cm="1">
        <f t="array" aca="1" ref="AX16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67" spans="1:50" x14ac:dyDescent="0.3">
      <c r="A167" s="78" t="str">
        <f>IFERROR(Mérföldkövek[[#This Row],[Feladat ID]],"")</f>
        <v>-</v>
      </c>
      <c r="B167" s="70" t="str">
        <f>IFERROR(Mérföldkövek[[#This Row],[Feladat leírás]],"")</f>
        <v/>
      </c>
      <c r="C167" s="100" t="str">
        <f ca="1">IFERROR(Mérföldkövek[[#This Row],[Kezdés]],"")</f>
        <v/>
      </c>
      <c r="D167" s="100" t="str">
        <f ca="1">IFERROR(Mérföldkövek[[#This Row],[Befejezés]],"")</f>
        <v/>
      </c>
      <c r="E167" s="99" t="str">
        <f>IFERROR(Mérföldkövek[[#This Row],[Volumen]],"")</f>
        <v/>
      </c>
      <c r="F167" s="70" t="str">
        <f>IFERROR(Mérföldkövek[[#This Row],[Kockázat]],"")</f>
        <v/>
      </c>
      <c r="G167" s="70" t="str">
        <f>IFERROR(Mérföldkövek[[#This Row],[Részleg 02]],"")</f>
        <v/>
      </c>
      <c r="H167" s="70" t="str">
        <f>IFERROR(Mérföldkövek[[#This Row],[Részleg 01]],"")</f>
        <v/>
      </c>
      <c r="I167" s="68" t="str" cm="1">
        <f t="array" aca="1" ref="I16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67" s="68" t="str" cm="1">
        <f t="array" aca="1" ref="J16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67" s="68" t="str" cm="1">
        <f t="array" aca="1" ref="K16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67" s="68" t="str" cm="1">
        <f t="array" aca="1" ref="L16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67" s="68" t="str" cm="1">
        <f t="array" aca="1" ref="M16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67" s="68" t="str" cm="1">
        <f t="array" aca="1" ref="N16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67" s="68" t="str" cm="1">
        <f t="array" aca="1" ref="O16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67" s="68" t="str" cm="1">
        <f t="array" aca="1" ref="P16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67" s="68" t="str" cm="1">
        <f t="array" aca="1" ref="Q16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67" s="68" t="str" cm="1">
        <f t="array" aca="1" ref="R16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67" s="68" t="str" cm="1">
        <f t="array" aca="1" ref="S16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67" s="68" t="str" cm="1">
        <f t="array" aca="1" ref="T16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67" s="68" t="str" cm="1">
        <f t="array" aca="1" ref="U16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67" s="68" t="str" cm="1">
        <f t="array" aca="1" ref="V16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67" s="68" t="str" cm="1">
        <f t="array" aca="1" ref="W16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67" s="68" t="str" cm="1">
        <f t="array" aca="1" ref="X16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67" s="68" t="str" cm="1">
        <f t="array" aca="1" ref="Y16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67" s="68" t="str" cm="1">
        <f t="array" aca="1" ref="Z16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67" s="68" t="str" cm="1">
        <f t="array" aca="1" ref="AA16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67" s="68" t="str" cm="1">
        <f t="array" aca="1" ref="AB16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67" s="68" t="str" cm="1">
        <f t="array" aca="1" ref="AC16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67" s="68" t="str" cm="1">
        <f t="array" aca="1" ref="AD16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67" s="68" t="str" cm="1">
        <f t="array" aca="1" ref="AE16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67" s="68" t="str" cm="1">
        <f t="array" aca="1" ref="AF16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67" s="68" t="str" cm="1">
        <f t="array" aca="1" ref="AG16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67" s="68" t="str" cm="1">
        <f t="array" aca="1" ref="AH16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67" s="68" t="str" cm="1">
        <f t="array" aca="1" ref="AI16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67" s="68" t="str" cm="1">
        <f t="array" aca="1" ref="AJ16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67" s="68" t="str" cm="1">
        <f t="array" aca="1" ref="AK16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67" s="68" t="str" cm="1">
        <f t="array" aca="1" ref="AL16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67" s="68" t="str" cm="1">
        <f t="array" aca="1" ref="AM16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67" s="68" t="str" cm="1">
        <f t="array" aca="1" ref="AN16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67" s="68" t="str" cm="1">
        <f t="array" aca="1" ref="AO16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67" s="68" t="str" cm="1">
        <f t="array" aca="1" ref="AP16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67" s="68" t="str" cm="1">
        <f t="array" aca="1" ref="AQ16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67" s="68" t="str" cm="1">
        <f t="array" aca="1" ref="AR16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67" s="68" t="str" cm="1">
        <f t="array" aca="1" ref="AS16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67" s="68" t="str" cm="1">
        <f t="array" aca="1" ref="AT16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67" s="68" t="str" cm="1">
        <f t="array" aca="1" ref="AU16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67" s="68" t="str" cm="1">
        <f t="array" aca="1" ref="AV16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67" s="68" t="str" cm="1">
        <f t="array" aca="1" ref="AW16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67" s="68" t="str" cm="1">
        <f t="array" aca="1" ref="AX16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68" spans="1:50" x14ac:dyDescent="0.3">
      <c r="A168" s="78" t="str">
        <f>IFERROR(Mérföldkövek[[#This Row],[Feladat ID]],"")</f>
        <v>-</v>
      </c>
      <c r="B168" s="70" t="str">
        <f>IFERROR(Mérföldkövek[[#This Row],[Feladat leírás]],"")</f>
        <v/>
      </c>
      <c r="C168" s="100" t="str">
        <f ca="1">IFERROR(Mérföldkövek[[#This Row],[Kezdés]],"")</f>
        <v/>
      </c>
      <c r="D168" s="100" t="str">
        <f ca="1">IFERROR(Mérföldkövek[[#This Row],[Befejezés]],"")</f>
        <v/>
      </c>
      <c r="E168" s="99" t="str">
        <f>IFERROR(Mérföldkövek[[#This Row],[Volumen]],"")</f>
        <v/>
      </c>
      <c r="F168" s="70" t="str">
        <f>IFERROR(Mérföldkövek[[#This Row],[Kockázat]],"")</f>
        <v/>
      </c>
      <c r="G168" s="70" t="str">
        <f>IFERROR(Mérföldkövek[[#This Row],[Részleg 02]],"")</f>
        <v/>
      </c>
      <c r="H168" s="70" t="str">
        <f>IFERROR(Mérföldkövek[[#This Row],[Részleg 01]],"")</f>
        <v/>
      </c>
      <c r="I168" s="68" t="str" cm="1">
        <f t="array" aca="1" ref="I16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68" s="68" t="str" cm="1">
        <f t="array" aca="1" ref="J16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68" s="68" t="str" cm="1">
        <f t="array" aca="1" ref="K16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68" s="68" t="str" cm="1">
        <f t="array" aca="1" ref="L16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68" s="68" t="str" cm="1">
        <f t="array" aca="1" ref="M16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68" s="68" t="str" cm="1">
        <f t="array" aca="1" ref="N16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68" s="68" t="str" cm="1">
        <f t="array" aca="1" ref="O16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68" s="68" t="str" cm="1">
        <f t="array" aca="1" ref="P16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68" s="68" t="str" cm="1">
        <f t="array" aca="1" ref="Q16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68" s="68" t="str" cm="1">
        <f t="array" aca="1" ref="R16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68" s="68" t="str" cm="1">
        <f t="array" aca="1" ref="S16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68" s="68" t="str" cm="1">
        <f t="array" aca="1" ref="T16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68" s="68" t="str" cm="1">
        <f t="array" aca="1" ref="U16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68" s="68" t="str" cm="1">
        <f t="array" aca="1" ref="V16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68" s="68" t="str" cm="1">
        <f t="array" aca="1" ref="W16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68" s="68" t="str" cm="1">
        <f t="array" aca="1" ref="X16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68" s="68" t="str" cm="1">
        <f t="array" aca="1" ref="Y16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68" s="68" t="str" cm="1">
        <f t="array" aca="1" ref="Z16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68" s="68" t="str" cm="1">
        <f t="array" aca="1" ref="AA16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68" s="68" t="str" cm="1">
        <f t="array" aca="1" ref="AB16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68" s="68" t="str" cm="1">
        <f t="array" aca="1" ref="AC16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68" s="68" t="str" cm="1">
        <f t="array" aca="1" ref="AD16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68" s="68" t="str" cm="1">
        <f t="array" aca="1" ref="AE16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68" s="68" t="str" cm="1">
        <f t="array" aca="1" ref="AF16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68" s="68" t="str" cm="1">
        <f t="array" aca="1" ref="AG16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68" s="68" t="str" cm="1">
        <f t="array" aca="1" ref="AH16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68" s="68" t="str" cm="1">
        <f t="array" aca="1" ref="AI16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68" s="68" t="str" cm="1">
        <f t="array" aca="1" ref="AJ16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68" s="68" t="str" cm="1">
        <f t="array" aca="1" ref="AK16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68" s="68" t="str" cm="1">
        <f t="array" aca="1" ref="AL16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68" s="68" t="str" cm="1">
        <f t="array" aca="1" ref="AM16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68" s="68" t="str" cm="1">
        <f t="array" aca="1" ref="AN16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68" s="68" t="str" cm="1">
        <f t="array" aca="1" ref="AO16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68" s="68" t="str" cm="1">
        <f t="array" aca="1" ref="AP16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68" s="68" t="str" cm="1">
        <f t="array" aca="1" ref="AQ16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68" s="68" t="str" cm="1">
        <f t="array" aca="1" ref="AR16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68" s="68" t="str" cm="1">
        <f t="array" aca="1" ref="AS16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68" s="68" t="str" cm="1">
        <f t="array" aca="1" ref="AT16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68" s="68" t="str" cm="1">
        <f t="array" aca="1" ref="AU16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68" s="68" t="str" cm="1">
        <f t="array" aca="1" ref="AV16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68" s="68" t="str" cm="1">
        <f t="array" aca="1" ref="AW16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68" s="68" t="str" cm="1">
        <f t="array" aca="1" ref="AX16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69" spans="1:50" x14ac:dyDescent="0.3">
      <c r="A169" s="78" t="str">
        <f>IFERROR(Mérföldkövek[[#This Row],[Feladat ID]],"")</f>
        <v>-</v>
      </c>
      <c r="B169" s="70" t="str">
        <f>IFERROR(Mérföldkövek[[#This Row],[Feladat leírás]],"")</f>
        <v/>
      </c>
      <c r="C169" s="100" t="str">
        <f ca="1">IFERROR(Mérföldkövek[[#This Row],[Kezdés]],"")</f>
        <v/>
      </c>
      <c r="D169" s="100" t="str">
        <f ca="1">IFERROR(Mérföldkövek[[#This Row],[Befejezés]],"")</f>
        <v/>
      </c>
      <c r="E169" s="99" t="str">
        <f>IFERROR(Mérföldkövek[[#This Row],[Volumen]],"")</f>
        <v/>
      </c>
      <c r="F169" s="70" t="str">
        <f>IFERROR(Mérföldkövek[[#This Row],[Kockázat]],"")</f>
        <v/>
      </c>
      <c r="G169" s="70" t="str">
        <f>IFERROR(Mérföldkövek[[#This Row],[Részleg 02]],"")</f>
        <v/>
      </c>
      <c r="H169" s="70" t="str">
        <f>IFERROR(Mérföldkövek[[#This Row],[Részleg 01]],"")</f>
        <v/>
      </c>
      <c r="I169" s="68" t="str" cm="1">
        <f t="array" aca="1" ref="I16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69" s="68" t="str" cm="1">
        <f t="array" aca="1" ref="J16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69" s="68" t="str" cm="1">
        <f t="array" aca="1" ref="K16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69" s="68" t="str" cm="1">
        <f t="array" aca="1" ref="L16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69" s="68" t="str" cm="1">
        <f t="array" aca="1" ref="M16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69" s="68" t="str" cm="1">
        <f t="array" aca="1" ref="N16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69" s="68" t="str" cm="1">
        <f t="array" aca="1" ref="O16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69" s="68" t="str" cm="1">
        <f t="array" aca="1" ref="P16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69" s="68" t="str" cm="1">
        <f t="array" aca="1" ref="Q16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69" s="68" t="str" cm="1">
        <f t="array" aca="1" ref="R16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69" s="68" t="str" cm="1">
        <f t="array" aca="1" ref="S16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69" s="68" t="str" cm="1">
        <f t="array" aca="1" ref="T16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69" s="68" t="str" cm="1">
        <f t="array" aca="1" ref="U16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69" s="68" t="str" cm="1">
        <f t="array" aca="1" ref="V16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69" s="68" t="str" cm="1">
        <f t="array" aca="1" ref="W16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69" s="68" t="str" cm="1">
        <f t="array" aca="1" ref="X16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69" s="68" t="str" cm="1">
        <f t="array" aca="1" ref="Y16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69" s="68" t="str" cm="1">
        <f t="array" aca="1" ref="Z16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69" s="68" t="str" cm="1">
        <f t="array" aca="1" ref="AA16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69" s="68" t="str" cm="1">
        <f t="array" aca="1" ref="AB16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69" s="68" t="str" cm="1">
        <f t="array" aca="1" ref="AC16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69" s="68" t="str" cm="1">
        <f t="array" aca="1" ref="AD16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69" s="68" t="str" cm="1">
        <f t="array" aca="1" ref="AE16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69" s="68" t="str" cm="1">
        <f t="array" aca="1" ref="AF16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69" s="68" t="str" cm="1">
        <f t="array" aca="1" ref="AG16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69" s="68" t="str" cm="1">
        <f t="array" aca="1" ref="AH16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69" s="68" t="str" cm="1">
        <f t="array" aca="1" ref="AI16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69" s="68" t="str" cm="1">
        <f t="array" aca="1" ref="AJ16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69" s="68" t="str" cm="1">
        <f t="array" aca="1" ref="AK16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69" s="68" t="str" cm="1">
        <f t="array" aca="1" ref="AL16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69" s="68" t="str" cm="1">
        <f t="array" aca="1" ref="AM16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69" s="68" t="str" cm="1">
        <f t="array" aca="1" ref="AN16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69" s="68" t="str" cm="1">
        <f t="array" aca="1" ref="AO16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69" s="68" t="str" cm="1">
        <f t="array" aca="1" ref="AP16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69" s="68" t="str" cm="1">
        <f t="array" aca="1" ref="AQ16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69" s="68" t="str" cm="1">
        <f t="array" aca="1" ref="AR16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69" s="68" t="str" cm="1">
        <f t="array" aca="1" ref="AS16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69" s="68" t="str" cm="1">
        <f t="array" aca="1" ref="AT16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69" s="68" t="str" cm="1">
        <f t="array" aca="1" ref="AU16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69" s="68" t="str" cm="1">
        <f t="array" aca="1" ref="AV16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69" s="68" t="str" cm="1">
        <f t="array" aca="1" ref="AW16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69" s="68" t="str" cm="1">
        <f t="array" aca="1" ref="AX16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70" spans="1:50" x14ac:dyDescent="0.3">
      <c r="A170" s="78" t="str">
        <f>IFERROR(Mérföldkövek[[#This Row],[Feladat ID]],"")</f>
        <v>-</v>
      </c>
      <c r="B170" s="70" t="str">
        <f>IFERROR(Mérföldkövek[[#This Row],[Feladat leírás]],"")</f>
        <v/>
      </c>
      <c r="C170" s="100" t="str">
        <f ca="1">IFERROR(Mérföldkövek[[#This Row],[Kezdés]],"")</f>
        <v/>
      </c>
      <c r="D170" s="100" t="str">
        <f ca="1">IFERROR(Mérföldkövek[[#This Row],[Befejezés]],"")</f>
        <v/>
      </c>
      <c r="E170" s="99" t="str">
        <f>IFERROR(Mérföldkövek[[#This Row],[Volumen]],"")</f>
        <v/>
      </c>
      <c r="F170" s="70" t="str">
        <f>IFERROR(Mérföldkövek[[#This Row],[Kockázat]],"")</f>
        <v/>
      </c>
      <c r="G170" s="70" t="str">
        <f>IFERROR(Mérföldkövek[[#This Row],[Részleg 02]],"")</f>
        <v/>
      </c>
      <c r="H170" s="70" t="str">
        <f>IFERROR(Mérföldkövek[[#This Row],[Részleg 01]],"")</f>
        <v/>
      </c>
      <c r="I170" s="68" t="str" cm="1">
        <f t="array" aca="1" ref="I17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70" s="68" t="str" cm="1">
        <f t="array" aca="1" ref="J17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70" s="68" t="str" cm="1">
        <f t="array" aca="1" ref="K17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70" s="68" t="str" cm="1">
        <f t="array" aca="1" ref="L17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70" s="68" t="str" cm="1">
        <f t="array" aca="1" ref="M17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70" s="68" t="str" cm="1">
        <f t="array" aca="1" ref="N17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70" s="68" t="str" cm="1">
        <f t="array" aca="1" ref="O17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70" s="68" t="str" cm="1">
        <f t="array" aca="1" ref="P17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70" s="68" t="str" cm="1">
        <f t="array" aca="1" ref="Q17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70" s="68" t="str" cm="1">
        <f t="array" aca="1" ref="R17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70" s="68" t="str" cm="1">
        <f t="array" aca="1" ref="S17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70" s="68" t="str" cm="1">
        <f t="array" aca="1" ref="T17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70" s="68" t="str" cm="1">
        <f t="array" aca="1" ref="U17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70" s="68" t="str" cm="1">
        <f t="array" aca="1" ref="V17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70" s="68" t="str" cm="1">
        <f t="array" aca="1" ref="W17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70" s="68" t="str" cm="1">
        <f t="array" aca="1" ref="X17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70" s="68" t="str" cm="1">
        <f t="array" aca="1" ref="Y17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70" s="68" t="str" cm="1">
        <f t="array" aca="1" ref="Z17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70" s="68" t="str" cm="1">
        <f t="array" aca="1" ref="AA17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70" s="68" t="str" cm="1">
        <f t="array" aca="1" ref="AB17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70" s="68" t="str" cm="1">
        <f t="array" aca="1" ref="AC17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70" s="68" t="str" cm="1">
        <f t="array" aca="1" ref="AD17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70" s="68" t="str" cm="1">
        <f t="array" aca="1" ref="AE17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70" s="68" t="str" cm="1">
        <f t="array" aca="1" ref="AF17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70" s="68" t="str" cm="1">
        <f t="array" aca="1" ref="AG17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70" s="68" t="str" cm="1">
        <f t="array" aca="1" ref="AH17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70" s="68" t="str" cm="1">
        <f t="array" aca="1" ref="AI17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70" s="68" t="str" cm="1">
        <f t="array" aca="1" ref="AJ17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70" s="68" t="str" cm="1">
        <f t="array" aca="1" ref="AK17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70" s="68" t="str" cm="1">
        <f t="array" aca="1" ref="AL17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70" s="68" t="str" cm="1">
        <f t="array" aca="1" ref="AM17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70" s="68" t="str" cm="1">
        <f t="array" aca="1" ref="AN17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70" s="68" t="str" cm="1">
        <f t="array" aca="1" ref="AO17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70" s="68" t="str" cm="1">
        <f t="array" aca="1" ref="AP17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70" s="68" t="str" cm="1">
        <f t="array" aca="1" ref="AQ17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70" s="68" t="str" cm="1">
        <f t="array" aca="1" ref="AR17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70" s="68" t="str" cm="1">
        <f t="array" aca="1" ref="AS17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70" s="68" t="str" cm="1">
        <f t="array" aca="1" ref="AT17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70" s="68" t="str" cm="1">
        <f t="array" aca="1" ref="AU17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70" s="68" t="str" cm="1">
        <f t="array" aca="1" ref="AV17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70" s="68" t="str" cm="1">
        <f t="array" aca="1" ref="AW17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70" s="68" t="str" cm="1">
        <f t="array" aca="1" ref="AX17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71" spans="1:50" x14ac:dyDescent="0.3">
      <c r="A171" s="78" t="str">
        <f>IFERROR(Mérföldkövek[[#This Row],[Feladat ID]],"")</f>
        <v>-</v>
      </c>
      <c r="B171" s="70" t="str">
        <f>IFERROR(Mérföldkövek[[#This Row],[Feladat leírás]],"")</f>
        <v/>
      </c>
      <c r="C171" s="100" t="str">
        <f ca="1">IFERROR(Mérföldkövek[[#This Row],[Kezdés]],"")</f>
        <v/>
      </c>
      <c r="D171" s="100" t="str">
        <f ca="1">IFERROR(Mérföldkövek[[#This Row],[Befejezés]],"")</f>
        <v/>
      </c>
      <c r="E171" s="99" t="str">
        <f>IFERROR(Mérföldkövek[[#This Row],[Volumen]],"")</f>
        <v/>
      </c>
      <c r="F171" s="70" t="str">
        <f>IFERROR(Mérföldkövek[[#This Row],[Kockázat]],"")</f>
        <v/>
      </c>
      <c r="G171" s="70" t="str">
        <f>IFERROR(Mérföldkövek[[#This Row],[Részleg 02]],"")</f>
        <v/>
      </c>
      <c r="H171" s="70" t="str">
        <f>IFERROR(Mérföldkövek[[#This Row],[Részleg 01]],"")</f>
        <v/>
      </c>
      <c r="I171" s="68" t="str" cm="1">
        <f t="array" aca="1" ref="I17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71" s="68" t="str" cm="1">
        <f t="array" aca="1" ref="J17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71" s="68" t="str" cm="1">
        <f t="array" aca="1" ref="K17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71" s="68" t="str" cm="1">
        <f t="array" aca="1" ref="L17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71" s="68" t="str" cm="1">
        <f t="array" aca="1" ref="M17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71" s="68" t="str" cm="1">
        <f t="array" aca="1" ref="N17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71" s="68" t="str" cm="1">
        <f t="array" aca="1" ref="O17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71" s="68" t="str" cm="1">
        <f t="array" aca="1" ref="P17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71" s="68" t="str" cm="1">
        <f t="array" aca="1" ref="Q17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71" s="68" t="str" cm="1">
        <f t="array" aca="1" ref="R17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71" s="68" t="str" cm="1">
        <f t="array" aca="1" ref="S17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71" s="68" t="str" cm="1">
        <f t="array" aca="1" ref="T17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71" s="68" t="str" cm="1">
        <f t="array" aca="1" ref="U17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71" s="68" t="str" cm="1">
        <f t="array" aca="1" ref="V17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71" s="68" t="str" cm="1">
        <f t="array" aca="1" ref="W17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71" s="68" t="str" cm="1">
        <f t="array" aca="1" ref="X17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71" s="68" t="str" cm="1">
        <f t="array" aca="1" ref="Y17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71" s="68" t="str" cm="1">
        <f t="array" aca="1" ref="Z17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71" s="68" t="str" cm="1">
        <f t="array" aca="1" ref="AA17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71" s="68" t="str" cm="1">
        <f t="array" aca="1" ref="AB17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71" s="68" t="str" cm="1">
        <f t="array" aca="1" ref="AC17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71" s="68" t="str" cm="1">
        <f t="array" aca="1" ref="AD17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71" s="68" t="str" cm="1">
        <f t="array" aca="1" ref="AE17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71" s="68" t="str" cm="1">
        <f t="array" aca="1" ref="AF17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71" s="68" t="str" cm="1">
        <f t="array" aca="1" ref="AG17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71" s="68" t="str" cm="1">
        <f t="array" aca="1" ref="AH17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71" s="68" t="str" cm="1">
        <f t="array" aca="1" ref="AI17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71" s="68" t="str" cm="1">
        <f t="array" aca="1" ref="AJ17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71" s="68" t="str" cm="1">
        <f t="array" aca="1" ref="AK17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71" s="68" t="str" cm="1">
        <f t="array" aca="1" ref="AL17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71" s="68" t="str" cm="1">
        <f t="array" aca="1" ref="AM17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71" s="68" t="str" cm="1">
        <f t="array" aca="1" ref="AN17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71" s="68" t="str" cm="1">
        <f t="array" aca="1" ref="AO17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71" s="68" t="str" cm="1">
        <f t="array" aca="1" ref="AP17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71" s="68" t="str" cm="1">
        <f t="array" aca="1" ref="AQ17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71" s="68" t="str" cm="1">
        <f t="array" aca="1" ref="AR17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71" s="68" t="str" cm="1">
        <f t="array" aca="1" ref="AS17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71" s="68" t="str" cm="1">
        <f t="array" aca="1" ref="AT17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71" s="68" t="str" cm="1">
        <f t="array" aca="1" ref="AU17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71" s="68" t="str" cm="1">
        <f t="array" aca="1" ref="AV17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71" s="68" t="str" cm="1">
        <f t="array" aca="1" ref="AW17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71" s="68" t="str" cm="1">
        <f t="array" aca="1" ref="AX17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72" spans="1:50" x14ac:dyDescent="0.3">
      <c r="A172" s="78" t="str">
        <f>IFERROR(Mérföldkövek[[#This Row],[Feladat ID]],"")</f>
        <v>-</v>
      </c>
      <c r="B172" s="70" t="str">
        <f>IFERROR(Mérföldkövek[[#This Row],[Feladat leírás]],"")</f>
        <v/>
      </c>
      <c r="C172" s="100" t="str">
        <f ca="1">IFERROR(Mérföldkövek[[#This Row],[Kezdés]],"")</f>
        <v/>
      </c>
      <c r="D172" s="100" t="str">
        <f ca="1">IFERROR(Mérföldkövek[[#This Row],[Befejezés]],"")</f>
        <v/>
      </c>
      <c r="E172" s="99" t="str">
        <f>IFERROR(Mérföldkövek[[#This Row],[Volumen]],"")</f>
        <v/>
      </c>
      <c r="F172" s="70" t="str">
        <f>IFERROR(Mérföldkövek[[#This Row],[Kockázat]],"")</f>
        <v/>
      </c>
      <c r="G172" s="70" t="str">
        <f>IFERROR(Mérföldkövek[[#This Row],[Részleg 02]],"")</f>
        <v/>
      </c>
      <c r="H172" s="70" t="str">
        <f>IFERROR(Mérföldkövek[[#This Row],[Részleg 01]],"")</f>
        <v/>
      </c>
      <c r="I172" s="68" t="str" cm="1">
        <f t="array" aca="1" ref="I17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72" s="68" t="str" cm="1">
        <f t="array" aca="1" ref="J17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72" s="68" t="str" cm="1">
        <f t="array" aca="1" ref="K17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72" s="68" t="str" cm="1">
        <f t="array" aca="1" ref="L17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72" s="68" t="str" cm="1">
        <f t="array" aca="1" ref="M17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72" s="68" t="str" cm="1">
        <f t="array" aca="1" ref="N17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72" s="68" t="str" cm="1">
        <f t="array" aca="1" ref="O17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72" s="68" t="str" cm="1">
        <f t="array" aca="1" ref="P17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72" s="68" t="str" cm="1">
        <f t="array" aca="1" ref="Q17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72" s="68" t="str" cm="1">
        <f t="array" aca="1" ref="R17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72" s="68" t="str" cm="1">
        <f t="array" aca="1" ref="S17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72" s="68" t="str" cm="1">
        <f t="array" aca="1" ref="T17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72" s="68" t="str" cm="1">
        <f t="array" aca="1" ref="U17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72" s="68" t="str" cm="1">
        <f t="array" aca="1" ref="V17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72" s="68" t="str" cm="1">
        <f t="array" aca="1" ref="W17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72" s="68" t="str" cm="1">
        <f t="array" aca="1" ref="X17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72" s="68" t="str" cm="1">
        <f t="array" aca="1" ref="Y17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72" s="68" t="str" cm="1">
        <f t="array" aca="1" ref="Z17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72" s="68" t="str" cm="1">
        <f t="array" aca="1" ref="AA17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72" s="68" t="str" cm="1">
        <f t="array" aca="1" ref="AB17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72" s="68" t="str" cm="1">
        <f t="array" aca="1" ref="AC17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72" s="68" t="str" cm="1">
        <f t="array" aca="1" ref="AD17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72" s="68" t="str" cm="1">
        <f t="array" aca="1" ref="AE17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72" s="68" t="str" cm="1">
        <f t="array" aca="1" ref="AF17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72" s="68" t="str" cm="1">
        <f t="array" aca="1" ref="AG17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72" s="68" t="str" cm="1">
        <f t="array" aca="1" ref="AH17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72" s="68" t="str" cm="1">
        <f t="array" aca="1" ref="AI17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72" s="68" t="str" cm="1">
        <f t="array" aca="1" ref="AJ17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72" s="68" t="str" cm="1">
        <f t="array" aca="1" ref="AK17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72" s="68" t="str" cm="1">
        <f t="array" aca="1" ref="AL17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72" s="68" t="str" cm="1">
        <f t="array" aca="1" ref="AM17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72" s="68" t="str" cm="1">
        <f t="array" aca="1" ref="AN17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72" s="68" t="str" cm="1">
        <f t="array" aca="1" ref="AO17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72" s="68" t="str" cm="1">
        <f t="array" aca="1" ref="AP17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72" s="68" t="str" cm="1">
        <f t="array" aca="1" ref="AQ17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72" s="68" t="str" cm="1">
        <f t="array" aca="1" ref="AR17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72" s="68" t="str" cm="1">
        <f t="array" aca="1" ref="AS17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72" s="68" t="str" cm="1">
        <f t="array" aca="1" ref="AT17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72" s="68" t="str" cm="1">
        <f t="array" aca="1" ref="AU17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72" s="68" t="str" cm="1">
        <f t="array" aca="1" ref="AV17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72" s="68" t="str" cm="1">
        <f t="array" aca="1" ref="AW17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72" s="68" t="str" cm="1">
        <f t="array" aca="1" ref="AX17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73" spans="1:50" x14ac:dyDescent="0.3">
      <c r="A173" s="78" t="str">
        <f>IFERROR(Mérföldkövek[[#This Row],[Feladat ID]],"")</f>
        <v>-</v>
      </c>
      <c r="B173" s="70" t="str">
        <f>IFERROR(Mérföldkövek[[#This Row],[Feladat leírás]],"")</f>
        <v/>
      </c>
      <c r="C173" s="100" t="str">
        <f ca="1">IFERROR(Mérföldkövek[[#This Row],[Kezdés]],"")</f>
        <v/>
      </c>
      <c r="D173" s="100" t="str">
        <f ca="1">IFERROR(Mérföldkövek[[#This Row],[Befejezés]],"")</f>
        <v/>
      </c>
      <c r="E173" s="99" t="str">
        <f>IFERROR(Mérföldkövek[[#This Row],[Volumen]],"")</f>
        <v/>
      </c>
      <c r="F173" s="70" t="str">
        <f>IFERROR(Mérföldkövek[[#This Row],[Kockázat]],"")</f>
        <v/>
      </c>
      <c r="G173" s="70" t="str">
        <f>IFERROR(Mérföldkövek[[#This Row],[Részleg 02]],"")</f>
        <v/>
      </c>
      <c r="H173" s="70" t="str">
        <f>IFERROR(Mérföldkövek[[#This Row],[Részleg 01]],"")</f>
        <v/>
      </c>
      <c r="I173" s="68" t="str" cm="1">
        <f t="array" aca="1" ref="I17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73" s="68" t="str" cm="1">
        <f t="array" aca="1" ref="J17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73" s="68" t="str" cm="1">
        <f t="array" aca="1" ref="K17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73" s="68" t="str" cm="1">
        <f t="array" aca="1" ref="L17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73" s="68" t="str" cm="1">
        <f t="array" aca="1" ref="M17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73" s="68" t="str" cm="1">
        <f t="array" aca="1" ref="N17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73" s="68" t="str" cm="1">
        <f t="array" aca="1" ref="O17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73" s="68" t="str" cm="1">
        <f t="array" aca="1" ref="P17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73" s="68" t="str" cm="1">
        <f t="array" aca="1" ref="Q17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73" s="68" t="str" cm="1">
        <f t="array" aca="1" ref="R17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73" s="68" t="str" cm="1">
        <f t="array" aca="1" ref="S17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73" s="68" t="str" cm="1">
        <f t="array" aca="1" ref="T17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73" s="68" t="str" cm="1">
        <f t="array" aca="1" ref="U17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73" s="68" t="str" cm="1">
        <f t="array" aca="1" ref="V17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73" s="68" t="str" cm="1">
        <f t="array" aca="1" ref="W17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73" s="68" t="str" cm="1">
        <f t="array" aca="1" ref="X17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73" s="68" t="str" cm="1">
        <f t="array" aca="1" ref="Y17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73" s="68" t="str" cm="1">
        <f t="array" aca="1" ref="Z17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73" s="68" t="str" cm="1">
        <f t="array" aca="1" ref="AA17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73" s="68" t="str" cm="1">
        <f t="array" aca="1" ref="AB17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73" s="68" t="str" cm="1">
        <f t="array" aca="1" ref="AC17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73" s="68" t="str" cm="1">
        <f t="array" aca="1" ref="AD17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73" s="68" t="str" cm="1">
        <f t="array" aca="1" ref="AE17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73" s="68" t="str" cm="1">
        <f t="array" aca="1" ref="AF17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73" s="68" t="str" cm="1">
        <f t="array" aca="1" ref="AG17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73" s="68" t="str" cm="1">
        <f t="array" aca="1" ref="AH17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73" s="68" t="str" cm="1">
        <f t="array" aca="1" ref="AI17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73" s="68" t="str" cm="1">
        <f t="array" aca="1" ref="AJ17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73" s="68" t="str" cm="1">
        <f t="array" aca="1" ref="AK17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73" s="68" t="str" cm="1">
        <f t="array" aca="1" ref="AL17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73" s="68" t="str" cm="1">
        <f t="array" aca="1" ref="AM17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73" s="68" t="str" cm="1">
        <f t="array" aca="1" ref="AN17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73" s="68" t="str" cm="1">
        <f t="array" aca="1" ref="AO17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73" s="68" t="str" cm="1">
        <f t="array" aca="1" ref="AP17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73" s="68" t="str" cm="1">
        <f t="array" aca="1" ref="AQ17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73" s="68" t="str" cm="1">
        <f t="array" aca="1" ref="AR17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73" s="68" t="str" cm="1">
        <f t="array" aca="1" ref="AS17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73" s="68" t="str" cm="1">
        <f t="array" aca="1" ref="AT17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73" s="68" t="str" cm="1">
        <f t="array" aca="1" ref="AU17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73" s="68" t="str" cm="1">
        <f t="array" aca="1" ref="AV17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73" s="68" t="str" cm="1">
        <f t="array" aca="1" ref="AW17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73" s="68" t="str" cm="1">
        <f t="array" aca="1" ref="AX17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74" spans="1:50" x14ac:dyDescent="0.3">
      <c r="A174" s="78" t="str">
        <f>IFERROR(Mérföldkövek[[#This Row],[Feladat ID]],"")</f>
        <v>-</v>
      </c>
      <c r="B174" s="70" t="str">
        <f>IFERROR(Mérföldkövek[[#This Row],[Feladat leírás]],"")</f>
        <v/>
      </c>
      <c r="C174" s="100" t="str">
        <f ca="1">IFERROR(Mérföldkövek[[#This Row],[Kezdés]],"")</f>
        <v/>
      </c>
      <c r="D174" s="100" t="str">
        <f ca="1">IFERROR(Mérföldkövek[[#This Row],[Befejezés]],"")</f>
        <v/>
      </c>
      <c r="E174" s="99" t="str">
        <f>IFERROR(Mérföldkövek[[#This Row],[Volumen]],"")</f>
        <v/>
      </c>
      <c r="F174" s="70" t="str">
        <f>IFERROR(Mérföldkövek[[#This Row],[Kockázat]],"")</f>
        <v/>
      </c>
      <c r="G174" s="70" t="str">
        <f>IFERROR(Mérföldkövek[[#This Row],[Részleg 02]],"")</f>
        <v/>
      </c>
      <c r="H174" s="70" t="str">
        <f>IFERROR(Mérföldkövek[[#This Row],[Részleg 01]],"")</f>
        <v/>
      </c>
      <c r="I174" s="68" t="str" cm="1">
        <f t="array" aca="1" ref="I17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74" s="68" t="str" cm="1">
        <f t="array" aca="1" ref="J17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74" s="68" t="str" cm="1">
        <f t="array" aca="1" ref="K17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74" s="68" t="str" cm="1">
        <f t="array" aca="1" ref="L17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74" s="68" t="str" cm="1">
        <f t="array" aca="1" ref="M17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74" s="68" t="str" cm="1">
        <f t="array" aca="1" ref="N17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74" s="68" t="str" cm="1">
        <f t="array" aca="1" ref="O17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74" s="68" t="str" cm="1">
        <f t="array" aca="1" ref="P17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74" s="68" t="str" cm="1">
        <f t="array" aca="1" ref="Q17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74" s="68" t="str" cm="1">
        <f t="array" aca="1" ref="R17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74" s="68" t="str" cm="1">
        <f t="array" aca="1" ref="S17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74" s="68" t="str" cm="1">
        <f t="array" aca="1" ref="T17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74" s="68" t="str" cm="1">
        <f t="array" aca="1" ref="U17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74" s="68" t="str" cm="1">
        <f t="array" aca="1" ref="V17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74" s="68" t="str" cm="1">
        <f t="array" aca="1" ref="W17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74" s="68" t="str" cm="1">
        <f t="array" aca="1" ref="X17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74" s="68" t="str" cm="1">
        <f t="array" aca="1" ref="Y17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74" s="68" t="str" cm="1">
        <f t="array" aca="1" ref="Z17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74" s="68" t="str" cm="1">
        <f t="array" aca="1" ref="AA17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74" s="68" t="str" cm="1">
        <f t="array" aca="1" ref="AB17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74" s="68" t="str" cm="1">
        <f t="array" aca="1" ref="AC17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74" s="68" t="str" cm="1">
        <f t="array" aca="1" ref="AD17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74" s="68" t="str" cm="1">
        <f t="array" aca="1" ref="AE17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74" s="68" t="str" cm="1">
        <f t="array" aca="1" ref="AF17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74" s="68" t="str" cm="1">
        <f t="array" aca="1" ref="AG17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74" s="68" t="str" cm="1">
        <f t="array" aca="1" ref="AH17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74" s="68" t="str" cm="1">
        <f t="array" aca="1" ref="AI17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74" s="68" t="str" cm="1">
        <f t="array" aca="1" ref="AJ17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74" s="68" t="str" cm="1">
        <f t="array" aca="1" ref="AK17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74" s="68" t="str" cm="1">
        <f t="array" aca="1" ref="AL17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74" s="68" t="str" cm="1">
        <f t="array" aca="1" ref="AM17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74" s="68" t="str" cm="1">
        <f t="array" aca="1" ref="AN17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74" s="68" t="str" cm="1">
        <f t="array" aca="1" ref="AO17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74" s="68" t="str" cm="1">
        <f t="array" aca="1" ref="AP17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74" s="68" t="str" cm="1">
        <f t="array" aca="1" ref="AQ17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74" s="68" t="str" cm="1">
        <f t="array" aca="1" ref="AR17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74" s="68" t="str" cm="1">
        <f t="array" aca="1" ref="AS17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74" s="68" t="str" cm="1">
        <f t="array" aca="1" ref="AT17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74" s="68" t="str" cm="1">
        <f t="array" aca="1" ref="AU17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74" s="68" t="str" cm="1">
        <f t="array" aca="1" ref="AV17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74" s="68" t="str" cm="1">
        <f t="array" aca="1" ref="AW17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74" s="68" t="str" cm="1">
        <f t="array" aca="1" ref="AX17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75" spans="1:50" x14ac:dyDescent="0.3">
      <c r="A175" s="78" t="str">
        <f>IFERROR(Mérföldkövek[[#This Row],[Feladat ID]],"")</f>
        <v>-</v>
      </c>
      <c r="B175" s="70" t="str">
        <f>IFERROR(Mérföldkövek[[#This Row],[Feladat leírás]],"")</f>
        <v/>
      </c>
      <c r="C175" s="100" t="str">
        <f ca="1">IFERROR(Mérföldkövek[[#This Row],[Kezdés]],"")</f>
        <v/>
      </c>
      <c r="D175" s="100" t="str">
        <f ca="1">IFERROR(Mérföldkövek[[#This Row],[Befejezés]],"")</f>
        <v/>
      </c>
      <c r="E175" s="99" t="str">
        <f>IFERROR(Mérföldkövek[[#This Row],[Volumen]],"")</f>
        <v/>
      </c>
      <c r="F175" s="70" t="str">
        <f>IFERROR(Mérföldkövek[[#This Row],[Kockázat]],"")</f>
        <v/>
      </c>
      <c r="G175" s="70" t="str">
        <f>IFERROR(Mérföldkövek[[#This Row],[Részleg 02]],"")</f>
        <v/>
      </c>
      <c r="H175" s="70" t="str">
        <f>IFERROR(Mérföldkövek[[#This Row],[Részleg 01]],"")</f>
        <v/>
      </c>
      <c r="I175" s="68" t="str" cm="1">
        <f t="array" aca="1" ref="I17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75" s="68" t="str" cm="1">
        <f t="array" aca="1" ref="J17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75" s="68" t="str" cm="1">
        <f t="array" aca="1" ref="K17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75" s="68" t="str" cm="1">
        <f t="array" aca="1" ref="L17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75" s="68" t="str" cm="1">
        <f t="array" aca="1" ref="M17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75" s="68" t="str" cm="1">
        <f t="array" aca="1" ref="N17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75" s="68" t="str" cm="1">
        <f t="array" aca="1" ref="O17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75" s="68" t="str" cm="1">
        <f t="array" aca="1" ref="P17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75" s="68" t="str" cm="1">
        <f t="array" aca="1" ref="Q17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75" s="68" t="str" cm="1">
        <f t="array" aca="1" ref="R17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75" s="68" t="str" cm="1">
        <f t="array" aca="1" ref="S17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75" s="68" t="str" cm="1">
        <f t="array" aca="1" ref="T17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75" s="68" t="str" cm="1">
        <f t="array" aca="1" ref="U17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75" s="68" t="str" cm="1">
        <f t="array" aca="1" ref="V17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75" s="68" t="str" cm="1">
        <f t="array" aca="1" ref="W17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75" s="68" t="str" cm="1">
        <f t="array" aca="1" ref="X17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75" s="68" t="str" cm="1">
        <f t="array" aca="1" ref="Y17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75" s="68" t="str" cm="1">
        <f t="array" aca="1" ref="Z17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75" s="68" t="str" cm="1">
        <f t="array" aca="1" ref="AA17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75" s="68" t="str" cm="1">
        <f t="array" aca="1" ref="AB17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75" s="68" t="str" cm="1">
        <f t="array" aca="1" ref="AC17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75" s="68" t="str" cm="1">
        <f t="array" aca="1" ref="AD17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75" s="68" t="str" cm="1">
        <f t="array" aca="1" ref="AE17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75" s="68" t="str" cm="1">
        <f t="array" aca="1" ref="AF17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75" s="68" t="str" cm="1">
        <f t="array" aca="1" ref="AG17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75" s="68" t="str" cm="1">
        <f t="array" aca="1" ref="AH17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75" s="68" t="str" cm="1">
        <f t="array" aca="1" ref="AI17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75" s="68" t="str" cm="1">
        <f t="array" aca="1" ref="AJ17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75" s="68" t="str" cm="1">
        <f t="array" aca="1" ref="AK17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75" s="68" t="str" cm="1">
        <f t="array" aca="1" ref="AL17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75" s="68" t="str" cm="1">
        <f t="array" aca="1" ref="AM17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75" s="68" t="str" cm="1">
        <f t="array" aca="1" ref="AN17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75" s="68" t="str" cm="1">
        <f t="array" aca="1" ref="AO17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75" s="68" t="str" cm="1">
        <f t="array" aca="1" ref="AP17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75" s="68" t="str" cm="1">
        <f t="array" aca="1" ref="AQ17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75" s="68" t="str" cm="1">
        <f t="array" aca="1" ref="AR17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75" s="68" t="str" cm="1">
        <f t="array" aca="1" ref="AS17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75" s="68" t="str" cm="1">
        <f t="array" aca="1" ref="AT17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75" s="68" t="str" cm="1">
        <f t="array" aca="1" ref="AU17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75" s="68" t="str" cm="1">
        <f t="array" aca="1" ref="AV17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75" s="68" t="str" cm="1">
        <f t="array" aca="1" ref="AW17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75" s="68" t="str" cm="1">
        <f t="array" aca="1" ref="AX17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76" spans="1:50" x14ac:dyDescent="0.3">
      <c r="A176" s="78" t="str">
        <f>IFERROR(Mérföldkövek[[#This Row],[Feladat ID]],"")</f>
        <v>-</v>
      </c>
      <c r="B176" s="70" t="str">
        <f>IFERROR(Mérföldkövek[[#This Row],[Feladat leírás]],"")</f>
        <v/>
      </c>
      <c r="C176" s="100" t="str">
        <f ca="1">IFERROR(Mérföldkövek[[#This Row],[Kezdés]],"")</f>
        <v/>
      </c>
      <c r="D176" s="100" t="str">
        <f ca="1">IFERROR(Mérföldkövek[[#This Row],[Befejezés]],"")</f>
        <v/>
      </c>
      <c r="E176" s="99" t="str">
        <f>IFERROR(Mérföldkövek[[#This Row],[Volumen]],"")</f>
        <v/>
      </c>
      <c r="F176" s="70" t="str">
        <f>IFERROR(Mérföldkövek[[#This Row],[Kockázat]],"")</f>
        <v/>
      </c>
      <c r="G176" s="70" t="str">
        <f>IFERROR(Mérföldkövek[[#This Row],[Részleg 02]],"")</f>
        <v/>
      </c>
      <c r="H176" s="70" t="str">
        <f>IFERROR(Mérföldkövek[[#This Row],[Részleg 01]],"")</f>
        <v/>
      </c>
      <c r="I176" s="68" t="str" cm="1">
        <f t="array" aca="1" ref="I17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76" s="68" t="str" cm="1">
        <f t="array" aca="1" ref="J17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76" s="68" t="str" cm="1">
        <f t="array" aca="1" ref="K17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76" s="68" t="str" cm="1">
        <f t="array" aca="1" ref="L17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76" s="68" t="str" cm="1">
        <f t="array" aca="1" ref="M17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76" s="68" t="str" cm="1">
        <f t="array" aca="1" ref="N17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76" s="68" t="str" cm="1">
        <f t="array" aca="1" ref="O17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76" s="68" t="str" cm="1">
        <f t="array" aca="1" ref="P17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76" s="68" t="str" cm="1">
        <f t="array" aca="1" ref="Q17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76" s="68" t="str" cm="1">
        <f t="array" aca="1" ref="R17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76" s="68" t="str" cm="1">
        <f t="array" aca="1" ref="S17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76" s="68" t="str" cm="1">
        <f t="array" aca="1" ref="T17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76" s="68" t="str" cm="1">
        <f t="array" aca="1" ref="U17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76" s="68" t="str" cm="1">
        <f t="array" aca="1" ref="V17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76" s="68" t="str" cm="1">
        <f t="array" aca="1" ref="W17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76" s="68" t="str" cm="1">
        <f t="array" aca="1" ref="X17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76" s="68" t="str" cm="1">
        <f t="array" aca="1" ref="Y17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76" s="68" t="str" cm="1">
        <f t="array" aca="1" ref="Z17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76" s="68" t="str" cm="1">
        <f t="array" aca="1" ref="AA17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76" s="68" t="str" cm="1">
        <f t="array" aca="1" ref="AB17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76" s="68" t="str" cm="1">
        <f t="array" aca="1" ref="AC17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76" s="68" t="str" cm="1">
        <f t="array" aca="1" ref="AD17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76" s="68" t="str" cm="1">
        <f t="array" aca="1" ref="AE17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76" s="68" t="str" cm="1">
        <f t="array" aca="1" ref="AF17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76" s="68" t="str" cm="1">
        <f t="array" aca="1" ref="AG17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76" s="68" t="str" cm="1">
        <f t="array" aca="1" ref="AH17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76" s="68" t="str" cm="1">
        <f t="array" aca="1" ref="AI17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76" s="68" t="str" cm="1">
        <f t="array" aca="1" ref="AJ17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76" s="68" t="str" cm="1">
        <f t="array" aca="1" ref="AK17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76" s="68" t="str" cm="1">
        <f t="array" aca="1" ref="AL17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76" s="68" t="str" cm="1">
        <f t="array" aca="1" ref="AM17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76" s="68" t="str" cm="1">
        <f t="array" aca="1" ref="AN17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76" s="68" t="str" cm="1">
        <f t="array" aca="1" ref="AO17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76" s="68" t="str" cm="1">
        <f t="array" aca="1" ref="AP17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76" s="68" t="str" cm="1">
        <f t="array" aca="1" ref="AQ17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76" s="68" t="str" cm="1">
        <f t="array" aca="1" ref="AR17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76" s="68" t="str" cm="1">
        <f t="array" aca="1" ref="AS17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76" s="68" t="str" cm="1">
        <f t="array" aca="1" ref="AT17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76" s="68" t="str" cm="1">
        <f t="array" aca="1" ref="AU17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76" s="68" t="str" cm="1">
        <f t="array" aca="1" ref="AV17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76" s="68" t="str" cm="1">
        <f t="array" aca="1" ref="AW17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76" s="68" t="str" cm="1">
        <f t="array" aca="1" ref="AX17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77" spans="1:50" x14ac:dyDescent="0.3">
      <c r="A177" s="78" t="str">
        <f>IFERROR(Mérföldkövek[[#This Row],[Feladat ID]],"")</f>
        <v>-</v>
      </c>
      <c r="B177" s="70" t="str">
        <f>IFERROR(Mérföldkövek[[#This Row],[Feladat leírás]],"")</f>
        <v/>
      </c>
      <c r="C177" s="100" t="str">
        <f ca="1">IFERROR(Mérföldkövek[[#This Row],[Kezdés]],"")</f>
        <v/>
      </c>
      <c r="D177" s="100" t="str">
        <f ca="1">IFERROR(Mérföldkövek[[#This Row],[Befejezés]],"")</f>
        <v/>
      </c>
      <c r="E177" s="99" t="str">
        <f>IFERROR(Mérföldkövek[[#This Row],[Volumen]],"")</f>
        <v/>
      </c>
      <c r="F177" s="70" t="str">
        <f>IFERROR(Mérföldkövek[[#This Row],[Kockázat]],"")</f>
        <v/>
      </c>
      <c r="G177" s="70" t="str">
        <f>IFERROR(Mérföldkövek[[#This Row],[Részleg 02]],"")</f>
        <v/>
      </c>
      <c r="H177" s="70" t="str">
        <f>IFERROR(Mérföldkövek[[#This Row],[Részleg 01]],"")</f>
        <v/>
      </c>
      <c r="I177" s="68" t="str" cm="1">
        <f t="array" aca="1" ref="I17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77" s="68" t="str" cm="1">
        <f t="array" aca="1" ref="J17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77" s="68" t="str" cm="1">
        <f t="array" aca="1" ref="K17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77" s="68" t="str" cm="1">
        <f t="array" aca="1" ref="L17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77" s="68" t="str" cm="1">
        <f t="array" aca="1" ref="M17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77" s="68" t="str" cm="1">
        <f t="array" aca="1" ref="N17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77" s="68" t="str" cm="1">
        <f t="array" aca="1" ref="O17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77" s="68" t="str" cm="1">
        <f t="array" aca="1" ref="P17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77" s="68" t="str" cm="1">
        <f t="array" aca="1" ref="Q17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77" s="68" t="str" cm="1">
        <f t="array" aca="1" ref="R17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77" s="68" t="str" cm="1">
        <f t="array" aca="1" ref="S17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77" s="68" t="str" cm="1">
        <f t="array" aca="1" ref="T17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77" s="68" t="str" cm="1">
        <f t="array" aca="1" ref="U17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77" s="68" t="str" cm="1">
        <f t="array" aca="1" ref="V17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77" s="68" t="str" cm="1">
        <f t="array" aca="1" ref="W17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77" s="68" t="str" cm="1">
        <f t="array" aca="1" ref="X17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77" s="68" t="str" cm="1">
        <f t="array" aca="1" ref="Y17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77" s="68" t="str" cm="1">
        <f t="array" aca="1" ref="Z17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77" s="68" t="str" cm="1">
        <f t="array" aca="1" ref="AA17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77" s="68" t="str" cm="1">
        <f t="array" aca="1" ref="AB17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77" s="68" t="str" cm="1">
        <f t="array" aca="1" ref="AC17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77" s="68" t="str" cm="1">
        <f t="array" aca="1" ref="AD17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77" s="68" t="str" cm="1">
        <f t="array" aca="1" ref="AE17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77" s="68" t="str" cm="1">
        <f t="array" aca="1" ref="AF17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77" s="68" t="str" cm="1">
        <f t="array" aca="1" ref="AG17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77" s="68" t="str" cm="1">
        <f t="array" aca="1" ref="AH17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77" s="68" t="str" cm="1">
        <f t="array" aca="1" ref="AI17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77" s="68" t="str" cm="1">
        <f t="array" aca="1" ref="AJ17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77" s="68" t="str" cm="1">
        <f t="array" aca="1" ref="AK17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77" s="68" t="str" cm="1">
        <f t="array" aca="1" ref="AL17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77" s="68" t="str" cm="1">
        <f t="array" aca="1" ref="AM17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77" s="68" t="str" cm="1">
        <f t="array" aca="1" ref="AN17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77" s="68" t="str" cm="1">
        <f t="array" aca="1" ref="AO17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77" s="68" t="str" cm="1">
        <f t="array" aca="1" ref="AP17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77" s="68" t="str" cm="1">
        <f t="array" aca="1" ref="AQ17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77" s="68" t="str" cm="1">
        <f t="array" aca="1" ref="AR17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77" s="68" t="str" cm="1">
        <f t="array" aca="1" ref="AS17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77" s="68" t="str" cm="1">
        <f t="array" aca="1" ref="AT17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77" s="68" t="str" cm="1">
        <f t="array" aca="1" ref="AU17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77" s="68" t="str" cm="1">
        <f t="array" aca="1" ref="AV17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77" s="68" t="str" cm="1">
        <f t="array" aca="1" ref="AW17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77" s="68" t="str" cm="1">
        <f t="array" aca="1" ref="AX17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78" spans="1:50" x14ac:dyDescent="0.3">
      <c r="A178" s="78" t="str">
        <f>IFERROR(Mérföldkövek[[#This Row],[Feladat ID]],"")</f>
        <v>-</v>
      </c>
      <c r="B178" s="70" t="str">
        <f>IFERROR(Mérföldkövek[[#This Row],[Feladat leírás]],"")</f>
        <v/>
      </c>
      <c r="C178" s="100" t="str">
        <f ca="1">IFERROR(Mérföldkövek[[#This Row],[Kezdés]],"")</f>
        <v/>
      </c>
      <c r="D178" s="100" t="str">
        <f ca="1">IFERROR(Mérföldkövek[[#This Row],[Befejezés]],"")</f>
        <v/>
      </c>
      <c r="E178" s="99" t="str">
        <f>IFERROR(Mérföldkövek[[#This Row],[Volumen]],"")</f>
        <v/>
      </c>
      <c r="F178" s="70" t="str">
        <f>IFERROR(Mérföldkövek[[#This Row],[Kockázat]],"")</f>
        <v/>
      </c>
      <c r="G178" s="70" t="str">
        <f>IFERROR(Mérföldkövek[[#This Row],[Részleg 02]],"")</f>
        <v/>
      </c>
      <c r="H178" s="70" t="str">
        <f>IFERROR(Mérföldkövek[[#This Row],[Részleg 01]],"")</f>
        <v/>
      </c>
      <c r="I178" s="68" t="str" cm="1">
        <f t="array" aca="1" ref="I17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78" s="68" t="str" cm="1">
        <f t="array" aca="1" ref="J17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78" s="68" t="str" cm="1">
        <f t="array" aca="1" ref="K17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78" s="68" t="str" cm="1">
        <f t="array" aca="1" ref="L17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78" s="68" t="str" cm="1">
        <f t="array" aca="1" ref="M17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78" s="68" t="str" cm="1">
        <f t="array" aca="1" ref="N17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78" s="68" t="str" cm="1">
        <f t="array" aca="1" ref="O17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78" s="68" t="str" cm="1">
        <f t="array" aca="1" ref="P17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78" s="68" t="str" cm="1">
        <f t="array" aca="1" ref="Q17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78" s="68" t="str" cm="1">
        <f t="array" aca="1" ref="R17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78" s="68" t="str" cm="1">
        <f t="array" aca="1" ref="S17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78" s="68" t="str" cm="1">
        <f t="array" aca="1" ref="T17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78" s="68" t="str" cm="1">
        <f t="array" aca="1" ref="U17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78" s="68" t="str" cm="1">
        <f t="array" aca="1" ref="V17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78" s="68" t="str" cm="1">
        <f t="array" aca="1" ref="W17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78" s="68" t="str" cm="1">
        <f t="array" aca="1" ref="X17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78" s="68" t="str" cm="1">
        <f t="array" aca="1" ref="Y17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78" s="68" t="str" cm="1">
        <f t="array" aca="1" ref="Z17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78" s="68" t="str" cm="1">
        <f t="array" aca="1" ref="AA17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78" s="68" t="str" cm="1">
        <f t="array" aca="1" ref="AB17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78" s="68" t="str" cm="1">
        <f t="array" aca="1" ref="AC17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78" s="68" t="str" cm="1">
        <f t="array" aca="1" ref="AD17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78" s="68" t="str" cm="1">
        <f t="array" aca="1" ref="AE17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78" s="68" t="str" cm="1">
        <f t="array" aca="1" ref="AF17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78" s="68" t="str" cm="1">
        <f t="array" aca="1" ref="AG17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78" s="68" t="str" cm="1">
        <f t="array" aca="1" ref="AH17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78" s="68" t="str" cm="1">
        <f t="array" aca="1" ref="AI17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78" s="68" t="str" cm="1">
        <f t="array" aca="1" ref="AJ17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78" s="68" t="str" cm="1">
        <f t="array" aca="1" ref="AK17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78" s="68" t="str" cm="1">
        <f t="array" aca="1" ref="AL17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78" s="68" t="str" cm="1">
        <f t="array" aca="1" ref="AM17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78" s="68" t="str" cm="1">
        <f t="array" aca="1" ref="AN17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78" s="68" t="str" cm="1">
        <f t="array" aca="1" ref="AO17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78" s="68" t="str" cm="1">
        <f t="array" aca="1" ref="AP17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78" s="68" t="str" cm="1">
        <f t="array" aca="1" ref="AQ17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78" s="68" t="str" cm="1">
        <f t="array" aca="1" ref="AR17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78" s="68" t="str" cm="1">
        <f t="array" aca="1" ref="AS17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78" s="68" t="str" cm="1">
        <f t="array" aca="1" ref="AT17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78" s="68" t="str" cm="1">
        <f t="array" aca="1" ref="AU17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78" s="68" t="str" cm="1">
        <f t="array" aca="1" ref="AV17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78" s="68" t="str" cm="1">
        <f t="array" aca="1" ref="AW17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78" s="68" t="str" cm="1">
        <f t="array" aca="1" ref="AX17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79" spans="1:50" x14ac:dyDescent="0.3">
      <c r="A179" s="78" t="str">
        <f>IFERROR(Mérföldkövek[[#This Row],[Feladat ID]],"")</f>
        <v>-</v>
      </c>
      <c r="B179" s="70" t="str">
        <f>IFERROR(Mérföldkövek[[#This Row],[Feladat leírás]],"")</f>
        <v/>
      </c>
      <c r="C179" s="100" t="str">
        <f ca="1">IFERROR(Mérföldkövek[[#This Row],[Kezdés]],"")</f>
        <v/>
      </c>
      <c r="D179" s="100" t="str">
        <f ca="1">IFERROR(Mérföldkövek[[#This Row],[Befejezés]],"")</f>
        <v/>
      </c>
      <c r="E179" s="99" t="str">
        <f>IFERROR(Mérföldkövek[[#This Row],[Volumen]],"")</f>
        <v/>
      </c>
      <c r="F179" s="70" t="str">
        <f>IFERROR(Mérföldkövek[[#This Row],[Kockázat]],"")</f>
        <v/>
      </c>
      <c r="G179" s="70" t="str">
        <f>IFERROR(Mérföldkövek[[#This Row],[Részleg 02]],"")</f>
        <v/>
      </c>
      <c r="H179" s="70" t="str">
        <f>IFERROR(Mérföldkövek[[#This Row],[Részleg 01]],"")</f>
        <v/>
      </c>
      <c r="I179" s="68" t="str" cm="1">
        <f t="array" aca="1" ref="I17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79" s="68" t="str" cm="1">
        <f t="array" aca="1" ref="J17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79" s="68" t="str" cm="1">
        <f t="array" aca="1" ref="K17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79" s="68" t="str" cm="1">
        <f t="array" aca="1" ref="L17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79" s="68" t="str" cm="1">
        <f t="array" aca="1" ref="M17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79" s="68" t="str" cm="1">
        <f t="array" aca="1" ref="N17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79" s="68" t="str" cm="1">
        <f t="array" aca="1" ref="O17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79" s="68" t="str" cm="1">
        <f t="array" aca="1" ref="P17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79" s="68" t="str" cm="1">
        <f t="array" aca="1" ref="Q17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79" s="68" t="str" cm="1">
        <f t="array" aca="1" ref="R17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79" s="68" t="str" cm="1">
        <f t="array" aca="1" ref="S17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79" s="68" t="str" cm="1">
        <f t="array" aca="1" ref="T17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79" s="68" t="str" cm="1">
        <f t="array" aca="1" ref="U17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79" s="68" t="str" cm="1">
        <f t="array" aca="1" ref="V17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79" s="68" t="str" cm="1">
        <f t="array" aca="1" ref="W17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79" s="68" t="str" cm="1">
        <f t="array" aca="1" ref="X17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79" s="68" t="str" cm="1">
        <f t="array" aca="1" ref="Y17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79" s="68" t="str" cm="1">
        <f t="array" aca="1" ref="Z17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79" s="68" t="str" cm="1">
        <f t="array" aca="1" ref="AA17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79" s="68" t="str" cm="1">
        <f t="array" aca="1" ref="AB17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79" s="68" t="str" cm="1">
        <f t="array" aca="1" ref="AC17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79" s="68" t="str" cm="1">
        <f t="array" aca="1" ref="AD17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79" s="68" t="str" cm="1">
        <f t="array" aca="1" ref="AE17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79" s="68" t="str" cm="1">
        <f t="array" aca="1" ref="AF17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79" s="68" t="str" cm="1">
        <f t="array" aca="1" ref="AG17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79" s="68" t="str" cm="1">
        <f t="array" aca="1" ref="AH17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79" s="68" t="str" cm="1">
        <f t="array" aca="1" ref="AI17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79" s="68" t="str" cm="1">
        <f t="array" aca="1" ref="AJ17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79" s="68" t="str" cm="1">
        <f t="array" aca="1" ref="AK17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79" s="68" t="str" cm="1">
        <f t="array" aca="1" ref="AL17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79" s="68" t="str" cm="1">
        <f t="array" aca="1" ref="AM17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79" s="68" t="str" cm="1">
        <f t="array" aca="1" ref="AN17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79" s="68" t="str" cm="1">
        <f t="array" aca="1" ref="AO17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79" s="68" t="str" cm="1">
        <f t="array" aca="1" ref="AP17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79" s="68" t="str" cm="1">
        <f t="array" aca="1" ref="AQ17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79" s="68" t="str" cm="1">
        <f t="array" aca="1" ref="AR17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79" s="68" t="str" cm="1">
        <f t="array" aca="1" ref="AS17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79" s="68" t="str" cm="1">
        <f t="array" aca="1" ref="AT17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79" s="68" t="str" cm="1">
        <f t="array" aca="1" ref="AU17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79" s="68" t="str" cm="1">
        <f t="array" aca="1" ref="AV17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79" s="68" t="str" cm="1">
        <f t="array" aca="1" ref="AW17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79" s="68" t="str" cm="1">
        <f t="array" aca="1" ref="AX17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80" spans="1:50" x14ac:dyDescent="0.3">
      <c r="A180" s="78" t="str">
        <f>IFERROR(Mérföldkövek[[#This Row],[Feladat ID]],"")</f>
        <v>-</v>
      </c>
      <c r="B180" s="70" t="str">
        <f>IFERROR(Mérföldkövek[[#This Row],[Feladat leírás]],"")</f>
        <v/>
      </c>
      <c r="C180" s="100" t="str">
        <f ca="1">IFERROR(Mérföldkövek[[#This Row],[Kezdés]],"")</f>
        <v/>
      </c>
      <c r="D180" s="100" t="str">
        <f ca="1">IFERROR(Mérföldkövek[[#This Row],[Befejezés]],"")</f>
        <v/>
      </c>
      <c r="E180" s="99" t="str">
        <f>IFERROR(Mérföldkövek[[#This Row],[Volumen]],"")</f>
        <v/>
      </c>
      <c r="F180" s="70" t="str">
        <f>IFERROR(Mérföldkövek[[#This Row],[Kockázat]],"")</f>
        <v/>
      </c>
      <c r="G180" s="70" t="str">
        <f>IFERROR(Mérföldkövek[[#This Row],[Részleg 02]],"")</f>
        <v/>
      </c>
      <c r="H180" s="70" t="str">
        <f>IFERROR(Mérföldkövek[[#This Row],[Részleg 01]],"")</f>
        <v/>
      </c>
      <c r="I180" s="68" t="str" cm="1">
        <f t="array" aca="1" ref="I18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80" s="68" t="str" cm="1">
        <f t="array" aca="1" ref="J18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80" s="68" t="str" cm="1">
        <f t="array" aca="1" ref="K18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80" s="68" t="str" cm="1">
        <f t="array" aca="1" ref="L18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80" s="68" t="str" cm="1">
        <f t="array" aca="1" ref="M18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80" s="68" t="str" cm="1">
        <f t="array" aca="1" ref="N18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80" s="68" t="str" cm="1">
        <f t="array" aca="1" ref="O18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80" s="68" t="str" cm="1">
        <f t="array" aca="1" ref="P18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80" s="68" t="str" cm="1">
        <f t="array" aca="1" ref="Q18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80" s="68" t="str" cm="1">
        <f t="array" aca="1" ref="R18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80" s="68" t="str" cm="1">
        <f t="array" aca="1" ref="S18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80" s="68" t="str" cm="1">
        <f t="array" aca="1" ref="T18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80" s="68" t="str" cm="1">
        <f t="array" aca="1" ref="U18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80" s="68" t="str" cm="1">
        <f t="array" aca="1" ref="V18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80" s="68" t="str" cm="1">
        <f t="array" aca="1" ref="W18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80" s="68" t="str" cm="1">
        <f t="array" aca="1" ref="X18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80" s="68" t="str" cm="1">
        <f t="array" aca="1" ref="Y18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80" s="68" t="str" cm="1">
        <f t="array" aca="1" ref="Z18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80" s="68" t="str" cm="1">
        <f t="array" aca="1" ref="AA18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80" s="68" t="str" cm="1">
        <f t="array" aca="1" ref="AB18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80" s="68" t="str" cm="1">
        <f t="array" aca="1" ref="AC18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80" s="68" t="str" cm="1">
        <f t="array" aca="1" ref="AD18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80" s="68" t="str" cm="1">
        <f t="array" aca="1" ref="AE18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80" s="68" t="str" cm="1">
        <f t="array" aca="1" ref="AF18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80" s="68" t="str" cm="1">
        <f t="array" aca="1" ref="AG18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80" s="68" t="str" cm="1">
        <f t="array" aca="1" ref="AH18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80" s="68" t="str" cm="1">
        <f t="array" aca="1" ref="AI18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80" s="68" t="str" cm="1">
        <f t="array" aca="1" ref="AJ18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80" s="68" t="str" cm="1">
        <f t="array" aca="1" ref="AK18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80" s="68" t="str" cm="1">
        <f t="array" aca="1" ref="AL18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80" s="68" t="str" cm="1">
        <f t="array" aca="1" ref="AM18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80" s="68" t="str" cm="1">
        <f t="array" aca="1" ref="AN18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80" s="68" t="str" cm="1">
        <f t="array" aca="1" ref="AO18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80" s="68" t="str" cm="1">
        <f t="array" aca="1" ref="AP18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80" s="68" t="str" cm="1">
        <f t="array" aca="1" ref="AQ18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80" s="68" t="str" cm="1">
        <f t="array" aca="1" ref="AR18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80" s="68" t="str" cm="1">
        <f t="array" aca="1" ref="AS18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80" s="68" t="str" cm="1">
        <f t="array" aca="1" ref="AT18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80" s="68" t="str" cm="1">
        <f t="array" aca="1" ref="AU18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80" s="68" t="str" cm="1">
        <f t="array" aca="1" ref="AV18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80" s="68" t="str" cm="1">
        <f t="array" aca="1" ref="AW18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80" s="68" t="str" cm="1">
        <f t="array" aca="1" ref="AX18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81" spans="1:50" x14ac:dyDescent="0.3">
      <c r="A181" s="78" t="str">
        <f>IFERROR(Mérföldkövek[[#This Row],[Feladat ID]],"")</f>
        <v>-</v>
      </c>
      <c r="B181" s="70" t="str">
        <f>IFERROR(Mérföldkövek[[#This Row],[Feladat leírás]],"")</f>
        <v/>
      </c>
      <c r="C181" s="100" t="str">
        <f ca="1">IFERROR(Mérföldkövek[[#This Row],[Kezdés]],"")</f>
        <v/>
      </c>
      <c r="D181" s="100" t="str">
        <f ca="1">IFERROR(Mérföldkövek[[#This Row],[Befejezés]],"")</f>
        <v/>
      </c>
      <c r="E181" s="99" t="str">
        <f>IFERROR(Mérföldkövek[[#This Row],[Volumen]],"")</f>
        <v/>
      </c>
      <c r="F181" s="70" t="str">
        <f>IFERROR(Mérföldkövek[[#This Row],[Kockázat]],"")</f>
        <v/>
      </c>
      <c r="G181" s="70" t="str">
        <f>IFERROR(Mérföldkövek[[#This Row],[Részleg 02]],"")</f>
        <v/>
      </c>
      <c r="H181" s="70" t="str">
        <f>IFERROR(Mérföldkövek[[#This Row],[Részleg 01]],"")</f>
        <v/>
      </c>
      <c r="I181" s="68" t="str" cm="1">
        <f t="array" aca="1" ref="I18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81" s="68" t="str" cm="1">
        <f t="array" aca="1" ref="J18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81" s="68" t="str" cm="1">
        <f t="array" aca="1" ref="K18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81" s="68" t="str" cm="1">
        <f t="array" aca="1" ref="L18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81" s="68" t="str" cm="1">
        <f t="array" aca="1" ref="M18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81" s="68" t="str" cm="1">
        <f t="array" aca="1" ref="N18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81" s="68" t="str" cm="1">
        <f t="array" aca="1" ref="O18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81" s="68" t="str" cm="1">
        <f t="array" aca="1" ref="P18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81" s="68" t="str" cm="1">
        <f t="array" aca="1" ref="Q18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81" s="68" t="str" cm="1">
        <f t="array" aca="1" ref="R18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81" s="68" t="str" cm="1">
        <f t="array" aca="1" ref="S18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81" s="68" t="str" cm="1">
        <f t="array" aca="1" ref="T18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81" s="68" t="str" cm="1">
        <f t="array" aca="1" ref="U18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81" s="68" t="str" cm="1">
        <f t="array" aca="1" ref="V18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81" s="68" t="str" cm="1">
        <f t="array" aca="1" ref="W18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81" s="68" t="str" cm="1">
        <f t="array" aca="1" ref="X18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81" s="68" t="str" cm="1">
        <f t="array" aca="1" ref="Y18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81" s="68" t="str" cm="1">
        <f t="array" aca="1" ref="Z18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81" s="68" t="str" cm="1">
        <f t="array" aca="1" ref="AA18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81" s="68" t="str" cm="1">
        <f t="array" aca="1" ref="AB18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81" s="68" t="str" cm="1">
        <f t="array" aca="1" ref="AC18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81" s="68" t="str" cm="1">
        <f t="array" aca="1" ref="AD18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81" s="68" t="str" cm="1">
        <f t="array" aca="1" ref="AE18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81" s="68" t="str" cm="1">
        <f t="array" aca="1" ref="AF18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81" s="68" t="str" cm="1">
        <f t="array" aca="1" ref="AG18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81" s="68" t="str" cm="1">
        <f t="array" aca="1" ref="AH18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81" s="68" t="str" cm="1">
        <f t="array" aca="1" ref="AI18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81" s="68" t="str" cm="1">
        <f t="array" aca="1" ref="AJ18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81" s="68" t="str" cm="1">
        <f t="array" aca="1" ref="AK18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81" s="68" t="str" cm="1">
        <f t="array" aca="1" ref="AL18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81" s="68" t="str" cm="1">
        <f t="array" aca="1" ref="AM18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81" s="68" t="str" cm="1">
        <f t="array" aca="1" ref="AN18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81" s="68" t="str" cm="1">
        <f t="array" aca="1" ref="AO18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81" s="68" t="str" cm="1">
        <f t="array" aca="1" ref="AP18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81" s="68" t="str" cm="1">
        <f t="array" aca="1" ref="AQ18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81" s="68" t="str" cm="1">
        <f t="array" aca="1" ref="AR18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81" s="68" t="str" cm="1">
        <f t="array" aca="1" ref="AS18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81" s="68" t="str" cm="1">
        <f t="array" aca="1" ref="AT18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81" s="68" t="str" cm="1">
        <f t="array" aca="1" ref="AU18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81" s="68" t="str" cm="1">
        <f t="array" aca="1" ref="AV18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81" s="68" t="str" cm="1">
        <f t="array" aca="1" ref="AW18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81" s="68" t="str" cm="1">
        <f t="array" aca="1" ref="AX18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82" spans="1:50" x14ac:dyDescent="0.3">
      <c r="A182" s="78" t="str">
        <f>IFERROR(Mérföldkövek[[#This Row],[Feladat ID]],"")</f>
        <v>-</v>
      </c>
      <c r="B182" s="70" t="str">
        <f>IFERROR(Mérföldkövek[[#This Row],[Feladat leírás]],"")</f>
        <v/>
      </c>
      <c r="C182" s="100" t="str">
        <f ca="1">IFERROR(Mérföldkövek[[#This Row],[Kezdés]],"")</f>
        <v/>
      </c>
      <c r="D182" s="100" t="str">
        <f ca="1">IFERROR(Mérföldkövek[[#This Row],[Befejezés]],"")</f>
        <v/>
      </c>
      <c r="E182" s="99" t="str">
        <f>IFERROR(Mérföldkövek[[#This Row],[Volumen]],"")</f>
        <v/>
      </c>
      <c r="F182" s="70" t="str">
        <f>IFERROR(Mérföldkövek[[#This Row],[Kockázat]],"")</f>
        <v/>
      </c>
      <c r="G182" s="70" t="str">
        <f>IFERROR(Mérföldkövek[[#This Row],[Részleg 02]],"")</f>
        <v/>
      </c>
      <c r="H182" s="70" t="str">
        <f>IFERROR(Mérföldkövek[[#This Row],[Részleg 01]],"")</f>
        <v/>
      </c>
      <c r="I182" s="68" t="str" cm="1">
        <f t="array" aca="1" ref="I18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82" s="68" t="str" cm="1">
        <f t="array" aca="1" ref="J18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82" s="68" t="str" cm="1">
        <f t="array" aca="1" ref="K18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82" s="68" t="str" cm="1">
        <f t="array" aca="1" ref="L18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82" s="68" t="str" cm="1">
        <f t="array" aca="1" ref="M18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82" s="68" t="str" cm="1">
        <f t="array" aca="1" ref="N18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82" s="68" t="str" cm="1">
        <f t="array" aca="1" ref="O18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82" s="68" t="str" cm="1">
        <f t="array" aca="1" ref="P18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82" s="68" t="str" cm="1">
        <f t="array" aca="1" ref="Q18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82" s="68" t="str" cm="1">
        <f t="array" aca="1" ref="R18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82" s="68" t="str" cm="1">
        <f t="array" aca="1" ref="S18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82" s="68" t="str" cm="1">
        <f t="array" aca="1" ref="T18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82" s="68" t="str" cm="1">
        <f t="array" aca="1" ref="U18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82" s="68" t="str" cm="1">
        <f t="array" aca="1" ref="V18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82" s="68" t="str" cm="1">
        <f t="array" aca="1" ref="W18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82" s="68" t="str" cm="1">
        <f t="array" aca="1" ref="X18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82" s="68" t="str" cm="1">
        <f t="array" aca="1" ref="Y18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82" s="68" t="str" cm="1">
        <f t="array" aca="1" ref="Z18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82" s="68" t="str" cm="1">
        <f t="array" aca="1" ref="AA18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82" s="68" t="str" cm="1">
        <f t="array" aca="1" ref="AB18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82" s="68" t="str" cm="1">
        <f t="array" aca="1" ref="AC18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82" s="68" t="str" cm="1">
        <f t="array" aca="1" ref="AD18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82" s="68" t="str" cm="1">
        <f t="array" aca="1" ref="AE18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82" s="68" t="str" cm="1">
        <f t="array" aca="1" ref="AF18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82" s="68" t="str" cm="1">
        <f t="array" aca="1" ref="AG18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82" s="68" t="str" cm="1">
        <f t="array" aca="1" ref="AH18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82" s="68" t="str" cm="1">
        <f t="array" aca="1" ref="AI18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82" s="68" t="str" cm="1">
        <f t="array" aca="1" ref="AJ18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82" s="68" t="str" cm="1">
        <f t="array" aca="1" ref="AK18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82" s="68" t="str" cm="1">
        <f t="array" aca="1" ref="AL18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82" s="68" t="str" cm="1">
        <f t="array" aca="1" ref="AM18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82" s="68" t="str" cm="1">
        <f t="array" aca="1" ref="AN18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82" s="68" t="str" cm="1">
        <f t="array" aca="1" ref="AO18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82" s="68" t="str" cm="1">
        <f t="array" aca="1" ref="AP18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82" s="68" t="str" cm="1">
        <f t="array" aca="1" ref="AQ18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82" s="68" t="str" cm="1">
        <f t="array" aca="1" ref="AR18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82" s="68" t="str" cm="1">
        <f t="array" aca="1" ref="AS18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82" s="68" t="str" cm="1">
        <f t="array" aca="1" ref="AT18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82" s="68" t="str" cm="1">
        <f t="array" aca="1" ref="AU18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82" s="68" t="str" cm="1">
        <f t="array" aca="1" ref="AV18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82" s="68" t="str" cm="1">
        <f t="array" aca="1" ref="AW18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82" s="68" t="str" cm="1">
        <f t="array" aca="1" ref="AX18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83" spans="1:50" x14ac:dyDescent="0.3">
      <c r="A183" s="78" t="str">
        <f>IFERROR(Mérföldkövek[[#This Row],[Feladat ID]],"")</f>
        <v>-</v>
      </c>
      <c r="B183" s="70" t="str">
        <f>IFERROR(Mérföldkövek[[#This Row],[Feladat leírás]],"")</f>
        <v/>
      </c>
      <c r="C183" s="100" t="str">
        <f ca="1">IFERROR(Mérföldkövek[[#This Row],[Kezdés]],"")</f>
        <v/>
      </c>
      <c r="D183" s="100" t="str">
        <f ca="1">IFERROR(Mérföldkövek[[#This Row],[Befejezés]],"")</f>
        <v/>
      </c>
      <c r="E183" s="99" t="str">
        <f>IFERROR(Mérföldkövek[[#This Row],[Volumen]],"")</f>
        <v/>
      </c>
      <c r="F183" s="70" t="str">
        <f>IFERROR(Mérföldkövek[[#This Row],[Kockázat]],"")</f>
        <v/>
      </c>
      <c r="G183" s="70" t="str">
        <f>IFERROR(Mérföldkövek[[#This Row],[Részleg 02]],"")</f>
        <v/>
      </c>
      <c r="H183" s="70" t="str">
        <f>IFERROR(Mérföldkövek[[#This Row],[Részleg 01]],"")</f>
        <v/>
      </c>
      <c r="I183" s="68" t="str" cm="1">
        <f t="array" aca="1" ref="I18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83" s="68" t="str" cm="1">
        <f t="array" aca="1" ref="J18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83" s="68" t="str" cm="1">
        <f t="array" aca="1" ref="K18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83" s="68" t="str" cm="1">
        <f t="array" aca="1" ref="L18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83" s="68" t="str" cm="1">
        <f t="array" aca="1" ref="M18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83" s="68" t="str" cm="1">
        <f t="array" aca="1" ref="N18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83" s="68" t="str" cm="1">
        <f t="array" aca="1" ref="O18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83" s="68" t="str" cm="1">
        <f t="array" aca="1" ref="P18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83" s="68" t="str" cm="1">
        <f t="array" aca="1" ref="Q18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83" s="68" t="str" cm="1">
        <f t="array" aca="1" ref="R18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83" s="68" t="str" cm="1">
        <f t="array" aca="1" ref="S18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83" s="68" t="str" cm="1">
        <f t="array" aca="1" ref="T18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83" s="68" t="str" cm="1">
        <f t="array" aca="1" ref="U18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83" s="68" t="str" cm="1">
        <f t="array" aca="1" ref="V18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83" s="68" t="str" cm="1">
        <f t="array" aca="1" ref="W18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83" s="68" t="str" cm="1">
        <f t="array" aca="1" ref="X18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83" s="68" t="str" cm="1">
        <f t="array" aca="1" ref="Y18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83" s="68" t="str" cm="1">
        <f t="array" aca="1" ref="Z18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83" s="68" t="str" cm="1">
        <f t="array" aca="1" ref="AA18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83" s="68" t="str" cm="1">
        <f t="array" aca="1" ref="AB18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83" s="68" t="str" cm="1">
        <f t="array" aca="1" ref="AC18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83" s="68" t="str" cm="1">
        <f t="array" aca="1" ref="AD18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83" s="68" t="str" cm="1">
        <f t="array" aca="1" ref="AE18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83" s="68" t="str" cm="1">
        <f t="array" aca="1" ref="AF18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83" s="68" t="str" cm="1">
        <f t="array" aca="1" ref="AG18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83" s="68" t="str" cm="1">
        <f t="array" aca="1" ref="AH18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83" s="68" t="str" cm="1">
        <f t="array" aca="1" ref="AI18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83" s="68" t="str" cm="1">
        <f t="array" aca="1" ref="AJ18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83" s="68" t="str" cm="1">
        <f t="array" aca="1" ref="AK18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83" s="68" t="str" cm="1">
        <f t="array" aca="1" ref="AL18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83" s="68" t="str" cm="1">
        <f t="array" aca="1" ref="AM18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83" s="68" t="str" cm="1">
        <f t="array" aca="1" ref="AN18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83" s="68" t="str" cm="1">
        <f t="array" aca="1" ref="AO18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83" s="68" t="str" cm="1">
        <f t="array" aca="1" ref="AP18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83" s="68" t="str" cm="1">
        <f t="array" aca="1" ref="AQ18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83" s="68" t="str" cm="1">
        <f t="array" aca="1" ref="AR18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83" s="68" t="str" cm="1">
        <f t="array" aca="1" ref="AS18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83" s="68" t="str" cm="1">
        <f t="array" aca="1" ref="AT18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83" s="68" t="str" cm="1">
        <f t="array" aca="1" ref="AU18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83" s="68" t="str" cm="1">
        <f t="array" aca="1" ref="AV18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83" s="68" t="str" cm="1">
        <f t="array" aca="1" ref="AW18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83" s="68" t="str" cm="1">
        <f t="array" aca="1" ref="AX18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84" spans="1:50" x14ac:dyDescent="0.3">
      <c r="A184" s="78" t="str">
        <f>IFERROR(Mérföldkövek[[#This Row],[Feladat ID]],"")</f>
        <v>-</v>
      </c>
      <c r="B184" s="70" t="str">
        <f>IFERROR(Mérföldkövek[[#This Row],[Feladat leírás]],"")</f>
        <v/>
      </c>
      <c r="C184" s="100" t="str">
        <f ca="1">IFERROR(Mérföldkövek[[#This Row],[Kezdés]],"")</f>
        <v/>
      </c>
      <c r="D184" s="100" t="str">
        <f ca="1">IFERROR(Mérföldkövek[[#This Row],[Befejezés]],"")</f>
        <v/>
      </c>
      <c r="E184" s="99" t="str">
        <f>IFERROR(Mérföldkövek[[#This Row],[Volumen]],"")</f>
        <v/>
      </c>
      <c r="F184" s="70" t="str">
        <f>IFERROR(Mérföldkövek[[#This Row],[Kockázat]],"")</f>
        <v/>
      </c>
      <c r="G184" s="70" t="str">
        <f>IFERROR(Mérföldkövek[[#This Row],[Részleg 02]],"")</f>
        <v/>
      </c>
      <c r="H184" s="70" t="str">
        <f>IFERROR(Mérföldkövek[[#This Row],[Részleg 01]],"")</f>
        <v/>
      </c>
      <c r="I184" s="68" t="str" cm="1">
        <f t="array" aca="1" ref="I18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84" s="68" t="str" cm="1">
        <f t="array" aca="1" ref="J18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84" s="68" t="str" cm="1">
        <f t="array" aca="1" ref="K18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84" s="68" t="str" cm="1">
        <f t="array" aca="1" ref="L18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84" s="68" t="str" cm="1">
        <f t="array" aca="1" ref="M18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84" s="68" t="str" cm="1">
        <f t="array" aca="1" ref="N18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84" s="68" t="str" cm="1">
        <f t="array" aca="1" ref="O18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84" s="68" t="str" cm="1">
        <f t="array" aca="1" ref="P18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84" s="68" t="str" cm="1">
        <f t="array" aca="1" ref="Q18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84" s="68" t="str" cm="1">
        <f t="array" aca="1" ref="R18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84" s="68" t="str" cm="1">
        <f t="array" aca="1" ref="S18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84" s="68" t="str" cm="1">
        <f t="array" aca="1" ref="T18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84" s="68" t="str" cm="1">
        <f t="array" aca="1" ref="U18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84" s="68" t="str" cm="1">
        <f t="array" aca="1" ref="V18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84" s="68" t="str" cm="1">
        <f t="array" aca="1" ref="W18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84" s="68" t="str" cm="1">
        <f t="array" aca="1" ref="X18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84" s="68" t="str" cm="1">
        <f t="array" aca="1" ref="Y18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84" s="68" t="str" cm="1">
        <f t="array" aca="1" ref="Z18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84" s="68" t="str" cm="1">
        <f t="array" aca="1" ref="AA18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84" s="68" t="str" cm="1">
        <f t="array" aca="1" ref="AB18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84" s="68" t="str" cm="1">
        <f t="array" aca="1" ref="AC18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84" s="68" t="str" cm="1">
        <f t="array" aca="1" ref="AD18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84" s="68" t="str" cm="1">
        <f t="array" aca="1" ref="AE18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84" s="68" t="str" cm="1">
        <f t="array" aca="1" ref="AF18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84" s="68" t="str" cm="1">
        <f t="array" aca="1" ref="AG18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84" s="68" t="str" cm="1">
        <f t="array" aca="1" ref="AH18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84" s="68" t="str" cm="1">
        <f t="array" aca="1" ref="AI18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84" s="68" t="str" cm="1">
        <f t="array" aca="1" ref="AJ18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84" s="68" t="str" cm="1">
        <f t="array" aca="1" ref="AK18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84" s="68" t="str" cm="1">
        <f t="array" aca="1" ref="AL18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84" s="68" t="str" cm="1">
        <f t="array" aca="1" ref="AM18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84" s="68" t="str" cm="1">
        <f t="array" aca="1" ref="AN18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84" s="68" t="str" cm="1">
        <f t="array" aca="1" ref="AO18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84" s="68" t="str" cm="1">
        <f t="array" aca="1" ref="AP18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84" s="68" t="str" cm="1">
        <f t="array" aca="1" ref="AQ18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84" s="68" t="str" cm="1">
        <f t="array" aca="1" ref="AR18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84" s="68" t="str" cm="1">
        <f t="array" aca="1" ref="AS18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84" s="68" t="str" cm="1">
        <f t="array" aca="1" ref="AT18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84" s="68" t="str" cm="1">
        <f t="array" aca="1" ref="AU18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84" s="68" t="str" cm="1">
        <f t="array" aca="1" ref="AV18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84" s="68" t="str" cm="1">
        <f t="array" aca="1" ref="AW18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84" s="68" t="str" cm="1">
        <f t="array" aca="1" ref="AX18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85" spans="1:50" x14ac:dyDescent="0.3">
      <c r="A185" s="78" t="str">
        <f>IFERROR(Mérföldkövek[[#This Row],[Feladat ID]],"")</f>
        <v>-</v>
      </c>
      <c r="B185" s="70" t="str">
        <f>IFERROR(Mérföldkövek[[#This Row],[Feladat leírás]],"")</f>
        <v/>
      </c>
      <c r="C185" s="100" t="str">
        <f ca="1">IFERROR(Mérföldkövek[[#This Row],[Kezdés]],"")</f>
        <v/>
      </c>
      <c r="D185" s="100" t="str">
        <f ca="1">IFERROR(Mérföldkövek[[#This Row],[Befejezés]],"")</f>
        <v/>
      </c>
      <c r="E185" s="99" t="str">
        <f>IFERROR(Mérföldkövek[[#This Row],[Volumen]],"")</f>
        <v/>
      </c>
      <c r="F185" s="70" t="str">
        <f>IFERROR(Mérföldkövek[[#This Row],[Kockázat]],"")</f>
        <v/>
      </c>
      <c r="G185" s="70" t="str">
        <f>IFERROR(Mérföldkövek[[#This Row],[Részleg 02]],"")</f>
        <v/>
      </c>
      <c r="H185" s="70" t="str">
        <f>IFERROR(Mérföldkövek[[#This Row],[Részleg 01]],"")</f>
        <v/>
      </c>
      <c r="I185" s="68" t="str" cm="1">
        <f t="array" aca="1" ref="I18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85" s="68" t="str" cm="1">
        <f t="array" aca="1" ref="J18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85" s="68" t="str" cm="1">
        <f t="array" aca="1" ref="K18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85" s="68" t="str" cm="1">
        <f t="array" aca="1" ref="L18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85" s="68" t="str" cm="1">
        <f t="array" aca="1" ref="M18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85" s="68" t="str" cm="1">
        <f t="array" aca="1" ref="N18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85" s="68" t="str" cm="1">
        <f t="array" aca="1" ref="O18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85" s="68" t="str" cm="1">
        <f t="array" aca="1" ref="P18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85" s="68" t="str" cm="1">
        <f t="array" aca="1" ref="Q18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85" s="68" t="str" cm="1">
        <f t="array" aca="1" ref="R18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85" s="68" t="str" cm="1">
        <f t="array" aca="1" ref="S18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85" s="68" t="str" cm="1">
        <f t="array" aca="1" ref="T18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85" s="68" t="str" cm="1">
        <f t="array" aca="1" ref="U18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85" s="68" t="str" cm="1">
        <f t="array" aca="1" ref="V18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85" s="68" t="str" cm="1">
        <f t="array" aca="1" ref="W18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85" s="68" t="str" cm="1">
        <f t="array" aca="1" ref="X18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85" s="68" t="str" cm="1">
        <f t="array" aca="1" ref="Y18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85" s="68" t="str" cm="1">
        <f t="array" aca="1" ref="Z18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85" s="68" t="str" cm="1">
        <f t="array" aca="1" ref="AA18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85" s="68" t="str" cm="1">
        <f t="array" aca="1" ref="AB18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85" s="68" t="str" cm="1">
        <f t="array" aca="1" ref="AC18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85" s="68" t="str" cm="1">
        <f t="array" aca="1" ref="AD18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85" s="68" t="str" cm="1">
        <f t="array" aca="1" ref="AE18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85" s="68" t="str" cm="1">
        <f t="array" aca="1" ref="AF18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85" s="68" t="str" cm="1">
        <f t="array" aca="1" ref="AG18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85" s="68" t="str" cm="1">
        <f t="array" aca="1" ref="AH18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85" s="68" t="str" cm="1">
        <f t="array" aca="1" ref="AI18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85" s="68" t="str" cm="1">
        <f t="array" aca="1" ref="AJ18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85" s="68" t="str" cm="1">
        <f t="array" aca="1" ref="AK18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85" s="68" t="str" cm="1">
        <f t="array" aca="1" ref="AL18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85" s="68" t="str" cm="1">
        <f t="array" aca="1" ref="AM18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85" s="68" t="str" cm="1">
        <f t="array" aca="1" ref="AN18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85" s="68" t="str" cm="1">
        <f t="array" aca="1" ref="AO18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85" s="68" t="str" cm="1">
        <f t="array" aca="1" ref="AP18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85" s="68" t="str" cm="1">
        <f t="array" aca="1" ref="AQ18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85" s="68" t="str" cm="1">
        <f t="array" aca="1" ref="AR18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85" s="68" t="str" cm="1">
        <f t="array" aca="1" ref="AS18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85" s="68" t="str" cm="1">
        <f t="array" aca="1" ref="AT18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85" s="68" t="str" cm="1">
        <f t="array" aca="1" ref="AU18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85" s="68" t="str" cm="1">
        <f t="array" aca="1" ref="AV18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85" s="68" t="str" cm="1">
        <f t="array" aca="1" ref="AW18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85" s="68" t="str" cm="1">
        <f t="array" aca="1" ref="AX18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86" spans="1:50" x14ac:dyDescent="0.3">
      <c r="A186" s="78" t="str">
        <f>IFERROR(Mérföldkövek[[#This Row],[Feladat ID]],"")</f>
        <v>-</v>
      </c>
      <c r="B186" s="70" t="str">
        <f>IFERROR(Mérföldkövek[[#This Row],[Feladat leírás]],"")</f>
        <v/>
      </c>
      <c r="C186" s="100" t="str">
        <f ca="1">IFERROR(Mérföldkövek[[#This Row],[Kezdés]],"")</f>
        <v/>
      </c>
      <c r="D186" s="100" t="str">
        <f ca="1">IFERROR(Mérföldkövek[[#This Row],[Befejezés]],"")</f>
        <v/>
      </c>
      <c r="E186" s="99" t="str">
        <f>IFERROR(Mérföldkövek[[#This Row],[Volumen]],"")</f>
        <v/>
      </c>
      <c r="F186" s="70" t="str">
        <f>IFERROR(Mérföldkövek[[#This Row],[Kockázat]],"")</f>
        <v/>
      </c>
      <c r="G186" s="70" t="str">
        <f>IFERROR(Mérföldkövek[[#This Row],[Részleg 02]],"")</f>
        <v/>
      </c>
      <c r="H186" s="70" t="str">
        <f>IFERROR(Mérföldkövek[[#This Row],[Részleg 01]],"")</f>
        <v/>
      </c>
      <c r="I186" s="68" t="str" cm="1">
        <f t="array" aca="1" ref="I18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86" s="68" t="str" cm="1">
        <f t="array" aca="1" ref="J18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86" s="68" t="str" cm="1">
        <f t="array" aca="1" ref="K18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86" s="68" t="str" cm="1">
        <f t="array" aca="1" ref="L18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86" s="68" t="str" cm="1">
        <f t="array" aca="1" ref="M18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86" s="68" t="str" cm="1">
        <f t="array" aca="1" ref="N18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86" s="68" t="str" cm="1">
        <f t="array" aca="1" ref="O18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86" s="68" t="str" cm="1">
        <f t="array" aca="1" ref="P18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86" s="68" t="str" cm="1">
        <f t="array" aca="1" ref="Q18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86" s="68" t="str" cm="1">
        <f t="array" aca="1" ref="R18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86" s="68" t="str" cm="1">
        <f t="array" aca="1" ref="S18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86" s="68" t="str" cm="1">
        <f t="array" aca="1" ref="T18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86" s="68" t="str" cm="1">
        <f t="array" aca="1" ref="U18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86" s="68" t="str" cm="1">
        <f t="array" aca="1" ref="V18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86" s="68" t="str" cm="1">
        <f t="array" aca="1" ref="W18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86" s="68" t="str" cm="1">
        <f t="array" aca="1" ref="X18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86" s="68" t="str" cm="1">
        <f t="array" aca="1" ref="Y18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86" s="68" t="str" cm="1">
        <f t="array" aca="1" ref="Z18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86" s="68" t="str" cm="1">
        <f t="array" aca="1" ref="AA18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86" s="68" t="str" cm="1">
        <f t="array" aca="1" ref="AB18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86" s="68" t="str" cm="1">
        <f t="array" aca="1" ref="AC18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86" s="68" t="str" cm="1">
        <f t="array" aca="1" ref="AD18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86" s="68" t="str" cm="1">
        <f t="array" aca="1" ref="AE18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86" s="68" t="str" cm="1">
        <f t="array" aca="1" ref="AF18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86" s="68" t="str" cm="1">
        <f t="array" aca="1" ref="AG18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86" s="68" t="str" cm="1">
        <f t="array" aca="1" ref="AH18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86" s="68" t="str" cm="1">
        <f t="array" aca="1" ref="AI18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86" s="68" t="str" cm="1">
        <f t="array" aca="1" ref="AJ18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86" s="68" t="str" cm="1">
        <f t="array" aca="1" ref="AK18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86" s="68" t="str" cm="1">
        <f t="array" aca="1" ref="AL18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86" s="68" t="str" cm="1">
        <f t="array" aca="1" ref="AM18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86" s="68" t="str" cm="1">
        <f t="array" aca="1" ref="AN18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86" s="68" t="str" cm="1">
        <f t="array" aca="1" ref="AO18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86" s="68" t="str" cm="1">
        <f t="array" aca="1" ref="AP18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86" s="68" t="str" cm="1">
        <f t="array" aca="1" ref="AQ18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86" s="68" t="str" cm="1">
        <f t="array" aca="1" ref="AR18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86" s="68" t="str" cm="1">
        <f t="array" aca="1" ref="AS18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86" s="68" t="str" cm="1">
        <f t="array" aca="1" ref="AT18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86" s="68" t="str" cm="1">
        <f t="array" aca="1" ref="AU18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86" s="68" t="str" cm="1">
        <f t="array" aca="1" ref="AV18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86" s="68" t="str" cm="1">
        <f t="array" aca="1" ref="AW18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86" s="68" t="str" cm="1">
        <f t="array" aca="1" ref="AX18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87" spans="1:50" x14ac:dyDescent="0.3">
      <c r="A187" s="78" t="str">
        <f>IFERROR(Mérföldkövek[[#This Row],[Feladat ID]],"")</f>
        <v>-</v>
      </c>
      <c r="B187" s="70" t="str">
        <f>IFERROR(Mérföldkövek[[#This Row],[Feladat leírás]],"")</f>
        <v/>
      </c>
      <c r="C187" s="100" t="str">
        <f ca="1">IFERROR(Mérföldkövek[[#This Row],[Kezdés]],"")</f>
        <v/>
      </c>
      <c r="D187" s="100" t="str">
        <f ca="1">IFERROR(Mérföldkövek[[#This Row],[Befejezés]],"")</f>
        <v/>
      </c>
      <c r="E187" s="99" t="str">
        <f>IFERROR(Mérföldkövek[[#This Row],[Volumen]],"")</f>
        <v/>
      </c>
      <c r="F187" s="70" t="str">
        <f>IFERROR(Mérföldkövek[[#This Row],[Kockázat]],"")</f>
        <v/>
      </c>
      <c r="G187" s="70" t="str">
        <f>IFERROR(Mérföldkövek[[#This Row],[Részleg 02]],"")</f>
        <v/>
      </c>
      <c r="H187" s="70" t="str">
        <f>IFERROR(Mérföldkövek[[#This Row],[Részleg 01]],"")</f>
        <v/>
      </c>
      <c r="I187" s="68" t="str" cm="1">
        <f t="array" aca="1" ref="I18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87" s="68" t="str" cm="1">
        <f t="array" aca="1" ref="J18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87" s="68" t="str" cm="1">
        <f t="array" aca="1" ref="K18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87" s="68" t="str" cm="1">
        <f t="array" aca="1" ref="L18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87" s="68" t="str" cm="1">
        <f t="array" aca="1" ref="M18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87" s="68" t="str" cm="1">
        <f t="array" aca="1" ref="N18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87" s="68" t="str" cm="1">
        <f t="array" aca="1" ref="O18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87" s="68" t="str" cm="1">
        <f t="array" aca="1" ref="P18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87" s="68" t="str" cm="1">
        <f t="array" aca="1" ref="Q18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87" s="68" t="str" cm="1">
        <f t="array" aca="1" ref="R18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87" s="68" t="str" cm="1">
        <f t="array" aca="1" ref="S18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87" s="68" t="str" cm="1">
        <f t="array" aca="1" ref="T18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87" s="68" t="str" cm="1">
        <f t="array" aca="1" ref="U18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87" s="68" t="str" cm="1">
        <f t="array" aca="1" ref="V18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87" s="68" t="str" cm="1">
        <f t="array" aca="1" ref="W18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87" s="68" t="str" cm="1">
        <f t="array" aca="1" ref="X18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87" s="68" t="str" cm="1">
        <f t="array" aca="1" ref="Y18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87" s="68" t="str" cm="1">
        <f t="array" aca="1" ref="Z18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87" s="68" t="str" cm="1">
        <f t="array" aca="1" ref="AA18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87" s="68" t="str" cm="1">
        <f t="array" aca="1" ref="AB18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87" s="68" t="str" cm="1">
        <f t="array" aca="1" ref="AC18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87" s="68" t="str" cm="1">
        <f t="array" aca="1" ref="AD18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87" s="68" t="str" cm="1">
        <f t="array" aca="1" ref="AE18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87" s="68" t="str" cm="1">
        <f t="array" aca="1" ref="AF18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87" s="68" t="str" cm="1">
        <f t="array" aca="1" ref="AG18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87" s="68" t="str" cm="1">
        <f t="array" aca="1" ref="AH18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87" s="68" t="str" cm="1">
        <f t="array" aca="1" ref="AI18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87" s="68" t="str" cm="1">
        <f t="array" aca="1" ref="AJ18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87" s="68" t="str" cm="1">
        <f t="array" aca="1" ref="AK18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87" s="68" t="str" cm="1">
        <f t="array" aca="1" ref="AL18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87" s="68" t="str" cm="1">
        <f t="array" aca="1" ref="AM18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87" s="68" t="str" cm="1">
        <f t="array" aca="1" ref="AN18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87" s="68" t="str" cm="1">
        <f t="array" aca="1" ref="AO18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87" s="68" t="str" cm="1">
        <f t="array" aca="1" ref="AP18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87" s="68" t="str" cm="1">
        <f t="array" aca="1" ref="AQ18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87" s="68" t="str" cm="1">
        <f t="array" aca="1" ref="AR18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87" s="68" t="str" cm="1">
        <f t="array" aca="1" ref="AS18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87" s="68" t="str" cm="1">
        <f t="array" aca="1" ref="AT18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87" s="68" t="str" cm="1">
        <f t="array" aca="1" ref="AU18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87" s="68" t="str" cm="1">
        <f t="array" aca="1" ref="AV18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87" s="68" t="str" cm="1">
        <f t="array" aca="1" ref="AW18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87" s="68" t="str" cm="1">
        <f t="array" aca="1" ref="AX18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88" spans="1:50" x14ac:dyDescent="0.3">
      <c r="A188" s="78" t="str">
        <f>IFERROR(Mérföldkövek[[#This Row],[Feladat ID]],"")</f>
        <v>-</v>
      </c>
      <c r="B188" s="70" t="str">
        <f>IFERROR(Mérföldkövek[[#This Row],[Feladat leírás]],"")</f>
        <v/>
      </c>
      <c r="C188" s="100" t="str">
        <f ca="1">IFERROR(Mérföldkövek[[#This Row],[Kezdés]],"")</f>
        <v/>
      </c>
      <c r="D188" s="100" t="str">
        <f ca="1">IFERROR(Mérföldkövek[[#This Row],[Befejezés]],"")</f>
        <v/>
      </c>
      <c r="E188" s="99" t="str">
        <f>IFERROR(Mérföldkövek[[#This Row],[Volumen]],"")</f>
        <v/>
      </c>
      <c r="F188" s="70" t="str">
        <f>IFERROR(Mérföldkövek[[#This Row],[Kockázat]],"")</f>
        <v/>
      </c>
      <c r="G188" s="70" t="str">
        <f>IFERROR(Mérföldkövek[[#This Row],[Részleg 02]],"")</f>
        <v/>
      </c>
      <c r="H188" s="70" t="str">
        <f>IFERROR(Mérföldkövek[[#This Row],[Részleg 01]],"")</f>
        <v/>
      </c>
      <c r="I188" s="68" t="str" cm="1">
        <f t="array" aca="1" ref="I18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88" s="68" t="str" cm="1">
        <f t="array" aca="1" ref="J18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88" s="68" t="str" cm="1">
        <f t="array" aca="1" ref="K18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88" s="68" t="str" cm="1">
        <f t="array" aca="1" ref="L18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88" s="68" t="str" cm="1">
        <f t="array" aca="1" ref="M18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88" s="68" t="str" cm="1">
        <f t="array" aca="1" ref="N18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88" s="68" t="str" cm="1">
        <f t="array" aca="1" ref="O18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88" s="68" t="str" cm="1">
        <f t="array" aca="1" ref="P18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88" s="68" t="str" cm="1">
        <f t="array" aca="1" ref="Q18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88" s="68" t="str" cm="1">
        <f t="array" aca="1" ref="R18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88" s="68" t="str" cm="1">
        <f t="array" aca="1" ref="S18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88" s="68" t="str" cm="1">
        <f t="array" aca="1" ref="T18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88" s="68" t="str" cm="1">
        <f t="array" aca="1" ref="U18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88" s="68" t="str" cm="1">
        <f t="array" aca="1" ref="V18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88" s="68" t="str" cm="1">
        <f t="array" aca="1" ref="W18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88" s="68" t="str" cm="1">
        <f t="array" aca="1" ref="X18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88" s="68" t="str" cm="1">
        <f t="array" aca="1" ref="Y18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88" s="68" t="str" cm="1">
        <f t="array" aca="1" ref="Z18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88" s="68" t="str" cm="1">
        <f t="array" aca="1" ref="AA18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88" s="68" t="str" cm="1">
        <f t="array" aca="1" ref="AB18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88" s="68" t="str" cm="1">
        <f t="array" aca="1" ref="AC18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88" s="68" t="str" cm="1">
        <f t="array" aca="1" ref="AD18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88" s="68" t="str" cm="1">
        <f t="array" aca="1" ref="AE18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88" s="68" t="str" cm="1">
        <f t="array" aca="1" ref="AF18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88" s="68" t="str" cm="1">
        <f t="array" aca="1" ref="AG18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88" s="68" t="str" cm="1">
        <f t="array" aca="1" ref="AH18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88" s="68" t="str" cm="1">
        <f t="array" aca="1" ref="AI18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88" s="68" t="str" cm="1">
        <f t="array" aca="1" ref="AJ18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88" s="68" t="str" cm="1">
        <f t="array" aca="1" ref="AK18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88" s="68" t="str" cm="1">
        <f t="array" aca="1" ref="AL18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88" s="68" t="str" cm="1">
        <f t="array" aca="1" ref="AM18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88" s="68" t="str" cm="1">
        <f t="array" aca="1" ref="AN18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88" s="68" t="str" cm="1">
        <f t="array" aca="1" ref="AO18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88" s="68" t="str" cm="1">
        <f t="array" aca="1" ref="AP18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88" s="68" t="str" cm="1">
        <f t="array" aca="1" ref="AQ18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88" s="68" t="str" cm="1">
        <f t="array" aca="1" ref="AR18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88" s="68" t="str" cm="1">
        <f t="array" aca="1" ref="AS18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88" s="68" t="str" cm="1">
        <f t="array" aca="1" ref="AT18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88" s="68" t="str" cm="1">
        <f t="array" aca="1" ref="AU18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88" s="68" t="str" cm="1">
        <f t="array" aca="1" ref="AV18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88" s="68" t="str" cm="1">
        <f t="array" aca="1" ref="AW18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88" s="68" t="str" cm="1">
        <f t="array" aca="1" ref="AX18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89" spans="1:50" x14ac:dyDescent="0.3">
      <c r="A189" s="78" t="str">
        <f>IFERROR(Mérföldkövek[[#This Row],[Feladat ID]],"")</f>
        <v>-</v>
      </c>
      <c r="B189" s="70" t="str">
        <f>IFERROR(Mérföldkövek[[#This Row],[Feladat leírás]],"")</f>
        <v/>
      </c>
      <c r="C189" s="100" t="str">
        <f ca="1">IFERROR(Mérföldkövek[[#This Row],[Kezdés]],"")</f>
        <v/>
      </c>
      <c r="D189" s="100" t="str">
        <f ca="1">IFERROR(Mérföldkövek[[#This Row],[Befejezés]],"")</f>
        <v/>
      </c>
      <c r="E189" s="99" t="str">
        <f>IFERROR(Mérföldkövek[[#This Row],[Volumen]],"")</f>
        <v/>
      </c>
      <c r="F189" s="70" t="str">
        <f>IFERROR(Mérföldkövek[[#This Row],[Kockázat]],"")</f>
        <v/>
      </c>
      <c r="G189" s="70" t="str">
        <f>IFERROR(Mérföldkövek[[#This Row],[Részleg 02]],"")</f>
        <v/>
      </c>
      <c r="H189" s="70" t="str">
        <f>IFERROR(Mérföldkövek[[#This Row],[Részleg 01]],"")</f>
        <v/>
      </c>
      <c r="I189" s="68" t="str" cm="1">
        <f t="array" aca="1" ref="I18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89" s="68" t="str" cm="1">
        <f t="array" aca="1" ref="J18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89" s="68" t="str" cm="1">
        <f t="array" aca="1" ref="K18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89" s="68" t="str" cm="1">
        <f t="array" aca="1" ref="L18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89" s="68" t="str" cm="1">
        <f t="array" aca="1" ref="M18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89" s="68" t="str" cm="1">
        <f t="array" aca="1" ref="N18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89" s="68" t="str" cm="1">
        <f t="array" aca="1" ref="O18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89" s="68" t="str" cm="1">
        <f t="array" aca="1" ref="P18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89" s="68" t="str" cm="1">
        <f t="array" aca="1" ref="Q18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89" s="68" t="str" cm="1">
        <f t="array" aca="1" ref="R18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89" s="68" t="str" cm="1">
        <f t="array" aca="1" ref="S18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89" s="68" t="str" cm="1">
        <f t="array" aca="1" ref="T18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89" s="68" t="str" cm="1">
        <f t="array" aca="1" ref="U18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89" s="68" t="str" cm="1">
        <f t="array" aca="1" ref="V18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89" s="68" t="str" cm="1">
        <f t="array" aca="1" ref="W18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89" s="68" t="str" cm="1">
        <f t="array" aca="1" ref="X18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89" s="68" t="str" cm="1">
        <f t="array" aca="1" ref="Y18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89" s="68" t="str" cm="1">
        <f t="array" aca="1" ref="Z18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89" s="68" t="str" cm="1">
        <f t="array" aca="1" ref="AA18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89" s="68" t="str" cm="1">
        <f t="array" aca="1" ref="AB18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89" s="68" t="str" cm="1">
        <f t="array" aca="1" ref="AC18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89" s="68" t="str" cm="1">
        <f t="array" aca="1" ref="AD18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89" s="68" t="str" cm="1">
        <f t="array" aca="1" ref="AE18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89" s="68" t="str" cm="1">
        <f t="array" aca="1" ref="AF18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89" s="68" t="str" cm="1">
        <f t="array" aca="1" ref="AG18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89" s="68" t="str" cm="1">
        <f t="array" aca="1" ref="AH18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89" s="68" t="str" cm="1">
        <f t="array" aca="1" ref="AI18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89" s="68" t="str" cm="1">
        <f t="array" aca="1" ref="AJ18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89" s="68" t="str" cm="1">
        <f t="array" aca="1" ref="AK18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89" s="68" t="str" cm="1">
        <f t="array" aca="1" ref="AL18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89" s="68" t="str" cm="1">
        <f t="array" aca="1" ref="AM18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89" s="68" t="str" cm="1">
        <f t="array" aca="1" ref="AN18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89" s="68" t="str" cm="1">
        <f t="array" aca="1" ref="AO18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89" s="68" t="str" cm="1">
        <f t="array" aca="1" ref="AP18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89" s="68" t="str" cm="1">
        <f t="array" aca="1" ref="AQ18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89" s="68" t="str" cm="1">
        <f t="array" aca="1" ref="AR18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89" s="68" t="str" cm="1">
        <f t="array" aca="1" ref="AS18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89" s="68" t="str" cm="1">
        <f t="array" aca="1" ref="AT18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89" s="68" t="str" cm="1">
        <f t="array" aca="1" ref="AU18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89" s="68" t="str" cm="1">
        <f t="array" aca="1" ref="AV18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89" s="68" t="str" cm="1">
        <f t="array" aca="1" ref="AW18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89" s="68" t="str" cm="1">
        <f t="array" aca="1" ref="AX18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90" spans="1:50" x14ac:dyDescent="0.3">
      <c r="A190" s="78" t="str">
        <f>IFERROR(Mérföldkövek[[#This Row],[Feladat ID]],"")</f>
        <v>-</v>
      </c>
      <c r="B190" s="70" t="str">
        <f>IFERROR(Mérföldkövek[[#This Row],[Feladat leírás]],"")</f>
        <v/>
      </c>
      <c r="C190" s="100" t="str">
        <f ca="1">IFERROR(Mérföldkövek[[#This Row],[Kezdés]],"")</f>
        <v/>
      </c>
      <c r="D190" s="100" t="str">
        <f ca="1">IFERROR(Mérföldkövek[[#This Row],[Befejezés]],"")</f>
        <v/>
      </c>
      <c r="E190" s="99" t="str">
        <f>IFERROR(Mérföldkövek[[#This Row],[Volumen]],"")</f>
        <v/>
      </c>
      <c r="F190" s="70" t="str">
        <f>IFERROR(Mérföldkövek[[#This Row],[Kockázat]],"")</f>
        <v/>
      </c>
      <c r="G190" s="70" t="str">
        <f>IFERROR(Mérföldkövek[[#This Row],[Részleg 02]],"")</f>
        <v/>
      </c>
      <c r="H190" s="70" t="str">
        <f>IFERROR(Mérföldkövek[[#This Row],[Részleg 01]],"")</f>
        <v/>
      </c>
      <c r="I190" s="68" t="str" cm="1">
        <f t="array" aca="1" ref="I19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90" s="68" t="str" cm="1">
        <f t="array" aca="1" ref="J19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90" s="68" t="str" cm="1">
        <f t="array" aca="1" ref="K19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90" s="68" t="str" cm="1">
        <f t="array" aca="1" ref="L19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90" s="68" t="str" cm="1">
        <f t="array" aca="1" ref="M19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90" s="68" t="str" cm="1">
        <f t="array" aca="1" ref="N19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90" s="68" t="str" cm="1">
        <f t="array" aca="1" ref="O19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90" s="68" t="str" cm="1">
        <f t="array" aca="1" ref="P19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90" s="68" t="str" cm="1">
        <f t="array" aca="1" ref="Q19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90" s="68" t="str" cm="1">
        <f t="array" aca="1" ref="R19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90" s="68" t="str" cm="1">
        <f t="array" aca="1" ref="S19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90" s="68" t="str" cm="1">
        <f t="array" aca="1" ref="T19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90" s="68" t="str" cm="1">
        <f t="array" aca="1" ref="U19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90" s="68" t="str" cm="1">
        <f t="array" aca="1" ref="V19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90" s="68" t="str" cm="1">
        <f t="array" aca="1" ref="W19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90" s="68" t="str" cm="1">
        <f t="array" aca="1" ref="X19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90" s="68" t="str" cm="1">
        <f t="array" aca="1" ref="Y19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90" s="68" t="str" cm="1">
        <f t="array" aca="1" ref="Z19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90" s="68" t="str" cm="1">
        <f t="array" aca="1" ref="AA19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90" s="68" t="str" cm="1">
        <f t="array" aca="1" ref="AB19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90" s="68" t="str" cm="1">
        <f t="array" aca="1" ref="AC19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90" s="68" t="str" cm="1">
        <f t="array" aca="1" ref="AD19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90" s="68" t="str" cm="1">
        <f t="array" aca="1" ref="AE19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90" s="68" t="str" cm="1">
        <f t="array" aca="1" ref="AF19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90" s="68" t="str" cm="1">
        <f t="array" aca="1" ref="AG19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90" s="68" t="str" cm="1">
        <f t="array" aca="1" ref="AH19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90" s="68" t="str" cm="1">
        <f t="array" aca="1" ref="AI19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90" s="68" t="str" cm="1">
        <f t="array" aca="1" ref="AJ19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90" s="68" t="str" cm="1">
        <f t="array" aca="1" ref="AK19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90" s="68" t="str" cm="1">
        <f t="array" aca="1" ref="AL19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90" s="68" t="str" cm="1">
        <f t="array" aca="1" ref="AM19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90" s="68" t="str" cm="1">
        <f t="array" aca="1" ref="AN19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90" s="68" t="str" cm="1">
        <f t="array" aca="1" ref="AO19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90" s="68" t="str" cm="1">
        <f t="array" aca="1" ref="AP19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90" s="68" t="str" cm="1">
        <f t="array" aca="1" ref="AQ19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90" s="68" t="str" cm="1">
        <f t="array" aca="1" ref="AR19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90" s="68" t="str" cm="1">
        <f t="array" aca="1" ref="AS19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90" s="68" t="str" cm="1">
        <f t="array" aca="1" ref="AT19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90" s="68" t="str" cm="1">
        <f t="array" aca="1" ref="AU19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90" s="68" t="str" cm="1">
        <f t="array" aca="1" ref="AV19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90" s="68" t="str" cm="1">
        <f t="array" aca="1" ref="AW19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90" s="68" t="str" cm="1">
        <f t="array" aca="1" ref="AX19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91" spans="1:50" x14ac:dyDescent="0.3">
      <c r="A191" s="78" t="str">
        <f>IFERROR(Mérföldkövek[[#This Row],[Feladat ID]],"")</f>
        <v>-</v>
      </c>
      <c r="B191" s="70" t="str">
        <f>IFERROR(Mérföldkövek[[#This Row],[Feladat leírás]],"")</f>
        <v/>
      </c>
      <c r="C191" s="100" t="str">
        <f ca="1">IFERROR(Mérföldkövek[[#This Row],[Kezdés]],"")</f>
        <v/>
      </c>
      <c r="D191" s="100" t="str">
        <f ca="1">IFERROR(Mérföldkövek[[#This Row],[Befejezés]],"")</f>
        <v/>
      </c>
      <c r="E191" s="99" t="str">
        <f>IFERROR(Mérföldkövek[[#This Row],[Volumen]],"")</f>
        <v/>
      </c>
      <c r="F191" s="70" t="str">
        <f>IFERROR(Mérföldkövek[[#This Row],[Kockázat]],"")</f>
        <v/>
      </c>
      <c r="G191" s="70" t="str">
        <f>IFERROR(Mérföldkövek[[#This Row],[Részleg 02]],"")</f>
        <v/>
      </c>
      <c r="H191" s="70" t="str">
        <f>IFERROR(Mérföldkövek[[#This Row],[Részleg 01]],"")</f>
        <v/>
      </c>
      <c r="I191" s="68" t="str" cm="1">
        <f t="array" aca="1" ref="I191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91" s="68" t="str" cm="1">
        <f t="array" aca="1" ref="J191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91" s="68" t="str" cm="1">
        <f t="array" aca="1" ref="K191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91" s="68" t="str" cm="1">
        <f t="array" aca="1" ref="L191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91" s="68" t="str" cm="1">
        <f t="array" aca="1" ref="M191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91" s="68" t="str" cm="1">
        <f t="array" aca="1" ref="N191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91" s="68" t="str" cm="1">
        <f t="array" aca="1" ref="O191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91" s="68" t="str" cm="1">
        <f t="array" aca="1" ref="P191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91" s="68" t="str" cm="1">
        <f t="array" aca="1" ref="Q191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91" s="68" t="str" cm="1">
        <f t="array" aca="1" ref="R191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91" s="68" t="str" cm="1">
        <f t="array" aca="1" ref="S191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91" s="68" t="str" cm="1">
        <f t="array" aca="1" ref="T191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91" s="68" t="str" cm="1">
        <f t="array" aca="1" ref="U191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91" s="68" t="str" cm="1">
        <f t="array" aca="1" ref="V191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91" s="68" t="str" cm="1">
        <f t="array" aca="1" ref="W191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91" s="68" t="str" cm="1">
        <f t="array" aca="1" ref="X191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91" s="68" t="str" cm="1">
        <f t="array" aca="1" ref="Y191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91" s="68" t="str" cm="1">
        <f t="array" aca="1" ref="Z191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91" s="68" t="str" cm="1">
        <f t="array" aca="1" ref="AA191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91" s="68" t="str" cm="1">
        <f t="array" aca="1" ref="AB191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91" s="68" t="str" cm="1">
        <f t="array" aca="1" ref="AC191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91" s="68" t="str" cm="1">
        <f t="array" aca="1" ref="AD191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91" s="68" t="str" cm="1">
        <f t="array" aca="1" ref="AE191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91" s="68" t="str" cm="1">
        <f t="array" aca="1" ref="AF191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91" s="68" t="str" cm="1">
        <f t="array" aca="1" ref="AG191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91" s="68" t="str" cm="1">
        <f t="array" aca="1" ref="AH191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91" s="68" t="str" cm="1">
        <f t="array" aca="1" ref="AI191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91" s="68" t="str" cm="1">
        <f t="array" aca="1" ref="AJ191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91" s="68" t="str" cm="1">
        <f t="array" aca="1" ref="AK191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91" s="68" t="str" cm="1">
        <f t="array" aca="1" ref="AL191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91" s="68" t="str" cm="1">
        <f t="array" aca="1" ref="AM191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91" s="68" t="str" cm="1">
        <f t="array" aca="1" ref="AN191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91" s="68" t="str" cm="1">
        <f t="array" aca="1" ref="AO191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91" s="68" t="str" cm="1">
        <f t="array" aca="1" ref="AP191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91" s="68" t="str" cm="1">
        <f t="array" aca="1" ref="AQ191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91" s="68" t="str" cm="1">
        <f t="array" aca="1" ref="AR191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91" s="68" t="str" cm="1">
        <f t="array" aca="1" ref="AS191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91" s="68" t="str" cm="1">
        <f t="array" aca="1" ref="AT191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91" s="68" t="str" cm="1">
        <f t="array" aca="1" ref="AU191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91" s="68" t="str" cm="1">
        <f t="array" aca="1" ref="AV191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91" s="68" t="str" cm="1">
        <f t="array" aca="1" ref="AW191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91" s="68" t="str" cm="1">
        <f t="array" aca="1" ref="AX191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92" spans="1:50" x14ac:dyDescent="0.3">
      <c r="A192" s="78" t="str">
        <f>IFERROR(Mérföldkövek[[#This Row],[Feladat ID]],"")</f>
        <v>-</v>
      </c>
      <c r="B192" s="70" t="str">
        <f>IFERROR(Mérföldkövek[[#This Row],[Feladat leírás]],"")</f>
        <v/>
      </c>
      <c r="C192" s="100" t="str">
        <f ca="1">IFERROR(Mérföldkövek[[#This Row],[Kezdés]],"")</f>
        <v/>
      </c>
      <c r="D192" s="100" t="str">
        <f ca="1">IFERROR(Mérföldkövek[[#This Row],[Befejezés]],"")</f>
        <v/>
      </c>
      <c r="E192" s="99" t="str">
        <f>IFERROR(Mérföldkövek[[#This Row],[Volumen]],"")</f>
        <v/>
      </c>
      <c r="F192" s="70" t="str">
        <f>IFERROR(Mérföldkövek[[#This Row],[Kockázat]],"")</f>
        <v/>
      </c>
      <c r="G192" s="70" t="str">
        <f>IFERROR(Mérföldkövek[[#This Row],[Részleg 02]],"")</f>
        <v/>
      </c>
      <c r="H192" s="70" t="str">
        <f>IFERROR(Mérföldkövek[[#This Row],[Részleg 01]],"")</f>
        <v/>
      </c>
      <c r="I192" s="68" t="str" cm="1">
        <f t="array" aca="1" ref="I192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92" s="68" t="str" cm="1">
        <f t="array" aca="1" ref="J192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92" s="68" t="str" cm="1">
        <f t="array" aca="1" ref="K192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92" s="68" t="str" cm="1">
        <f t="array" aca="1" ref="L192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92" s="68" t="str" cm="1">
        <f t="array" aca="1" ref="M192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92" s="68" t="str" cm="1">
        <f t="array" aca="1" ref="N192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92" s="68" t="str" cm="1">
        <f t="array" aca="1" ref="O192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92" s="68" t="str" cm="1">
        <f t="array" aca="1" ref="P192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92" s="68" t="str" cm="1">
        <f t="array" aca="1" ref="Q192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92" s="68" t="str" cm="1">
        <f t="array" aca="1" ref="R192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92" s="68" t="str" cm="1">
        <f t="array" aca="1" ref="S192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92" s="68" t="str" cm="1">
        <f t="array" aca="1" ref="T192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92" s="68" t="str" cm="1">
        <f t="array" aca="1" ref="U192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92" s="68" t="str" cm="1">
        <f t="array" aca="1" ref="V192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92" s="68" t="str" cm="1">
        <f t="array" aca="1" ref="W192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92" s="68" t="str" cm="1">
        <f t="array" aca="1" ref="X192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92" s="68" t="str" cm="1">
        <f t="array" aca="1" ref="Y192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92" s="68" t="str" cm="1">
        <f t="array" aca="1" ref="Z192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92" s="68" t="str" cm="1">
        <f t="array" aca="1" ref="AA192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92" s="68" t="str" cm="1">
        <f t="array" aca="1" ref="AB192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92" s="68" t="str" cm="1">
        <f t="array" aca="1" ref="AC192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92" s="68" t="str" cm="1">
        <f t="array" aca="1" ref="AD192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92" s="68" t="str" cm="1">
        <f t="array" aca="1" ref="AE192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92" s="68" t="str" cm="1">
        <f t="array" aca="1" ref="AF192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92" s="68" t="str" cm="1">
        <f t="array" aca="1" ref="AG192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92" s="68" t="str" cm="1">
        <f t="array" aca="1" ref="AH192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92" s="68" t="str" cm="1">
        <f t="array" aca="1" ref="AI192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92" s="68" t="str" cm="1">
        <f t="array" aca="1" ref="AJ192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92" s="68" t="str" cm="1">
        <f t="array" aca="1" ref="AK192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92" s="68" t="str" cm="1">
        <f t="array" aca="1" ref="AL192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92" s="68" t="str" cm="1">
        <f t="array" aca="1" ref="AM192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92" s="68" t="str" cm="1">
        <f t="array" aca="1" ref="AN192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92" s="68" t="str" cm="1">
        <f t="array" aca="1" ref="AO192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92" s="68" t="str" cm="1">
        <f t="array" aca="1" ref="AP192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92" s="68" t="str" cm="1">
        <f t="array" aca="1" ref="AQ192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92" s="68" t="str" cm="1">
        <f t="array" aca="1" ref="AR192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92" s="68" t="str" cm="1">
        <f t="array" aca="1" ref="AS192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92" s="68" t="str" cm="1">
        <f t="array" aca="1" ref="AT192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92" s="68" t="str" cm="1">
        <f t="array" aca="1" ref="AU192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92" s="68" t="str" cm="1">
        <f t="array" aca="1" ref="AV192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92" s="68" t="str" cm="1">
        <f t="array" aca="1" ref="AW192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92" s="68" t="str" cm="1">
        <f t="array" aca="1" ref="AX192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93" spans="1:50" x14ac:dyDescent="0.3">
      <c r="A193" s="78" t="str">
        <f>IFERROR(Mérföldkövek[[#This Row],[Feladat ID]],"")</f>
        <v>-</v>
      </c>
      <c r="B193" s="70" t="str">
        <f>IFERROR(Mérföldkövek[[#This Row],[Feladat leírás]],"")</f>
        <v/>
      </c>
      <c r="C193" s="100" t="str">
        <f ca="1">IFERROR(Mérföldkövek[[#This Row],[Kezdés]],"")</f>
        <v/>
      </c>
      <c r="D193" s="100" t="str">
        <f ca="1">IFERROR(Mérföldkövek[[#This Row],[Befejezés]],"")</f>
        <v/>
      </c>
      <c r="E193" s="99" t="str">
        <f>IFERROR(Mérföldkövek[[#This Row],[Volumen]],"")</f>
        <v/>
      </c>
      <c r="F193" s="70" t="str">
        <f>IFERROR(Mérföldkövek[[#This Row],[Kockázat]],"")</f>
        <v/>
      </c>
      <c r="G193" s="70" t="str">
        <f>IFERROR(Mérföldkövek[[#This Row],[Részleg 02]],"")</f>
        <v/>
      </c>
      <c r="H193" s="70" t="str">
        <f>IFERROR(Mérföldkövek[[#This Row],[Részleg 01]],"")</f>
        <v/>
      </c>
      <c r="I193" s="68" t="str" cm="1">
        <f t="array" aca="1" ref="I193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93" s="68" t="str" cm="1">
        <f t="array" aca="1" ref="J193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93" s="68" t="str" cm="1">
        <f t="array" aca="1" ref="K193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93" s="68" t="str" cm="1">
        <f t="array" aca="1" ref="L193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93" s="68" t="str" cm="1">
        <f t="array" aca="1" ref="M193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93" s="68" t="str" cm="1">
        <f t="array" aca="1" ref="N193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93" s="68" t="str" cm="1">
        <f t="array" aca="1" ref="O193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93" s="68" t="str" cm="1">
        <f t="array" aca="1" ref="P193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93" s="68" t="str" cm="1">
        <f t="array" aca="1" ref="Q193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93" s="68" t="str" cm="1">
        <f t="array" aca="1" ref="R193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93" s="68" t="str" cm="1">
        <f t="array" aca="1" ref="S193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93" s="68" t="str" cm="1">
        <f t="array" aca="1" ref="T193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93" s="68" t="str" cm="1">
        <f t="array" aca="1" ref="U193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93" s="68" t="str" cm="1">
        <f t="array" aca="1" ref="V193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93" s="68" t="str" cm="1">
        <f t="array" aca="1" ref="W193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93" s="68" t="str" cm="1">
        <f t="array" aca="1" ref="X193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93" s="68" t="str" cm="1">
        <f t="array" aca="1" ref="Y193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93" s="68" t="str" cm="1">
        <f t="array" aca="1" ref="Z193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93" s="68" t="str" cm="1">
        <f t="array" aca="1" ref="AA193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93" s="68" t="str" cm="1">
        <f t="array" aca="1" ref="AB193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93" s="68" t="str" cm="1">
        <f t="array" aca="1" ref="AC193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93" s="68" t="str" cm="1">
        <f t="array" aca="1" ref="AD193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93" s="68" t="str" cm="1">
        <f t="array" aca="1" ref="AE193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93" s="68" t="str" cm="1">
        <f t="array" aca="1" ref="AF193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93" s="68" t="str" cm="1">
        <f t="array" aca="1" ref="AG193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93" s="68" t="str" cm="1">
        <f t="array" aca="1" ref="AH193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93" s="68" t="str" cm="1">
        <f t="array" aca="1" ref="AI193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93" s="68" t="str" cm="1">
        <f t="array" aca="1" ref="AJ193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93" s="68" t="str" cm="1">
        <f t="array" aca="1" ref="AK193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93" s="68" t="str" cm="1">
        <f t="array" aca="1" ref="AL193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93" s="68" t="str" cm="1">
        <f t="array" aca="1" ref="AM193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93" s="68" t="str" cm="1">
        <f t="array" aca="1" ref="AN193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93" s="68" t="str" cm="1">
        <f t="array" aca="1" ref="AO193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93" s="68" t="str" cm="1">
        <f t="array" aca="1" ref="AP193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93" s="68" t="str" cm="1">
        <f t="array" aca="1" ref="AQ193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93" s="68" t="str" cm="1">
        <f t="array" aca="1" ref="AR193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93" s="68" t="str" cm="1">
        <f t="array" aca="1" ref="AS193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93" s="68" t="str" cm="1">
        <f t="array" aca="1" ref="AT193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93" s="68" t="str" cm="1">
        <f t="array" aca="1" ref="AU193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93" s="68" t="str" cm="1">
        <f t="array" aca="1" ref="AV193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93" s="68" t="str" cm="1">
        <f t="array" aca="1" ref="AW193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93" s="68" t="str" cm="1">
        <f t="array" aca="1" ref="AX193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94" spans="1:50" x14ac:dyDescent="0.3">
      <c r="A194" s="78" t="str">
        <f>IFERROR(Mérföldkövek[[#This Row],[Feladat ID]],"")</f>
        <v>-</v>
      </c>
      <c r="B194" s="70" t="str">
        <f>IFERROR(Mérföldkövek[[#This Row],[Feladat leírás]],"")</f>
        <v/>
      </c>
      <c r="C194" s="100" t="str">
        <f ca="1">IFERROR(Mérföldkövek[[#This Row],[Kezdés]],"")</f>
        <v/>
      </c>
      <c r="D194" s="100" t="str">
        <f ca="1">IFERROR(Mérföldkövek[[#This Row],[Befejezés]],"")</f>
        <v/>
      </c>
      <c r="E194" s="99" t="str">
        <f>IFERROR(Mérföldkövek[[#This Row],[Volumen]],"")</f>
        <v/>
      </c>
      <c r="F194" s="70" t="str">
        <f>IFERROR(Mérföldkövek[[#This Row],[Kockázat]],"")</f>
        <v/>
      </c>
      <c r="G194" s="70" t="str">
        <f>IFERROR(Mérföldkövek[[#This Row],[Részleg 02]],"")</f>
        <v/>
      </c>
      <c r="H194" s="70" t="str">
        <f>IFERROR(Mérföldkövek[[#This Row],[Részleg 01]],"")</f>
        <v/>
      </c>
      <c r="I194" s="68" t="str" cm="1">
        <f t="array" aca="1" ref="I194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94" s="68" t="str" cm="1">
        <f t="array" aca="1" ref="J194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94" s="68" t="str" cm="1">
        <f t="array" aca="1" ref="K194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94" s="68" t="str" cm="1">
        <f t="array" aca="1" ref="L194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94" s="68" t="str" cm="1">
        <f t="array" aca="1" ref="M194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94" s="68" t="str" cm="1">
        <f t="array" aca="1" ref="N194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94" s="68" t="str" cm="1">
        <f t="array" aca="1" ref="O194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94" s="68" t="str" cm="1">
        <f t="array" aca="1" ref="P194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94" s="68" t="str" cm="1">
        <f t="array" aca="1" ref="Q194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94" s="68" t="str" cm="1">
        <f t="array" aca="1" ref="R194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94" s="68" t="str" cm="1">
        <f t="array" aca="1" ref="S194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94" s="68" t="str" cm="1">
        <f t="array" aca="1" ref="T194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94" s="68" t="str" cm="1">
        <f t="array" aca="1" ref="U194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94" s="68" t="str" cm="1">
        <f t="array" aca="1" ref="V194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94" s="68" t="str" cm="1">
        <f t="array" aca="1" ref="W194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94" s="68" t="str" cm="1">
        <f t="array" aca="1" ref="X194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94" s="68" t="str" cm="1">
        <f t="array" aca="1" ref="Y194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94" s="68" t="str" cm="1">
        <f t="array" aca="1" ref="Z194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94" s="68" t="str" cm="1">
        <f t="array" aca="1" ref="AA194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94" s="68" t="str" cm="1">
        <f t="array" aca="1" ref="AB194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94" s="68" t="str" cm="1">
        <f t="array" aca="1" ref="AC194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94" s="68" t="str" cm="1">
        <f t="array" aca="1" ref="AD194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94" s="68" t="str" cm="1">
        <f t="array" aca="1" ref="AE194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94" s="68" t="str" cm="1">
        <f t="array" aca="1" ref="AF194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94" s="68" t="str" cm="1">
        <f t="array" aca="1" ref="AG194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94" s="68" t="str" cm="1">
        <f t="array" aca="1" ref="AH194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94" s="68" t="str" cm="1">
        <f t="array" aca="1" ref="AI194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94" s="68" t="str" cm="1">
        <f t="array" aca="1" ref="AJ194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94" s="68" t="str" cm="1">
        <f t="array" aca="1" ref="AK194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94" s="68" t="str" cm="1">
        <f t="array" aca="1" ref="AL194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94" s="68" t="str" cm="1">
        <f t="array" aca="1" ref="AM194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94" s="68" t="str" cm="1">
        <f t="array" aca="1" ref="AN194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94" s="68" t="str" cm="1">
        <f t="array" aca="1" ref="AO194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94" s="68" t="str" cm="1">
        <f t="array" aca="1" ref="AP194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94" s="68" t="str" cm="1">
        <f t="array" aca="1" ref="AQ194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94" s="68" t="str" cm="1">
        <f t="array" aca="1" ref="AR194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94" s="68" t="str" cm="1">
        <f t="array" aca="1" ref="AS194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94" s="68" t="str" cm="1">
        <f t="array" aca="1" ref="AT194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94" s="68" t="str" cm="1">
        <f t="array" aca="1" ref="AU194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94" s="68" t="str" cm="1">
        <f t="array" aca="1" ref="AV194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94" s="68" t="str" cm="1">
        <f t="array" aca="1" ref="AW194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94" s="68" t="str" cm="1">
        <f t="array" aca="1" ref="AX194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95" spans="1:50" x14ac:dyDescent="0.3">
      <c r="A195" s="78" t="str">
        <f>IFERROR(Mérföldkövek[[#This Row],[Feladat ID]],"")</f>
        <v>-</v>
      </c>
      <c r="B195" s="70" t="str">
        <f>IFERROR(Mérföldkövek[[#This Row],[Feladat leírás]],"")</f>
        <v/>
      </c>
      <c r="C195" s="100" t="str">
        <f ca="1">IFERROR(Mérföldkövek[[#This Row],[Kezdés]],"")</f>
        <v/>
      </c>
      <c r="D195" s="100" t="str">
        <f ca="1">IFERROR(Mérföldkövek[[#This Row],[Befejezés]],"")</f>
        <v/>
      </c>
      <c r="E195" s="99" t="str">
        <f>IFERROR(Mérföldkövek[[#This Row],[Volumen]],"")</f>
        <v/>
      </c>
      <c r="F195" s="70" t="str">
        <f>IFERROR(Mérföldkövek[[#This Row],[Kockázat]],"")</f>
        <v/>
      </c>
      <c r="G195" s="70" t="str">
        <f>IFERROR(Mérföldkövek[[#This Row],[Részleg 02]],"")</f>
        <v/>
      </c>
      <c r="H195" s="70" t="str">
        <f>IFERROR(Mérföldkövek[[#This Row],[Részleg 01]],"")</f>
        <v/>
      </c>
      <c r="I195" s="68" t="str" cm="1">
        <f t="array" aca="1" ref="I195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95" s="68" t="str" cm="1">
        <f t="array" aca="1" ref="J195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95" s="68" t="str" cm="1">
        <f t="array" aca="1" ref="K195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95" s="68" t="str" cm="1">
        <f t="array" aca="1" ref="L195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95" s="68" t="str" cm="1">
        <f t="array" aca="1" ref="M195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95" s="68" t="str" cm="1">
        <f t="array" aca="1" ref="N195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95" s="68" t="str" cm="1">
        <f t="array" aca="1" ref="O195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95" s="68" t="str" cm="1">
        <f t="array" aca="1" ref="P195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95" s="68" t="str" cm="1">
        <f t="array" aca="1" ref="Q195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95" s="68" t="str" cm="1">
        <f t="array" aca="1" ref="R195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95" s="68" t="str" cm="1">
        <f t="array" aca="1" ref="S195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95" s="68" t="str" cm="1">
        <f t="array" aca="1" ref="T195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95" s="68" t="str" cm="1">
        <f t="array" aca="1" ref="U195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95" s="68" t="str" cm="1">
        <f t="array" aca="1" ref="V195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95" s="68" t="str" cm="1">
        <f t="array" aca="1" ref="W195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95" s="68" t="str" cm="1">
        <f t="array" aca="1" ref="X195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95" s="68" t="str" cm="1">
        <f t="array" aca="1" ref="Y195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95" s="68" t="str" cm="1">
        <f t="array" aca="1" ref="Z195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95" s="68" t="str" cm="1">
        <f t="array" aca="1" ref="AA195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95" s="68" t="str" cm="1">
        <f t="array" aca="1" ref="AB195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95" s="68" t="str" cm="1">
        <f t="array" aca="1" ref="AC195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95" s="68" t="str" cm="1">
        <f t="array" aca="1" ref="AD195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95" s="68" t="str" cm="1">
        <f t="array" aca="1" ref="AE195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95" s="68" t="str" cm="1">
        <f t="array" aca="1" ref="AF195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95" s="68" t="str" cm="1">
        <f t="array" aca="1" ref="AG195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95" s="68" t="str" cm="1">
        <f t="array" aca="1" ref="AH195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95" s="68" t="str" cm="1">
        <f t="array" aca="1" ref="AI195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95" s="68" t="str" cm="1">
        <f t="array" aca="1" ref="AJ195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95" s="68" t="str" cm="1">
        <f t="array" aca="1" ref="AK195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95" s="68" t="str" cm="1">
        <f t="array" aca="1" ref="AL195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95" s="68" t="str" cm="1">
        <f t="array" aca="1" ref="AM195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95" s="68" t="str" cm="1">
        <f t="array" aca="1" ref="AN195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95" s="68" t="str" cm="1">
        <f t="array" aca="1" ref="AO195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95" s="68" t="str" cm="1">
        <f t="array" aca="1" ref="AP195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95" s="68" t="str" cm="1">
        <f t="array" aca="1" ref="AQ195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95" s="68" t="str" cm="1">
        <f t="array" aca="1" ref="AR195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95" s="68" t="str" cm="1">
        <f t="array" aca="1" ref="AS195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95" s="68" t="str" cm="1">
        <f t="array" aca="1" ref="AT195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95" s="68" t="str" cm="1">
        <f t="array" aca="1" ref="AU195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95" s="68" t="str" cm="1">
        <f t="array" aca="1" ref="AV195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95" s="68" t="str" cm="1">
        <f t="array" aca="1" ref="AW195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95" s="68" t="str" cm="1">
        <f t="array" aca="1" ref="AX195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96" spans="1:50" x14ac:dyDescent="0.3">
      <c r="A196" s="78" t="str">
        <f>IFERROR(Mérföldkövek[[#This Row],[Feladat ID]],"")</f>
        <v>-</v>
      </c>
      <c r="B196" s="70" t="str">
        <f>IFERROR(Mérföldkövek[[#This Row],[Feladat leírás]],"")</f>
        <v/>
      </c>
      <c r="C196" s="100" t="str">
        <f ca="1">IFERROR(Mérföldkövek[[#This Row],[Kezdés]],"")</f>
        <v/>
      </c>
      <c r="D196" s="100" t="str">
        <f ca="1">IFERROR(Mérföldkövek[[#This Row],[Befejezés]],"")</f>
        <v/>
      </c>
      <c r="E196" s="99" t="str">
        <f>IFERROR(Mérföldkövek[[#This Row],[Volumen]],"")</f>
        <v/>
      </c>
      <c r="F196" s="70" t="str">
        <f>IFERROR(Mérföldkövek[[#This Row],[Kockázat]],"")</f>
        <v/>
      </c>
      <c r="G196" s="70" t="str">
        <f>IFERROR(Mérföldkövek[[#This Row],[Részleg 02]],"")</f>
        <v/>
      </c>
      <c r="H196" s="70" t="str">
        <f>IFERROR(Mérföldkövek[[#This Row],[Részleg 01]],"")</f>
        <v/>
      </c>
      <c r="I196" s="68" t="str" cm="1">
        <f t="array" aca="1" ref="I196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96" s="68" t="str" cm="1">
        <f t="array" aca="1" ref="J196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96" s="68" t="str" cm="1">
        <f t="array" aca="1" ref="K196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96" s="68" t="str" cm="1">
        <f t="array" aca="1" ref="L196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96" s="68" t="str" cm="1">
        <f t="array" aca="1" ref="M196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96" s="68" t="str" cm="1">
        <f t="array" aca="1" ref="N196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96" s="68" t="str" cm="1">
        <f t="array" aca="1" ref="O196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96" s="68" t="str" cm="1">
        <f t="array" aca="1" ref="P196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96" s="68" t="str" cm="1">
        <f t="array" aca="1" ref="Q196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96" s="68" t="str" cm="1">
        <f t="array" aca="1" ref="R196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96" s="68" t="str" cm="1">
        <f t="array" aca="1" ref="S196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96" s="68" t="str" cm="1">
        <f t="array" aca="1" ref="T196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96" s="68" t="str" cm="1">
        <f t="array" aca="1" ref="U196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96" s="68" t="str" cm="1">
        <f t="array" aca="1" ref="V196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96" s="68" t="str" cm="1">
        <f t="array" aca="1" ref="W196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96" s="68" t="str" cm="1">
        <f t="array" aca="1" ref="X196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96" s="68" t="str" cm="1">
        <f t="array" aca="1" ref="Y196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96" s="68" t="str" cm="1">
        <f t="array" aca="1" ref="Z196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96" s="68" t="str" cm="1">
        <f t="array" aca="1" ref="AA196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96" s="68" t="str" cm="1">
        <f t="array" aca="1" ref="AB196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96" s="68" t="str" cm="1">
        <f t="array" aca="1" ref="AC196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96" s="68" t="str" cm="1">
        <f t="array" aca="1" ref="AD196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96" s="68" t="str" cm="1">
        <f t="array" aca="1" ref="AE196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96" s="68" t="str" cm="1">
        <f t="array" aca="1" ref="AF196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96" s="68" t="str" cm="1">
        <f t="array" aca="1" ref="AG196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96" s="68" t="str" cm="1">
        <f t="array" aca="1" ref="AH196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96" s="68" t="str" cm="1">
        <f t="array" aca="1" ref="AI196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96" s="68" t="str" cm="1">
        <f t="array" aca="1" ref="AJ196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96" s="68" t="str" cm="1">
        <f t="array" aca="1" ref="AK196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96" s="68" t="str" cm="1">
        <f t="array" aca="1" ref="AL196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96" s="68" t="str" cm="1">
        <f t="array" aca="1" ref="AM196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96" s="68" t="str" cm="1">
        <f t="array" aca="1" ref="AN196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96" s="68" t="str" cm="1">
        <f t="array" aca="1" ref="AO196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96" s="68" t="str" cm="1">
        <f t="array" aca="1" ref="AP196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96" s="68" t="str" cm="1">
        <f t="array" aca="1" ref="AQ196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96" s="68" t="str" cm="1">
        <f t="array" aca="1" ref="AR196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96" s="68" t="str" cm="1">
        <f t="array" aca="1" ref="AS196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96" s="68" t="str" cm="1">
        <f t="array" aca="1" ref="AT196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96" s="68" t="str" cm="1">
        <f t="array" aca="1" ref="AU196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96" s="68" t="str" cm="1">
        <f t="array" aca="1" ref="AV196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96" s="68" t="str" cm="1">
        <f t="array" aca="1" ref="AW196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96" s="68" t="str" cm="1">
        <f t="array" aca="1" ref="AX196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97" spans="1:50" x14ac:dyDescent="0.3">
      <c r="A197" s="78" t="str">
        <f>IFERROR(Mérföldkövek[[#This Row],[Feladat ID]],"")</f>
        <v>-</v>
      </c>
      <c r="B197" s="70" t="str">
        <f>IFERROR(Mérföldkövek[[#This Row],[Feladat leírás]],"")</f>
        <v/>
      </c>
      <c r="C197" s="100" t="str">
        <f ca="1">IFERROR(Mérföldkövek[[#This Row],[Kezdés]],"")</f>
        <v/>
      </c>
      <c r="D197" s="100" t="str">
        <f ca="1">IFERROR(Mérföldkövek[[#This Row],[Befejezés]],"")</f>
        <v/>
      </c>
      <c r="E197" s="99" t="str">
        <f>IFERROR(Mérföldkövek[[#This Row],[Volumen]],"")</f>
        <v/>
      </c>
      <c r="F197" s="70" t="str">
        <f>IFERROR(Mérföldkövek[[#This Row],[Kockázat]],"")</f>
        <v/>
      </c>
      <c r="G197" s="70" t="str">
        <f>IFERROR(Mérföldkövek[[#This Row],[Részleg 02]],"")</f>
        <v/>
      </c>
      <c r="H197" s="70" t="str">
        <f>IFERROR(Mérföldkövek[[#This Row],[Részleg 01]],"")</f>
        <v/>
      </c>
      <c r="I197" s="68" t="str" cm="1">
        <f t="array" aca="1" ref="I197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97" s="68" t="str" cm="1">
        <f t="array" aca="1" ref="J197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97" s="68" t="str" cm="1">
        <f t="array" aca="1" ref="K197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97" s="68" t="str" cm="1">
        <f t="array" aca="1" ref="L197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97" s="68" t="str" cm="1">
        <f t="array" aca="1" ref="M197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97" s="68" t="str" cm="1">
        <f t="array" aca="1" ref="N197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97" s="68" t="str" cm="1">
        <f t="array" aca="1" ref="O197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97" s="68" t="str" cm="1">
        <f t="array" aca="1" ref="P197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97" s="68" t="str" cm="1">
        <f t="array" aca="1" ref="Q197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97" s="68" t="str" cm="1">
        <f t="array" aca="1" ref="R197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97" s="68" t="str" cm="1">
        <f t="array" aca="1" ref="S197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97" s="68" t="str" cm="1">
        <f t="array" aca="1" ref="T197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97" s="68" t="str" cm="1">
        <f t="array" aca="1" ref="U197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97" s="68" t="str" cm="1">
        <f t="array" aca="1" ref="V197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97" s="68" t="str" cm="1">
        <f t="array" aca="1" ref="W197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97" s="68" t="str" cm="1">
        <f t="array" aca="1" ref="X197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97" s="68" t="str" cm="1">
        <f t="array" aca="1" ref="Y197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97" s="68" t="str" cm="1">
        <f t="array" aca="1" ref="Z197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97" s="68" t="str" cm="1">
        <f t="array" aca="1" ref="AA197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97" s="68" t="str" cm="1">
        <f t="array" aca="1" ref="AB197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97" s="68" t="str" cm="1">
        <f t="array" aca="1" ref="AC197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97" s="68" t="str" cm="1">
        <f t="array" aca="1" ref="AD197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97" s="68" t="str" cm="1">
        <f t="array" aca="1" ref="AE197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97" s="68" t="str" cm="1">
        <f t="array" aca="1" ref="AF197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97" s="68" t="str" cm="1">
        <f t="array" aca="1" ref="AG197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97" s="68" t="str" cm="1">
        <f t="array" aca="1" ref="AH197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97" s="68" t="str" cm="1">
        <f t="array" aca="1" ref="AI197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97" s="68" t="str" cm="1">
        <f t="array" aca="1" ref="AJ197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97" s="68" t="str" cm="1">
        <f t="array" aca="1" ref="AK197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97" s="68" t="str" cm="1">
        <f t="array" aca="1" ref="AL197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97" s="68" t="str" cm="1">
        <f t="array" aca="1" ref="AM197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97" s="68" t="str" cm="1">
        <f t="array" aca="1" ref="AN197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97" s="68" t="str" cm="1">
        <f t="array" aca="1" ref="AO197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97" s="68" t="str" cm="1">
        <f t="array" aca="1" ref="AP197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97" s="68" t="str" cm="1">
        <f t="array" aca="1" ref="AQ197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97" s="68" t="str" cm="1">
        <f t="array" aca="1" ref="AR197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97" s="68" t="str" cm="1">
        <f t="array" aca="1" ref="AS197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97" s="68" t="str" cm="1">
        <f t="array" aca="1" ref="AT197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97" s="68" t="str" cm="1">
        <f t="array" aca="1" ref="AU197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97" s="68" t="str" cm="1">
        <f t="array" aca="1" ref="AV197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97" s="68" t="str" cm="1">
        <f t="array" aca="1" ref="AW197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97" s="68" t="str" cm="1">
        <f t="array" aca="1" ref="AX197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98" spans="1:50" x14ac:dyDescent="0.3">
      <c r="A198" s="78" t="str">
        <f>IFERROR(Mérföldkövek[[#This Row],[Feladat ID]],"")</f>
        <v>-</v>
      </c>
      <c r="B198" s="70" t="str">
        <f>IFERROR(Mérföldkövek[[#This Row],[Feladat leírás]],"")</f>
        <v/>
      </c>
      <c r="C198" s="100" t="str">
        <f ca="1">IFERROR(Mérföldkövek[[#This Row],[Kezdés]],"")</f>
        <v/>
      </c>
      <c r="D198" s="100" t="str">
        <f ca="1">IFERROR(Mérföldkövek[[#This Row],[Befejezés]],"")</f>
        <v/>
      </c>
      <c r="E198" s="99" t="str">
        <f>IFERROR(Mérföldkövek[[#This Row],[Volumen]],"")</f>
        <v/>
      </c>
      <c r="F198" s="70" t="str">
        <f>IFERROR(Mérföldkövek[[#This Row],[Kockázat]],"")</f>
        <v/>
      </c>
      <c r="G198" s="70" t="str">
        <f>IFERROR(Mérföldkövek[[#This Row],[Részleg 02]],"")</f>
        <v/>
      </c>
      <c r="H198" s="70" t="str">
        <f>IFERROR(Mérföldkövek[[#This Row],[Részleg 01]],"")</f>
        <v/>
      </c>
      <c r="I198" s="68" t="str" cm="1">
        <f t="array" aca="1" ref="I198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98" s="68" t="str" cm="1">
        <f t="array" aca="1" ref="J198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98" s="68" t="str" cm="1">
        <f t="array" aca="1" ref="K198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98" s="68" t="str" cm="1">
        <f t="array" aca="1" ref="L198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98" s="68" t="str" cm="1">
        <f t="array" aca="1" ref="M198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98" s="68" t="str" cm="1">
        <f t="array" aca="1" ref="N198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98" s="68" t="str" cm="1">
        <f t="array" aca="1" ref="O198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98" s="68" t="str" cm="1">
        <f t="array" aca="1" ref="P198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98" s="68" t="str" cm="1">
        <f t="array" aca="1" ref="Q198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98" s="68" t="str" cm="1">
        <f t="array" aca="1" ref="R198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98" s="68" t="str" cm="1">
        <f t="array" aca="1" ref="S198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98" s="68" t="str" cm="1">
        <f t="array" aca="1" ref="T198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98" s="68" t="str" cm="1">
        <f t="array" aca="1" ref="U198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98" s="68" t="str" cm="1">
        <f t="array" aca="1" ref="V198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98" s="68" t="str" cm="1">
        <f t="array" aca="1" ref="W198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98" s="68" t="str" cm="1">
        <f t="array" aca="1" ref="X198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98" s="68" t="str" cm="1">
        <f t="array" aca="1" ref="Y198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98" s="68" t="str" cm="1">
        <f t="array" aca="1" ref="Z198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98" s="68" t="str" cm="1">
        <f t="array" aca="1" ref="AA198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98" s="68" t="str" cm="1">
        <f t="array" aca="1" ref="AB198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98" s="68" t="str" cm="1">
        <f t="array" aca="1" ref="AC198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98" s="68" t="str" cm="1">
        <f t="array" aca="1" ref="AD198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98" s="68" t="str" cm="1">
        <f t="array" aca="1" ref="AE198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98" s="68" t="str" cm="1">
        <f t="array" aca="1" ref="AF198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98" s="68" t="str" cm="1">
        <f t="array" aca="1" ref="AG198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98" s="68" t="str" cm="1">
        <f t="array" aca="1" ref="AH198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98" s="68" t="str" cm="1">
        <f t="array" aca="1" ref="AI198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98" s="68" t="str" cm="1">
        <f t="array" aca="1" ref="AJ198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98" s="68" t="str" cm="1">
        <f t="array" aca="1" ref="AK198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98" s="68" t="str" cm="1">
        <f t="array" aca="1" ref="AL198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98" s="68" t="str" cm="1">
        <f t="array" aca="1" ref="AM198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98" s="68" t="str" cm="1">
        <f t="array" aca="1" ref="AN198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98" s="68" t="str" cm="1">
        <f t="array" aca="1" ref="AO198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98" s="68" t="str" cm="1">
        <f t="array" aca="1" ref="AP198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98" s="68" t="str" cm="1">
        <f t="array" aca="1" ref="AQ198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98" s="68" t="str" cm="1">
        <f t="array" aca="1" ref="AR198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98" s="68" t="str" cm="1">
        <f t="array" aca="1" ref="AS198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98" s="68" t="str" cm="1">
        <f t="array" aca="1" ref="AT198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98" s="68" t="str" cm="1">
        <f t="array" aca="1" ref="AU198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98" s="68" t="str" cm="1">
        <f t="array" aca="1" ref="AV198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98" s="68" t="str" cm="1">
        <f t="array" aca="1" ref="AW198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98" s="68" t="str" cm="1">
        <f t="array" aca="1" ref="AX198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199" spans="1:50" x14ac:dyDescent="0.3">
      <c r="A199" s="78" t="str">
        <f>IFERROR(Mérföldkövek[[#This Row],[Feladat ID]],"")</f>
        <v>-</v>
      </c>
      <c r="B199" s="70" t="str">
        <f>IFERROR(Mérföldkövek[[#This Row],[Feladat leírás]],"")</f>
        <v/>
      </c>
      <c r="C199" s="100" t="str">
        <f ca="1">IFERROR(Mérföldkövek[[#This Row],[Kezdés]],"")</f>
        <v/>
      </c>
      <c r="D199" s="100" t="str">
        <f ca="1">IFERROR(Mérföldkövek[[#This Row],[Befejezés]],"")</f>
        <v/>
      </c>
      <c r="E199" s="99" t="str">
        <f>IFERROR(Mérföldkövek[[#This Row],[Volumen]],"")</f>
        <v/>
      </c>
      <c r="F199" s="70" t="str">
        <f>IFERROR(Mérföldkövek[[#This Row],[Kockázat]],"")</f>
        <v/>
      </c>
      <c r="G199" s="70" t="str">
        <f>IFERROR(Mérföldkövek[[#This Row],[Részleg 02]],"")</f>
        <v/>
      </c>
      <c r="H199" s="70" t="str">
        <f>IFERROR(Mérföldkövek[[#This Row],[Részleg 01]],"")</f>
        <v/>
      </c>
      <c r="I199" s="68" t="str" cm="1">
        <f t="array" aca="1" ref="I199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199" s="68" t="str" cm="1">
        <f t="array" aca="1" ref="J199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199" s="68" t="str" cm="1">
        <f t="array" aca="1" ref="K199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199" s="68" t="str" cm="1">
        <f t="array" aca="1" ref="L199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199" s="68" t="str" cm="1">
        <f t="array" aca="1" ref="M199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199" s="68" t="str" cm="1">
        <f t="array" aca="1" ref="N199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199" s="68" t="str" cm="1">
        <f t="array" aca="1" ref="O199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199" s="68" t="str" cm="1">
        <f t="array" aca="1" ref="P199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199" s="68" t="str" cm="1">
        <f t="array" aca="1" ref="Q199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199" s="68" t="str" cm="1">
        <f t="array" aca="1" ref="R199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199" s="68" t="str" cm="1">
        <f t="array" aca="1" ref="S199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199" s="68" t="str" cm="1">
        <f t="array" aca="1" ref="T199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199" s="68" t="str" cm="1">
        <f t="array" aca="1" ref="U199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199" s="68" t="str" cm="1">
        <f t="array" aca="1" ref="V199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199" s="68" t="str" cm="1">
        <f t="array" aca="1" ref="W199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199" s="68" t="str" cm="1">
        <f t="array" aca="1" ref="X199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199" s="68" t="str" cm="1">
        <f t="array" aca="1" ref="Y199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199" s="68" t="str" cm="1">
        <f t="array" aca="1" ref="Z199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199" s="68" t="str" cm="1">
        <f t="array" aca="1" ref="AA199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199" s="68" t="str" cm="1">
        <f t="array" aca="1" ref="AB199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199" s="68" t="str" cm="1">
        <f t="array" aca="1" ref="AC199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199" s="68" t="str" cm="1">
        <f t="array" aca="1" ref="AD199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199" s="68" t="str" cm="1">
        <f t="array" aca="1" ref="AE199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199" s="68" t="str" cm="1">
        <f t="array" aca="1" ref="AF199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199" s="68" t="str" cm="1">
        <f t="array" aca="1" ref="AG199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199" s="68" t="str" cm="1">
        <f t="array" aca="1" ref="AH199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199" s="68" t="str" cm="1">
        <f t="array" aca="1" ref="AI199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199" s="68" t="str" cm="1">
        <f t="array" aca="1" ref="AJ199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199" s="68" t="str" cm="1">
        <f t="array" aca="1" ref="AK199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199" s="68" t="str" cm="1">
        <f t="array" aca="1" ref="AL199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199" s="68" t="str" cm="1">
        <f t="array" aca="1" ref="AM199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199" s="68" t="str" cm="1">
        <f t="array" aca="1" ref="AN199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199" s="68" t="str" cm="1">
        <f t="array" aca="1" ref="AO199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199" s="68" t="str" cm="1">
        <f t="array" aca="1" ref="AP199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199" s="68" t="str" cm="1">
        <f t="array" aca="1" ref="AQ199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199" s="68" t="str" cm="1">
        <f t="array" aca="1" ref="AR199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199" s="68" t="str" cm="1">
        <f t="array" aca="1" ref="AS199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199" s="68" t="str" cm="1">
        <f t="array" aca="1" ref="AT199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199" s="68" t="str" cm="1">
        <f t="array" aca="1" ref="AU199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199" s="68" t="str" cm="1">
        <f t="array" aca="1" ref="AV199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199" s="68" t="str" cm="1">
        <f t="array" aca="1" ref="AW199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199" s="68" t="str" cm="1">
        <f t="array" aca="1" ref="AX199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  <row r="200" spans="1:50" x14ac:dyDescent="0.3">
      <c r="A200" s="78" t="str">
        <f>IFERROR(Mérföldkövek[[#This Row],[Feladat ID]],"")</f>
        <v>-</v>
      </c>
      <c r="B200" s="70" t="str">
        <f>IFERROR(Mérföldkövek[[#This Row],[Feladat leírás]],"")</f>
        <v/>
      </c>
      <c r="C200" s="100" t="str">
        <f ca="1">IFERROR(Mérföldkövek[[#This Row],[Kezdés]],"")</f>
        <v/>
      </c>
      <c r="D200" s="100" t="str">
        <f ca="1">IFERROR(Mérföldkövek[[#This Row],[Befejezés]],"")</f>
        <v/>
      </c>
      <c r="E200" s="99" t="str">
        <f>IFERROR(Mérföldkövek[[#This Row],[Volumen]],"")</f>
        <v/>
      </c>
      <c r="F200" s="70" t="str">
        <f>IFERROR(Mérföldkövek[[#This Row],[Kockázat]],"")</f>
        <v/>
      </c>
      <c r="G200" s="70" t="str">
        <f>IFERROR(Mérföldkövek[[#This Row],[Részleg 02]],"")</f>
        <v/>
      </c>
      <c r="H200" s="70" t="str">
        <f>IFERROR(Mérföldkövek[[#This Row],[Részleg 01]],"")</f>
        <v/>
      </c>
      <c r="I200" s="68" t="str" cm="1">
        <f t="array" aca="1" ref="I200" ca="1">IFERROR(IF(AND(INDIRECT("Mérföldkövek[@Kezdés]")&lt;=I$3,I$3&lt;=INDIRECT("Mérföldkövek[@Befejezés]")),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J200" s="68" t="str" cm="1">
        <f t="array" aca="1" ref="J200" ca="1">IFERROR(IF(AND(INDIRECT("Mérföldkövek[@Kezdés]")&lt;=J$3,J$3&lt;=INDIRECT("Mérföldkövek[@Befejezés]")),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K200" s="68" t="str" cm="1">
        <f t="array" aca="1" ref="K200" ca="1">IFERROR(IF(AND(INDIRECT("Mérföldkövek[@Kezdés]")&lt;=K$3,K$3&lt;=INDIRECT("Mérföldkövek[@Befejezés]")),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L200" s="68" t="str" cm="1">
        <f t="array" aca="1" ref="L200" ca="1">IFERROR(IF(AND(INDIRECT("Mérföldkövek[@Kezdés]")&lt;=L$3,L$3&lt;=INDIRECT("Mérföldkövek[@Befejezés]")),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M200" s="68" t="str" cm="1">
        <f t="array" aca="1" ref="M200" ca="1">IFERROR(IF(AND(INDIRECT("Mérföldkövek[@Kezdés]")&lt;=M$3,M$3&lt;=INDIRECT("Mérföldkövek[@Befejezés]")),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N200" s="68" t="str" cm="1">
        <f t="array" aca="1" ref="N200" ca="1">IFERROR(IF(AND(INDIRECT("Mérföldkövek[@Kezdés]")&lt;=N$3,N$3&lt;=INDIRECT("Mérföldkövek[@Befejezés]")),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O200" s="68" t="str" cm="1">
        <f t="array" aca="1" ref="O200" ca="1">IFERROR(IF(AND(INDIRECT("Mérföldkövek[@Kezdés]")&lt;=O$3,O$3&lt;=INDIRECT("Mérföldkövek[@Befejezés]")),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P200" s="68" t="str" cm="1">
        <f t="array" aca="1" ref="P200" ca="1">IFERROR(IF(AND(INDIRECT("Mérföldkövek[@Kezdés]")&lt;=P$3,P$3&lt;=INDIRECT("Mérföldkövek[@Befejezés]")),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Q200" s="68" t="str" cm="1">
        <f t="array" aca="1" ref="Q200" ca="1">IFERROR(IF(AND(INDIRECT("Mérföldkövek[@Kezdés]")&lt;=Q$3,Q$3&lt;=INDIRECT("Mérföldkövek[@Befejezés]")),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R200" s="68" t="str" cm="1">
        <f t="array" aca="1" ref="R200" ca="1">IFERROR(IF(AND(INDIRECT("Mérföldkövek[@Kezdés]")&lt;=R$3,R$3&lt;=INDIRECT("Mérföldkövek[@Befejezés]")),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S200" s="68" t="str" cm="1">
        <f t="array" aca="1" ref="S200" ca="1">IFERROR(IF(AND(INDIRECT("Mérföldkövek[@Kezdés]")&lt;=S$3,S$3&lt;=INDIRECT("Mérföldkövek[@Befejezés]")),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T200" s="68" t="str" cm="1">
        <f t="array" aca="1" ref="T200" ca="1">IFERROR(IF(AND(INDIRECT("Mérföldkövek[@Kezdés]")&lt;=T$3,T$3&lt;=INDIRECT("Mérföldkövek[@Befejezés]")),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U200" s="68" t="str" cm="1">
        <f t="array" aca="1" ref="U200" ca="1">IFERROR(IF(AND(INDIRECT("Mérföldkövek[@Kezdés]")&lt;=U$3,U$3&lt;=INDIRECT("Mérföldkövek[@Befejezés]")),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V200" s="68" t="str" cm="1">
        <f t="array" aca="1" ref="V200" ca="1">IFERROR(IF(AND(INDIRECT("Mérföldkövek[@Kezdés]")&lt;=V$3,V$3&lt;=INDIRECT("Mérföldkövek[@Befejezés]")),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W200" s="68" t="str" cm="1">
        <f t="array" aca="1" ref="W200" ca="1">IFERROR(IF(AND(INDIRECT("Mérföldkövek[@Kezdés]")&lt;=W$3,W$3&lt;=INDIRECT("Mérföldkövek[@Befejezés]")),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X200" s="68" t="str" cm="1">
        <f t="array" aca="1" ref="X200" ca="1">IFERROR(IF(AND(INDIRECT("Mérföldkövek[@Kezdés]")&lt;=X$3,X$3&lt;=INDIRECT("Mérföldkövek[@Befejezés]")),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Y200" s="68" t="str" cm="1">
        <f t="array" aca="1" ref="Y200" ca="1">IFERROR(IF(AND(INDIRECT("Mérföldkövek[@Kezdés]")&lt;=Y$3,Y$3&lt;=INDIRECT("Mérföldkövek[@Befejezés]")),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Z200" s="68" t="str" cm="1">
        <f t="array" aca="1" ref="Z200" ca="1">IFERROR(IF(AND(INDIRECT("Mérföldkövek[@Kezdés]")&lt;=Z$3,Z$3&lt;=INDIRECT("Mérföldkövek[@Befejezés]")),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A200" s="68" t="str" cm="1">
        <f t="array" aca="1" ref="AA200" ca="1">IFERROR(IF(AND(INDIRECT("Mérföldkövek[@Kezdés]")&lt;=AA$3,AA$3&lt;=INDIRECT("Mérföldkövek[@Befejezés]")),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B200" s="68" t="str" cm="1">
        <f t="array" aca="1" ref="AB200" ca="1">IFERROR(IF(AND(INDIRECT("Mérföldkövek[@Kezdés]")&lt;=AB$3,AB$3&lt;=INDIRECT("Mérföldkövek[@Befejezés]")),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C200" s="68" t="str" cm="1">
        <f t="array" aca="1" ref="AC200" ca="1">IFERROR(IF(AND(INDIRECT("Mérföldkövek[@Kezdés]")&lt;=AC$3,AC$3&lt;=INDIRECT("Mérföldkövek[@Befejezés]")),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D200" s="68" t="str" cm="1">
        <f t="array" aca="1" ref="AD200" ca="1">IFERROR(IF(AND(INDIRECT("Mérföldkövek[@Kezdés]")&lt;=AD$3,AD$3&lt;=INDIRECT("Mérföldkövek[@Befejezés]")),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E200" s="68" t="str" cm="1">
        <f t="array" aca="1" ref="AE200" ca="1">IFERROR(IF(AND(INDIRECT("Mérföldkövek[@Kezdés]")&lt;=AE$3,AE$3&lt;=INDIRECT("Mérföldkövek[@Befejezés]")),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F200" s="68" t="str" cm="1">
        <f t="array" aca="1" ref="AF200" ca="1">IFERROR(IF(AND(INDIRECT("Mérföldkövek[@Kezdés]")&lt;=AF$3,AF$3&lt;=INDIRECT("Mérföldkövek[@Befejezés]")),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G200" s="68" t="str" cm="1">
        <f t="array" aca="1" ref="AG200" ca="1">IFERROR(IF(AND(INDIRECT("Mérföldkövek[@Kezdés]")&lt;=AG$3,AG$3&lt;=INDIRECT("Mérföldkövek[@Befejezés]")),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H200" s="68" t="str" cm="1">
        <f t="array" aca="1" ref="AH200" ca="1">IFERROR(IF(AND(INDIRECT("Mérföldkövek[@Kezdés]")&lt;=AH$3,AH$3&lt;=INDIRECT("Mérföldkövek[@Befejezés]")),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I200" s="68" t="str" cm="1">
        <f t="array" aca="1" ref="AI200" ca="1">IFERROR(IF(AND(INDIRECT("Mérföldkövek[@Kezdés]")&lt;=AI$3,AI$3&lt;=INDIRECT("Mérföldkövek[@Befejezés]")),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J200" s="68" t="str" cm="1">
        <f t="array" aca="1" ref="AJ200" ca="1">IFERROR(IF(AND(INDIRECT("Mérföldkövek[@Kezdés]")&lt;=AJ$3,AJ$3&lt;=INDIRECT("Mérföldkövek[@Befejezés]")),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K200" s="68" t="str" cm="1">
        <f t="array" aca="1" ref="AK200" ca="1">IFERROR(IF(AND(INDIRECT("Mérföldkövek[@Kezdés]")&lt;=AK$3,AK$3&lt;=INDIRECT("Mérföldkövek[@Befejezés]")),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L200" s="68" t="str" cm="1">
        <f t="array" aca="1" ref="AL200" ca="1">IFERROR(IF(AND(INDIRECT("Mérföldkövek[@Kezdés]")&lt;=AL$3,AL$3&lt;=INDIRECT("Mérföldkövek[@Befejezés]")),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M200" s="68" t="str" cm="1">
        <f t="array" aca="1" ref="AM200" ca="1">IFERROR(IF(AND(INDIRECT("Mérföldkövek[@Kezdés]")&lt;=AM$3,AM$3&lt;=INDIRECT("Mérföldkövek[@Befejezés]")),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N200" s="68" t="str" cm="1">
        <f t="array" aca="1" ref="AN200" ca="1">IFERROR(IF(AND(INDIRECT("Mérföldkövek[@Kezdés]")&lt;=AN$3,AN$3&lt;=INDIRECT("Mérföldkövek[@Befejezés]")),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O200" s="68" t="str" cm="1">
        <f t="array" aca="1" ref="AO200" ca="1">IFERROR(IF(AND(INDIRECT("Mérföldkövek[@Kezdés]")&lt;=AO$3,AO$3&lt;=INDIRECT("Mérföldkövek[@Befejezés]")),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P200" s="68" t="str" cm="1">
        <f t="array" aca="1" ref="AP200" ca="1">IFERROR(IF(AND(INDIRECT("Mérföldkövek[@Kezdés]")&lt;=AP$3,AP$3&lt;=INDIRECT("Mérföldkövek[@Befejezés]")),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Q200" s="68" t="str" cm="1">
        <f t="array" aca="1" ref="AQ200" ca="1">IFERROR(IF(AND(INDIRECT("Mérföldkövek[@Kezdés]")&lt;=AQ$3,AQ$3&lt;=INDIRECT("Mérföldkövek[@Befejezés]")),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R200" s="68" t="str" cm="1">
        <f t="array" aca="1" ref="AR200" ca="1">IFERROR(IF(AND(INDIRECT("Mérföldkövek[@Kezdés]")&lt;=AR$3,AR$3&lt;=INDIRECT("Mérföldkövek[@Befejezés]")),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S200" s="68" t="str" cm="1">
        <f t="array" aca="1" ref="AS200" ca="1">IFERROR(IF(AND(INDIRECT("Mérföldkövek[@Kezdés]")&lt;=AS$3,AS$3&lt;=INDIRECT("Mérföldkövek[@Befejezés]")),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T200" s="68" t="str" cm="1">
        <f t="array" aca="1" ref="AT200" ca="1">IFERROR(IF(AND(INDIRECT("Mérföldkövek[@Kezdés]")&lt;=AT$3,AT$3&lt;=INDIRECT("Mérföldkövek[@Befejezés]")),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U200" s="68" t="str" cm="1">
        <f t="array" aca="1" ref="AU200" ca="1">IFERROR(IF(AND(INDIRECT("Mérföldkövek[@Kezdés]")&lt;=AU$3,AU$3&lt;=INDIRECT("Mérföldkövek[@Befejezés]")),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V200" s="68" t="str" cm="1">
        <f t="array" aca="1" ref="AV200" ca="1">IFERROR(IF(AND(INDIRECT("Mérföldkövek[@Kezdés]")&lt;=AV$3,AV$3&lt;=INDIRECT("Mérföldkövek[@Befejezés]")),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W200" s="68" t="str" cm="1">
        <f t="array" aca="1" ref="AW200" ca="1">IFERROR(IF(AND(INDIRECT("Mérföldkövek[@Kezdés]")&lt;=AW$3,AW$3&lt;=INDIRECT("Mérföldkövek[@Befejezés]")),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  <c r="AX200" s="68" t="str" cm="1">
        <f t="array" aca="1" ref="AX200" ca="1">IFERROR(IF(AND(INDIRECT("Mérföldkövek[@Kezdés]")&lt;=AX$3,AX$3&lt;=INDIRECT("Mérföldkövek[@Befejezés]")), IF(INDIRECT("Mérföldkövek[@[Feladat Tipus]]")="ToDu",3+ IF(INDIRECT("Mérföldkövek[@Készültség]")=1,1,0),IF(INDIRECT("Mérföldkövek[@[Feladat Tipus]]")="Célkitűzés",2,IF(INDIRECT("Mérföldkövek[@[Feladat Tipus]]") = "Mérföldkő",1,""))),""),"")</f>
        <v/>
      </c>
    </row>
  </sheetData>
  <autoFilter ref="A4:H200" xr:uid="{7F7CF67B-1FBC-4BBF-A9C7-64FB9E27FE62}">
    <filterColumn colId="6">
      <filters blank="1">
        <filter val="Gyártásvezetés"/>
      </filters>
    </filterColumn>
  </autoFilter>
  <mergeCells count="6">
    <mergeCell ref="I1:L1"/>
    <mergeCell ref="P1:T1"/>
    <mergeCell ref="I2:M2"/>
    <mergeCell ref="Z2:AE2"/>
    <mergeCell ref="A1:B2"/>
    <mergeCell ref="C1:F2"/>
  </mergeCells>
  <conditionalFormatting sqref="A4:H200">
    <cfRule type="expression" dxfId="45" priority="12">
      <formula>INDIRECT("Mérföldkövek[@[Feladat Tipus]]")="Összetett folyamat"</formula>
    </cfRule>
  </conditionalFormatting>
  <conditionalFormatting sqref="I3:AX200">
    <cfRule type="expression" dxfId="44" priority="1">
      <formula>AND($H$1&gt;=I$3,$H$1&lt;J$3)</formula>
    </cfRule>
    <cfRule type="expression" dxfId="43" priority="2">
      <formula>AND(TODAY()&gt;=I$3,TODAY()&lt;J$3)</formula>
    </cfRule>
    <cfRule type="expression" dxfId="42" priority="3">
      <formula>AND($P$1&gt;=I$3,$P$1&lt;J$3)</formula>
    </cfRule>
    <cfRule type="expression" dxfId="41" priority="5">
      <formula>OR(LEFT(TEXT(I$3,"nnn"),3)="Szo",LEFT(TEXT(I$3,"nnn"),3)="V")</formula>
    </cfRule>
  </conditionalFormatting>
  <conditionalFormatting sqref="I5:AX200">
    <cfRule type="expression" dxfId="40" priority="6" stopIfTrue="1">
      <formula>AND(INDIRECT("Mérföldkövek[@Kockázat]")="Terv szerint",INDIRECT("Mérföldkövek[@Kezdés]")&lt;=I$3,I$3&lt;=INDIRECT("Mérföldkövek[@Befejezés]"))</formula>
    </cfRule>
    <cfRule type="expression" dxfId="39" priority="7" stopIfTrue="1">
      <formula>AND(INDIRECT("Mérföldkövek[@Kockázat]")="Alacsony kockázat",INDIRECT("Mérföldkövek[@Kezdés]")&lt;=I$3,I$3&lt;=INDIRECT("Mérföldkövek[@Befejezés]"))</formula>
    </cfRule>
    <cfRule type="expression" dxfId="38" priority="8" stopIfTrue="1">
      <formula>AND(INDIRECT("Mérföldkövek[@Kockázat]")="Közepes kockázat",INDIRECT("Mérföldkövek[@Kezdés]")&lt;=I$3,I$3&lt;=INDIRECT("Mérföldkövek[@Befejezés]"))</formula>
    </cfRule>
    <cfRule type="expression" dxfId="37" priority="9" stopIfTrue="1">
      <formula>AND(INDIRECT("Mérföldkövek[@Kockázat]")="Magas kockázat",INDIRECT("Mérföldkövek[@Kezdés]")&lt;=I$3,I$3&lt;=INDIRECT("Mérföldkövek[@Befejezés]"))</formula>
    </cfRule>
    <cfRule type="expression" dxfId="36" priority="10" stopIfTrue="1">
      <formula>AND(INDIRECT("Mérföldkövek[@Kezdés]")&lt;=I$3,I$3&lt;=INDIRECT("Mérföldkövek[@Befejezés]"))</formula>
    </cfRule>
  </conditionalFormatting>
  <dataValidations disablePrompts="1" count="1">
    <dataValidation type="whole" operator="greaterThanOrEqual" allowBlank="1" showInputMessage="1" promptTitle="Görgetési növekmény" prompt="A szám módosítása görgeti a Gantt-diagram nézetet." sqref="N1" xr:uid="{B5EE8DDB-9ECF-4873-A74C-2770CE220A40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9" scale="67" fitToHeight="0" orientation="landscape" horizontalDpi="4294967293" r:id="rId1"/>
  <headerFooter>
    <oddHeader>&amp;L&amp;D&amp;C&amp;14&amp;F - &amp;"-,Félkövér"&amp;A&amp;R&amp;P/&amp;N</oddHeader>
  </headerFooter>
  <rowBreaks count="1" manualBreakCount="1">
    <brk id="63" max="25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3" id="{54436B0C-4DDB-4F60-BC18-7FAADFD7430E}">
            <x14:iconSet iconSet="5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NoIcons" iconId="0"/>
              <x14:cfIcon iconSet="3Flags" iconId="1"/>
              <x14:cfIcon iconSet="3Signs" iconId="0"/>
              <x14:cfIcon iconSet="3Symbols2" iconId="1"/>
              <x14:cfIcon iconSet="3Symbols2" iconId="2"/>
            </x14:iconSet>
          </x14:cfRule>
          <xm:sqref>I8:AX200</xm:sqref>
        </x14:conditionalFormatting>
        <x14:conditionalFormatting xmlns:xm="http://schemas.microsoft.com/office/excel/2006/main">
          <x14:cfRule type="iconSet" priority="4" id="{8B5C64E7-79EE-4608-90FC-C86217E17118}">
            <x14:iconSet iconSet="5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NoIcons" iconId="0"/>
              <x14:cfIcon iconSet="3Flags" iconId="1"/>
              <x14:cfIcon iconSet="3Signs" iconId="0"/>
              <x14:cfIcon iconSet="3Symbols2" iconId="1"/>
              <x14:cfIcon iconSet="3Symbols2" iconId="2"/>
            </x14:iconSet>
          </x14:cfRule>
          <xm:sqref>I5:AX200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2B16-498D-48BD-80E0-92F892BB1504}">
  <sheetPr codeName="Munka43">
    <tabColor rgb="FF0070C0"/>
    <pageSetUpPr fitToPage="1"/>
  </sheetPr>
  <dimension ref="A1:AS56"/>
  <sheetViews>
    <sheetView view="pageBreakPreview" zoomScale="70" zoomScaleNormal="40" zoomScaleSheetLayoutView="70" workbookViewId="0">
      <selection sqref="A1:XFD1048576"/>
    </sheetView>
  </sheetViews>
  <sheetFormatPr defaultColWidth="8.33203125" defaultRowHeight="14.4" x14ac:dyDescent="0.3"/>
  <cols>
    <col min="1" max="1" width="8.33203125" style="70" bestFit="1" customWidth="1"/>
    <col min="2" max="2" width="20.109375" style="70" bestFit="1" customWidth="1"/>
    <col min="3" max="3" width="10" style="70" bestFit="1" customWidth="1"/>
    <col min="4" max="4" width="6.6640625" style="70" bestFit="1" customWidth="1"/>
    <col min="5" max="9" width="7.5546875" style="70" bestFit="1" customWidth="1"/>
    <col min="10" max="10" width="3.88671875" style="70" bestFit="1" customWidth="1"/>
    <col min="11" max="11" width="3.33203125" style="70" bestFit="1" customWidth="1"/>
    <col min="12" max="15" width="7.5546875" style="70" bestFit="1" customWidth="1"/>
    <col min="16" max="16" width="10.44140625" style="70" bestFit="1" customWidth="1"/>
    <col min="17" max="17" width="7.5546875" style="70" bestFit="1" customWidth="1"/>
    <col min="18" max="18" width="3.33203125" style="70" bestFit="1" customWidth="1"/>
    <col min="19" max="21" width="7.5546875" style="70" bestFit="1" customWidth="1"/>
    <col min="22" max="22" width="3.109375" style="70" bestFit="1" customWidth="1"/>
    <col min="23" max="23" width="2.33203125" style="70" bestFit="1" customWidth="1"/>
    <col min="24" max="24" width="3.88671875" style="70" bestFit="1" customWidth="1"/>
    <col min="25" max="27" width="2.33203125" style="70" bestFit="1" customWidth="1"/>
    <col min="28" max="28" width="3.6640625" style="70" bestFit="1" customWidth="1"/>
    <col min="29" max="30" width="3.33203125" style="70" bestFit="1" customWidth="1"/>
    <col min="31" max="31" width="3.88671875" style="70" bestFit="1" customWidth="1"/>
    <col min="32" max="34" width="3.33203125" style="70" bestFit="1" customWidth="1"/>
    <col min="35" max="35" width="3.6640625" style="70" bestFit="1" customWidth="1"/>
    <col min="36" max="37" width="3.33203125" style="70" bestFit="1" customWidth="1"/>
    <col min="38" max="38" width="3.88671875" style="70" bestFit="1" customWidth="1"/>
    <col min="39" max="41" width="3.33203125" style="70" bestFit="1" customWidth="1"/>
    <col min="42" max="42" width="3.6640625" style="70" bestFit="1" customWidth="1"/>
    <col min="43" max="44" width="3.33203125" style="70" bestFit="1" customWidth="1"/>
    <col min="45" max="45" width="3.88671875" style="70" bestFit="1" customWidth="1"/>
    <col min="46" max="16384" width="8.33203125" style="70"/>
  </cols>
  <sheetData>
    <row r="1" spans="1:45" ht="15" thickBot="1" x14ac:dyDescent="0.35">
      <c r="D1" s="240">
        <f>'Folyamatok tervezése'!$D$1</f>
        <v>45823</v>
      </c>
      <c r="E1" s="241"/>
      <c r="F1" s="241"/>
      <c r="G1" s="241"/>
      <c r="H1" s="106"/>
      <c r="I1" s="106">
        <v>0</v>
      </c>
      <c r="J1" s="106"/>
      <c r="K1" s="242">
        <f>'Folyamatok tervezése'!$F$1</f>
        <v>45840</v>
      </c>
      <c r="L1" s="243"/>
      <c r="M1" s="243"/>
      <c r="N1" s="243"/>
      <c r="O1" s="244"/>
      <c r="P1" s="70" t="s">
        <v>343</v>
      </c>
      <c r="Q1" s="80">
        <v>0.33333333333333331</v>
      </c>
    </row>
    <row r="2" spans="1:45" x14ac:dyDescent="0.3">
      <c r="A2" s="245" t="s">
        <v>344</v>
      </c>
      <c r="B2" s="246"/>
      <c r="C2" s="246"/>
      <c r="D2" s="107" t="str">
        <f ca="1">TEXT(D3,"hhhh")</f>
        <v>június</v>
      </c>
      <c r="E2" s="107" t="str">
        <f t="shared" ref="E2" ca="1" si="0">IF(TEXT(E3,"n")&lt;&gt;"1","",TEXT(E3,"hhhh"))</f>
        <v/>
      </c>
      <c r="F2" s="107" t="str">
        <f t="shared" ref="F2" ca="1" si="1">IF(TEXT(F3,"n")&lt;&gt;"1","",TEXT(F3,"hhhh"))</f>
        <v/>
      </c>
      <c r="G2" s="107" t="str">
        <f t="shared" ref="G2" ca="1" si="2">IF(TEXT(G3,"n")&lt;&gt;"1","",TEXT(G3,"hhhh"))</f>
        <v/>
      </c>
      <c r="H2" s="107" t="str">
        <f t="shared" ref="H2" ca="1" si="3">IF(TEXT(H3,"n")&lt;&gt;"1","",TEXT(H3,"hhhh"))</f>
        <v/>
      </c>
      <c r="I2" s="107" t="str">
        <f t="shared" ref="I2" ca="1" si="4">IF(TEXT(I3,"n")&lt;&gt;"1","",TEXT(I3,"hhhh"))</f>
        <v/>
      </c>
      <c r="J2" s="107" t="str">
        <f t="shared" ref="J2" ca="1" si="5">IF(TEXT(J3,"n")&lt;&gt;"1","",TEXT(J3,"hhhh"))</f>
        <v/>
      </c>
      <c r="K2" s="107" t="str">
        <f t="shared" ref="K2" ca="1" si="6">IF(TEXT(K3,"n")&lt;&gt;"1","",TEXT(K3,"hhhh"))</f>
        <v/>
      </c>
      <c r="L2" s="107" t="str">
        <f t="shared" ref="L2" ca="1" si="7">IF(TEXT(L3,"n")&lt;&gt;"1","",TEXT(L3,"hhhh"))</f>
        <v/>
      </c>
      <c r="M2" s="107" t="str">
        <f t="shared" ref="M2" ca="1" si="8">IF(TEXT(M3,"n")&lt;&gt;"1","",TEXT(M3,"hhhh"))</f>
        <v/>
      </c>
      <c r="N2" s="107" t="str">
        <f t="shared" ref="N2" ca="1" si="9">IF(TEXT(N3,"n")&lt;&gt;"1","",TEXT(N3,"hhhh"))</f>
        <v/>
      </c>
      <c r="O2" s="107" t="str">
        <f t="shared" ref="O2" ca="1" si="10">IF(TEXT(O3,"n")&lt;&gt;"1","",TEXT(O3,"hhhh"))</f>
        <v/>
      </c>
      <c r="P2" s="107" t="str">
        <f t="shared" ref="P2" ca="1" si="11">IF(TEXT(P3,"n")&lt;&gt;"1","",TEXT(P3,"hhhh"))</f>
        <v/>
      </c>
      <c r="Q2" s="107" t="str">
        <f t="shared" ref="Q2" ca="1" si="12">IF(TEXT(Q3,"n")&lt;&gt;"1","",TEXT(Q3,"hhhh"))</f>
        <v/>
      </c>
      <c r="R2" s="107" t="str">
        <f t="shared" ref="R2" ca="1" si="13">IF(TEXT(R3,"n")&lt;&gt;"1","",TEXT(R3,"hhhh"))</f>
        <v/>
      </c>
      <c r="S2" s="107" t="str">
        <f t="shared" ref="S2" ca="1" si="14">IF(TEXT(S3,"n")&lt;&gt;"1","",TEXT(S3,"hhhh"))</f>
        <v/>
      </c>
      <c r="T2" s="107" t="str">
        <f t="shared" ref="T2" ca="1" si="15">IF(TEXT(T3,"n")&lt;&gt;"1","",TEXT(T3,"hhhh"))</f>
        <v>július</v>
      </c>
      <c r="U2" s="107" t="str">
        <f t="shared" ref="U2" ca="1" si="16">IF(TEXT(U3,"n")&lt;&gt;"1","",TEXT(U3,"hhhh"))</f>
        <v/>
      </c>
      <c r="V2" s="107" t="str">
        <f t="shared" ref="V2" ca="1" si="17">IF(TEXT(V3,"n")&lt;&gt;"1","",TEXT(V3,"hhhh"))</f>
        <v/>
      </c>
      <c r="W2" s="107" t="str">
        <f t="shared" ref="W2" ca="1" si="18">IF(TEXT(W3,"n")&lt;&gt;"1","",TEXT(W3,"hhhh"))</f>
        <v/>
      </c>
      <c r="X2" s="107" t="str">
        <f t="shared" ref="X2" ca="1" si="19">IF(TEXT(X3,"n")&lt;&gt;"1","",TEXT(X3,"hhhh"))</f>
        <v/>
      </c>
      <c r="Y2" s="107" t="str">
        <f t="shared" ref="Y2" ca="1" si="20">IF(TEXT(Y3,"n")&lt;&gt;"1","",TEXT(Y3,"hhhh"))</f>
        <v/>
      </c>
      <c r="Z2" s="107" t="str">
        <f t="shared" ref="Z2" ca="1" si="21">IF(TEXT(Z3,"n")&lt;&gt;"1","",TEXT(Z3,"hhhh"))</f>
        <v/>
      </c>
      <c r="AA2" s="107" t="str">
        <f t="shared" ref="AA2" ca="1" si="22">IF(TEXT(AA3,"n")&lt;&gt;"1","",TEXT(AA3,"hhhh"))</f>
        <v/>
      </c>
      <c r="AB2" s="107" t="str">
        <f t="shared" ref="AB2" ca="1" si="23">IF(TEXT(AB3,"n")&lt;&gt;"1","",TEXT(AB3,"hhhh"))</f>
        <v/>
      </c>
      <c r="AC2" s="107" t="str">
        <f t="shared" ref="AC2" ca="1" si="24">IF(TEXT(AC3,"n")&lt;&gt;"1","",TEXT(AC3,"hhhh"))</f>
        <v/>
      </c>
      <c r="AD2" s="107" t="str">
        <f t="shared" ref="AD2" ca="1" si="25">IF(TEXT(AD3,"n")&lt;&gt;"1","",TEXT(AD3,"hhhh"))</f>
        <v/>
      </c>
      <c r="AE2" s="107" t="str">
        <f t="shared" ref="AE2" ca="1" si="26">IF(TEXT(AE3,"n")&lt;&gt;"1","",TEXT(AE3,"hhhh"))</f>
        <v/>
      </c>
      <c r="AF2" s="107" t="str">
        <f ca="1">IF(TEXT(AF3,"n")&lt;&gt;"1","",TEXT(AF3,"hhhh"))</f>
        <v/>
      </c>
      <c r="AG2" s="107" t="str">
        <f t="shared" ref="AG2" ca="1" si="27">IF(TEXT(AG3,"n")&lt;&gt;"1","",TEXT(AG3,"hhhh"))</f>
        <v/>
      </c>
      <c r="AH2" s="107" t="str">
        <f t="shared" ref="AH2" ca="1" si="28">IF(TEXT(AH3,"n")&lt;&gt;"1","",TEXT(AH3,"hhhh"))</f>
        <v/>
      </c>
      <c r="AI2" s="107" t="str">
        <f t="shared" ref="AI2" ca="1" si="29">IF(TEXT(AI3,"n")&lt;&gt;"1","",TEXT(AI3,"hhhh"))</f>
        <v/>
      </c>
      <c r="AJ2" s="107" t="str">
        <f t="shared" ref="AJ2" ca="1" si="30">IF(TEXT(AJ3,"n")&lt;&gt;"1","",TEXT(AJ3,"hhhh"))</f>
        <v/>
      </c>
      <c r="AK2" s="107" t="str">
        <f t="shared" ref="AK2" ca="1" si="31">IF(TEXT(AK3,"n")&lt;&gt;"1","",TEXT(AK3,"hhhh"))</f>
        <v/>
      </c>
      <c r="AL2" s="107" t="str">
        <f t="shared" ref="AL2" ca="1" si="32">IF(TEXT(AL3,"n")&lt;&gt;"1","",TEXT(AL3,"hhhh"))</f>
        <v/>
      </c>
      <c r="AM2" s="107" t="str">
        <f t="shared" ref="AM2" ca="1" si="33">IF(TEXT(AM3,"n")&lt;&gt;"1","",TEXT(AM3,"hhhh"))</f>
        <v/>
      </c>
      <c r="AN2" s="107" t="str">
        <f t="shared" ref="AN2" ca="1" si="34">IF(TEXT(AN3,"n")&lt;&gt;"1","",TEXT(AN3,"hhhh"))</f>
        <v/>
      </c>
      <c r="AO2" s="107" t="str">
        <f t="shared" ref="AO2" ca="1" si="35">IF(TEXT(AO3,"n")&lt;&gt;"1","",TEXT(AO3,"hhhh"))</f>
        <v/>
      </c>
      <c r="AP2" s="107" t="str">
        <f t="shared" ref="AP2" ca="1" si="36">IF(TEXT(AP3,"n")&lt;&gt;"1","",TEXT(AP3,"hhhh"))</f>
        <v/>
      </c>
      <c r="AQ2" s="107" t="str">
        <f t="shared" ref="AQ2" ca="1" si="37">IF(TEXT(AQ3,"n")&lt;&gt;"1","",TEXT(AQ3,"hhhh"))</f>
        <v/>
      </c>
      <c r="AR2" s="107" t="str">
        <f t="shared" ref="AR2" ca="1" si="38">IF(TEXT(AR3,"n")&lt;&gt;"1","",TEXT(AR3,"hhhh"))</f>
        <v/>
      </c>
      <c r="AS2" s="108" t="str">
        <f t="shared" ref="AS2" ca="1" si="39">IF(TEXT(AS3,"n")&lt;&gt;"1","",TEXT(AS3,"hhhh"))</f>
        <v/>
      </c>
    </row>
    <row r="3" spans="1:45" x14ac:dyDescent="0.3">
      <c r="A3" s="247"/>
      <c r="B3" s="248"/>
      <c r="C3" s="248"/>
      <c r="D3" s="74">
        <f ca="1">IFERROR($D$1+$I$1,TODAY())</f>
        <v>45823</v>
      </c>
      <c r="E3" s="74">
        <f t="shared" ref="E3:AS3" ca="1" si="40">D3+1</f>
        <v>45824</v>
      </c>
      <c r="F3" s="74">
        <f t="shared" ca="1" si="40"/>
        <v>45825</v>
      </c>
      <c r="G3" s="74">
        <f t="shared" ca="1" si="40"/>
        <v>45826</v>
      </c>
      <c r="H3" s="74">
        <f t="shared" ca="1" si="40"/>
        <v>45827</v>
      </c>
      <c r="I3" s="74">
        <f t="shared" ca="1" si="40"/>
        <v>45828</v>
      </c>
      <c r="J3" s="74">
        <f t="shared" ca="1" si="40"/>
        <v>45829</v>
      </c>
      <c r="K3" s="74">
        <f t="shared" ca="1" si="40"/>
        <v>45830</v>
      </c>
      <c r="L3" s="74">
        <f t="shared" ca="1" si="40"/>
        <v>45831</v>
      </c>
      <c r="M3" s="74">
        <f t="shared" ca="1" si="40"/>
        <v>45832</v>
      </c>
      <c r="N3" s="74">
        <f t="shared" ca="1" si="40"/>
        <v>45833</v>
      </c>
      <c r="O3" s="74">
        <f t="shared" ca="1" si="40"/>
        <v>45834</v>
      </c>
      <c r="P3" s="74">
        <f t="shared" ca="1" si="40"/>
        <v>45835</v>
      </c>
      <c r="Q3" s="74">
        <f t="shared" ca="1" si="40"/>
        <v>45836</v>
      </c>
      <c r="R3" s="74">
        <f t="shared" ca="1" si="40"/>
        <v>45837</v>
      </c>
      <c r="S3" s="74">
        <f t="shared" ca="1" si="40"/>
        <v>45838</v>
      </c>
      <c r="T3" s="74">
        <f t="shared" ca="1" si="40"/>
        <v>45839</v>
      </c>
      <c r="U3" s="74">
        <f t="shared" ca="1" si="40"/>
        <v>45840</v>
      </c>
      <c r="V3" s="74">
        <f t="shared" ca="1" si="40"/>
        <v>45841</v>
      </c>
      <c r="W3" s="74">
        <f t="shared" ca="1" si="40"/>
        <v>45842</v>
      </c>
      <c r="X3" s="74">
        <f t="shared" ca="1" si="40"/>
        <v>45843</v>
      </c>
      <c r="Y3" s="74">
        <f t="shared" ca="1" si="40"/>
        <v>45844</v>
      </c>
      <c r="Z3" s="74">
        <f t="shared" ca="1" si="40"/>
        <v>45845</v>
      </c>
      <c r="AA3" s="74">
        <f t="shared" ca="1" si="40"/>
        <v>45846</v>
      </c>
      <c r="AB3" s="74">
        <f t="shared" ca="1" si="40"/>
        <v>45847</v>
      </c>
      <c r="AC3" s="74">
        <f t="shared" ca="1" si="40"/>
        <v>45848</v>
      </c>
      <c r="AD3" s="74">
        <f t="shared" ca="1" si="40"/>
        <v>45849</v>
      </c>
      <c r="AE3" s="74">
        <f t="shared" ca="1" si="40"/>
        <v>45850</v>
      </c>
      <c r="AF3" s="74">
        <f t="shared" ca="1" si="40"/>
        <v>45851</v>
      </c>
      <c r="AG3" s="74">
        <f t="shared" ca="1" si="40"/>
        <v>45852</v>
      </c>
      <c r="AH3" s="74">
        <f t="shared" ca="1" si="40"/>
        <v>45853</v>
      </c>
      <c r="AI3" s="74">
        <f t="shared" ca="1" si="40"/>
        <v>45854</v>
      </c>
      <c r="AJ3" s="74">
        <f t="shared" ca="1" si="40"/>
        <v>45855</v>
      </c>
      <c r="AK3" s="74">
        <f t="shared" ca="1" si="40"/>
        <v>45856</v>
      </c>
      <c r="AL3" s="74">
        <f t="shared" ca="1" si="40"/>
        <v>45857</v>
      </c>
      <c r="AM3" s="74">
        <f t="shared" ca="1" si="40"/>
        <v>45858</v>
      </c>
      <c r="AN3" s="74">
        <f t="shared" ca="1" si="40"/>
        <v>45859</v>
      </c>
      <c r="AO3" s="74">
        <f t="shared" ca="1" si="40"/>
        <v>45860</v>
      </c>
      <c r="AP3" s="74">
        <f t="shared" ca="1" si="40"/>
        <v>45861</v>
      </c>
      <c r="AQ3" s="74">
        <f t="shared" ca="1" si="40"/>
        <v>45862</v>
      </c>
      <c r="AR3" s="74">
        <f t="shared" ca="1" si="40"/>
        <v>45863</v>
      </c>
      <c r="AS3" s="109">
        <f t="shared" ca="1" si="40"/>
        <v>45864</v>
      </c>
    </row>
    <row r="4" spans="1:45" x14ac:dyDescent="0.3">
      <c r="A4" s="110" t="s">
        <v>28</v>
      </c>
      <c r="B4" s="83" t="s">
        <v>345</v>
      </c>
      <c r="C4" s="83" t="s">
        <v>346</v>
      </c>
      <c r="D4" s="77" t="str">
        <f t="shared" ref="D4:AS4" ca="1" si="41">LEFT(TEXT(D3,"nnn"),3)</f>
        <v>V</v>
      </c>
      <c r="E4" s="77" t="str">
        <f t="shared" ca="1" si="41"/>
        <v>H</v>
      </c>
      <c r="F4" s="77" t="str">
        <f t="shared" ca="1" si="41"/>
        <v>K</v>
      </c>
      <c r="G4" s="77" t="str">
        <f t="shared" ca="1" si="41"/>
        <v>Sze</v>
      </c>
      <c r="H4" s="77" t="str">
        <f t="shared" ca="1" si="41"/>
        <v>Cs</v>
      </c>
      <c r="I4" s="77" t="str">
        <f t="shared" ca="1" si="41"/>
        <v>P</v>
      </c>
      <c r="J4" s="77" t="str">
        <f t="shared" ca="1" si="41"/>
        <v>Szo</v>
      </c>
      <c r="K4" s="77" t="str">
        <f t="shared" ca="1" si="41"/>
        <v>V</v>
      </c>
      <c r="L4" s="77" t="str">
        <f t="shared" ca="1" si="41"/>
        <v>H</v>
      </c>
      <c r="M4" s="77" t="str">
        <f t="shared" ca="1" si="41"/>
        <v>K</v>
      </c>
      <c r="N4" s="77" t="str">
        <f t="shared" ca="1" si="41"/>
        <v>Sze</v>
      </c>
      <c r="O4" s="77" t="str">
        <f t="shared" ca="1" si="41"/>
        <v>Cs</v>
      </c>
      <c r="P4" s="77" t="str">
        <f t="shared" ca="1" si="41"/>
        <v>P</v>
      </c>
      <c r="Q4" s="77" t="str">
        <f t="shared" ca="1" si="41"/>
        <v>Szo</v>
      </c>
      <c r="R4" s="77" t="str">
        <f t="shared" ca="1" si="41"/>
        <v>V</v>
      </c>
      <c r="S4" s="77" t="str">
        <f t="shared" ca="1" si="41"/>
        <v>H</v>
      </c>
      <c r="T4" s="77" t="str">
        <f t="shared" ca="1" si="41"/>
        <v>K</v>
      </c>
      <c r="U4" s="77" t="str">
        <f t="shared" ca="1" si="41"/>
        <v>Sze</v>
      </c>
      <c r="V4" s="77" t="str">
        <f t="shared" ca="1" si="41"/>
        <v>Cs</v>
      </c>
      <c r="W4" s="77" t="str">
        <f t="shared" ca="1" si="41"/>
        <v>P</v>
      </c>
      <c r="X4" s="77" t="str">
        <f t="shared" ca="1" si="41"/>
        <v>Szo</v>
      </c>
      <c r="Y4" s="77" t="str">
        <f t="shared" ca="1" si="41"/>
        <v>V</v>
      </c>
      <c r="Z4" s="77" t="str">
        <f t="shared" ca="1" si="41"/>
        <v>H</v>
      </c>
      <c r="AA4" s="77" t="str">
        <f t="shared" ca="1" si="41"/>
        <v>K</v>
      </c>
      <c r="AB4" s="77" t="str">
        <f t="shared" ca="1" si="41"/>
        <v>Sze</v>
      </c>
      <c r="AC4" s="77" t="str">
        <f t="shared" ca="1" si="41"/>
        <v>Cs</v>
      </c>
      <c r="AD4" s="77" t="str">
        <f t="shared" ca="1" si="41"/>
        <v>P</v>
      </c>
      <c r="AE4" s="77" t="str">
        <f t="shared" ca="1" si="41"/>
        <v>Szo</v>
      </c>
      <c r="AF4" s="77" t="str">
        <f t="shared" ca="1" si="41"/>
        <v>V</v>
      </c>
      <c r="AG4" s="77" t="str">
        <f t="shared" ca="1" si="41"/>
        <v>H</v>
      </c>
      <c r="AH4" s="77" t="str">
        <f t="shared" ca="1" si="41"/>
        <v>K</v>
      </c>
      <c r="AI4" s="77" t="str">
        <f t="shared" ca="1" si="41"/>
        <v>Sze</v>
      </c>
      <c r="AJ4" s="77" t="str">
        <f t="shared" ca="1" si="41"/>
        <v>Cs</v>
      </c>
      <c r="AK4" s="77" t="str">
        <f t="shared" ca="1" si="41"/>
        <v>P</v>
      </c>
      <c r="AL4" s="77" t="str">
        <f t="shared" ca="1" si="41"/>
        <v>Szo</v>
      </c>
      <c r="AM4" s="77" t="str">
        <f t="shared" ca="1" si="41"/>
        <v>V</v>
      </c>
      <c r="AN4" s="77" t="str">
        <f t="shared" ca="1" si="41"/>
        <v>H</v>
      </c>
      <c r="AO4" s="77" t="str">
        <f t="shared" ca="1" si="41"/>
        <v>K</v>
      </c>
      <c r="AP4" s="77" t="str">
        <f t="shared" ca="1" si="41"/>
        <v>Sze</v>
      </c>
      <c r="AQ4" s="77" t="str">
        <f t="shared" ca="1" si="41"/>
        <v>Cs</v>
      </c>
      <c r="AR4" s="77" t="str">
        <f t="shared" ca="1" si="41"/>
        <v>P</v>
      </c>
      <c r="AS4" s="111" t="str">
        <f t="shared" ca="1" si="41"/>
        <v>Szo</v>
      </c>
    </row>
    <row r="5" spans="1:45" x14ac:dyDescent="0.3">
      <c r="A5" s="112">
        <v>1</v>
      </c>
      <c r="B5" s="70" t="s">
        <v>347</v>
      </c>
      <c r="C5" s="80">
        <f t="shared" ref="C5:C12" ca="1" si="42">SUM(D5:AS5)</f>
        <v>0</v>
      </c>
      <c r="D5" s="80" cm="1">
        <f t="array" aca="1" ref="D5" ca="1">SUMPRODUCT((Munkaidő!$G$5:$G$200=$B5)*(Munkaidő!$L$3:$BA$3=D$3)*(Munkaidő!$L$5:$BA$200))</f>
        <v>0</v>
      </c>
      <c r="E5" s="80" cm="1">
        <f t="array" aca="1" ref="E5" ca="1">SUMPRODUCT((Munkaidő!$G$5:$G$116=$B5)*(Munkaidő!$L$3:$BA$3=E$3)*(Munkaidő!$L$5:$BA$116))</f>
        <v>0</v>
      </c>
      <c r="F5" s="80" cm="1">
        <f t="array" aca="1" ref="F5" ca="1">SUMPRODUCT((Munkaidő!$G$5:$G$116=$B5)*(Munkaidő!$L$3:$BA$3=F$3)*(Munkaidő!$L$5:$BA$116))</f>
        <v>0</v>
      </c>
      <c r="G5" s="80" cm="1">
        <f t="array" aca="1" ref="G5" ca="1">SUMPRODUCT((Munkaidő!$G$5:$G$116=$B5)*(Munkaidő!$L$3:$BA$3=G$3)*(Munkaidő!$L$5:$BA$116))</f>
        <v>0</v>
      </c>
      <c r="H5" s="80" cm="1">
        <f t="array" aca="1" ref="H5" ca="1">SUMPRODUCT((Munkaidő!$G$5:$G$116=$B5)*(Munkaidő!$L$3:$BA$3=H$3)*(Munkaidő!$L$5:$BA$116))</f>
        <v>0</v>
      </c>
      <c r="I5" s="80" cm="1">
        <f t="array" aca="1" ref="I5" ca="1">SUMPRODUCT((Munkaidő!$G$5:$G$116=$B5)*(Munkaidő!$L$3:$BA$3=I$3)*(Munkaidő!$L$5:$BA$116))</f>
        <v>0</v>
      </c>
      <c r="J5" s="80" cm="1">
        <f t="array" aca="1" ref="J5" ca="1">SUMPRODUCT((Munkaidő!$G$5:$G$116=$B5)*(Munkaidő!$L$3:$BA$3=J$3)*(Munkaidő!$L$5:$BA$116))</f>
        <v>0</v>
      </c>
      <c r="K5" s="80" cm="1">
        <f t="array" aca="1" ref="K5" ca="1">SUMPRODUCT((Munkaidő!$G$5:$G$116=$B5)*(Munkaidő!$L$3:$BA$3=K$3)*(Munkaidő!$L$5:$BA$116))</f>
        <v>0</v>
      </c>
      <c r="L5" s="80" cm="1">
        <f t="array" aca="1" ref="L5" ca="1">SUMPRODUCT((Munkaidő!$G$5:$G$116=$B5)*(Munkaidő!$L$3:$BA$3=L$3)*(Munkaidő!$L$5:$BA$116))</f>
        <v>0</v>
      </c>
      <c r="M5" s="80" cm="1">
        <f t="array" aca="1" ref="M5" ca="1">SUMPRODUCT((Munkaidő!$G$5:$G$116=$B5)*(Munkaidő!$L$3:$BA$3=M$3)*(Munkaidő!$L$5:$BA$116))</f>
        <v>0</v>
      </c>
      <c r="N5" s="80" cm="1">
        <f t="array" aca="1" ref="N5" ca="1">SUMPRODUCT((Munkaidő!$G$5:$G$116=$B5)*(Munkaidő!$L$3:$BA$3=N$3)*(Munkaidő!$L$5:$BA$116))</f>
        <v>0</v>
      </c>
      <c r="O5" s="80" cm="1">
        <f t="array" aca="1" ref="O5" ca="1">SUMPRODUCT((Munkaidő!$G$5:$G$116=$B5)*(Munkaidő!$L$3:$BA$3=O$3)*(Munkaidő!$L$5:$BA$116))</f>
        <v>0</v>
      </c>
      <c r="P5" s="80" cm="1">
        <f t="array" aca="1" ref="P5" ca="1">SUMPRODUCT((Munkaidő!$G$5:$G$116=$B5)*(Munkaidő!$L$3:$BA$3=P$3)*(Munkaidő!$L$5:$BA$116))</f>
        <v>0</v>
      </c>
      <c r="Q5" s="80" cm="1">
        <f t="array" aca="1" ref="Q5" ca="1">SUMPRODUCT((Munkaidő!$G$5:$G$116=$B5)*(Munkaidő!$L$3:$BA$3=Q$3)*(Munkaidő!$L$5:$BA$116))</f>
        <v>0</v>
      </c>
      <c r="R5" s="80" cm="1">
        <f t="array" aca="1" ref="R5" ca="1">SUMPRODUCT((Munkaidő!$G$5:$G$116=$B5)*(Munkaidő!$L$3:$BA$3=R$3)*(Munkaidő!$L$5:$BA$116))</f>
        <v>0</v>
      </c>
      <c r="S5" s="80" cm="1">
        <f t="array" aca="1" ref="S5" ca="1">SUMPRODUCT((Munkaidő!$G$5:$G$116=$B5)*(Munkaidő!$L$3:$BA$3=S$3)*(Munkaidő!$L$5:$BA$116))</f>
        <v>0</v>
      </c>
      <c r="T5" s="80" cm="1">
        <f t="array" aca="1" ref="T5" ca="1">SUMPRODUCT((Munkaidő!$G$5:$G$116=$B5)*(Munkaidő!$L$3:$BA$3=T$3)*(Munkaidő!$L$5:$BA$116))</f>
        <v>0</v>
      </c>
      <c r="U5" s="80" cm="1">
        <f t="array" aca="1" ref="U5" ca="1">SUMPRODUCT((Munkaidő!$G$5:$G$116=$B5)*(Munkaidő!$L$3:$BA$3=U$3)*(Munkaidő!$L$5:$BA$116))</f>
        <v>0</v>
      </c>
      <c r="V5" s="80" cm="1">
        <f t="array" aca="1" ref="V5" ca="1">SUMPRODUCT((Munkaidő!$G$5:$G$116=$B5)*(Munkaidő!$L$3:$BA$3=V$3)*(Munkaidő!$L$5:$BA$116))</f>
        <v>0</v>
      </c>
      <c r="W5" s="80" cm="1">
        <f t="array" aca="1" ref="W5" ca="1">SUMPRODUCT((Munkaidő!$G$5:$G$116=$B5)*(Munkaidő!$L$3:$BA$3=W$3)*(Munkaidő!$L$5:$BA$116))</f>
        <v>0</v>
      </c>
      <c r="X5" s="80" cm="1">
        <f t="array" aca="1" ref="X5" ca="1">SUMPRODUCT((Munkaidő!$G$5:$G$116=$B5)*(Munkaidő!$L$3:$BA$3=X$3)*(Munkaidő!$L$5:$BA$116))</f>
        <v>0</v>
      </c>
      <c r="Y5" s="80" cm="1">
        <f t="array" aca="1" ref="Y5" ca="1">SUMPRODUCT((Munkaidő!$G$5:$G$116=$B5)*(Munkaidő!$L$3:$BA$3=Y$3)*(Munkaidő!$L$5:$BA$116))</f>
        <v>0</v>
      </c>
      <c r="Z5" s="80" cm="1">
        <f t="array" aca="1" ref="Z5" ca="1">SUMPRODUCT((Munkaidő!$G$5:$G$116=$B5)*(Munkaidő!$L$3:$BA$3=Z$3)*(Munkaidő!$L$5:$BA$116))</f>
        <v>0</v>
      </c>
      <c r="AA5" s="80" cm="1">
        <f t="array" aca="1" ref="AA5" ca="1">SUMPRODUCT((Munkaidő!$G$5:$G$116=$B5)*(Munkaidő!$L$3:$BA$3=AA$3)*(Munkaidő!$L$5:$BA$116))</f>
        <v>0</v>
      </c>
      <c r="AB5" s="80" cm="1">
        <f t="array" aca="1" ref="AB5" ca="1">SUMPRODUCT((Munkaidő!$G$5:$G$116=$B5)*(Munkaidő!$L$3:$BA$3=AB$3)*(Munkaidő!$L$5:$BA$116))</f>
        <v>0</v>
      </c>
      <c r="AC5" s="80" cm="1">
        <f t="array" aca="1" ref="AC5" ca="1">SUMPRODUCT((Munkaidő!$G$5:$G$116=$B5)*(Munkaidő!$L$3:$BA$3=AC$3)*(Munkaidő!$L$5:$BA$116))</f>
        <v>0</v>
      </c>
      <c r="AD5" s="80" cm="1">
        <f t="array" aca="1" ref="AD5" ca="1">SUMPRODUCT((Munkaidő!$G$5:$G$116=$B5)*(Munkaidő!$L$3:$BA$3=AD$3)*(Munkaidő!$L$5:$BA$116))</f>
        <v>0</v>
      </c>
      <c r="AE5" s="80" cm="1">
        <f t="array" aca="1" ref="AE5" ca="1">SUMPRODUCT((Munkaidő!$G$5:$G$116=$B5)*(Munkaidő!$L$3:$BA$3=AE$3)*(Munkaidő!$L$5:$BA$116))</f>
        <v>0</v>
      </c>
      <c r="AF5" s="80" cm="1">
        <f t="array" aca="1" ref="AF5" ca="1">SUMPRODUCT((Munkaidő!$G$5:$G$116=$B5)*(Munkaidő!$L$3:$BA$3=AF$3)*(Munkaidő!$L$5:$BA$116))</f>
        <v>0</v>
      </c>
      <c r="AG5" s="80" cm="1">
        <f t="array" aca="1" ref="AG5" ca="1">SUMPRODUCT((Munkaidő!$G$5:$G$116=$B5)*(Munkaidő!$L$3:$BA$3=AG$3)*(Munkaidő!$L$5:$BA$116))</f>
        <v>0</v>
      </c>
      <c r="AH5" s="80" cm="1">
        <f t="array" aca="1" ref="AH5" ca="1">SUMPRODUCT((Munkaidő!$G$5:$G$116=$B5)*(Munkaidő!$L$3:$BA$3=AH$3)*(Munkaidő!$L$5:$BA$116))</f>
        <v>0</v>
      </c>
      <c r="AI5" s="80" cm="1">
        <f t="array" aca="1" ref="AI5" ca="1">SUMPRODUCT((Munkaidő!$G$5:$G$116=$B5)*(Munkaidő!$L$3:$BA$3=AI$3)*(Munkaidő!$L$5:$BA$116))</f>
        <v>0</v>
      </c>
      <c r="AJ5" s="80" cm="1">
        <f t="array" aca="1" ref="AJ5" ca="1">SUMPRODUCT((Munkaidő!$G$5:$G$116=$B5)*(Munkaidő!$L$3:$BA$3=AJ$3)*(Munkaidő!$L$5:$BA$116))</f>
        <v>0</v>
      </c>
      <c r="AK5" s="80" cm="1">
        <f t="array" aca="1" ref="AK5" ca="1">SUMPRODUCT((Munkaidő!$G$5:$G$116=$B5)*(Munkaidő!$L$3:$BA$3=AK$3)*(Munkaidő!$L$5:$BA$116))</f>
        <v>0</v>
      </c>
      <c r="AL5" s="80" cm="1">
        <f t="array" aca="1" ref="AL5" ca="1">SUMPRODUCT((Munkaidő!$G$5:$G$116=$B5)*(Munkaidő!$L$3:$BA$3=AL$3)*(Munkaidő!$L$5:$BA$116))</f>
        <v>0</v>
      </c>
      <c r="AM5" s="80" cm="1">
        <f t="array" aca="1" ref="AM5" ca="1">SUMPRODUCT((Munkaidő!$G$5:$G$116=$B5)*(Munkaidő!$L$3:$BA$3=AM$3)*(Munkaidő!$L$5:$BA$116))</f>
        <v>0</v>
      </c>
      <c r="AN5" s="80" cm="1">
        <f t="array" aca="1" ref="AN5" ca="1">SUMPRODUCT((Munkaidő!$G$5:$G$116=$B5)*(Munkaidő!$L$3:$BA$3=AN$3)*(Munkaidő!$L$5:$BA$116))</f>
        <v>0</v>
      </c>
      <c r="AO5" s="80" cm="1">
        <f t="array" aca="1" ref="AO5" ca="1">SUMPRODUCT((Munkaidő!$G$5:$G$116=$B5)*(Munkaidő!$L$3:$BA$3=AO$3)*(Munkaidő!$L$5:$BA$116))</f>
        <v>0</v>
      </c>
      <c r="AP5" s="80" cm="1">
        <f t="array" aca="1" ref="AP5" ca="1">SUMPRODUCT((Munkaidő!$G$5:$G$116=$B5)*(Munkaidő!$L$3:$BA$3=AP$3)*(Munkaidő!$L$5:$BA$116))</f>
        <v>0</v>
      </c>
      <c r="AQ5" s="80" cm="1">
        <f t="array" aca="1" ref="AQ5" ca="1">SUMPRODUCT((Munkaidő!$G$5:$G$116=$B5)*(Munkaidő!$L$3:$BA$3=AQ$3)*(Munkaidő!$L$5:$BA$116))</f>
        <v>0</v>
      </c>
      <c r="AR5" s="80" cm="1">
        <f t="array" aca="1" ref="AR5" ca="1">SUMPRODUCT((Munkaidő!$G$5:$G$116=$B5)*(Munkaidő!$L$3:$BA$3=AR$3)*(Munkaidő!$L$5:$BA$116))</f>
        <v>0</v>
      </c>
      <c r="AS5" s="113" cm="1">
        <f t="array" aca="1" ref="AS5" ca="1">SUMPRODUCT((Munkaidő!$G$5:$G$116=$B5)*(Munkaidő!$L$3:$BA$3=AS$3)*(Munkaidő!$L$5:$BA$116))</f>
        <v>0</v>
      </c>
    </row>
    <row r="6" spans="1:45" x14ac:dyDescent="0.3">
      <c r="A6" s="112">
        <v>2</v>
      </c>
      <c r="B6" s="70" t="s">
        <v>348</v>
      </c>
      <c r="C6" s="80">
        <f t="shared" ca="1" si="42"/>
        <v>0</v>
      </c>
      <c r="D6" s="80" cm="1">
        <f t="array" aca="1" ref="D6" ca="1">SUMPRODUCT((Munkaidő!$G$5:$G$116=$B6)*(Munkaidő!$L$3:$BA$3=D$3)*(Munkaidő!$L$5:$BA$116))</f>
        <v>0</v>
      </c>
      <c r="E6" s="80" cm="1">
        <f t="array" aca="1" ref="E6" ca="1">SUMPRODUCT((Munkaidő!$G$5:$G$116=$B6)*(Munkaidő!$L$3:$BA$3=E$3)*(Munkaidő!$L$5:$BA$116))</f>
        <v>0</v>
      </c>
      <c r="F6" s="80" cm="1">
        <f t="array" aca="1" ref="F6" ca="1">SUMPRODUCT((Munkaidő!$G$5:$G$116=$B6)*(Munkaidő!$L$3:$BA$3=F$3)*(Munkaidő!$L$5:$BA$116))</f>
        <v>0</v>
      </c>
      <c r="G6" s="80" cm="1">
        <f t="array" aca="1" ref="G6" ca="1">SUMPRODUCT((Munkaidő!$G$5:$G$116=$B6)*(Munkaidő!$L$3:$BA$3=G$3)*(Munkaidő!$L$5:$BA$116))</f>
        <v>0</v>
      </c>
      <c r="H6" s="80" cm="1">
        <f t="array" aca="1" ref="H6" ca="1">SUMPRODUCT((Munkaidő!$G$5:$G$116=$B6)*(Munkaidő!$L$3:$BA$3=H$3)*(Munkaidő!$L$5:$BA$116))</f>
        <v>0</v>
      </c>
      <c r="I6" s="80" cm="1">
        <f t="array" aca="1" ref="I6" ca="1">SUMPRODUCT((Munkaidő!$G$5:$G$116=$B6)*(Munkaidő!$L$3:$BA$3=I$3)*(Munkaidő!$L$5:$BA$116))</f>
        <v>0</v>
      </c>
      <c r="J6" s="80" cm="1">
        <f t="array" aca="1" ref="J6" ca="1">SUMPRODUCT((Munkaidő!$G$5:$G$116=$B6)*(Munkaidő!$L$3:$BA$3=J$3)*(Munkaidő!$L$5:$BA$116))</f>
        <v>0</v>
      </c>
      <c r="K6" s="80" cm="1">
        <f t="array" aca="1" ref="K6" ca="1">SUMPRODUCT((Munkaidő!$G$5:$G$116=$B6)*(Munkaidő!$L$3:$BA$3=K$3)*(Munkaidő!$L$5:$BA$116))</f>
        <v>0</v>
      </c>
      <c r="L6" s="80" cm="1">
        <f t="array" aca="1" ref="L6" ca="1">SUMPRODUCT((Munkaidő!$G$5:$G$116=$B6)*(Munkaidő!$L$3:$BA$3=L$3)*(Munkaidő!$L$5:$BA$116))</f>
        <v>0</v>
      </c>
      <c r="M6" s="80" cm="1">
        <f t="array" aca="1" ref="M6" ca="1">SUMPRODUCT((Munkaidő!$G$5:$G$116=$B6)*(Munkaidő!$L$3:$BA$3=M$3)*(Munkaidő!$L$5:$BA$116))</f>
        <v>0</v>
      </c>
      <c r="N6" s="80" cm="1">
        <f t="array" aca="1" ref="N6" ca="1">SUMPRODUCT((Munkaidő!$G$5:$G$116=$B6)*(Munkaidő!$L$3:$BA$3=N$3)*(Munkaidő!$L$5:$BA$116))</f>
        <v>0</v>
      </c>
      <c r="O6" s="80" cm="1">
        <f t="array" aca="1" ref="O6" ca="1">SUMPRODUCT((Munkaidő!$G$5:$G$116=$B6)*(Munkaidő!$L$3:$BA$3=O$3)*(Munkaidő!$L$5:$BA$116))</f>
        <v>0</v>
      </c>
      <c r="P6" s="80" cm="1">
        <f t="array" aca="1" ref="P6" ca="1">SUMPRODUCT((Munkaidő!$G$5:$G$116=$B6)*(Munkaidő!$L$3:$BA$3=P$3)*(Munkaidő!$L$5:$BA$116))</f>
        <v>0</v>
      </c>
      <c r="Q6" s="80" cm="1">
        <f t="array" aca="1" ref="Q6" ca="1">SUMPRODUCT((Munkaidő!$G$5:$G$116=$B6)*(Munkaidő!$L$3:$BA$3=Q$3)*(Munkaidő!$L$5:$BA$116))</f>
        <v>0</v>
      </c>
      <c r="R6" s="80" cm="1">
        <f t="array" aca="1" ref="R6" ca="1">SUMPRODUCT((Munkaidő!$G$5:$G$116=$B6)*(Munkaidő!$L$3:$BA$3=R$3)*(Munkaidő!$L$5:$BA$116))</f>
        <v>0</v>
      </c>
      <c r="S6" s="80" cm="1">
        <f t="array" aca="1" ref="S6" ca="1">SUMPRODUCT((Munkaidő!$G$5:$G$116=$B6)*(Munkaidő!$L$3:$BA$3=S$3)*(Munkaidő!$L$5:$BA$116))</f>
        <v>0</v>
      </c>
      <c r="T6" s="80" cm="1">
        <f t="array" aca="1" ref="T6" ca="1">SUMPRODUCT((Munkaidő!$G$5:$G$116=$B6)*(Munkaidő!$L$3:$BA$3=T$3)*(Munkaidő!$L$5:$BA$116))</f>
        <v>0</v>
      </c>
      <c r="U6" s="80" cm="1">
        <f t="array" aca="1" ref="U6" ca="1">SUMPRODUCT((Munkaidő!$G$5:$G$116=$B6)*(Munkaidő!$L$3:$BA$3=U$3)*(Munkaidő!$L$5:$BA$116))</f>
        <v>0</v>
      </c>
      <c r="V6" s="80" cm="1">
        <f t="array" aca="1" ref="V6" ca="1">SUMPRODUCT((Munkaidő!$G$5:$G$116=$B6)*(Munkaidő!$L$3:$BA$3=V$3)*(Munkaidő!$L$5:$BA$116))</f>
        <v>0</v>
      </c>
      <c r="W6" s="80" cm="1">
        <f t="array" aca="1" ref="W6" ca="1">SUMPRODUCT((Munkaidő!$G$5:$G$116=$B6)*(Munkaidő!$L$3:$BA$3=W$3)*(Munkaidő!$L$5:$BA$116))</f>
        <v>0</v>
      </c>
      <c r="X6" s="80" cm="1">
        <f t="array" aca="1" ref="X6" ca="1">SUMPRODUCT((Munkaidő!$G$5:$G$116=$B6)*(Munkaidő!$L$3:$BA$3=X$3)*(Munkaidő!$L$5:$BA$116))</f>
        <v>0</v>
      </c>
      <c r="Y6" s="80" cm="1">
        <f t="array" aca="1" ref="Y6" ca="1">SUMPRODUCT((Munkaidő!$G$5:$G$116=$B6)*(Munkaidő!$L$3:$BA$3=Y$3)*(Munkaidő!$L$5:$BA$116))</f>
        <v>0</v>
      </c>
      <c r="Z6" s="80" cm="1">
        <f t="array" aca="1" ref="Z6" ca="1">SUMPRODUCT((Munkaidő!$G$5:$G$116=$B6)*(Munkaidő!$L$3:$BA$3=Z$3)*(Munkaidő!$L$5:$BA$116))</f>
        <v>0</v>
      </c>
      <c r="AA6" s="80" cm="1">
        <f t="array" aca="1" ref="AA6" ca="1">SUMPRODUCT((Munkaidő!$G$5:$G$116=$B6)*(Munkaidő!$L$3:$BA$3=AA$3)*(Munkaidő!$L$5:$BA$116))</f>
        <v>0</v>
      </c>
      <c r="AB6" s="80" cm="1">
        <f t="array" aca="1" ref="AB6" ca="1">SUMPRODUCT((Munkaidő!$G$5:$G$116=$B6)*(Munkaidő!$L$3:$BA$3=AB$3)*(Munkaidő!$L$5:$BA$116))</f>
        <v>0</v>
      </c>
      <c r="AC6" s="80" cm="1">
        <f t="array" aca="1" ref="AC6" ca="1">SUMPRODUCT((Munkaidő!$G$5:$G$116=$B6)*(Munkaidő!$L$3:$BA$3=AC$3)*(Munkaidő!$L$5:$BA$116))</f>
        <v>0</v>
      </c>
      <c r="AD6" s="80" cm="1">
        <f t="array" aca="1" ref="AD6" ca="1">SUMPRODUCT((Munkaidő!$G$5:$G$116=$B6)*(Munkaidő!$L$3:$BA$3=AD$3)*(Munkaidő!$L$5:$BA$116))</f>
        <v>0</v>
      </c>
      <c r="AE6" s="80" cm="1">
        <f t="array" aca="1" ref="AE6" ca="1">SUMPRODUCT((Munkaidő!$G$5:$G$116=$B6)*(Munkaidő!$L$3:$BA$3=AE$3)*(Munkaidő!$L$5:$BA$116))</f>
        <v>0</v>
      </c>
      <c r="AF6" s="80" cm="1">
        <f t="array" aca="1" ref="AF6" ca="1">SUMPRODUCT((Munkaidő!$G$5:$G$116=$B6)*(Munkaidő!$L$3:$BA$3=AF$3)*(Munkaidő!$L$5:$BA$116))</f>
        <v>0</v>
      </c>
      <c r="AG6" s="80" cm="1">
        <f t="array" aca="1" ref="AG6" ca="1">SUMPRODUCT((Munkaidő!$G$5:$G$116=$B6)*(Munkaidő!$L$3:$BA$3=AG$3)*(Munkaidő!$L$5:$BA$116))</f>
        <v>0</v>
      </c>
      <c r="AH6" s="80" cm="1">
        <f t="array" aca="1" ref="AH6" ca="1">SUMPRODUCT((Munkaidő!$G$5:$G$116=$B6)*(Munkaidő!$L$3:$BA$3=AH$3)*(Munkaidő!$L$5:$BA$116))</f>
        <v>0</v>
      </c>
      <c r="AI6" s="80" cm="1">
        <f t="array" aca="1" ref="AI6" ca="1">SUMPRODUCT((Munkaidő!$G$5:$G$116=$B6)*(Munkaidő!$L$3:$BA$3=AI$3)*(Munkaidő!$L$5:$BA$116))</f>
        <v>0</v>
      </c>
      <c r="AJ6" s="80" cm="1">
        <f t="array" aca="1" ref="AJ6" ca="1">SUMPRODUCT((Munkaidő!$G$5:$G$116=$B6)*(Munkaidő!$L$3:$BA$3=AJ$3)*(Munkaidő!$L$5:$BA$116))</f>
        <v>0</v>
      </c>
      <c r="AK6" s="80" cm="1">
        <f t="array" aca="1" ref="AK6" ca="1">SUMPRODUCT((Munkaidő!$G$5:$G$116=$B6)*(Munkaidő!$L$3:$BA$3=AK$3)*(Munkaidő!$L$5:$BA$116))</f>
        <v>0</v>
      </c>
      <c r="AL6" s="80" cm="1">
        <f t="array" aca="1" ref="AL6" ca="1">SUMPRODUCT((Munkaidő!$G$5:$G$116=$B6)*(Munkaidő!$L$3:$BA$3=AL$3)*(Munkaidő!$L$5:$BA$116))</f>
        <v>0</v>
      </c>
      <c r="AM6" s="80" cm="1">
        <f t="array" aca="1" ref="AM6" ca="1">SUMPRODUCT((Munkaidő!$G$5:$G$116=$B6)*(Munkaidő!$L$3:$BA$3=AM$3)*(Munkaidő!$L$5:$BA$116))</f>
        <v>0</v>
      </c>
      <c r="AN6" s="80" cm="1">
        <f t="array" aca="1" ref="AN6" ca="1">SUMPRODUCT((Munkaidő!$G$5:$G$116=$B6)*(Munkaidő!$L$3:$BA$3=AN$3)*(Munkaidő!$L$5:$BA$116))</f>
        <v>0</v>
      </c>
      <c r="AO6" s="80" cm="1">
        <f t="array" aca="1" ref="AO6" ca="1">SUMPRODUCT((Munkaidő!$G$5:$G$116=$B6)*(Munkaidő!$L$3:$BA$3=AO$3)*(Munkaidő!$L$5:$BA$116))</f>
        <v>0</v>
      </c>
      <c r="AP6" s="80" cm="1">
        <f t="array" aca="1" ref="AP6" ca="1">SUMPRODUCT((Munkaidő!$G$5:$G$116=$B6)*(Munkaidő!$L$3:$BA$3=AP$3)*(Munkaidő!$L$5:$BA$116))</f>
        <v>0</v>
      </c>
      <c r="AQ6" s="80" cm="1">
        <f t="array" aca="1" ref="AQ6" ca="1">SUMPRODUCT((Munkaidő!$G$5:$G$116=$B6)*(Munkaidő!$L$3:$BA$3=AQ$3)*(Munkaidő!$L$5:$BA$116))</f>
        <v>0</v>
      </c>
      <c r="AR6" s="80" cm="1">
        <f t="array" aca="1" ref="AR6" ca="1">SUMPRODUCT((Munkaidő!$G$5:$G$116=$B6)*(Munkaidő!$L$3:$BA$3=AR$3)*(Munkaidő!$L$5:$BA$116))</f>
        <v>0</v>
      </c>
      <c r="AS6" s="113" cm="1">
        <f t="array" aca="1" ref="AS6" ca="1">SUMPRODUCT((Munkaidő!$G$5:$G$116=$B6)*(Munkaidő!$L$3:$BA$3=AS$3)*(Munkaidő!$L$5:$BA$116))</f>
        <v>0</v>
      </c>
    </row>
    <row r="7" spans="1:45" x14ac:dyDescent="0.3">
      <c r="A7" s="112">
        <v>3</v>
      </c>
      <c r="B7" s="70" t="s">
        <v>349</v>
      </c>
      <c r="C7" s="80">
        <f t="shared" ca="1" si="42"/>
        <v>0</v>
      </c>
      <c r="D7" s="80" cm="1">
        <f t="array" aca="1" ref="D7" ca="1">SUMPRODUCT((Munkaidő!$G$5:$G$116=$B7)*(Munkaidő!$L$3:$BA$3=D$3)*(Munkaidő!$L$5:$BA$116))</f>
        <v>0</v>
      </c>
      <c r="E7" s="80" cm="1">
        <f t="array" aca="1" ref="E7" ca="1">SUMPRODUCT((Munkaidő!$G$5:$G$116=$B7)*(Munkaidő!$L$3:$BA$3=E$3)*(Munkaidő!$L$5:$BA$116))</f>
        <v>0</v>
      </c>
      <c r="F7" s="80" cm="1">
        <f t="array" aca="1" ref="F7" ca="1">SUMPRODUCT((Munkaidő!$G$5:$G$116=$B7)*(Munkaidő!$L$3:$BA$3=F$3)*(Munkaidő!$L$5:$BA$116))</f>
        <v>0</v>
      </c>
      <c r="G7" s="80" cm="1">
        <f t="array" aca="1" ref="G7" ca="1">SUMPRODUCT((Munkaidő!$G$5:$G$116=$B7)*(Munkaidő!$L$3:$BA$3=G$3)*(Munkaidő!$L$5:$BA$116))</f>
        <v>0</v>
      </c>
      <c r="H7" s="80" cm="1">
        <f t="array" aca="1" ref="H7" ca="1">SUMPRODUCT((Munkaidő!$G$5:$G$116=$B7)*(Munkaidő!$L$3:$BA$3=H$3)*(Munkaidő!$L$5:$BA$116))</f>
        <v>0</v>
      </c>
      <c r="I7" s="80" cm="1">
        <f t="array" aca="1" ref="I7" ca="1">SUMPRODUCT((Munkaidő!$G$5:$G$116=$B7)*(Munkaidő!$L$3:$BA$3=I$3)*(Munkaidő!$L$5:$BA$116))</f>
        <v>0</v>
      </c>
      <c r="J7" s="80" cm="1">
        <f t="array" aca="1" ref="J7" ca="1">SUMPRODUCT((Munkaidő!$G$5:$G$116=$B7)*(Munkaidő!$L$3:$BA$3=J$3)*(Munkaidő!$L$5:$BA$116))</f>
        <v>0</v>
      </c>
      <c r="K7" s="80" cm="1">
        <f t="array" aca="1" ref="K7" ca="1">SUMPRODUCT((Munkaidő!$G$5:$G$116=$B7)*(Munkaidő!$L$3:$BA$3=K$3)*(Munkaidő!$L$5:$BA$116))</f>
        <v>0</v>
      </c>
      <c r="L7" s="80" cm="1">
        <f t="array" aca="1" ref="L7" ca="1">SUMPRODUCT((Munkaidő!$G$5:$G$116=$B7)*(Munkaidő!$L$3:$BA$3=L$3)*(Munkaidő!$L$5:$BA$116))</f>
        <v>0</v>
      </c>
      <c r="M7" s="80" cm="1">
        <f t="array" aca="1" ref="M7" ca="1">SUMPRODUCT((Munkaidő!$G$5:$G$116=$B7)*(Munkaidő!$L$3:$BA$3=M$3)*(Munkaidő!$L$5:$BA$116))</f>
        <v>0</v>
      </c>
      <c r="N7" s="80" cm="1">
        <f t="array" aca="1" ref="N7" ca="1">SUMPRODUCT((Munkaidő!$G$5:$G$116=$B7)*(Munkaidő!$L$3:$BA$3=N$3)*(Munkaidő!$L$5:$BA$116))</f>
        <v>0</v>
      </c>
      <c r="O7" s="80" cm="1">
        <f t="array" aca="1" ref="O7" ca="1">SUMPRODUCT((Munkaidő!$G$5:$G$116=$B7)*(Munkaidő!$L$3:$BA$3=O$3)*(Munkaidő!$L$5:$BA$116))</f>
        <v>0</v>
      </c>
      <c r="P7" s="80" cm="1">
        <f t="array" aca="1" ref="P7" ca="1">SUMPRODUCT((Munkaidő!$G$5:$G$116=$B7)*(Munkaidő!$L$3:$BA$3=P$3)*(Munkaidő!$L$5:$BA$116))</f>
        <v>0</v>
      </c>
      <c r="Q7" s="80" cm="1">
        <f t="array" aca="1" ref="Q7" ca="1">SUMPRODUCT((Munkaidő!$G$5:$G$116=$B7)*(Munkaidő!$L$3:$BA$3=Q$3)*(Munkaidő!$L$5:$BA$116))</f>
        <v>0</v>
      </c>
      <c r="R7" s="80" cm="1">
        <f t="array" aca="1" ref="R7" ca="1">SUMPRODUCT((Munkaidő!$G$5:$G$116=$B7)*(Munkaidő!$L$3:$BA$3=R$3)*(Munkaidő!$L$5:$BA$116))</f>
        <v>0</v>
      </c>
      <c r="S7" s="80" cm="1">
        <f t="array" aca="1" ref="S7" ca="1">SUMPRODUCT((Munkaidő!$G$5:$G$116=$B7)*(Munkaidő!$L$3:$BA$3=S$3)*(Munkaidő!$L$5:$BA$116))</f>
        <v>0</v>
      </c>
      <c r="T7" s="80" cm="1">
        <f t="array" aca="1" ref="T7" ca="1">SUMPRODUCT((Munkaidő!$G$5:$G$116=$B7)*(Munkaidő!$L$3:$BA$3=T$3)*(Munkaidő!$L$5:$BA$116))</f>
        <v>0</v>
      </c>
      <c r="U7" s="80" cm="1">
        <f t="array" aca="1" ref="U7" ca="1">SUMPRODUCT((Munkaidő!$G$5:$G$116=$B7)*(Munkaidő!$L$3:$BA$3=U$3)*(Munkaidő!$L$5:$BA$116))</f>
        <v>0</v>
      </c>
      <c r="V7" s="80" cm="1">
        <f t="array" aca="1" ref="V7" ca="1">SUMPRODUCT((Munkaidő!$G$5:$G$116=$B7)*(Munkaidő!$L$3:$BA$3=V$3)*(Munkaidő!$L$5:$BA$116))</f>
        <v>0</v>
      </c>
      <c r="W7" s="80" cm="1">
        <f t="array" aca="1" ref="W7" ca="1">SUMPRODUCT((Munkaidő!$G$5:$G$116=$B7)*(Munkaidő!$L$3:$BA$3=W$3)*(Munkaidő!$L$5:$BA$116))</f>
        <v>0</v>
      </c>
      <c r="X7" s="80" cm="1">
        <f t="array" aca="1" ref="X7" ca="1">SUMPRODUCT((Munkaidő!$G$5:$G$116=$B7)*(Munkaidő!$L$3:$BA$3=X$3)*(Munkaidő!$L$5:$BA$116))</f>
        <v>0</v>
      </c>
      <c r="Y7" s="80" cm="1">
        <f t="array" aca="1" ref="Y7" ca="1">SUMPRODUCT((Munkaidő!$G$5:$G$116=$B7)*(Munkaidő!$L$3:$BA$3=Y$3)*(Munkaidő!$L$5:$BA$116))</f>
        <v>0</v>
      </c>
      <c r="Z7" s="80" cm="1">
        <f t="array" aca="1" ref="Z7" ca="1">SUMPRODUCT((Munkaidő!$G$5:$G$116=$B7)*(Munkaidő!$L$3:$BA$3=Z$3)*(Munkaidő!$L$5:$BA$116))</f>
        <v>0</v>
      </c>
      <c r="AA7" s="80" cm="1">
        <f t="array" aca="1" ref="AA7" ca="1">SUMPRODUCT((Munkaidő!$G$5:$G$116=$B7)*(Munkaidő!$L$3:$BA$3=AA$3)*(Munkaidő!$L$5:$BA$116))</f>
        <v>0</v>
      </c>
      <c r="AB7" s="80" cm="1">
        <f t="array" aca="1" ref="AB7" ca="1">SUMPRODUCT((Munkaidő!$G$5:$G$116=$B7)*(Munkaidő!$L$3:$BA$3=AB$3)*(Munkaidő!$L$5:$BA$116))</f>
        <v>0</v>
      </c>
      <c r="AC7" s="80" cm="1">
        <f t="array" aca="1" ref="AC7" ca="1">SUMPRODUCT((Munkaidő!$G$5:$G$116=$B7)*(Munkaidő!$L$3:$BA$3=AC$3)*(Munkaidő!$L$5:$BA$116))</f>
        <v>0</v>
      </c>
      <c r="AD7" s="80" cm="1">
        <f t="array" aca="1" ref="AD7" ca="1">SUMPRODUCT((Munkaidő!$G$5:$G$116=$B7)*(Munkaidő!$L$3:$BA$3=AD$3)*(Munkaidő!$L$5:$BA$116))</f>
        <v>0</v>
      </c>
      <c r="AE7" s="80" cm="1">
        <f t="array" aca="1" ref="AE7" ca="1">SUMPRODUCT((Munkaidő!$G$5:$G$116=$B7)*(Munkaidő!$L$3:$BA$3=AE$3)*(Munkaidő!$L$5:$BA$116))</f>
        <v>0</v>
      </c>
      <c r="AF7" s="80" cm="1">
        <f t="array" aca="1" ref="AF7" ca="1">SUMPRODUCT((Munkaidő!$G$5:$G$116=$B7)*(Munkaidő!$L$3:$BA$3=AF$3)*(Munkaidő!$L$5:$BA$116))</f>
        <v>0</v>
      </c>
      <c r="AG7" s="80" cm="1">
        <f t="array" aca="1" ref="AG7" ca="1">SUMPRODUCT((Munkaidő!$G$5:$G$116=$B7)*(Munkaidő!$L$3:$BA$3=AG$3)*(Munkaidő!$L$5:$BA$116))</f>
        <v>0</v>
      </c>
      <c r="AH7" s="80" cm="1">
        <f t="array" aca="1" ref="AH7" ca="1">SUMPRODUCT((Munkaidő!$G$5:$G$116=$B7)*(Munkaidő!$L$3:$BA$3=AH$3)*(Munkaidő!$L$5:$BA$116))</f>
        <v>0</v>
      </c>
      <c r="AI7" s="80" cm="1">
        <f t="array" aca="1" ref="AI7" ca="1">SUMPRODUCT((Munkaidő!$G$5:$G$116=$B7)*(Munkaidő!$L$3:$BA$3=AI$3)*(Munkaidő!$L$5:$BA$116))</f>
        <v>0</v>
      </c>
      <c r="AJ7" s="80" cm="1">
        <f t="array" aca="1" ref="AJ7" ca="1">SUMPRODUCT((Munkaidő!$G$5:$G$116=$B7)*(Munkaidő!$L$3:$BA$3=AJ$3)*(Munkaidő!$L$5:$BA$116))</f>
        <v>0</v>
      </c>
      <c r="AK7" s="80" cm="1">
        <f t="array" aca="1" ref="AK7" ca="1">SUMPRODUCT((Munkaidő!$G$5:$G$116=$B7)*(Munkaidő!$L$3:$BA$3=AK$3)*(Munkaidő!$L$5:$BA$116))</f>
        <v>0</v>
      </c>
      <c r="AL7" s="80" cm="1">
        <f t="array" aca="1" ref="AL7" ca="1">SUMPRODUCT((Munkaidő!$G$5:$G$116=$B7)*(Munkaidő!$L$3:$BA$3=AL$3)*(Munkaidő!$L$5:$BA$116))</f>
        <v>0</v>
      </c>
      <c r="AM7" s="80" cm="1">
        <f t="array" aca="1" ref="AM7" ca="1">SUMPRODUCT((Munkaidő!$G$5:$G$116=$B7)*(Munkaidő!$L$3:$BA$3=AM$3)*(Munkaidő!$L$5:$BA$116))</f>
        <v>0</v>
      </c>
      <c r="AN7" s="80" cm="1">
        <f t="array" aca="1" ref="AN7" ca="1">SUMPRODUCT((Munkaidő!$G$5:$G$116=$B7)*(Munkaidő!$L$3:$BA$3=AN$3)*(Munkaidő!$L$5:$BA$116))</f>
        <v>0</v>
      </c>
      <c r="AO7" s="80" cm="1">
        <f t="array" aca="1" ref="AO7" ca="1">SUMPRODUCT((Munkaidő!$G$5:$G$116=$B7)*(Munkaidő!$L$3:$BA$3=AO$3)*(Munkaidő!$L$5:$BA$116))</f>
        <v>0</v>
      </c>
      <c r="AP7" s="80" cm="1">
        <f t="array" aca="1" ref="AP7" ca="1">SUMPRODUCT((Munkaidő!$G$5:$G$116=$B7)*(Munkaidő!$L$3:$BA$3=AP$3)*(Munkaidő!$L$5:$BA$116))</f>
        <v>0</v>
      </c>
      <c r="AQ7" s="80" cm="1">
        <f t="array" aca="1" ref="AQ7" ca="1">SUMPRODUCT((Munkaidő!$G$5:$G$116=$B7)*(Munkaidő!$L$3:$BA$3=AQ$3)*(Munkaidő!$L$5:$BA$116))</f>
        <v>0</v>
      </c>
      <c r="AR7" s="80" cm="1">
        <f t="array" aca="1" ref="AR7" ca="1">SUMPRODUCT((Munkaidő!$G$5:$G$116=$B7)*(Munkaidő!$L$3:$BA$3=AR$3)*(Munkaidő!$L$5:$BA$116))</f>
        <v>0</v>
      </c>
      <c r="AS7" s="113" cm="1">
        <f t="array" aca="1" ref="AS7" ca="1">SUMPRODUCT((Munkaidő!$G$5:$G$116=$B7)*(Munkaidő!$L$3:$BA$3=AS$3)*(Munkaidő!$L$5:$BA$116))</f>
        <v>0</v>
      </c>
    </row>
    <row r="8" spans="1:45" x14ac:dyDescent="0.3">
      <c r="A8" s="112">
        <v>4</v>
      </c>
      <c r="B8" s="70" t="s">
        <v>201</v>
      </c>
      <c r="C8" s="80">
        <f t="shared" ca="1" si="42"/>
        <v>3.5761574074074067</v>
      </c>
      <c r="D8" s="80" cm="1">
        <f t="array" aca="1" ref="D8" ca="1">SUMPRODUCT((Munkaidő!$G$5:$G$116=$B8)*(Munkaidő!$L$3:$BA$3=D$3)*(Munkaidő!$L$5:$BA$116))</f>
        <v>0</v>
      </c>
      <c r="E8" s="80" cm="1">
        <f t="array" aca="1" ref="E8" ca="1">SUMPRODUCT((Munkaidő!$G$5:$G$116=$B8)*(Munkaidő!$L$3:$BA$3=E$3)*(Munkaidő!$L$5:$BA$116))</f>
        <v>0</v>
      </c>
      <c r="F8" s="80" cm="1">
        <f t="array" aca="1" ref="F8" ca="1">SUMPRODUCT((Munkaidő!$G$5:$G$116=$B8)*(Munkaidő!$L$3:$BA$3=F$3)*(Munkaidő!$L$5:$BA$116))</f>
        <v>0</v>
      </c>
      <c r="G8" s="80" cm="1">
        <f t="array" aca="1" ref="G8" ca="1">SUMPRODUCT((Munkaidő!$G$5:$G$116=$B8)*(Munkaidő!$L$3:$BA$3=G$3)*(Munkaidő!$L$5:$BA$116))</f>
        <v>0</v>
      </c>
      <c r="H8" s="80" cm="1">
        <f t="array" aca="1" ref="H8" ca="1">SUMPRODUCT((Munkaidő!$G$5:$G$116=$B8)*(Munkaidő!$L$3:$BA$3=H$3)*(Munkaidő!$L$5:$BA$116))</f>
        <v>0</v>
      </c>
      <c r="I8" s="80" cm="1">
        <f t="array" aca="1" ref="I8" ca="1">SUMPRODUCT((Munkaidő!$G$5:$G$116=$B8)*(Munkaidő!$L$3:$BA$3=I$3)*(Munkaidő!$L$5:$BA$116))</f>
        <v>0</v>
      </c>
      <c r="J8" s="80" cm="1">
        <f t="array" aca="1" ref="J8" ca="1">SUMPRODUCT((Munkaidő!$G$5:$G$116=$B8)*(Munkaidő!$L$3:$BA$3=J$3)*(Munkaidő!$L$5:$BA$116))</f>
        <v>0</v>
      </c>
      <c r="K8" s="80" cm="1">
        <f t="array" aca="1" ref="K8" ca="1">SUMPRODUCT((Munkaidő!$G$5:$G$116=$B8)*(Munkaidő!$L$3:$BA$3=K$3)*(Munkaidő!$L$5:$BA$116))</f>
        <v>0</v>
      </c>
      <c r="L8" s="80" cm="1">
        <f t="array" aca="1" ref="L8" ca="1">SUMPRODUCT((Munkaidő!$G$5:$G$116=$B8)*(Munkaidő!$L$3:$BA$3=L$3)*(Munkaidő!$L$5:$BA$116))</f>
        <v>0</v>
      </c>
      <c r="M8" s="80" cm="1">
        <f t="array" aca="1" ref="M8" ca="1">SUMPRODUCT((Munkaidő!$G$5:$G$116=$B8)*(Munkaidő!$L$3:$BA$3=M$3)*(Munkaidő!$L$5:$BA$116))</f>
        <v>0</v>
      </c>
      <c r="N8" s="80" cm="1">
        <f t="array" aca="1" ref="N8" ca="1">SUMPRODUCT((Munkaidő!$G$5:$G$116=$B8)*(Munkaidő!$L$3:$BA$3=N$3)*(Munkaidő!$L$5:$BA$116))</f>
        <v>0</v>
      </c>
      <c r="O8" s="80" cm="1">
        <f t="array" aca="1" ref="O8" ca="1">SUMPRODUCT((Munkaidő!$G$5:$G$116=$B8)*(Munkaidő!$L$3:$BA$3=O$3)*(Munkaidő!$L$5:$BA$116))</f>
        <v>0.32974537037037033</v>
      </c>
      <c r="P8" s="80" cm="1">
        <f t="array" aca="1" ref="P8" ca="1">SUMPRODUCT((Munkaidő!$G$5:$G$116=$B8)*(Munkaidő!$L$3:$BA$3=P$3)*(Munkaidő!$L$5:$BA$116))</f>
        <v>0.32974537037037033</v>
      </c>
      <c r="Q8" s="80" cm="1">
        <f t="array" aca="1" ref="Q8" ca="1">SUMPRODUCT((Munkaidő!$G$5:$G$116=$B8)*(Munkaidő!$L$3:$BA$3=Q$3)*(Munkaidő!$L$5:$BA$116))</f>
        <v>0</v>
      </c>
      <c r="R8" s="80" cm="1">
        <f t="array" aca="1" ref="R8" ca="1">SUMPRODUCT((Munkaidő!$G$5:$G$116=$B8)*(Munkaidő!$L$3:$BA$3=R$3)*(Munkaidő!$L$5:$BA$116))</f>
        <v>0</v>
      </c>
      <c r="S8" s="80" cm="1">
        <f t="array" aca="1" ref="S8" ca="1">SUMPRODUCT((Munkaidő!$G$5:$G$116=$B8)*(Munkaidő!$L$3:$BA$3=S$3)*(Munkaidő!$L$5:$BA$116))</f>
        <v>0</v>
      </c>
      <c r="T8" s="80" cm="1">
        <f t="array" aca="1" ref="T8" ca="1">SUMPRODUCT((Munkaidő!$G$5:$G$116=$B8)*(Munkaidő!$L$3:$BA$3=T$3)*(Munkaidő!$L$5:$BA$116))</f>
        <v>0</v>
      </c>
      <c r="U8" s="80" cm="1">
        <f t="array" aca="1" ref="U8" ca="1">SUMPRODUCT((Munkaidő!$G$5:$G$116=$B8)*(Munkaidő!$L$3:$BA$3=U$3)*(Munkaidő!$L$5:$BA$116))</f>
        <v>0.32407407407407407</v>
      </c>
      <c r="V8" s="80" cm="1">
        <f t="array" aca="1" ref="V8" ca="1">SUMPRODUCT((Munkaidő!$G$5:$G$116=$B8)*(Munkaidő!$L$3:$BA$3=V$3)*(Munkaidő!$L$5:$BA$116))</f>
        <v>0.32407407407407407</v>
      </c>
      <c r="W8" s="80" cm="1">
        <f t="array" aca="1" ref="W8" ca="1">SUMPRODUCT((Munkaidő!$G$5:$G$116=$B8)*(Munkaidő!$L$3:$BA$3=W$3)*(Munkaidő!$L$5:$BA$116))</f>
        <v>0.32407407407407407</v>
      </c>
      <c r="X8" s="80" cm="1">
        <f t="array" aca="1" ref="X8" ca="1">SUMPRODUCT((Munkaidő!$G$5:$G$116=$B8)*(Munkaidő!$L$3:$BA$3=X$3)*(Munkaidő!$L$5:$BA$116))</f>
        <v>0</v>
      </c>
      <c r="Y8" s="80" cm="1">
        <f t="array" aca="1" ref="Y8" ca="1">SUMPRODUCT((Munkaidő!$G$5:$G$116=$B8)*(Munkaidő!$L$3:$BA$3=Y$3)*(Munkaidő!$L$5:$BA$116))</f>
        <v>0</v>
      </c>
      <c r="Z8" s="80" cm="1">
        <f t="array" aca="1" ref="Z8" ca="1">SUMPRODUCT((Munkaidő!$G$5:$G$116=$B8)*(Munkaidő!$L$3:$BA$3=Z$3)*(Munkaidő!$L$5:$BA$116))</f>
        <v>0.32407407407407407</v>
      </c>
      <c r="AA8" s="80" cm="1">
        <f t="array" aca="1" ref="AA8" ca="1">SUMPRODUCT((Munkaidő!$G$5:$G$116=$B8)*(Munkaidő!$L$3:$BA$3=AA$3)*(Munkaidő!$L$5:$BA$116))</f>
        <v>0.32407407407407407</v>
      </c>
      <c r="AB8" s="80" cm="1">
        <f t="array" aca="1" ref="AB8" ca="1">SUMPRODUCT((Munkaidő!$G$5:$G$116=$B8)*(Munkaidő!$L$3:$BA$3=AB$3)*(Munkaidő!$L$5:$BA$116))</f>
        <v>0.32407407407407407</v>
      </c>
      <c r="AC8" s="80" cm="1">
        <f t="array" aca="1" ref="AC8" ca="1">SUMPRODUCT((Munkaidő!$G$5:$G$116=$B8)*(Munkaidő!$L$3:$BA$3=AC$3)*(Munkaidő!$L$5:$BA$116))</f>
        <v>0.32407407407407407</v>
      </c>
      <c r="AD8" s="80" cm="1">
        <f t="array" aca="1" ref="AD8" ca="1">SUMPRODUCT((Munkaidő!$G$5:$G$116=$B8)*(Munkaidő!$L$3:$BA$3=AD$3)*(Munkaidő!$L$5:$BA$116))</f>
        <v>0.32407407407407407</v>
      </c>
      <c r="AE8" s="80" cm="1">
        <f t="array" aca="1" ref="AE8" ca="1">SUMPRODUCT((Munkaidő!$G$5:$G$116=$B8)*(Munkaidő!$L$3:$BA$3=AE$3)*(Munkaidő!$L$5:$BA$116))</f>
        <v>0</v>
      </c>
      <c r="AF8" s="80" cm="1">
        <f t="array" aca="1" ref="AF8" ca="1">SUMPRODUCT((Munkaidő!$G$5:$G$116=$B8)*(Munkaidő!$L$3:$BA$3=AF$3)*(Munkaidő!$L$5:$BA$116))</f>
        <v>0</v>
      </c>
      <c r="AG8" s="80" cm="1">
        <f t="array" aca="1" ref="AG8" ca="1">SUMPRODUCT((Munkaidő!$G$5:$G$116=$B8)*(Munkaidő!$L$3:$BA$3=AG$3)*(Munkaidő!$L$5:$BA$116))</f>
        <v>0.32407407407407407</v>
      </c>
      <c r="AH8" s="80" cm="1">
        <f t="array" aca="1" ref="AH8" ca="1">SUMPRODUCT((Munkaidő!$G$5:$G$116=$B8)*(Munkaidő!$L$3:$BA$3=AH$3)*(Munkaidő!$L$5:$BA$116))</f>
        <v>0</v>
      </c>
      <c r="AI8" s="80" cm="1">
        <f t="array" aca="1" ref="AI8" ca="1">SUMPRODUCT((Munkaidő!$G$5:$G$116=$B8)*(Munkaidő!$L$3:$BA$3=AI$3)*(Munkaidő!$L$5:$BA$116))</f>
        <v>0</v>
      </c>
      <c r="AJ8" s="80" cm="1">
        <f t="array" aca="1" ref="AJ8" ca="1">SUMPRODUCT((Munkaidő!$G$5:$G$116=$B8)*(Munkaidő!$L$3:$BA$3=AJ$3)*(Munkaidő!$L$5:$BA$116))</f>
        <v>0</v>
      </c>
      <c r="AK8" s="80" cm="1">
        <f t="array" aca="1" ref="AK8" ca="1">SUMPRODUCT((Munkaidő!$G$5:$G$116=$B8)*(Munkaidő!$L$3:$BA$3=AK$3)*(Munkaidő!$L$5:$BA$116))</f>
        <v>0</v>
      </c>
      <c r="AL8" s="80" cm="1">
        <f t="array" aca="1" ref="AL8" ca="1">SUMPRODUCT((Munkaidő!$G$5:$G$116=$B8)*(Munkaidő!$L$3:$BA$3=AL$3)*(Munkaidő!$L$5:$BA$116))</f>
        <v>0</v>
      </c>
      <c r="AM8" s="80" cm="1">
        <f t="array" aca="1" ref="AM8" ca="1">SUMPRODUCT((Munkaidő!$G$5:$G$116=$B8)*(Munkaidő!$L$3:$BA$3=AM$3)*(Munkaidő!$L$5:$BA$116))</f>
        <v>0</v>
      </c>
      <c r="AN8" s="80" cm="1">
        <f t="array" aca="1" ref="AN8" ca="1">SUMPRODUCT((Munkaidő!$G$5:$G$116=$B8)*(Munkaidő!$L$3:$BA$3=AN$3)*(Munkaidő!$L$5:$BA$116))</f>
        <v>0</v>
      </c>
      <c r="AO8" s="80" cm="1">
        <f t="array" aca="1" ref="AO8" ca="1">SUMPRODUCT((Munkaidő!$G$5:$G$116=$B8)*(Munkaidő!$L$3:$BA$3=AO$3)*(Munkaidő!$L$5:$BA$116))</f>
        <v>0</v>
      </c>
      <c r="AP8" s="80" cm="1">
        <f t="array" aca="1" ref="AP8" ca="1">SUMPRODUCT((Munkaidő!$G$5:$G$116=$B8)*(Munkaidő!$L$3:$BA$3=AP$3)*(Munkaidő!$L$5:$BA$116))</f>
        <v>0</v>
      </c>
      <c r="AQ8" s="80" cm="1">
        <f t="array" aca="1" ref="AQ8" ca="1">SUMPRODUCT((Munkaidő!$G$5:$G$116=$B8)*(Munkaidő!$L$3:$BA$3=AQ$3)*(Munkaidő!$L$5:$BA$116))</f>
        <v>0</v>
      </c>
      <c r="AR8" s="80" cm="1">
        <f t="array" aca="1" ref="AR8" ca="1">SUMPRODUCT((Munkaidő!$G$5:$G$116=$B8)*(Munkaidő!$L$3:$BA$3=AR$3)*(Munkaidő!$L$5:$BA$116))</f>
        <v>0</v>
      </c>
      <c r="AS8" s="113" cm="1">
        <f t="array" aca="1" ref="AS8" ca="1">SUMPRODUCT((Munkaidő!$G$5:$G$116=$B8)*(Munkaidő!$L$3:$BA$3=AS$3)*(Munkaidő!$L$5:$BA$116))</f>
        <v>0</v>
      </c>
    </row>
    <row r="9" spans="1:45" x14ac:dyDescent="0.3">
      <c r="A9" s="112">
        <v>5</v>
      </c>
      <c r="B9" s="70" t="s">
        <v>192</v>
      </c>
      <c r="C9" s="80">
        <f t="shared" ca="1" si="42"/>
        <v>0.42777777777777781</v>
      </c>
      <c r="D9" s="80" cm="1">
        <f t="array" aca="1" ref="D9" ca="1">SUMPRODUCT((Munkaidő!$G$5:$G$116=$B9)*(Munkaidő!$L$3:$BA$3=D$3)*(Munkaidő!$L$5:$BA$116))</f>
        <v>0</v>
      </c>
      <c r="E9" s="80" cm="1">
        <f t="array" aca="1" ref="E9" ca="1">SUMPRODUCT((Munkaidő!$G$5:$G$116=$B9)*(Munkaidő!$L$3:$BA$3=E$3)*(Munkaidő!$L$5:$BA$116))</f>
        <v>0</v>
      </c>
      <c r="F9" s="80" cm="1">
        <f t="array" aca="1" ref="F9" ca="1">SUMPRODUCT((Munkaidő!$G$5:$G$116=$B9)*(Munkaidő!$L$3:$BA$3=F$3)*(Munkaidő!$L$5:$BA$116))</f>
        <v>0</v>
      </c>
      <c r="G9" s="80" cm="1">
        <f t="array" aca="1" ref="G9" ca="1">SUMPRODUCT((Munkaidő!$G$5:$G$116=$B9)*(Munkaidő!$L$3:$BA$3=G$3)*(Munkaidő!$L$5:$BA$116))</f>
        <v>0</v>
      </c>
      <c r="H9" s="80" cm="1">
        <f t="array" aca="1" ref="H9" ca="1">SUMPRODUCT((Munkaidő!$G$5:$G$116=$B9)*(Munkaidő!$L$3:$BA$3=H$3)*(Munkaidő!$L$5:$BA$116))</f>
        <v>0</v>
      </c>
      <c r="I9" s="80" cm="1">
        <f t="array" aca="1" ref="I9" ca="1">SUMPRODUCT((Munkaidő!$G$5:$G$116=$B9)*(Munkaidő!$L$3:$BA$3=I$3)*(Munkaidő!$L$5:$BA$116))</f>
        <v>0</v>
      </c>
      <c r="J9" s="80" cm="1">
        <f t="array" aca="1" ref="J9" ca="1">SUMPRODUCT((Munkaidő!$G$5:$G$116=$B9)*(Munkaidő!$L$3:$BA$3=J$3)*(Munkaidő!$L$5:$BA$116))</f>
        <v>0</v>
      </c>
      <c r="K9" s="80" cm="1">
        <f t="array" aca="1" ref="K9" ca="1">SUMPRODUCT((Munkaidő!$G$5:$G$116=$B9)*(Munkaidő!$L$3:$BA$3=K$3)*(Munkaidő!$L$5:$BA$116))</f>
        <v>0</v>
      </c>
      <c r="L9" s="80" cm="1">
        <f t="array" aca="1" ref="L9" ca="1">SUMPRODUCT((Munkaidő!$G$5:$G$116=$B9)*(Munkaidő!$L$3:$BA$3=L$3)*(Munkaidő!$L$5:$BA$116))</f>
        <v>0</v>
      </c>
      <c r="M9" s="80" cm="1">
        <f t="array" aca="1" ref="M9" ca="1">SUMPRODUCT((Munkaidő!$G$5:$G$116=$B9)*(Munkaidő!$L$3:$BA$3=M$3)*(Munkaidő!$L$5:$BA$116))</f>
        <v>0</v>
      </c>
      <c r="N9" s="80" cm="1">
        <f t="array" aca="1" ref="N9" ca="1">SUMPRODUCT((Munkaidő!$G$5:$G$116=$B9)*(Munkaidő!$L$3:$BA$3=N$3)*(Munkaidő!$L$5:$BA$116))</f>
        <v>0.42777777777777781</v>
      </c>
      <c r="O9" s="80" cm="1">
        <f t="array" aca="1" ref="O9" ca="1">SUMPRODUCT((Munkaidő!$G$5:$G$116=$B9)*(Munkaidő!$L$3:$BA$3=O$3)*(Munkaidő!$L$5:$BA$116))</f>
        <v>0</v>
      </c>
      <c r="P9" s="80" cm="1">
        <f t="array" aca="1" ref="P9" ca="1">SUMPRODUCT((Munkaidő!$G$5:$G$116=$B9)*(Munkaidő!$L$3:$BA$3=P$3)*(Munkaidő!$L$5:$BA$116))</f>
        <v>0</v>
      </c>
      <c r="Q9" s="80" cm="1">
        <f t="array" aca="1" ref="Q9" ca="1">SUMPRODUCT((Munkaidő!$G$5:$G$116=$B9)*(Munkaidő!$L$3:$BA$3=Q$3)*(Munkaidő!$L$5:$BA$116))</f>
        <v>0</v>
      </c>
      <c r="R9" s="80" cm="1">
        <f t="array" aca="1" ref="R9" ca="1">SUMPRODUCT((Munkaidő!$G$5:$G$116=$B9)*(Munkaidő!$L$3:$BA$3=R$3)*(Munkaidő!$L$5:$BA$116))</f>
        <v>0</v>
      </c>
      <c r="S9" s="80" cm="1">
        <f t="array" aca="1" ref="S9" ca="1">SUMPRODUCT((Munkaidő!$G$5:$G$116=$B9)*(Munkaidő!$L$3:$BA$3=S$3)*(Munkaidő!$L$5:$BA$116))</f>
        <v>0</v>
      </c>
      <c r="T9" s="80" cm="1">
        <f t="array" aca="1" ref="T9" ca="1">SUMPRODUCT((Munkaidő!$G$5:$G$116=$B9)*(Munkaidő!$L$3:$BA$3=T$3)*(Munkaidő!$L$5:$BA$116))</f>
        <v>0</v>
      </c>
      <c r="U9" s="80" cm="1">
        <f t="array" aca="1" ref="U9" ca="1">SUMPRODUCT((Munkaidő!$G$5:$G$116=$B9)*(Munkaidő!$L$3:$BA$3=U$3)*(Munkaidő!$L$5:$BA$116))</f>
        <v>0</v>
      </c>
      <c r="V9" s="80" cm="1">
        <f t="array" aca="1" ref="V9" ca="1">SUMPRODUCT((Munkaidő!$G$5:$G$116=$B9)*(Munkaidő!$L$3:$BA$3=V$3)*(Munkaidő!$L$5:$BA$116))</f>
        <v>0</v>
      </c>
      <c r="W9" s="80" cm="1">
        <f t="array" aca="1" ref="W9" ca="1">SUMPRODUCT((Munkaidő!$G$5:$G$116=$B9)*(Munkaidő!$L$3:$BA$3=W$3)*(Munkaidő!$L$5:$BA$116))</f>
        <v>0</v>
      </c>
      <c r="X9" s="80" cm="1">
        <f t="array" aca="1" ref="X9" ca="1">SUMPRODUCT((Munkaidő!$G$5:$G$116=$B9)*(Munkaidő!$L$3:$BA$3=X$3)*(Munkaidő!$L$5:$BA$116))</f>
        <v>0</v>
      </c>
      <c r="Y9" s="80" cm="1">
        <f t="array" aca="1" ref="Y9" ca="1">SUMPRODUCT((Munkaidő!$G$5:$G$116=$B9)*(Munkaidő!$L$3:$BA$3=Y$3)*(Munkaidő!$L$5:$BA$116))</f>
        <v>0</v>
      </c>
      <c r="Z9" s="80" cm="1">
        <f t="array" aca="1" ref="Z9" ca="1">SUMPRODUCT((Munkaidő!$G$5:$G$116=$B9)*(Munkaidő!$L$3:$BA$3=Z$3)*(Munkaidő!$L$5:$BA$116))</f>
        <v>0</v>
      </c>
      <c r="AA9" s="80" cm="1">
        <f t="array" aca="1" ref="AA9" ca="1">SUMPRODUCT((Munkaidő!$G$5:$G$116=$B9)*(Munkaidő!$L$3:$BA$3=AA$3)*(Munkaidő!$L$5:$BA$116))</f>
        <v>0</v>
      </c>
      <c r="AB9" s="80" cm="1">
        <f t="array" aca="1" ref="AB9" ca="1">SUMPRODUCT((Munkaidő!$G$5:$G$116=$B9)*(Munkaidő!$L$3:$BA$3=AB$3)*(Munkaidő!$L$5:$BA$116))</f>
        <v>0</v>
      </c>
      <c r="AC9" s="80" cm="1">
        <f t="array" aca="1" ref="AC9" ca="1">SUMPRODUCT((Munkaidő!$G$5:$G$116=$B9)*(Munkaidő!$L$3:$BA$3=AC$3)*(Munkaidő!$L$5:$BA$116))</f>
        <v>0</v>
      </c>
      <c r="AD9" s="80" cm="1">
        <f t="array" aca="1" ref="AD9" ca="1">SUMPRODUCT((Munkaidő!$G$5:$G$116=$B9)*(Munkaidő!$L$3:$BA$3=AD$3)*(Munkaidő!$L$5:$BA$116))</f>
        <v>0</v>
      </c>
      <c r="AE9" s="80" cm="1">
        <f t="array" aca="1" ref="AE9" ca="1">SUMPRODUCT((Munkaidő!$G$5:$G$116=$B9)*(Munkaidő!$L$3:$BA$3=AE$3)*(Munkaidő!$L$5:$BA$116))</f>
        <v>0</v>
      </c>
      <c r="AF9" s="80" cm="1">
        <f t="array" aca="1" ref="AF9" ca="1">SUMPRODUCT((Munkaidő!$G$5:$G$116=$B9)*(Munkaidő!$L$3:$BA$3=AF$3)*(Munkaidő!$L$5:$BA$116))</f>
        <v>0</v>
      </c>
      <c r="AG9" s="80" cm="1">
        <f t="array" aca="1" ref="AG9" ca="1">SUMPRODUCT((Munkaidő!$G$5:$G$116=$B9)*(Munkaidő!$L$3:$BA$3=AG$3)*(Munkaidő!$L$5:$BA$116))</f>
        <v>0</v>
      </c>
      <c r="AH9" s="80" cm="1">
        <f t="array" aca="1" ref="AH9" ca="1">SUMPRODUCT((Munkaidő!$G$5:$G$116=$B9)*(Munkaidő!$L$3:$BA$3=AH$3)*(Munkaidő!$L$5:$BA$116))</f>
        <v>0</v>
      </c>
      <c r="AI9" s="80" cm="1">
        <f t="array" aca="1" ref="AI9" ca="1">SUMPRODUCT((Munkaidő!$G$5:$G$116=$B9)*(Munkaidő!$L$3:$BA$3=AI$3)*(Munkaidő!$L$5:$BA$116))</f>
        <v>0</v>
      </c>
      <c r="AJ9" s="80" cm="1">
        <f t="array" aca="1" ref="AJ9" ca="1">SUMPRODUCT((Munkaidő!$G$5:$G$116=$B9)*(Munkaidő!$L$3:$BA$3=AJ$3)*(Munkaidő!$L$5:$BA$116))</f>
        <v>0</v>
      </c>
      <c r="AK9" s="80" cm="1">
        <f t="array" aca="1" ref="AK9" ca="1">SUMPRODUCT((Munkaidő!$G$5:$G$116=$B9)*(Munkaidő!$L$3:$BA$3=AK$3)*(Munkaidő!$L$5:$BA$116))</f>
        <v>0</v>
      </c>
      <c r="AL9" s="80" cm="1">
        <f t="array" aca="1" ref="AL9" ca="1">SUMPRODUCT((Munkaidő!$G$5:$G$116=$B9)*(Munkaidő!$L$3:$BA$3=AL$3)*(Munkaidő!$L$5:$BA$116))</f>
        <v>0</v>
      </c>
      <c r="AM9" s="80" cm="1">
        <f t="array" aca="1" ref="AM9" ca="1">SUMPRODUCT((Munkaidő!$G$5:$G$116=$B9)*(Munkaidő!$L$3:$BA$3=AM$3)*(Munkaidő!$L$5:$BA$116))</f>
        <v>0</v>
      </c>
      <c r="AN9" s="80" cm="1">
        <f t="array" aca="1" ref="AN9" ca="1">SUMPRODUCT((Munkaidő!$G$5:$G$116=$B9)*(Munkaidő!$L$3:$BA$3=AN$3)*(Munkaidő!$L$5:$BA$116))</f>
        <v>0</v>
      </c>
      <c r="AO9" s="80" cm="1">
        <f t="array" aca="1" ref="AO9" ca="1">SUMPRODUCT((Munkaidő!$G$5:$G$116=$B9)*(Munkaidő!$L$3:$BA$3=AO$3)*(Munkaidő!$L$5:$BA$116))</f>
        <v>0</v>
      </c>
      <c r="AP9" s="80" cm="1">
        <f t="array" aca="1" ref="AP9" ca="1">SUMPRODUCT((Munkaidő!$G$5:$G$116=$B9)*(Munkaidő!$L$3:$BA$3=AP$3)*(Munkaidő!$L$5:$BA$116))</f>
        <v>0</v>
      </c>
      <c r="AQ9" s="80" cm="1">
        <f t="array" aca="1" ref="AQ9" ca="1">SUMPRODUCT((Munkaidő!$G$5:$G$116=$B9)*(Munkaidő!$L$3:$BA$3=AQ$3)*(Munkaidő!$L$5:$BA$116))</f>
        <v>0</v>
      </c>
      <c r="AR9" s="80" cm="1">
        <f t="array" aca="1" ref="AR9" ca="1">SUMPRODUCT((Munkaidő!$G$5:$G$116=$B9)*(Munkaidő!$L$3:$BA$3=AR$3)*(Munkaidő!$L$5:$BA$116))</f>
        <v>0</v>
      </c>
      <c r="AS9" s="113" cm="1">
        <f t="array" aca="1" ref="AS9" ca="1">SUMPRODUCT((Munkaidő!$G$5:$G$116=$B9)*(Munkaidő!$L$3:$BA$3=AS$3)*(Munkaidő!$L$5:$BA$116))</f>
        <v>0</v>
      </c>
    </row>
    <row r="10" spans="1:45" x14ac:dyDescent="0.3">
      <c r="A10" s="112">
        <v>6</v>
      </c>
      <c r="B10" s="70" t="s">
        <v>208</v>
      </c>
      <c r="C10" s="80">
        <f t="shared" ca="1" si="42"/>
        <v>8.2187499999999997E-2</v>
      </c>
      <c r="D10" s="80" cm="1">
        <f t="array" aca="1" ref="D10" ca="1">SUMPRODUCT((Munkaidő!$G$5:$G$116=$B10)*(Munkaidő!$L$3:$BA$3=D$3)*(Munkaidő!$L$5:$BA$116))</f>
        <v>0</v>
      </c>
      <c r="E10" s="80" cm="1">
        <f t="array" aca="1" ref="E10" ca="1">SUMPRODUCT((Munkaidő!$G$5:$G$116=$B10)*(Munkaidő!$L$3:$BA$3=E$3)*(Munkaidő!$L$5:$BA$116))</f>
        <v>0</v>
      </c>
      <c r="F10" s="80" cm="1">
        <f t="array" aca="1" ref="F10" ca="1">SUMPRODUCT((Munkaidő!$G$5:$G$116=$B10)*(Munkaidő!$L$3:$BA$3=F$3)*(Munkaidő!$L$5:$BA$116))</f>
        <v>0</v>
      </c>
      <c r="G10" s="80" cm="1">
        <f t="array" aca="1" ref="G10" ca="1">SUMPRODUCT((Munkaidő!$G$5:$G$116=$B10)*(Munkaidő!$L$3:$BA$3=G$3)*(Munkaidő!$L$5:$BA$116))</f>
        <v>0</v>
      </c>
      <c r="H10" s="80" cm="1">
        <f t="array" aca="1" ref="H10" ca="1">SUMPRODUCT((Munkaidő!$G$5:$G$116=$B10)*(Munkaidő!$L$3:$BA$3=H$3)*(Munkaidő!$L$5:$BA$116))</f>
        <v>0</v>
      </c>
      <c r="I10" s="80" cm="1">
        <f t="array" aca="1" ref="I10" ca="1">SUMPRODUCT((Munkaidő!$G$5:$G$116=$B10)*(Munkaidő!$L$3:$BA$3=I$3)*(Munkaidő!$L$5:$BA$116))</f>
        <v>0</v>
      </c>
      <c r="J10" s="80" cm="1">
        <f t="array" aca="1" ref="J10" ca="1">SUMPRODUCT((Munkaidő!$G$5:$G$116=$B10)*(Munkaidő!$L$3:$BA$3=J$3)*(Munkaidő!$L$5:$BA$116))</f>
        <v>0</v>
      </c>
      <c r="K10" s="80" cm="1">
        <f t="array" aca="1" ref="K10" ca="1">SUMPRODUCT((Munkaidő!$G$5:$G$116=$B10)*(Munkaidő!$L$3:$BA$3=K$3)*(Munkaidő!$L$5:$BA$116))</f>
        <v>0</v>
      </c>
      <c r="L10" s="80" cm="1">
        <f t="array" aca="1" ref="L10" ca="1">SUMPRODUCT((Munkaidő!$G$5:$G$116=$B10)*(Munkaidő!$L$3:$BA$3=L$3)*(Munkaidő!$L$5:$BA$116))</f>
        <v>0</v>
      </c>
      <c r="M10" s="80" cm="1">
        <f t="array" aca="1" ref="M10" ca="1">SUMPRODUCT((Munkaidő!$G$5:$G$116=$B10)*(Munkaidő!$L$3:$BA$3=M$3)*(Munkaidő!$L$5:$BA$116))</f>
        <v>0</v>
      </c>
      <c r="N10" s="80" cm="1">
        <f t="array" aca="1" ref="N10" ca="1">SUMPRODUCT((Munkaidő!$G$5:$G$116=$B10)*(Munkaidő!$L$3:$BA$3=N$3)*(Munkaidő!$L$5:$BA$116))</f>
        <v>0</v>
      </c>
      <c r="O10" s="80" cm="1">
        <f t="array" aca="1" ref="O10" ca="1">SUMPRODUCT((Munkaidő!$G$5:$G$116=$B10)*(Munkaidő!$L$3:$BA$3=O$3)*(Munkaidő!$L$5:$BA$116))</f>
        <v>0</v>
      </c>
      <c r="P10" s="80" cm="1">
        <f t="array" aca="1" ref="P10" ca="1">SUMPRODUCT((Munkaidő!$G$5:$G$116=$B10)*(Munkaidő!$L$3:$BA$3=P$3)*(Munkaidő!$L$5:$BA$116))</f>
        <v>0</v>
      </c>
      <c r="Q10" s="80" cm="1">
        <f t="array" aca="1" ref="Q10" ca="1">SUMPRODUCT((Munkaidő!$G$5:$G$116=$B10)*(Munkaidő!$L$3:$BA$3=Q$3)*(Munkaidő!$L$5:$BA$116))</f>
        <v>0</v>
      </c>
      <c r="R10" s="80" cm="1">
        <f t="array" aca="1" ref="R10" ca="1">SUMPRODUCT((Munkaidő!$G$5:$G$116=$B10)*(Munkaidő!$L$3:$BA$3=R$3)*(Munkaidő!$L$5:$BA$116))</f>
        <v>0</v>
      </c>
      <c r="S10" s="80" cm="1">
        <f t="array" aca="1" ref="S10" ca="1">SUMPRODUCT((Munkaidő!$G$5:$G$116=$B10)*(Munkaidő!$L$3:$BA$3=S$3)*(Munkaidő!$L$5:$BA$116))</f>
        <v>0</v>
      </c>
      <c r="T10" s="80" cm="1">
        <f t="array" aca="1" ref="T10" ca="1">SUMPRODUCT((Munkaidő!$G$5:$G$116=$B10)*(Munkaidő!$L$3:$BA$3=T$3)*(Munkaidő!$L$5:$BA$116))</f>
        <v>8.2187499999999997E-2</v>
      </c>
      <c r="U10" s="80" cm="1">
        <f t="array" aca="1" ref="U10" ca="1">SUMPRODUCT((Munkaidő!$G$5:$G$116=$B10)*(Munkaidő!$L$3:$BA$3=U$3)*(Munkaidő!$L$5:$BA$116))</f>
        <v>0</v>
      </c>
      <c r="V10" s="80" cm="1">
        <f t="array" aca="1" ref="V10" ca="1">SUMPRODUCT((Munkaidő!$G$5:$G$116=$B10)*(Munkaidő!$L$3:$BA$3=V$3)*(Munkaidő!$L$5:$BA$116))</f>
        <v>0</v>
      </c>
      <c r="W10" s="80" cm="1">
        <f t="array" aca="1" ref="W10" ca="1">SUMPRODUCT((Munkaidő!$G$5:$G$116=$B10)*(Munkaidő!$L$3:$BA$3=W$3)*(Munkaidő!$L$5:$BA$116))</f>
        <v>0</v>
      </c>
      <c r="X10" s="80" cm="1">
        <f t="array" aca="1" ref="X10" ca="1">SUMPRODUCT((Munkaidő!$G$5:$G$116=$B10)*(Munkaidő!$L$3:$BA$3=X$3)*(Munkaidő!$L$5:$BA$116))</f>
        <v>0</v>
      </c>
      <c r="Y10" s="80" cm="1">
        <f t="array" aca="1" ref="Y10" ca="1">SUMPRODUCT((Munkaidő!$G$5:$G$116=$B10)*(Munkaidő!$L$3:$BA$3=Y$3)*(Munkaidő!$L$5:$BA$116))</f>
        <v>0</v>
      </c>
      <c r="Z10" s="80" cm="1">
        <f t="array" aca="1" ref="Z10" ca="1">SUMPRODUCT((Munkaidő!$G$5:$G$116=$B10)*(Munkaidő!$L$3:$BA$3=Z$3)*(Munkaidő!$L$5:$BA$116))</f>
        <v>0</v>
      </c>
      <c r="AA10" s="80" cm="1">
        <f t="array" aca="1" ref="AA10" ca="1">SUMPRODUCT((Munkaidő!$G$5:$G$116=$B10)*(Munkaidő!$L$3:$BA$3=AA$3)*(Munkaidő!$L$5:$BA$116))</f>
        <v>0</v>
      </c>
      <c r="AB10" s="80" cm="1">
        <f t="array" aca="1" ref="AB10" ca="1">SUMPRODUCT((Munkaidő!$G$5:$G$116=$B10)*(Munkaidő!$L$3:$BA$3=AB$3)*(Munkaidő!$L$5:$BA$116))</f>
        <v>0</v>
      </c>
      <c r="AC10" s="80" cm="1">
        <f t="array" aca="1" ref="AC10" ca="1">SUMPRODUCT((Munkaidő!$G$5:$G$116=$B10)*(Munkaidő!$L$3:$BA$3=AC$3)*(Munkaidő!$L$5:$BA$116))</f>
        <v>0</v>
      </c>
      <c r="AD10" s="80" cm="1">
        <f t="array" aca="1" ref="AD10" ca="1">SUMPRODUCT((Munkaidő!$G$5:$G$116=$B10)*(Munkaidő!$L$3:$BA$3=AD$3)*(Munkaidő!$L$5:$BA$116))</f>
        <v>0</v>
      </c>
      <c r="AE10" s="80" cm="1">
        <f t="array" aca="1" ref="AE10" ca="1">SUMPRODUCT((Munkaidő!$G$5:$G$116=$B10)*(Munkaidő!$L$3:$BA$3=AE$3)*(Munkaidő!$L$5:$BA$116))</f>
        <v>0</v>
      </c>
      <c r="AF10" s="80" cm="1">
        <f t="array" aca="1" ref="AF10" ca="1">SUMPRODUCT((Munkaidő!$G$5:$G$116=$B10)*(Munkaidő!$L$3:$BA$3=AF$3)*(Munkaidő!$L$5:$BA$116))</f>
        <v>0</v>
      </c>
      <c r="AG10" s="80" cm="1">
        <f t="array" aca="1" ref="AG10" ca="1">SUMPRODUCT((Munkaidő!$G$5:$G$116=$B10)*(Munkaidő!$L$3:$BA$3=AG$3)*(Munkaidő!$L$5:$BA$116))</f>
        <v>0</v>
      </c>
      <c r="AH10" s="80" cm="1">
        <f t="array" aca="1" ref="AH10" ca="1">SUMPRODUCT((Munkaidő!$G$5:$G$116=$B10)*(Munkaidő!$L$3:$BA$3=AH$3)*(Munkaidő!$L$5:$BA$116))</f>
        <v>0</v>
      </c>
      <c r="AI10" s="80" cm="1">
        <f t="array" aca="1" ref="AI10" ca="1">SUMPRODUCT((Munkaidő!$G$5:$G$116=$B10)*(Munkaidő!$L$3:$BA$3=AI$3)*(Munkaidő!$L$5:$BA$116))</f>
        <v>0</v>
      </c>
      <c r="AJ10" s="80" cm="1">
        <f t="array" aca="1" ref="AJ10" ca="1">SUMPRODUCT((Munkaidő!$G$5:$G$116=$B10)*(Munkaidő!$L$3:$BA$3=AJ$3)*(Munkaidő!$L$5:$BA$116))</f>
        <v>0</v>
      </c>
      <c r="AK10" s="80" cm="1">
        <f t="array" aca="1" ref="AK10" ca="1">SUMPRODUCT((Munkaidő!$G$5:$G$116=$B10)*(Munkaidő!$L$3:$BA$3=AK$3)*(Munkaidő!$L$5:$BA$116))</f>
        <v>0</v>
      </c>
      <c r="AL10" s="80" cm="1">
        <f t="array" aca="1" ref="AL10" ca="1">SUMPRODUCT((Munkaidő!$G$5:$G$116=$B10)*(Munkaidő!$L$3:$BA$3=AL$3)*(Munkaidő!$L$5:$BA$116))</f>
        <v>0</v>
      </c>
      <c r="AM10" s="80" cm="1">
        <f t="array" aca="1" ref="AM10" ca="1">SUMPRODUCT((Munkaidő!$G$5:$G$116=$B10)*(Munkaidő!$L$3:$BA$3=AM$3)*(Munkaidő!$L$5:$BA$116))</f>
        <v>0</v>
      </c>
      <c r="AN10" s="80" cm="1">
        <f t="array" aca="1" ref="AN10" ca="1">SUMPRODUCT((Munkaidő!$G$5:$G$116=$B10)*(Munkaidő!$L$3:$BA$3=AN$3)*(Munkaidő!$L$5:$BA$116))</f>
        <v>0</v>
      </c>
      <c r="AO10" s="80" cm="1">
        <f t="array" aca="1" ref="AO10" ca="1">SUMPRODUCT((Munkaidő!$G$5:$G$116=$B10)*(Munkaidő!$L$3:$BA$3=AO$3)*(Munkaidő!$L$5:$BA$116))</f>
        <v>0</v>
      </c>
      <c r="AP10" s="80" cm="1">
        <f t="array" aca="1" ref="AP10" ca="1">SUMPRODUCT((Munkaidő!$G$5:$G$116=$B10)*(Munkaidő!$L$3:$BA$3=AP$3)*(Munkaidő!$L$5:$BA$116))</f>
        <v>0</v>
      </c>
      <c r="AQ10" s="80" cm="1">
        <f t="array" aca="1" ref="AQ10" ca="1">SUMPRODUCT((Munkaidő!$G$5:$G$116=$B10)*(Munkaidő!$L$3:$BA$3=AQ$3)*(Munkaidő!$L$5:$BA$116))</f>
        <v>0</v>
      </c>
      <c r="AR10" s="80" cm="1">
        <f t="array" aca="1" ref="AR10" ca="1">SUMPRODUCT((Munkaidő!$G$5:$G$116=$B10)*(Munkaidő!$L$3:$BA$3=AR$3)*(Munkaidő!$L$5:$BA$116))</f>
        <v>0</v>
      </c>
      <c r="AS10" s="113" cm="1">
        <f t="array" aca="1" ref="AS10" ca="1">SUMPRODUCT((Munkaidő!$G$5:$G$116=$B10)*(Munkaidő!$L$3:$BA$3=AS$3)*(Munkaidő!$L$5:$BA$116))</f>
        <v>0</v>
      </c>
    </row>
    <row r="11" spans="1:45" x14ac:dyDescent="0.3">
      <c r="A11" s="112">
        <v>7</v>
      </c>
      <c r="B11" s="70" t="s">
        <v>205</v>
      </c>
      <c r="C11" s="80">
        <f t="shared" ca="1" si="42"/>
        <v>3.7511574074074066</v>
      </c>
      <c r="D11" s="80" cm="1">
        <f t="array" aca="1" ref="D11" ca="1">SUMPRODUCT((Munkaidő!$G$5:$G$116=$B11)*(Munkaidő!$L$3:$BA$3=D$3)*(Munkaidő!$L$5:$BA$116))</f>
        <v>0</v>
      </c>
      <c r="E11" s="80" cm="1">
        <f t="array" aca="1" ref="E11" ca="1">SUMPRODUCT((Munkaidő!$G$5:$G$116=$B11)*(Munkaidő!$L$3:$BA$3=E$3)*(Munkaidő!$L$5:$BA$116))</f>
        <v>0</v>
      </c>
      <c r="F11" s="80" cm="1">
        <f t="array" aca="1" ref="F11" ca="1">SUMPRODUCT((Munkaidő!$G$5:$G$116=$B11)*(Munkaidő!$L$3:$BA$3=F$3)*(Munkaidő!$L$5:$BA$116))</f>
        <v>0</v>
      </c>
      <c r="G11" s="80" cm="1">
        <f t="array" aca="1" ref="G11" ca="1">SUMPRODUCT((Munkaidő!$G$5:$G$116=$B11)*(Munkaidő!$L$3:$BA$3=G$3)*(Munkaidő!$L$5:$BA$116))</f>
        <v>0</v>
      </c>
      <c r="H11" s="80" cm="1">
        <f t="array" aca="1" ref="H11" ca="1">SUMPRODUCT((Munkaidő!$G$5:$G$116=$B11)*(Munkaidő!$L$3:$BA$3=H$3)*(Munkaidő!$L$5:$BA$116))</f>
        <v>0</v>
      </c>
      <c r="I11" s="80" cm="1">
        <f t="array" aca="1" ref="I11" ca="1">SUMPRODUCT((Munkaidő!$G$5:$G$116=$B11)*(Munkaidő!$L$3:$BA$3=I$3)*(Munkaidő!$L$5:$BA$116))</f>
        <v>0</v>
      </c>
      <c r="J11" s="80" cm="1">
        <f t="array" aca="1" ref="J11" ca="1">SUMPRODUCT((Munkaidő!$G$5:$G$116=$B11)*(Munkaidő!$L$3:$BA$3=J$3)*(Munkaidő!$L$5:$BA$116))</f>
        <v>0</v>
      </c>
      <c r="K11" s="80" cm="1">
        <f t="array" aca="1" ref="K11" ca="1">SUMPRODUCT((Munkaidő!$G$5:$G$116=$B11)*(Munkaidő!$L$3:$BA$3=K$3)*(Munkaidő!$L$5:$BA$116))</f>
        <v>0</v>
      </c>
      <c r="L11" s="80" cm="1">
        <f t="array" aca="1" ref="L11" ca="1">SUMPRODUCT((Munkaidő!$G$5:$G$116=$B11)*(Munkaidő!$L$3:$BA$3=L$3)*(Munkaidő!$L$5:$BA$116))</f>
        <v>0</v>
      </c>
      <c r="M11" s="80" cm="1">
        <f t="array" aca="1" ref="M11" ca="1">SUMPRODUCT((Munkaidő!$G$5:$G$116=$B11)*(Munkaidő!$L$3:$BA$3=M$3)*(Munkaidő!$L$5:$BA$116))</f>
        <v>0</v>
      </c>
      <c r="N11" s="80" cm="1">
        <f t="array" aca="1" ref="N11" ca="1">SUMPRODUCT((Munkaidő!$G$5:$G$116=$B11)*(Munkaidő!$L$3:$BA$3=N$3)*(Munkaidő!$L$5:$BA$116))</f>
        <v>0</v>
      </c>
      <c r="O11" s="80" cm="1">
        <f t="array" aca="1" ref="O11" ca="1">SUMPRODUCT((Munkaidő!$G$5:$G$116=$B11)*(Munkaidő!$L$3:$BA$3=O$3)*(Munkaidő!$L$5:$BA$116))</f>
        <v>0</v>
      </c>
      <c r="P11" s="80" cm="1">
        <f t="array" aca="1" ref="P11" ca="1">SUMPRODUCT((Munkaidő!$G$5:$G$116=$B11)*(Munkaidő!$L$3:$BA$3=P$3)*(Munkaidő!$L$5:$BA$116))</f>
        <v>0</v>
      </c>
      <c r="Q11" s="80" cm="1">
        <f t="array" aca="1" ref="Q11" ca="1">SUMPRODUCT((Munkaidő!$G$5:$G$116=$B11)*(Munkaidő!$L$3:$BA$3=Q$3)*(Munkaidő!$L$5:$BA$116))</f>
        <v>0</v>
      </c>
      <c r="R11" s="80" cm="1">
        <f t="array" aca="1" ref="R11" ca="1">SUMPRODUCT((Munkaidő!$G$5:$G$116=$B11)*(Munkaidő!$L$3:$BA$3=R$3)*(Munkaidő!$L$5:$BA$116))</f>
        <v>0</v>
      </c>
      <c r="S11" s="80" cm="1">
        <f t="array" aca="1" ref="S11" ca="1">SUMPRODUCT((Munkaidő!$G$5:$G$116=$B11)*(Munkaidő!$L$3:$BA$3=S$3)*(Munkaidő!$L$5:$BA$116))</f>
        <v>0.50474537037037037</v>
      </c>
      <c r="T11" s="80" cm="1">
        <f t="array" aca="1" ref="T11" ca="1">SUMPRODUCT((Munkaidő!$G$5:$G$116=$B11)*(Munkaidő!$L$3:$BA$3=T$3)*(Munkaidő!$L$5:$BA$116))</f>
        <v>0.32974537037037033</v>
      </c>
      <c r="U11" s="80" cm="1">
        <f t="array" aca="1" ref="U11" ca="1">SUMPRODUCT((Munkaidő!$G$5:$G$116=$B11)*(Munkaidő!$L$3:$BA$3=U$3)*(Munkaidő!$L$5:$BA$116))</f>
        <v>0</v>
      </c>
      <c r="V11" s="80" cm="1">
        <f t="array" aca="1" ref="V11" ca="1">SUMPRODUCT((Munkaidő!$G$5:$G$116=$B11)*(Munkaidő!$L$3:$BA$3=V$3)*(Munkaidő!$L$5:$BA$116))</f>
        <v>0</v>
      </c>
      <c r="W11" s="80" cm="1">
        <f t="array" aca="1" ref="W11" ca="1">SUMPRODUCT((Munkaidő!$G$5:$G$116=$B11)*(Munkaidő!$L$3:$BA$3=W$3)*(Munkaidő!$L$5:$BA$116))</f>
        <v>0</v>
      </c>
      <c r="X11" s="80" cm="1">
        <f t="array" aca="1" ref="X11" ca="1">SUMPRODUCT((Munkaidő!$G$5:$G$116=$B11)*(Munkaidő!$L$3:$BA$3=X$3)*(Munkaidő!$L$5:$BA$116))</f>
        <v>0</v>
      </c>
      <c r="Y11" s="80" cm="1">
        <f t="array" aca="1" ref="Y11" ca="1">SUMPRODUCT((Munkaidő!$G$5:$G$116=$B11)*(Munkaidő!$L$3:$BA$3=Y$3)*(Munkaidő!$L$5:$BA$116))</f>
        <v>0</v>
      </c>
      <c r="Z11" s="80" cm="1">
        <f t="array" aca="1" ref="Z11" ca="1">SUMPRODUCT((Munkaidő!$G$5:$G$116=$B11)*(Munkaidő!$L$3:$BA$3=Z$3)*(Munkaidő!$L$5:$BA$116))</f>
        <v>0</v>
      </c>
      <c r="AA11" s="80" cm="1">
        <f t="array" aca="1" ref="AA11" ca="1">SUMPRODUCT((Munkaidő!$G$5:$G$116=$B11)*(Munkaidő!$L$3:$BA$3=AA$3)*(Munkaidő!$L$5:$BA$116))</f>
        <v>0</v>
      </c>
      <c r="AB11" s="80" cm="1">
        <f t="array" aca="1" ref="AB11" ca="1">SUMPRODUCT((Munkaidő!$G$5:$G$116=$B11)*(Munkaidő!$L$3:$BA$3=AB$3)*(Munkaidő!$L$5:$BA$116))</f>
        <v>0</v>
      </c>
      <c r="AC11" s="80" cm="1">
        <f t="array" aca="1" ref="AC11" ca="1">SUMPRODUCT((Munkaidő!$G$5:$G$116=$B11)*(Munkaidő!$L$3:$BA$3=AC$3)*(Munkaidő!$L$5:$BA$116))</f>
        <v>0</v>
      </c>
      <c r="AD11" s="80" cm="1">
        <f t="array" aca="1" ref="AD11" ca="1">SUMPRODUCT((Munkaidő!$G$5:$G$116=$B11)*(Munkaidő!$L$3:$BA$3=AD$3)*(Munkaidő!$L$5:$BA$116))</f>
        <v>0</v>
      </c>
      <c r="AE11" s="80" cm="1">
        <f t="array" aca="1" ref="AE11" ca="1">SUMPRODUCT((Munkaidő!$G$5:$G$116=$B11)*(Munkaidő!$L$3:$BA$3=AE$3)*(Munkaidő!$L$5:$BA$116))</f>
        <v>0</v>
      </c>
      <c r="AF11" s="80" cm="1">
        <f t="array" aca="1" ref="AF11" ca="1">SUMPRODUCT((Munkaidő!$G$5:$G$116=$B11)*(Munkaidő!$L$3:$BA$3=AF$3)*(Munkaidő!$L$5:$BA$116))</f>
        <v>0</v>
      </c>
      <c r="AG11" s="80" cm="1">
        <f t="array" aca="1" ref="AG11" ca="1">SUMPRODUCT((Munkaidő!$G$5:$G$116=$B11)*(Munkaidő!$L$3:$BA$3=AG$3)*(Munkaidő!$L$5:$BA$116))</f>
        <v>0</v>
      </c>
      <c r="AH11" s="80" cm="1">
        <f t="array" aca="1" ref="AH11" ca="1">SUMPRODUCT((Munkaidő!$G$5:$G$116=$B11)*(Munkaidő!$L$3:$BA$3=AH$3)*(Munkaidő!$L$5:$BA$116))</f>
        <v>0.32407407407407407</v>
      </c>
      <c r="AI11" s="80" cm="1">
        <f t="array" aca="1" ref="AI11" ca="1">SUMPRODUCT((Munkaidő!$G$5:$G$116=$B11)*(Munkaidő!$L$3:$BA$3=AI$3)*(Munkaidő!$L$5:$BA$116))</f>
        <v>0.32407407407407407</v>
      </c>
      <c r="AJ11" s="80" cm="1">
        <f t="array" aca="1" ref="AJ11" ca="1">SUMPRODUCT((Munkaidő!$G$5:$G$116=$B11)*(Munkaidő!$L$3:$BA$3=AJ$3)*(Munkaidő!$L$5:$BA$116))</f>
        <v>0.32407407407407407</v>
      </c>
      <c r="AK11" s="80" cm="1">
        <f t="array" aca="1" ref="AK11" ca="1">SUMPRODUCT((Munkaidő!$G$5:$G$116=$B11)*(Munkaidő!$L$3:$BA$3=AK$3)*(Munkaidő!$L$5:$BA$116))</f>
        <v>0.32407407407407407</v>
      </c>
      <c r="AL11" s="80" cm="1">
        <f t="array" aca="1" ref="AL11" ca="1">SUMPRODUCT((Munkaidő!$G$5:$G$116=$B11)*(Munkaidő!$L$3:$BA$3=AL$3)*(Munkaidő!$L$5:$BA$116))</f>
        <v>0</v>
      </c>
      <c r="AM11" s="80" cm="1">
        <f t="array" aca="1" ref="AM11" ca="1">SUMPRODUCT((Munkaidő!$G$5:$G$116=$B11)*(Munkaidő!$L$3:$BA$3=AM$3)*(Munkaidő!$L$5:$BA$116))</f>
        <v>0</v>
      </c>
      <c r="AN11" s="80" cm="1">
        <f t="array" aca="1" ref="AN11" ca="1">SUMPRODUCT((Munkaidő!$G$5:$G$116=$B11)*(Munkaidő!$L$3:$BA$3=AN$3)*(Munkaidő!$L$5:$BA$116))</f>
        <v>0.32407407407407407</v>
      </c>
      <c r="AO11" s="80" cm="1">
        <f t="array" aca="1" ref="AO11" ca="1">SUMPRODUCT((Munkaidő!$G$5:$G$116=$B11)*(Munkaidő!$L$3:$BA$3=AO$3)*(Munkaidő!$L$5:$BA$116))</f>
        <v>0.32407407407407407</v>
      </c>
      <c r="AP11" s="80" cm="1">
        <f t="array" aca="1" ref="AP11" ca="1">SUMPRODUCT((Munkaidő!$G$5:$G$116=$B11)*(Munkaidő!$L$3:$BA$3=AP$3)*(Munkaidő!$L$5:$BA$116))</f>
        <v>0.32407407407407407</v>
      </c>
      <c r="AQ11" s="80" cm="1">
        <f t="array" aca="1" ref="AQ11" ca="1">SUMPRODUCT((Munkaidő!$G$5:$G$116=$B11)*(Munkaidő!$L$3:$BA$3=AQ$3)*(Munkaidő!$L$5:$BA$116))</f>
        <v>0.32407407407407407</v>
      </c>
      <c r="AR11" s="80" cm="1">
        <f t="array" aca="1" ref="AR11" ca="1">SUMPRODUCT((Munkaidő!$G$5:$G$116=$B11)*(Munkaidő!$L$3:$BA$3=AR$3)*(Munkaidő!$L$5:$BA$116))</f>
        <v>0.32407407407407407</v>
      </c>
      <c r="AS11" s="113" cm="1">
        <f t="array" aca="1" ref="AS11" ca="1">SUMPRODUCT((Munkaidő!$G$5:$G$116=$B11)*(Munkaidő!$L$3:$BA$3=AS$3)*(Munkaidő!$L$5:$BA$116))</f>
        <v>0</v>
      </c>
    </row>
    <row r="12" spans="1:45" ht="15" thickBot="1" x14ac:dyDescent="0.35">
      <c r="A12" s="114">
        <v>8</v>
      </c>
      <c r="B12" s="115" t="s">
        <v>173</v>
      </c>
      <c r="C12" s="116">
        <f t="shared" ca="1" si="42"/>
        <v>0.33333333333333337</v>
      </c>
      <c r="D12" s="116" cm="1">
        <f t="array" aca="1" ref="D12" ca="1">SUMPRODUCT((Munkaidő!$G$5:$G$116=$B12)*(Munkaidő!$L$3:$BA$3=D$3)*(Munkaidő!$L$5:$BA$116))</f>
        <v>0</v>
      </c>
      <c r="E12" s="116" cm="1">
        <f t="array" aca="1" ref="E12" ca="1">SUMPRODUCT((Munkaidő!$G$5:$G$116=$B12)*(Munkaidő!$L$3:$BA$3=E$3)*(Munkaidő!$L$5:$BA$116))</f>
        <v>8.3333333333333329E-2</v>
      </c>
      <c r="F12" s="116" cm="1">
        <f t="array" aca="1" ref="F12" ca="1">SUMPRODUCT((Munkaidő!$G$5:$G$116=$B12)*(Munkaidő!$L$3:$BA$3=F$3)*(Munkaidő!$L$5:$BA$116))</f>
        <v>0.16666666666666666</v>
      </c>
      <c r="G12" s="116" cm="1">
        <f t="array" aca="1" ref="G12" ca="1">SUMPRODUCT((Munkaidő!$G$5:$G$116=$B12)*(Munkaidő!$L$3:$BA$3=G$3)*(Munkaidő!$L$5:$BA$116))</f>
        <v>4.1666666666666664E-2</v>
      </c>
      <c r="H12" s="116" cm="1">
        <f t="array" aca="1" ref="H12" ca="1">SUMPRODUCT((Munkaidő!$G$5:$G$116=$B12)*(Munkaidő!$L$3:$BA$3=H$3)*(Munkaidő!$L$5:$BA$116))</f>
        <v>4.1666666666666664E-2</v>
      </c>
      <c r="I12" s="116" cm="1">
        <f t="array" aca="1" ref="I12" ca="1">SUMPRODUCT((Munkaidő!$G$5:$G$116=$B12)*(Munkaidő!$L$3:$BA$3=I$3)*(Munkaidő!$L$5:$BA$116))</f>
        <v>0</v>
      </c>
      <c r="J12" s="116" cm="1">
        <f t="array" aca="1" ref="J12" ca="1">SUMPRODUCT((Munkaidő!$G$5:$G$116=$B12)*(Munkaidő!$L$3:$BA$3=J$3)*(Munkaidő!$L$5:$BA$116))</f>
        <v>0</v>
      </c>
      <c r="K12" s="116" cm="1">
        <f t="array" aca="1" ref="K12" ca="1">SUMPRODUCT((Munkaidő!$G$5:$G$116=$B12)*(Munkaidő!$L$3:$BA$3=K$3)*(Munkaidő!$L$5:$BA$116))</f>
        <v>0</v>
      </c>
      <c r="L12" s="116" cm="1">
        <f t="array" aca="1" ref="L12" ca="1">SUMPRODUCT((Munkaidő!$G$5:$G$116=$B12)*(Munkaidő!$L$3:$BA$3=L$3)*(Munkaidő!$L$5:$BA$116))</f>
        <v>0</v>
      </c>
      <c r="M12" s="116" cm="1">
        <f t="array" aca="1" ref="M12" ca="1">SUMPRODUCT((Munkaidő!$G$5:$G$116=$B12)*(Munkaidő!$L$3:$BA$3=M$3)*(Munkaidő!$L$5:$BA$116))</f>
        <v>0</v>
      </c>
      <c r="N12" s="116" cm="1">
        <f t="array" aca="1" ref="N12" ca="1">SUMPRODUCT((Munkaidő!$G$5:$G$116=$B12)*(Munkaidő!$L$3:$BA$3=N$3)*(Munkaidő!$L$5:$BA$116))</f>
        <v>0</v>
      </c>
      <c r="O12" s="116" cm="1">
        <f t="array" aca="1" ref="O12" ca="1">SUMPRODUCT((Munkaidő!$G$5:$G$116=$B12)*(Munkaidő!$L$3:$BA$3=O$3)*(Munkaidő!$L$5:$BA$116))</f>
        <v>0</v>
      </c>
      <c r="P12" s="116" cm="1">
        <f t="array" aca="1" ref="P12" ca="1">SUMPRODUCT((Munkaidő!$G$5:$G$116=$B12)*(Munkaidő!$L$3:$BA$3=P$3)*(Munkaidő!$L$5:$BA$116))</f>
        <v>0</v>
      </c>
      <c r="Q12" s="116" cm="1">
        <f t="array" aca="1" ref="Q12" ca="1">SUMPRODUCT((Munkaidő!$G$5:$G$116=$B12)*(Munkaidő!$L$3:$BA$3=Q$3)*(Munkaidő!$L$5:$BA$116))</f>
        <v>0</v>
      </c>
      <c r="R12" s="116" cm="1">
        <f t="array" aca="1" ref="R12" ca="1">SUMPRODUCT((Munkaidő!$G$5:$G$116=$B12)*(Munkaidő!$L$3:$BA$3=R$3)*(Munkaidő!$L$5:$BA$116))</f>
        <v>0</v>
      </c>
      <c r="S12" s="116" cm="1">
        <f t="array" aca="1" ref="S12" ca="1">SUMPRODUCT((Munkaidő!$G$5:$G$116=$B12)*(Munkaidő!$L$3:$BA$3=S$3)*(Munkaidő!$L$5:$BA$116))</f>
        <v>0</v>
      </c>
      <c r="T12" s="116" cm="1">
        <f t="array" aca="1" ref="T12" ca="1">SUMPRODUCT((Munkaidő!$G$5:$G$116=$B12)*(Munkaidő!$L$3:$BA$3=T$3)*(Munkaidő!$L$5:$BA$116))</f>
        <v>0</v>
      </c>
      <c r="U12" s="116" cm="1">
        <f t="array" aca="1" ref="U12" ca="1">SUMPRODUCT((Munkaidő!$G$5:$G$116=$B12)*(Munkaidő!$L$3:$BA$3=U$3)*(Munkaidő!$L$5:$BA$116))</f>
        <v>0</v>
      </c>
      <c r="V12" s="116" cm="1">
        <f t="array" aca="1" ref="V12" ca="1">SUMPRODUCT((Munkaidő!$G$5:$G$116=$B12)*(Munkaidő!$L$3:$BA$3=V$3)*(Munkaidő!$L$5:$BA$116))</f>
        <v>0</v>
      </c>
      <c r="W12" s="116" cm="1">
        <f t="array" aca="1" ref="W12" ca="1">SUMPRODUCT((Munkaidő!$G$5:$G$116=$B12)*(Munkaidő!$L$3:$BA$3=W$3)*(Munkaidő!$L$5:$BA$116))</f>
        <v>0</v>
      </c>
      <c r="X12" s="116" cm="1">
        <f t="array" aca="1" ref="X12" ca="1">SUMPRODUCT((Munkaidő!$G$5:$G$116=$B12)*(Munkaidő!$L$3:$BA$3=X$3)*(Munkaidő!$L$5:$BA$116))</f>
        <v>0</v>
      </c>
      <c r="Y12" s="116" cm="1">
        <f t="array" aca="1" ref="Y12" ca="1">SUMPRODUCT((Munkaidő!$G$5:$G$116=$B12)*(Munkaidő!$L$3:$BA$3=Y$3)*(Munkaidő!$L$5:$BA$116))</f>
        <v>0</v>
      </c>
      <c r="Z12" s="116" cm="1">
        <f t="array" aca="1" ref="Z12" ca="1">SUMPRODUCT((Munkaidő!$G$5:$G$116=$B12)*(Munkaidő!$L$3:$BA$3=Z$3)*(Munkaidő!$L$5:$BA$116))</f>
        <v>0</v>
      </c>
      <c r="AA12" s="116" cm="1">
        <f t="array" aca="1" ref="AA12" ca="1">SUMPRODUCT((Munkaidő!$G$5:$G$116=$B12)*(Munkaidő!$L$3:$BA$3=AA$3)*(Munkaidő!$L$5:$BA$116))</f>
        <v>0</v>
      </c>
      <c r="AB12" s="116" cm="1">
        <f t="array" aca="1" ref="AB12" ca="1">SUMPRODUCT((Munkaidő!$G$5:$G$116=$B12)*(Munkaidő!$L$3:$BA$3=AB$3)*(Munkaidő!$L$5:$BA$116))</f>
        <v>0</v>
      </c>
      <c r="AC12" s="116" cm="1">
        <f t="array" aca="1" ref="AC12" ca="1">SUMPRODUCT((Munkaidő!$G$5:$G$116=$B12)*(Munkaidő!$L$3:$BA$3=AC$3)*(Munkaidő!$L$5:$BA$116))</f>
        <v>0</v>
      </c>
      <c r="AD12" s="116" cm="1">
        <f t="array" aca="1" ref="AD12" ca="1">SUMPRODUCT((Munkaidő!$G$5:$G$116=$B12)*(Munkaidő!$L$3:$BA$3=AD$3)*(Munkaidő!$L$5:$BA$116))</f>
        <v>0</v>
      </c>
      <c r="AE12" s="116" cm="1">
        <f t="array" aca="1" ref="AE12" ca="1">SUMPRODUCT((Munkaidő!$G$5:$G$116=$B12)*(Munkaidő!$L$3:$BA$3=AE$3)*(Munkaidő!$L$5:$BA$116))</f>
        <v>0</v>
      </c>
      <c r="AF12" s="116" cm="1">
        <f t="array" aca="1" ref="AF12" ca="1">SUMPRODUCT((Munkaidő!$G$5:$G$116=$B12)*(Munkaidő!$L$3:$BA$3=AF$3)*(Munkaidő!$L$5:$BA$116))</f>
        <v>0</v>
      </c>
      <c r="AG12" s="116" cm="1">
        <f t="array" aca="1" ref="AG12" ca="1">SUMPRODUCT((Munkaidő!$G$5:$G$116=$B12)*(Munkaidő!$L$3:$BA$3=AG$3)*(Munkaidő!$L$5:$BA$116))</f>
        <v>0</v>
      </c>
      <c r="AH12" s="116" cm="1">
        <f t="array" aca="1" ref="AH12" ca="1">SUMPRODUCT((Munkaidő!$G$5:$G$116=$B12)*(Munkaidő!$L$3:$BA$3=AH$3)*(Munkaidő!$L$5:$BA$116))</f>
        <v>0</v>
      </c>
      <c r="AI12" s="116" cm="1">
        <f t="array" aca="1" ref="AI12" ca="1">SUMPRODUCT((Munkaidő!$G$5:$G$116=$B12)*(Munkaidő!$L$3:$BA$3=AI$3)*(Munkaidő!$L$5:$BA$116))</f>
        <v>0</v>
      </c>
      <c r="AJ12" s="116" cm="1">
        <f t="array" aca="1" ref="AJ12" ca="1">SUMPRODUCT((Munkaidő!$G$5:$G$116=$B12)*(Munkaidő!$L$3:$BA$3=AJ$3)*(Munkaidő!$L$5:$BA$116))</f>
        <v>0</v>
      </c>
      <c r="AK12" s="116" cm="1">
        <f t="array" aca="1" ref="AK12" ca="1">SUMPRODUCT((Munkaidő!$G$5:$G$116=$B12)*(Munkaidő!$L$3:$BA$3=AK$3)*(Munkaidő!$L$5:$BA$116))</f>
        <v>0</v>
      </c>
      <c r="AL12" s="116" cm="1">
        <f t="array" aca="1" ref="AL12" ca="1">SUMPRODUCT((Munkaidő!$G$5:$G$116=$B12)*(Munkaidő!$L$3:$BA$3=AL$3)*(Munkaidő!$L$5:$BA$116))</f>
        <v>0</v>
      </c>
      <c r="AM12" s="116" cm="1">
        <f t="array" aca="1" ref="AM12" ca="1">SUMPRODUCT((Munkaidő!$G$5:$G$116=$B12)*(Munkaidő!$L$3:$BA$3=AM$3)*(Munkaidő!$L$5:$BA$116))</f>
        <v>0</v>
      </c>
      <c r="AN12" s="116" cm="1">
        <f t="array" aca="1" ref="AN12" ca="1">SUMPRODUCT((Munkaidő!$G$5:$G$116=$B12)*(Munkaidő!$L$3:$BA$3=AN$3)*(Munkaidő!$L$5:$BA$116))</f>
        <v>0</v>
      </c>
      <c r="AO12" s="116" cm="1">
        <f t="array" aca="1" ref="AO12" ca="1">SUMPRODUCT((Munkaidő!$G$5:$G$116=$B12)*(Munkaidő!$L$3:$BA$3=AO$3)*(Munkaidő!$L$5:$BA$116))</f>
        <v>0</v>
      </c>
      <c r="AP12" s="116" cm="1">
        <f t="array" aca="1" ref="AP12" ca="1">SUMPRODUCT((Munkaidő!$G$5:$G$116=$B12)*(Munkaidő!$L$3:$BA$3=AP$3)*(Munkaidő!$L$5:$BA$116))</f>
        <v>0</v>
      </c>
      <c r="AQ12" s="116" cm="1">
        <f t="array" aca="1" ref="AQ12" ca="1">SUMPRODUCT((Munkaidő!$G$5:$G$116=$B12)*(Munkaidő!$L$3:$BA$3=AQ$3)*(Munkaidő!$L$5:$BA$116))</f>
        <v>0</v>
      </c>
      <c r="AR12" s="116" cm="1">
        <f t="array" aca="1" ref="AR12" ca="1">SUMPRODUCT((Munkaidő!$G$5:$G$116=$B12)*(Munkaidő!$L$3:$BA$3=AR$3)*(Munkaidő!$L$5:$BA$116))</f>
        <v>0</v>
      </c>
      <c r="AS12" s="117" cm="1">
        <f t="array" aca="1" ref="AS12" ca="1">SUMPRODUCT((Munkaidő!$G$5:$G$116=$B12)*(Munkaidő!$L$3:$BA$3=AS$3)*(Munkaidő!$L$5:$BA$116))</f>
        <v>0</v>
      </c>
    </row>
    <row r="13" spans="1:45" x14ac:dyDescent="0.3">
      <c r="A13" s="245" t="s">
        <v>333</v>
      </c>
      <c r="B13" s="246"/>
      <c r="C13" s="246"/>
      <c r="D13" s="107" t="str">
        <f ca="1">TEXT(D14,"hhhh")</f>
        <v>június</v>
      </c>
      <c r="E13" s="107" t="str">
        <f t="shared" ref="E13" ca="1" si="43">IF(TEXT(E14,"n")&lt;&gt;"1","",TEXT(E14,"hhhh"))</f>
        <v/>
      </c>
      <c r="F13" s="107" t="str">
        <f t="shared" ref="F13" ca="1" si="44">IF(TEXT(F14,"n")&lt;&gt;"1","",TEXT(F14,"hhhh"))</f>
        <v/>
      </c>
      <c r="G13" s="107" t="str">
        <f t="shared" ref="G13" ca="1" si="45">IF(TEXT(G14,"n")&lt;&gt;"1","",TEXT(G14,"hhhh"))</f>
        <v/>
      </c>
      <c r="H13" s="107" t="str">
        <f t="shared" ref="H13" ca="1" si="46">IF(TEXT(H14,"n")&lt;&gt;"1","",TEXT(H14,"hhhh"))</f>
        <v/>
      </c>
      <c r="I13" s="107" t="str">
        <f t="shared" ref="I13" ca="1" si="47">IF(TEXT(I14,"n")&lt;&gt;"1","",TEXT(I14,"hhhh"))</f>
        <v/>
      </c>
      <c r="J13" s="107" t="str">
        <f t="shared" ref="J13" ca="1" si="48">IF(TEXT(J14,"n")&lt;&gt;"1","",TEXT(J14,"hhhh"))</f>
        <v/>
      </c>
      <c r="K13" s="107" t="str">
        <f t="shared" ref="K13" ca="1" si="49">IF(TEXT(K14,"n")&lt;&gt;"1","",TEXT(K14,"hhhh"))</f>
        <v/>
      </c>
      <c r="L13" s="107" t="str">
        <f t="shared" ref="L13" ca="1" si="50">IF(TEXT(L14,"n")&lt;&gt;"1","",TEXT(L14,"hhhh"))</f>
        <v/>
      </c>
      <c r="M13" s="107" t="str">
        <f t="shared" ref="M13" ca="1" si="51">IF(TEXT(M14,"n")&lt;&gt;"1","",TEXT(M14,"hhhh"))</f>
        <v/>
      </c>
      <c r="N13" s="107" t="str">
        <f t="shared" ref="N13" ca="1" si="52">IF(TEXT(N14,"n")&lt;&gt;"1","",TEXT(N14,"hhhh"))</f>
        <v/>
      </c>
      <c r="O13" s="107" t="str">
        <f t="shared" ref="O13" ca="1" si="53">IF(TEXT(O14,"n")&lt;&gt;"1","",TEXT(O14,"hhhh"))</f>
        <v/>
      </c>
      <c r="P13" s="107" t="str">
        <f t="shared" ref="P13" ca="1" si="54">IF(TEXT(P14,"n")&lt;&gt;"1","",TEXT(P14,"hhhh"))</f>
        <v/>
      </c>
      <c r="Q13" s="107" t="str">
        <f t="shared" ref="Q13" ca="1" si="55">IF(TEXT(Q14,"n")&lt;&gt;"1","",TEXT(Q14,"hhhh"))</f>
        <v/>
      </c>
      <c r="R13" s="107" t="str">
        <f t="shared" ref="R13" ca="1" si="56">IF(TEXT(R14,"n")&lt;&gt;"1","",TEXT(R14,"hhhh"))</f>
        <v/>
      </c>
      <c r="S13" s="107" t="str">
        <f t="shared" ref="S13" ca="1" si="57">IF(TEXT(S14,"n")&lt;&gt;"1","",TEXT(S14,"hhhh"))</f>
        <v/>
      </c>
      <c r="T13" s="107" t="str">
        <f t="shared" ref="T13" ca="1" si="58">IF(TEXT(T14,"n")&lt;&gt;"1","",TEXT(T14,"hhhh"))</f>
        <v>július</v>
      </c>
      <c r="U13" s="107" t="str">
        <f t="shared" ref="U13" ca="1" si="59">IF(TEXT(U14,"n")&lt;&gt;"1","",TEXT(U14,"hhhh"))</f>
        <v/>
      </c>
      <c r="V13" s="107" t="str">
        <f t="shared" ref="V13" ca="1" si="60">IF(TEXT(V14,"n")&lt;&gt;"1","",TEXT(V14,"hhhh"))</f>
        <v/>
      </c>
      <c r="W13" s="107" t="str">
        <f t="shared" ref="W13" ca="1" si="61">IF(TEXT(W14,"n")&lt;&gt;"1","",TEXT(W14,"hhhh"))</f>
        <v/>
      </c>
      <c r="X13" s="107" t="str">
        <f t="shared" ref="X13" ca="1" si="62">IF(TEXT(X14,"n")&lt;&gt;"1","",TEXT(X14,"hhhh"))</f>
        <v/>
      </c>
      <c r="Y13" s="107" t="str">
        <f t="shared" ref="Y13" ca="1" si="63">IF(TEXT(Y14,"n")&lt;&gt;"1","",TEXT(Y14,"hhhh"))</f>
        <v/>
      </c>
      <c r="Z13" s="107" t="str">
        <f t="shared" ref="Z13" ca="1" si="64">IF(TEXT(Z14,"n")&lt;&gt;"1","",TEXT(Z14,"hhhh"))</f>
        <v/>
      </c>
      <c r="AA13" s="107" t="str">
        <f t="shared" ref="AA13" ca="1" si="65">IF(TEXT(AA14,"n")&lt;&gt;"1","",TEXT(AA14,"hhhh"))</f>
        <v/>
      </c>
      <c r="AB13" s="107" t="str">
        <f t="shared" ref="AB13" ca="1" si="66">IF(TEXT(AB14,"n")&lt;&gt;"1","",TEXT(AB14,"hhhh"))</f>
        <v/>
      </c>
      <c r="AC13" s="107" t="str">
        <f t="shared" ref="AC13" ca="1" si="67">IF(TEXT(AC14,"n")&lt;&gt;"1","",TEXT(AC14,"hhhh"))</f>
        <v/>
      </c>
      <c r="AD13" s="107" t="str">
        <f t="shared" ref="AD13" ca="1" si="68">IF(TEXT(AD14,"n")&lt;&gt;"1","",TEXT(AD14,"hhhh"))</f>
        <v/>
      </c>
      <c r="AE13" s="107" t="str">
        <f t="shared" ref="AE13" ca="1" si="69">IF(TEXT(AE14,"n")&lt;&gt;"1","",TEXT(AE14,"hhhh"))</f>
        <v/>
      </c>
      <c r="AF13" s="107" t="str">
        <f ca="1">IF(TEXT(AF14,"n")&lt;&gt;"1","",TEXT(AF14,"hhhh"))</f>
        <v/>
      </c>
      <c r="AG13" s="107" t="str">
        <f t="shared" ref="AG13" ca="1" si="70">IF(TEXT(AG14,"n")&lt;&gt;"1","",TEXT(AG14,"hhhh"))</f>
        <v/>
      </c>
      <c r="AH13" s="107" t="str">
        <f t="shared" ref="AH13" ca="1" si="71">IF(TEXT(AH14,"n")&lt;&gt;"1","",TEXT(AH14,"hhhh"))</f>
        <v/>
      </c>
      <c r="AI13" s="107" t="str">
        <f t="shared" ref="AI13" ca="1" si="72">IF(TEXT(AI14,"n")&lt;&gt;"1","",TEXT(AI14,"hhhh"))</f>
        <v/>
      </c>
      <c r="AJ13" s="107" t="str">
        <f t="shared" ref="AJ13" ca="1" si="73">IF(TEXT(AJ14,"n")&lt;&gt;"1","",TEXT(AJ14,"hhhh"))</f>
        <v/>
      </c>
      <c r="AK13" s="107" t="str">
        <f t="shared" ref="AK13" ca="1" si="74">IF(TEXT(AK14,"n")&lt;&gt;"1","",TEXT(AK14,"hhhh"))</f>
        <v/>
      </c>
      <c r="AL13" s="107" t="str">
        <f t="shared" ref="AL13" ca="1" si="75">IF(TEXT(AL14,"n")&lt;&gt;"1","",TEXT(AL14,"hhhh"))</f>
        <v/>
      </c>
      <c r="AM13" s="107" t="str">
        <f t="shared" ref="AM13" ca="1" si="76">IF(TEXT(AM14,"n")&lt;&gt;"1","",TEXT(AM14,"hhhh"))</f>
        <v/>
      </c>
      <c r="AN13" s="107" t="str">
        <f t="shared" ref="AN13" ca="1" si="77">IF(TEXT(AN14,"n")&lt;&gt;"1","",TEXT(AN14,"hhhh"))</f>
        <v/>
      </c>
      <c r="AO13" s="107" t="str">
        <f t="shared" ref="AO13" ca="1" si="78">IF(TEXT(AO14,"n")&lt;&gt;"1","",TEXT(AO14,"hhhh"))</f>
        <v/>
      </c>
      <c r="AP13" s="107" t="str">
        <f t="shared" ref="AP13" ca="1" si="79">IF(TEXT(AP14,"n")&lt;&gt;"1","",TEXT(AP14,"hhhh"))</f>
        <v/>
      </c>
      <c r="AQ13" s="107" t="str">
        <f t="shared" ref="AQ13" ca="1" si="80">IF(TEXT(AQ14,"n")&lt;&gt;"1","",TEXT(AQ14,"hhhh"))</f>
        <v/>
      </c>
      <c r="AR13" s="107" t="str">
        <f t="shared" ref="AR13" ca="1" si="81">IF(TEXT(AR14,"n")&lt;&gt;"1","",TEXT(AR14,"hhhh"))</f>
        <v/>
      </c>
      <c r="AS13" s="108" t="str">
        <f t="shared" ref="AS13" ca="1" si="82">IF(TEXT(AS14,"n")&lt;&gt;"1","",TEXT(AS14,"hhhh"))</f>
        <v/>
      </c>
    </row>
    <row r="14" spans="1:45" x14ac:dyDescent="0.3">
      <c r="A14" s="247"/>
      <c r="B14" s="248"/>
      <c r="C14" s="248"/>
      <c r="D14" s="74">
        <f ca="1">IFERROR($D$1+$I$1,TODAY())</f>
        <v>45823</v>
      </c>
      <c r="E14" s="74">
        <f t="shared" ref="E14:AS14" ca="1" si="83">D14+1</f>
        <v>45824</v>
      </c>
      <c r="F14" s="74">
        <f t="shared" ca="1" si="83"/>
        <v>45825</v>
      </c>
      <c r="G14" s="74">
        <f t="shared" ca="1" si="83"/>
        <v>45826</v>
      </c>
      <c r="H14" s="74">
        <f t="shared" ca="1" si="83"/>
        <v>45827</v>
      </c>
      <c r="I14" s="74">
        <f t="shared" ca="1" si="83"/>
        <v>45828</v>
      </c>
      <c r="J14" s="74">
        <f t="shared" ca="1" si="83"/>
        <v>45829</v>
      </c>
      <c r="K14" s="74">
        <f t="shared" ca="1" si="83"/>
        <v>45830</v>
      </c>
      <c r="L14" s="74">
        <f t="shared" ca="1" si="83"/>
        <v>45831</v>
      </c>
      <c r="M14" s="74">
        <f t="shared" ca="1" si="83"/>
        <v>45832</v>
      </c>
      <c r="N14" s="74">
        <f t="shared" ca="1" si="83"/>
        <v>45833</v>
      </c>
      <c r="O14" s="74">
        <f t="shared" ca="1" si="83"/>
        <v>45834</v>
      </c>
      <c r="P14" s="74">
        <f t="shared" ca="1" si="83"/>
        <v>45835</v>
      </c>
      <c r="Q14" s="74">
        <f t="shared" ca="1" si="83"/>
        <v>45836</v>
      </c>
      <c r="R14" s="74">
        <f t="shared" ca="1" si="83"/>
        <v>45837</v>
      </c>
      <c r="S14" s="74">
        <f t="shared" ca="1" si="83"/>
        <v>45838</v>
      </c>
      <c r="T14" s="74">
        <f t="shared" ca="1" si="83"/>
        <v>45839</v>
      </c>
      <c r="U14" s="74">
        <f t="shared" ca="1" si="83"/>
        <v>45840</v>
      </c>
      <c r="V14" s="74">
        <f t="shared" ca="1" si="83"/>
        <v>45841</v>
      </c>
      <c r="W14" s="74">
        <f t="shared" ca="1" si="83"/>
        <v>45842</v>
      </c>
      <c r="X14" s="74">
        <f t="shared" ca="1" si="83"/>
        <v>45843</v>
      </c>
      <c r="Y14" s="74">
        <f t="shared" ca="1" si="83"/>
        <v>45844</v>
      </c>
      <c r="Z14" s="74">
        <f t="shared" ca="1" si="83"/>
        <v>45845</v>
      </c>
      <c r="AA14" s="74">
        <f t="shared" ca="1" si="83"/>
        <v>45846</v>
      </c>
      <c r="AB14" s="74">
        <f t="shared" ca="1" si="83"/>
        <v>45847</v>
      </c>
      <c r="AC14" s="74">
        <f t="shared" ca="1" si="83"/>
        <v>45848</v>
      </c>
      <c r="AD14" s="74">
        <f t="shared" ca="1" si="83"/>
        <v>45849</v>
      </c>
      <c r="AE14" s="74">
        <f t="shared" ca="1" si="83"/>
        <v>45850</v>
      </c>
      <c r="AF14" s="74">
        <f t="shared" ca="1" si="83"/>
        <v>45851</v>
      </c>
      <c r="AG14" s="74">
        <f t="shared" ca="1" si="83"/>
        <v>45852</v>
      </c>
      <c r="AH14" s="74">
        <f t="shared" ca="1" si="83"/>
        <v>45853</v>
      </c>
      <c r="AI14" s="74">
        <f t="shared" ca="1" si="83"/>
        <v>45854</v>
      </c>
      <c r="AJ14" s="74">
        <f t="shared" ca="1" si="83"/>
        <v>45855</v>
      </c>
      <c r="AK14" s="74">
        <f t="shared" ca="1" si="83"/>
        <v>45856</v>
      </c>
      <c r="AL14" s="74">
        <f t="shared" ca="1" si="83"/>
        <v>45857</v>
      </c>
      <c r="AM14" s="74">
        <f t="shared" ca="1" si="83"/>
        <v>45858</v>
      </c>
      <c r="AN14" s="74">
        <f t="shared" ca="1" si="83"/>
        <v>45859</v>
      </c>
      <c r="AO14" s="74">
        <f t="shared" ca="1" si="83"/>
        <v>45860</v>
      </c>
      <c r="AP14" s="74">
        <f t="shared" ca="1" si="83"/>
        <v>45861</v>
      </c>
      <c r="AQ14" s="74">
        <f t="shared" ca="1" si="83"/>
        <v>45862</v>
      </c>
      <c r="AR14" s="74">
        <f t="shared" ca="1" si="83"/>
        <v>45863</v>
      </c>
      <c r="AS14" s="109">
        <f t="shared" ca="1" si="83"/>
        <v>45864</v>
      </c>
    </row>
    <row r="15" spans="1:45" x14ac:dyDescent="0.3">
      <c r="A15" s="110" t="s">
        <v>28</v>
      </c>
      <c r="B15" s="83" t="s">
        <v>345</v>
      </c>
      <c r="C15" s="83" t="s">
        <v>346</v>
      </c>
      <c r="D15" s="77" t="str">
        <f t="shared" ref="D15:AS15" ca="1" si="84">LEFT(TEXT(D14,"nnn"),3)</f>
        <v>V</v>
      </c>
      <c r="E15" s="77" t="str">
        <f t="shared" ca="1" si="84"/>
        <v>H</v>
      </c>
      <c r="F15" s="77" t="str">
        <f t="shared" ca="1" si="84"/>
        <v>K</v>
      </c>
      <c r="G15" s="77" t="str">
        <f t="shared" ca="1" si="84"/>
        <v>Sze</v>
      </c>
      <c r="H15" s="77" t="str">
        <f t="shared" ca="1" si="84"/>
        <v>Cs</v>
      </c>
      <c r="I15" s="77" t="str">
        <f t="shared" ca="1" si="84"/>
        <v>P</v>
      </c>
      <c r="J15" s="77" t="str">
        <f t="shared" ca="1" si="84"/>
        <v>Szo</v>
      </c>
      <c r="K15" s="77" t="str">
        <f t="shared" ca="1" si="84"/>
        <v>V</v>
      </c>
      <c r="L15" s="77" t="str">
        <f t="shared" ca="1" si="84"/>
        <v>H</v>
      </c>
      <c r="M15" s="77" t="str">
        <f t="shared" ca="1" si="84"/>
        <v>K</v>
      </c>
      <c r="N15" s="77" t="str">
        <f t="shared" ca="1" si="84"/>
        <v>Sze</v>
      </c>
      <c r="O15" s="77" t="str">
        <f t="shared" ca="1" si="84"/>
        <v>Cs</v>
      </c>
      <c r="P15" s="77" t="str">
        <f t="shared" ca="1" si="84"/>
        <v>P</v>
      </c>
      <c r="Q15" s="77" t="str">
        <f t="shared" ca="1" si="84"/>
        <v>Szo</v>
      </c>
      <c r="R15" s="77" t="str">
        <f t="shared" ca="1" si="84"/>
        <v>V</v>
      </c>
      <c r="S15" s="77" t="str">
        <f t="shared" ca="1" si="84"/>
        <v>H</v>
      </c>
      <c r="T15" s="77" t="str">
        <f t="shared" ca="1" si="84"/>
        <v>K</v>
      </c>
      <c r="U15" s="77" t="str">
        <f t="shared" ca="1" si="84"/>
        <v>Sze</v>
      </c>
      <c r="V15" s="77" t="str">
        <f t="shared" ca="1" si="84"/>
        <v>Cs</v>
      </c>
      <c r="W15" s="77" t="str">
        <f t="shared" ca="1" si="84"/>
        <v>P</v>
      </c>
      <c r="X15" s="77" t="str">
        <f t="shared" ca="1" si="84"/>
        <v>Szo</v>
      </c>
      <c r="Y15" s="77" t="str">
        <f t="shared" ca="1" si="84"/>
        <v>V</v>
      </c>
      <c r="Z15" s="77" t="str">
        <f t="shared" ca="1" si="84"/>
        <v>H</v>
      </c>
      <c r="AA15" s="77" t="str">
        <f t="shared" ca="1" si="84"/>
        <v>K</v>
      </c>
      <c r="AB15" s="77" t="str">
        <f t="shared" ca="1" si="84"/>
        <v>Sze</v>
      </c>
      <c r="AC15" s="77" t="str">
        <f t="shared" ca="1" si="84"/>
        <v>Cs</v>
      </c>
      <c r="AD15" s="77" t="str">
        <f t="shared" ca="1" si="84"/>
        <v>P</v>
      </c>
      <c r="AE15" s="77" t="str">
        <f t="shared" ca="1" si="84"/>
        <v>Szo</v>
      </c>
      <c r="AF15" s="77" t="str">
        <f t="shared" ca="1" si="84"/>
        <v>V</v>
      </c>
      <c r="AG15" s="77" t="str">
        <f t="shared" ca="1" si="84"/>
        <v>H</v>
      </c>
      <c r="AH15" s="77" t="str">
        <f t="shared" ca="1" si="84"/>
        <v>K</v>
      </c>
      <c r="AI15" s="77" t="str">
        <f t="shared" ca="1" si="84"/>
        <v>Sze</v>
      </c>
      <c r="AJ15" s="77" t="str">
        <f t="shared" ca="1" si="84"/>
        <v>Cs</v>
      </c>
      <c r="AK15" s="77" t="str">
        <f t="shared" ca="1" si="84"/>
        <v>P</v>
      </c>
      <c r="AL15" s="77" t="str">
        <f t="shared" ca="1" si="84"/>
        <v>Szo</v>
      </c>
      <c r="AM15" s="77" t="str">
        <f t="shared" ca="1" si="84"/>
        <v>V</v>
      </c>
      <c r="AN15" s="77" t="str">
        <f t="shared" ca="1" si="84"/>
        <v>H</v>
      </c>
      <c r="AO15" s="77" t="str">
        <f t="shared" ca="1" si="84"/>
        <v>K</v>
      </c>
      <c r="AP15" s="77" t="str">
        <f t="shared" ca="1" si="84"/>
        <v>Sze</v>
      </c>
      <c r="AQ15" s="77" t="str">
        <f t="shared" ca="1" si="84"/>
        <v>Cs</v>
      </c>
      <c r="AR15" s="77" t="str">
        <f t="shared" ca="1" si="84"/>
        <v>P</v>
      </c>
      <c r="AS15" s="111" t="str">
        <f t="shared" ca="1" si="84"/>
        <v>Szo</v>
      </c>
    </row>
    <row r="16" spans="1:45" x14ac:dyDescent="0.3">
      <c r="A16" s="112">
        <v>1</v>
      </c>
      <c r="B16" s="70" t="s">
        <v>347</v>
      </c>
      <c r="C16" s="80">
        <f t="shared" ref="C16:C23" ca="1" si="85">SUM(D16:AS16)</f>
        <v>0</v>
      </c>
      <c r="D16" s="80" cm="1">
        <f t="array" aca="1" ref="D16" ca="1">SUMPRODUCT((Tervezettidő!$G$5:$G$116=$B16)*(Tervezettidő!$L$3:$BA$3=D$14)*(Tervezettidő!$L$5:$BA$116))</f>
        <v>0</v>
      </c>
      <c r="E16" s="80" cm="1">
        <f t="array" aca="1" ref="E16" ca="1">SUMPRODUCT((Tervezettidő!$G$5:$G$116=$B16)*(Tervezettidő!$L$3:$BA$3=E$14)*(Tervezettidő!$L$5:$BA$116))</f>
        <v>0</v>
      </c>
      <c r="F16" s="80" cm="1">
        <f t="array" aca="1" ref="F16" ca="1">SUMPRODUCT((Tervezettidő!$G$5:$G$116=$B16)*(Tervezettidő!$L$3:$BA$3=F$14)*(Tervezettidő!$L$5:$BA$116))</f>
        <v>0</v>
      </c>
      <c r="G16" s="80" cm="1">
        <f t="array" aca="1" ref="G16" ca="1">SUMPRODUCT((Tervezettidő!$G$5:$G$116=$B16)*(Tervezettidő!$L$3:$BA$3=G$14)*(Tervezettidő!$L$5:$BA$116))</f>
        <v>0</v>
      </c>
      <c r="H16" s="80" cm="1">
        <f t="array" aca="1" ref="H16" ca="1">SUMPRODUCT((Tervezettidő!$G$5:$G$116=$B16)*(Tervezettidő!$L$3:$BA$3=H$14)*(Tervezettidő!$L$5:$BA$116))</f>
        <v>0</v>
      </c>
      <c r="I16" s="80" cm="1">
        <f t="array" aca="1" ref="I16" ca="1">SUMPRODUCT((Tervezettidő!$G$5:$G$116=$B16)*(Tervezettidő!$L$3:$BA$3=I$14)*(Tervezettidő!$L$5:$BA$116))</f>
        <v>0</v>
      </c>
      <c r="J16" s="80" cm="1">
        <f t="array" aca="1" ref="J16" ca="1">SUMPRODUCT((Tervezettidő!$G$5:$G$116=$B16)*(Tervezettidő!$L$3:$BA$3=J$14)*(Tervezettidő!$L$5:$BA$116))</f>
        <v>0</v>
      </c>
      <c r="K16" s="80" cm="1">
        <f t="array" aca="1" ref="K16" ca="1">SUMPRODUCT((Tervezettidő!$G$5:$G$116=$B16)*(Tervezettidő!$L$3:$BA$3=K$14)*(Tervezettidő!$L$5:$BA$116))</f>
        <v>0</v>
      </c>
      <c r="L16" s="80" cm="1">
        <f t="array" aca="1" ref="L16" ca="1">SUMPRODUCT((Tervezettidő!$G$5:$G$116=$B16)*(Tervezettidő!$L$3:$BA$3=L$14)*(Tervezettidő!$L$5:$BA$116))</f>
        <v>0</v>
      </c>
      <c r="M16" s="80" cm="1">
        <f t="array" aca="1" ref="M16" ca="1">SUMPRODUCT((Tervezettidő!$G$5:$G$116=$B16)*(Tervezettidő!$L$3:$BA$3=M$14)*(Tervezettidő!$L$5:$BA$116))</f>
        <v>0</v>
      </c>
      <c r="N16" s="80" cm="1">
        <f t="array" aca="1" ref="N16" ca="1">SUMPRODUCT((Tervezettidő!$G$5:$G$116=$B16)*(Tervezettidő!$L$3:$BA$3=N$14)*(Tervezettidő!$L$5:$BA$116))</f>
        <v>0</v>
      </c>
      <c r="O16" s="80" cm="1">
        <f t="array" aca="1" ref="O16" ca="1">SUMPRODUCT((Tervezettidő!$G$5:$G$116=$B16)*(Tervezettidő!$L$3:$BA$3=O$14)*(Tervezettidő!$L$5:$BA$116))</f>
        <v>0</v>
      </c>
      <c r="P16" s="80" cm="1">
        <f t="array" aca="1" ref="P16" ca="1">SUMPRODUCT((Tervezettidő!$G$5:$G$116=$B16)*(Tervezettidő!$L$3:$BA$3=P$14)*(Tervezettidő!$L$5:$BA$116))</f>
        <v>0</v>
      </c>
      <c r="Q16" s="80" cm="1">
        <f t="array" aca="1" ref="Q16" ca="1">SUMPRODUCT((Tervezettidő!$G$5:$G$116=$B16)*(Tervezettidő!$L$3:$BA$3=Q$14)*(Tervezettidő!$L$5:$BA$116))</f>
        <v>0</v>
      </c>
      <c r="R16" s="80" cm="1">
        <f t="array" aca="1" ref="R16" ca="1">SUMPRODUCT((Tervezettidő!$G$5:$G$116=$B16)*(Tervezettidő!$L$3:$BA$3=R$14)*(Tervezettidő!$L$5:$BA$116))</f>
        <v>0</v>
      </c>
      <c r="S16" s="80" cm="1">
        <f t="array" aca="1" ref="S16" ca="1">SUMPRODUCT((Tervezettidő!$G$5:$G$116=$B16)*(Tervezettidő!$L$3:$BA$3=S$14)*(Tervezettidő!$L$5:$BA$116))</f>
        <v>0</v>
      </c>
      <c r="T16" s="80" cm="1">
        <f t="array" aca="1" ref="T16" ca="1">SUMPRODUCT((Tervezettidő!$G$5:$G$116=$B16)*(Tervezettidő!$L$3:$BA$3=T$14)*(Tervezettidő!$L$5:$BA$116))</f>
        <v>0</v>
      </c>
      <c r="U16" s="80" cm="1">
        <f t="array" aca="1" ref="U16" ca="1">SUMPRODUCT((Tervezettidő!$G$5:$G$116=$B16)*(Tervezettidő!$L$3:$BA$3=U$14)*(Tervezettidő!$L$5:$BA$116))</f>
        <v>0</v>
      </c>
      <c r="V16" s="80" cm="1">
        <f t="array" aca="1" ref="V16" ca="1">SUMPRODUCT((Tervezettidő!$G$5:$G$116=$B16)*(Tervezettidő!$L$3:$BA$3=V$14)*(Tervezettidő!$L$5:$BA$116))</f>
        <v>0</v>
      </c>
      <c r="W16" s="80" cm="1">
        <f t="array" aca="1" ref="W16" ca="1">SUMPRODUCT((Tervezettidő!$G$5:$G$116=$B16)*(Tervezettidő!$L$3:$BA$3=W$14)*(Tervezettidő!$L$5:$BA$116))</f>
        <v>0</v>
      </c>
      <c r="X16" s="80" cm="1">
        <f t="array" aca="1" ref="X16" ca="1">SUMPRODUCT((Tervezettidő!$G$5:$G$116=$B16)*(Tervezettidő!$L$3:$BA$3=X$14)*(Tervezettidő!$L$5:$BA$116))</f>
        <v>0</v>
      </c>
      <c r="Y16" s="80" cm="1">
        <f t="array" aca="1" ref="Y16" ca="1">SUMPRODUCT((Tervezettidő!$G$5:$G$116=$B16)*(Tervezettidő!$L$3:$BA$3=Y$14)*(Tervezettidő!$L$5:$BA$116))</f>
        <v>0</v>
      </c>
      <c r="Z16" s="80" cm="1">
        <f t="array" aca="1" ref="Z16" ca="1">SUMPRODUCT((Tervezettidő!$G$5:$G$116=$B16)*(Tervezettidő!$L$3:$BA$3=Z$14)*(Tervezettidő!$L$5:$BA$116))</f>
        <v>0</v>
      </c>
      <c r="AA16" s="80" cm="1">
        <f t="array" aca="1" ref="AA16" ca="1">SUMPRODUCT((Tervezettidő!$G$5:$G$116=$B16)*(Tervezettidő!$L$3:$BA$3=AA$14)*(Tervezettidő!$L$5:$BA$116))</f>
        <v>0</v>
      </c>
      <c r="AB16" s="80" cm="1">
        <f t="array" aca="1" ref="AB16" ca="1">SUMPRODUCT((Tervezettidő!$G$5:$G$116=$B16)*(Tervezettidő!$L$3:$BA$3=AB$14)*(Tervezettidő!$L$5:$BA$116))</f>
        <v>0</v>
      </c>
      <c r="AC16" s="80" cm="1">
        <f t="array" aca="1" ref="AC16" ca="1">SUMPRODUCT((Tervezettidő!$G$5:$G$116=$B16)*(Tervezettidő!$L$3:$BA$3=AC$14)*(Tervezettidő!$L$5:$BA$116))</f>
        <v>0</v>
      </c>
      <c r="AD16" s="80" cm="1">
        <f t="array" aca="1" ref="AD16" ca="1">SUMPRODUCT((Tervezettidő!$G$5:$G$116=$B16)*(Tervezettidő!$L$3:$BA$3=AD$14)*(Tervezettidő!$L$5:$BA$116))</f>
        <v>0</v>
      </c>
      <c r="AE16" s="80" cm="1">
        <f t="array" aca="1" ref="AE16" ca="1">SUMPRODUCT((Tervezettidő!$G$5:$G$116=$B16)*(Tervezettidő!$L$3:$BA$3=AE$14)*(Tervezettidő!$L$5:$BA$116))</f>
        <v>0</v>
      </c>
      <c r="AF16" s="80" cm="1">
        <f t="array" aca="1" ref="AF16" ca="1">SUMPRODUCT((Tervezettidő!$G$5:$G$116=$B16)*(Tervezettidő!$L$3:$BA$3=AF$14)*(Tervezettidő!$L$5:$BA$116))</f>
        <v>0</v>
      </c>
      <c r="AG16" s="80" cm="1">
        <f t="array" aca="1" ref="AG16" ca="1">SUMPRODUCT((Tervezettidő!$G$5:$G$116=$B16)*(Tervezettidő!$L$3:$BA$3=AG$14)*(Tervezettidő!$L$5:$BA$116))</f>
        <v>0</v>
      </c>
      <c r="AH16" s="80" cm="1">
        <f t="array" aca="1" ref="AH16" ca="1">SUMPRODUCT((Tervezettidő!$G$5:$G$116=$B16)*(Tervezettidő!$L$3:$BA$3=AH$14)*(Tervezettidő!$L$5:$BA$116))</f>
        <v>0</v>
      </c>
      <c r="AI16" s="80" cm="1">
        <f t="array" aca="1" ref="AI16" ca="1">SUMPRODUCT((Tervezettidő!$G$5:$G$116=$B16)*(Tervezettidő!$L$3:$BA$3=AI$14)*(Tervezettidő!$L$5:$BA$116))</f>
        <v>0</v>
      </c>
      <c r="AJ16" s="80" cm="1">
        <f t="array" aca="1" ref="AJ16" ca="1">SUMPRODUCT((Tervezettidő!$G$5:$G$116=$B16)*(Tervezettidő!$L$3:$BA$3=AJ$14)*(Tervezettidő!$L$5:$BA$116))</f>
        <v>0</v>
      </c>
      <c r="AK16" s="80" cm="1">
        <f t="array" aca="1" ref="AK16" ca="1">SUMPRODUCT((Tervezettidő!$G$5:$G$116=$B16)*(Tervezettidő!$L$3:$BA$3=AK$14)*(Tervezettidő!$L$5:$BA$116))</f>
        <v>0</v>
      </c>
      <c r="AL16" s="80" cm="1">
        <f t="array" aca="1" ref="AL16" ca="1">SUMPRODUCT((Tervezettidő!$G$5:$G$116=$B16)*(Tervezettidő!$L$3:$BA$3=AL$14)*(Tervezettidő!$L$5:$BA$116))</f>
        <v>0</v>
      </c>
      <c r="AM16" s="80" cm="1">
        <f t="array" aca="1" ref="AM16" ca="1">SUMPRODUCT((Tervezettidő!$G$5:$G$116=$B16)*(Tervezettidő!$L$3:$BA$3=AM$14)*(Tervezettidő!$L$5:$BA$116))</f>
        <v>0</v>
      </c>
      <c r="AN16" s="80" cm="1">
        <f t="array" aca="1" ref="AN16" ca="1">SUMPRODUCT((Tervezettidő!$G$5:$G$116=$B16)*(Tervezettidő!$L$3:$BA$3=AN$14)*(Tervezettidő!$L$5:$BA$116))</f>
        <v>0</v>
      </c>
      <c r="AO16" s="80" cm="1">
        <f t="array" aca="1" ref="AO16" ca="1">SUMPRODUCT((Tervezettidő!$G$5:$G$116=$B16)*(Tervezettidő!$L$3:$BA$3=AO$14)*(Tervezettidő!$L$5:$BA$116))</f>
        <v>0</v>
      </c>
      <c r="AP16" s="80" cm="1">
        <f t="array" aca="1" ref="AP16" ca="1">SUMPRODUCT((Tervezettidő!$G$5:$G$116=$B16)*(Tervezettidő!$L$3:$BA$3=AP$14)*(Tervezettidő!$L$5:$BA$116))</f>
        <v>0</v>
      </c>
      <c r="AQ16" s="80" cm="1">
        <f t="array" aca="1" ref="AQ16" ca="1">SUMPRODUCT((Tervezettidő!$G$5:$G$116=$B16)*(Tervezettidő!$L$3:$BA$3=AQ$14)*(Tervezettidő!$L$5:$BA$116))</f>
        <v>0</v>
      </c>
      <c r="AR16" s="80" cm="1">
        <f t="array" aca="1" ref="AR16" ca="1">SUMPRODUCT((Tervezettidő!$G$5:$G$116=$B16)*(Tervezettidő!$L$3:$BA$3=AR$14)*(Tervezettidő!$L$5:$BA$116))</f>
        <v>0</v>
      </c>
      <c r="AS16" s="113" cm="1">
        <f t="array" aca="1" ref="AS16" ca="1">SUMPRODUCT((Tervezettidő!$G$5:$G$116=$B16)*(Tervezettidő!$L$3:$BA$3=AS$14)*(Tervezettidő!$L$5:$BA$116))</f>
        <v>0</v>
      </c>
    </row>
    <row r="17" spans="1:45" x14ac:dyDescent="0.3">
      <c r="A17" s="112">
        <v>2</v>
      </c>
      <c r="B17" s="70" t="s">
        <v>348</v>
      </c>
      <c r="C17" s="80">
        <f t="shared" ca="1" si="85"/>
        <v>0</v>
      </c>
      <c r="D17" s="80" cm="1">
        <f t="array" aca="1" ref="D17" ca="1">SUMPRODUCT((Tervezettidő!$G$5:$G$116=$B17)*(Tervezettidő!$L$3:$BA$3=D$14)*(Tervezettidő!$L$5:$BA$116))</f>
        <v>0</v>
      </c>
      <c r="E17" s="80" cm="1">
        <f t="array" aca="1" ref="E17" ca="1">SUMPRODUCT((Tervezettidő!$G$5:$G$116=$B17)*(Tervezettidő!$L$3:$BA$3=E$14)*(Tervezettidő!$L$5:$BA$116))</f>
        <v>0</v>
      </c>
      <c r="F17" s="80" cm="1">
        <f t="array" aca="1" ref="F17" ca="1">SUMPRODUCT((Tervezettidő!$G$5:$G$116=$B17)*(Tervezettidő!$L$3:$BA$3=F$14)*(Tervezettidő!$L$5:$BA$116))</f>
        <v>0</v>
      </c>
      <c r="G17" s="80" cm="1">
        <f t="array" aca="1" ref="G17" ca="1">SUMPRODUCT((Tervezettidő!$G$5:$G$116=$B17)*(Tervezettidő!$L$3:$BA$3=G$14)*(Tervezettidő!$L$5:$BA$116))</f>
        <v>0</v>
      </c>
      <c r="H17" s="80" cm="1">
        <f t="array" aca="1" ref="H17" ca="1">SUMPRODUCT((Tervezettidő!$G$5:$G$116=$B17)*(Tervezettidő!$L$3:$BA$3=H$14)*(Tervezettidő!$L$5:$BA$116))</f>
        <v>0</v>
      </c>
      <c r="I17" s="80" cm="1">
        <f t="array" aca="1" ref="I17" ca="1">SUMPRODUCT((Tervezettidő!$G$5:$G$116=$B17)*(Tervezettidő!$L$3:$BA$3=I$14)*(Tervezettidő!$L$5:$BA$116))</f>
        <v>0</v>
      </c>
      <c r="J17" s="80" cm="1">
        <f t="array" aca="1" ref="J17" ca="1">SUMPRODUCT((Tervezettidő!$G$5:$G$116=$B17)*(Tervezettidő!$L$3:$BA$3=J$14)*(Tervezettidő!$L$5:$BA$116))</f>
        <v>0</v>
      </c>
      <c r="K17" s="80" cm="1">
        <f t="array" aca="1" ref="K17" ca="1">SUMPRODUCT((Tervezettidő!$G$5:$G$116=$B17)*(Tervezettidő!$L$3:$BA$3=K$14)*(Tervezettidő!$L$5:$BA$116))</f>
        <v>0</v>
      </c>
      <c r="L17" s="80" cm="1">
        <f t="array" aca="1" ref="L17" ca="1">SUMPRODUCT((Tervezettidő!$G$5:$G$116=$B17)*(Tervezettidő!$L$3:$BA$3=L$14)*(Tervezettidő!$L$5:$BA$116))</f>
        <v>0</v>
      </c>
      <c r="M17" s="80" cm="1">
        <f t="array" aca="1" ref="M17" ca="1">SUMPRODUCT((Tervezettidő!$G$5:$G$116=$B17)*(Tervezettidő!$L$3:$BA$3=M$14)*(Tervezettidő!$L$5:$BA$116))</f>
        <v>0</v>
      </c>
      <c r="N17" s="80" cm="1">
        <f t="array" aca="1" ref="N17" ca="1">SUMPRODUCT((Tervezettidő!$G$5:$G$116=$B17)*(Tervezettidő!$L$3:$BA$3=N$14)*(Tervezettidő!$L$5:$BA$116))</f>
        <v>0</v>
      </c>
      <c r="O17" s="80" cm="1">
        <f t="array" aca="1" ref="O17" ca="1">SUMPRODUCT((Tervezettidő!$G$5:$G$116=$B17)*(Tervezettidő!$L$3:$BA$3=O$14)*(Tervezettidő!$L$5:$BA$116))</f>
        <v>0</v>
      </c>
      <c r="P17" s="80" cm="1">
        <f t="array" aca="1" ref="P17" ca="1">SUMPRODUCT((Tervezettidő!$G$5:$G$116=$B17)*(Tervezettidő!$L$3:$BA$3=P$14)*(Tervezettidő!$L$5:$BA$116))</f>
        <v>0</v>
      </c>
      <c r="Q17" s="80" cm="1">
        <f t="array" aca="1" ref="Q17" ca="1">SUMPRODUCT((Tervezettidő!$G$5:$G$116=$B17)*(Tervezettidő!$L$3:$BA$3=Q$14)*(Tervezettidő!$L$5:$BA$116))</f>
        <v>0</v>
      </c>
      <c r="R17" s="80" cm="1">
        <f t="array" aca="1" ref="R17" ca="1">SUMPRODUCT((Tervezettidő!$G$5:$G$116=$B17)*(Tervezettidő!$L$3:$BA$3=R$14)*(Tervezettidő!$L$5:$BA$116))</f>
        <v>0</v>
      </c>
      <c r="S17" s="80" cm="1">
        <f t="array" aca="1" ref="S17" ca="1">SUMPRODUCT((Tervezettidő!$G$5:$G$116=$B17)*(Tervezettidő!$L$3:$BA$3=S$14)*(Tervezettidő!$L$5:$BA$116))</f>
        <v>0</v>
      </c>
      <c r="T17" s="80" cm="1">
        <f t="array" aca="1" ref="T17" ca="1">SUMPRODUCT((Tervezettidő!$G$5:$G$116=$B17)*(Tervezettidő!$L$3:$BA$3=T$14)*(Tervezettidő!$L$5:$BA$116))</f>
        <v>0</v>
      </c>
      <c r="U17" s="80" cm="1">
        <f t="array" aca="1" ref="U17" ca="1">SUMPRODUCT((Tervezettidő!$G$5:$G$116=$B17)*(Tervezettidő!$L$3:$BA$3=U$14)*(Tervezettidő!$L$5:$BA$116))</f>
        <v>0</v>
      </c>
      <c r="V17" s="80" cm="1">
        <f t="array" aca="1" ref="V17" ca="1">SUMPRODUCT((Tervezettidő!$G$5:$G$116=$B17)*(Tervezettidő!$L$3:$BA$3=V$14)*(Tervezettidő!$L$5:$BA$116))</f>
        <v>0</v>
      </c>
      <c r="W17" s="80" cm="1">
        <f t="array" aca="1" ref="W17" ca="1">SUMPRODUCT((Tervezettidő!$G$5:$G$116=$B17)*(Tervezettidő!$L$3:$BA$3=W$14)*(Tervezettidő!$L$5:$BA$116))</f>
        <v>0</v>
      </c>
      <c r="X17" s="80" cm="1">
        <f t="array" aca="1" ref="X17" ca="1">SUMPRODUCT((Tervezettidő!$G$5:$G$116=$B17)*(Tervezettidő!$L$3:$BA$3=X$14)*(Tervezettidő!$L$5:$BA$116))</f>
        <v>0</v>
      </c>
      <c r="Y17" s="80" cm="1">
        <f t="array" aca="1" ref="Y17" ca="1">SUMPRODUCT((Tervezettidő!$G$5:$G$116=$B17)*(Tervezettidő!$L$3:$BA$3=Y$14)*(Tervezettidő!$L$5:$BA$116))</f>
        <v>0</v>
      </c>
      <c r="Z17" s="80" cm="1">
        <f t="array" aca="1" ref="Z17" ca="1">SUMPRODUCT((Tervezettidő!$G$5:$G$116=$B17)*(Tervezettidő!$L$3:$BA$3=Z$14)*(Tervezettidő!$L$5:$BA$116))</f>
        <v>0</v>
      </c>
      <c r="AA17" s="80" cm="1">
        <f t="array" aca="1" ref="AA17" ca="1">SUMPRODUCT((Tervezettidő!$G$5:$G$116=$B17)*(Tervezettidő!$L$3:$BA$3=AA$14)*(Tervezettidő!$L$5:$BA$116))</f>
        <v>0</v>
      </c>
      <c r="AB17" s="80" cm="1">
        <f t="array" aca="1" ref="AB17" ca="1">SUMPRODUCT((Tervezettidő!$G$5:$G$116=$B17)*(Tervezettidő!$L$3:$BA$3=AB$14)*(Tervezettidő!$L$5:$BA$116))</f>
        <v>0</v>
      </c>
      <c r="AC17" s="80" cm="1">
        <f t="array" aca="1" ref="AC17" ca="1">SUMPRODUCT((Tervezettidő!$G$5:$G$116=$B17)*(Tervezettidő!$L$3:$BA$3=AC$14)*(Tervezettidő!$L$5:$BA$116))</f>
        <v>0</v>
      </c>
      <c r="AD17" s="80" cm="1">
        <f t="array" aca="1" ref="AD17" ca="1">SUMPRODUCT((Tervezettidő!$G$5:$G$116=$B17)*(Tervezettidő!$L$3:$BA$3=AD$14)*(Tervezettidő!$L$5:$BA$116))</f>
        <v>0</v>
      </c>
      <c r="AE17" s="80" cm="1">
        <f t="array" aca="1" ref="AE17" ca="1">SUMPRODUCT((Tervezettidő!$G$5:$G$116=$B17)*(Tervezettidő!$L$3:$BA$3=AE$14)*(Tervezettidő!$L$5:$BA$116))</f>
        <v>0</v>
      </c>
      <c r="AF17" s="80" cm="1">
        <f t="array" aca="1" ref="AF17" ca="1">SUMPRODUCT((Tervezettidő!$G$5:$G$116=$B17)*(Tervezettidő!$L$3:$BA$3=AF$14)*(Tervezettidő!$L$5:$BA$116))</f>
        <v>0</v>
      </c>
      <c r="AG17" s="80" cm="1">
        <f t="array" aca="1" ref="AG17" ca="1">SUMPRODUCT((Tervezettidő!$G$5:$G$116=$B17)*(Tervezettidő!$L$3:$BA$3=AG$14)*(Tervezettidő!$L$5:$BA$116))</f>
        <v>0</v>
      </c>
      <c r="AH17" s="80" cm="1">
        <f t="array" aca="1" ref="AH17" ca="1">SUMPRODUCT((Tervezettidő!$G$5:$G$116=$B17)*(Tervezettidő!$L$3:$BA$3=AH$14)*(Tervezettidő!$L$5:$BA$116))</f>
        <v>0</v>
      </c>
      <c r="AI17" s="80" cm="1">
        <f t="array" aca="1" ref="AI17" ca="1">SUMPRODUCT((Tervezettidő!$G$5:$G$116=$B17)*(Tervezettidő!$L$3:$BA$3=AI$14)*(Tervezettidő!$L$5:$BA$116))</f>
        <v>0</v>
      </c>
      <c r="AJ17" s="80" cm="1">
        <f t="array" aca="1" ref="AJ17" ca="1">SUMPRODUCT((Tervezettidő!$G$5:$G$116=$B17)*(Tervezettidő!$L$3:$BA$3=AJ$14)*(Tervezettidő!$L$5:$BA$116))</f>
        <v>0</v>
      </c>
      <c r="AK17" s="80" cm="1">
        <f t="array" aca="1" ref="AK17" ca="1">SUMPRODUCT((Tervezettidő!$G$5:$G$116=$B17)*(Tervezettidő!$L$3:$BA$3=AK$14)*(Tervezettidő!$L$5:$BA$116))</f>
        <v>0</v>
      </c>
      <c r="AL17" s="80" cm="1">
        <f t="array" aca="1" ref="AL17" ca="1">SUMPRODUCT((Tervezettidő!$G$5:$G$116=$B17)*(Tervezettidő!$L$3:$BA$3=AL$14)*(Tervezettidő!$L$5:$BA$116))</f>
        <v>0</v>
      </c>
      <c r="AM17" s="80" cm="1">
        <f t="array" aca="1" ref="AM17" ca="1">SUMPRODUCT((Tervezettidő!$G$5:$G$116=$B17)*(Tervezettidő!$L$3:$BA$3=AM$14)*(Tervezettidő!$L$5:$BA$116))</f>
        <v>0</v>
      </c>
      <c r="AN17" s="80" cm="1">
        <f t="array" aca="1" ref="AN17" ca="1">SUMPRODUCT((Tervezettidő!$G$5:$G$116=$B17)*(Tervezettidő!$L$3:$BA$3=AN$14)*(Tervezettidő!$L$5:$BA$116))</f>
        <v>0</v>
      </c>
      <c r="AO17" s="80" cm="1">
        <f t="array" aca="1" ref="AO17" ca="1">SUMPRODUCT((Tervezettidő!$G$5:$G$116=$B17)*(Tervezettidő!$L$3:$BA$3=AO$14)*(Tervezettidő!$L$5:$BA$116))</f>
        <v>0</v>
      </c>
      <c r="AP17" s="80" cm="1">
        <f t="array" aca="1" ref="AP17" ca="1">SUMPRODUCT((Tervezettidő!$G$5:$G$116=$B17)*(Tervezettidő!$L$3:$BA$3=AP$14)*(Tervezettidő!$L$5:$BA$116))</f>
        <v>0</v>
      </c>
      <c r="AQ17" s="80" cm="1">
        <f t="array" aca="1" ref="AQ17" ca="1">SUMPRODUCT((Tervezettidő!$G$5:$G$116=$B17)*(Tervezettidő!$L$3:$BA$3=AQ$14)*(Tervezettidő!$L$5:$BA$116))</f>
        <v>0</v>
      </c>
      <c r="AR17" s="80" cm="1">
        <f t="array" aca="1" ref="AR17" ca="1">SUMPRODUCT((Tervezettidő!$G$5:$G$116=$B17)*(Tervezettidő!$L$3:$BA$3=AR$14)*(Tervezettidő!$L$5:$BA$116))</f>
        <v>0</v>
      </c>
      <c r="AS17" s="113" cm="1">
        <f t="array" aca="1" ref="AS17" ca="1">SUMPRODUCT((Tervezettidő!$G$5:$G$116=$B17)*(Tervezettidő!$L$3:$BA$3=AS$14)*(Tervezettidő!$L$5:$BA$116))</f>
        <v>0</v>
      </c>
    </row>
    <row r="18" spans="1:45" x14ac:dyDescent="0.3">
      <c r="A18" s="112">
        <v>3</v>
      </c>
      <c r="B18" s="70" t="s">
        <v>349</v>
      </c>
      <c r="C18" s="80">
        <f t="shared" ca="1" si="85"/>
        <v>0</v>
      </c>
      <c r="D18" s="80" cm="1">
        <f t="array" aca="1" ref="D18" ca="1">SUMPRODUCT((Tervezettidő!$G$5:$G$116=$B18)*(Tervezettidő!$L$3:$BA$3=D$14)*(Tervezettidő!$L$5:$BA$116))</f>
        <v>0</v>
      </c>
      <c r="E18" s="80" cm="1">
        <f t="array" aca="1" ref="E18" ca="1">SUMPRODUCT((Tervezettidő!$G$5:$G$116=$B18)*(Tervezettidő!$L$3:$BA$3=E$14)*(Tervezettidő!$L$5:$BA$116))</f>
        <v>0</v>
      </c>
      <c r="F18" s="80" cm="1">
        <f t="array" aca="1" ref="F18" ca="1">SUMPRODUCT((Tervezettidő!$G$5:$G$116=$B18)*(Tervezettidő!$L$3:$BA$3=F$14)*(Tervezettidő!$L$5:$BA$116))</f>
        <v>0</v>
      </c>
      <c r="G18" s="80" cm="1">
        <f t="array" aca="1" ref="G18" ca="1">SUMPRODUCT((Tervezettidő!$G$5:$G$116=$B18)*(Tervezettidő!$L$3:$BA$3=G$14)*(Tervezettidő!$L$5:$BA$116))</f>
        <v>0</v>
      </c>
      <c r="H18" s="80" cm="1">
        <f t="array" aca="1" ref="H18" ca="1">SUMPRODUCT((Tervezettidő!$G$5:$G$116=$B18)*(Tervezettidő!$L$3:$BA$3=H$14)*(Tervezettidő!$L$5:$BA$116))</f>
        <v>0</v>
      </c>
      <c r="I18" s="80" cm="1">
        <f t="array" aca="1" ref="I18" ca="1">SUMPRODUCT((Tervezettidő!$G$5:$G$116=$B18)*(Tervezettidő!$L$3:$BA$3=I$14)*(Tervezettidő!$L$5:$BA$116))</f>
        <v>0</v>
      </c>
      <c r="J18" s="80" cm="1">
        <f t="array" aca="1" ref="J18" ca="1">SUMPRODUCT((Tervezettidő!$G$5:$G$116=$B18)*(Tervezettidő!$L$3:$BA$3=J$14)*(Tervezettidő!$L$5:$BA$116))</f>
        <v>0</v>
      </c>
      <c r="K18" s="80" cm="1">
        <f t="array" aca="1" ref="K18" ca="1">SUMPRODUCT((Tervezettidő!$G$5:$G$116=$B18)*(Tervezettidő!$L$3:$BA$3=K$14)*(Tervezettidő!$L$5:$BA$116))</f>
        <v>0</v>
      </c>
      <c r="L18" s="80" cm="1">
        <f t="array" aca="1" ref="L18" ca="1">SUMPRODUCT((Tervezettidő!$G$5:$G$116=$B18)*(Tervezettidő!$L$3:$BA$3=L$14)*(Tervezettidő!$L$5:$BA$116))</f>
        <v>0</v>
      </c>
      <c r="M18" s="80" cm="1">
        <f t="array" aca="1" ref="M18" ca="1">SUMPRODUCT((Tervezettidő!$G$5:$G$116=$B18)*(Tervezettidő!$L$3:$BA$3=M$14)*(Tervezettidő!$L$5:$BA$116))</f>
        <v>0</v>
      </c>
      <c r="N18" s="80" cm="1">
        <f t="array" aca="1" ref="N18" ca="1">SUMPRODUCT((Tervezettidő!$G$5:$G$116=$B18)*(Tervezettidő!$L$3:$BA$3=N$14)*(Tervezettidő!$L$5:$BA$116))</f>
        <v>0</v>
      </c>
      <c r="O18" s="80" cm="1">
        <f t="array" aca="1" ref="O18" ca="1">SUMPRODUCT((Tervezettidő!$G$5:$G$116=$B18)*(Tervezettidő!$L$3:$BA$3=O$14)*(Tervezettidő!$L$5:$BA$116))</f>
        <v>0</v>
      </c>
      <c r="P18" s="80" cm="1">
        <f t="array" aca="1" ref="P18" ca="1">SUMPRODUCT((Tervezettidő!$G$5:$G$116=$B18)*(Tervezettidő!$L$3:$BA$3=P$14)*(Tervezettidő!$L$5:$BA$116))</f>
        <v>0</v>
      </c>
      <c r="Q18" s="80" cm="1">
        <f t="array" aca="1" ref="Q18" ca="1">SUMPRODUCT((Tervezettidő!$G$5:$G$116=$B18)*(Tervezettidő!$L$3:$BA$3=Q$14)*(Tervezettidő!$L$5:$BA$116))</f>
        <v>0</v>
      </c>
      <c r="R18" s="80" cm="1">
        <f t="array" aca="1" ref="R18" ca="1">SUMPRODUCT((Tervezettidő!$G$5:$G$116=$B18)*(Tervezettidő!$L$3:$BA$3=R$14)*(Tervezettidő!$L$5:$BA$116))</f>
        <v>0</v>
      </c>
      <c r="S18" s="80" cm="1">
        <f t="array" aca="1" ref="S18" ca="1">SUMPRODUCT((Tervezettidő!$G$5:$G$116=$B18)*(Tervezettidő!$L$3:$BA$3=S$14)*(Tervezettidő!$L$5:$BA$116))</f>
        <v>0</v>
      </c>
      <c r="T18" s="80" cm="1">
        <f t="array" aca="1" ref="T18" ca="1">SUMPRODUCT((Tervezettidő!$G$5:$G$116=$B18)*(Tervezettidő!$L$3:$BA$3=T$14)*(Tervezettidő!$L$5:$BA$116))</f>
        <v>0</v>
      </c>
      <c r="U18" s="80" cm="1">
        <f t="array" aca="1" ref="U18" ca="1">SUMPRODUCT((Tervezettidő!$G$5:$G$116=$B18)*(Tervezettidő!$L$3:$BA$3=U$14)*(Tervezettidő!$L$5:$BA$116))</f>
        <v>0</v>
      </c>
      <c r="V18" s="80" cm="1">
        <f t="array" aca="1" ref="V18" ca="1">SUMPRODUCT((Tervezettidő!$G$5:$G$116=$B18)*(Tervezettidő!$L$3:$BA$3=V$14)*(Tervezettidő!$L$5:$BA$116))</f>
        <v>0</v>
      </c>
      <c r="W18" s="80" cm="1">
        <f t="array" aca="1" ref="W18" ca="1">SUMPRODUCT((Tervezettidő!$G$5:$G$116=$B18)*(Tervezettidő!$L$3:$BA$3=W$14)*(Tervezettidő!$L$5:$BA$116))</f>
        <v>0</v>
      </c>
      <c r="X18" s="80" cm="1">
        <f t="array" aca="1" ref="X18" ca="1">SUMPRODUCT((Tervezettidő!$G$5:$G$116=$B18)*(Tervezettidő!$L$3:$BA$3=X$14)*(Tervezettidő!$L$5:$BA$116))</f>
        <v>0</v>
      </c>
      <c r="Y18" s="80" cm="1">
        <f t="array" aca="1" ref="Y18" ca="1">SUMPRODUCT((Tervezettidő!$G$5:$G$116=$B18)*(Tervezettidő!$L$3:$BA$3=Y$14)*(Tervezettidő!$L$5:$BA$116))</f>
        <v>0</v>
      </c>
      <c r="Z18" s="80" cm="1">
        <f t="array" aca="1" ref="Z18" ca="1">SUMPRODUCT((Tervezettidő!$G$5:$G$116=$B18)*(Tervezettidő!$L$3:$BA$3=Z$14)*(Tervezettidő!$L$5:$BA$116))</f>
        <v>0</v>
      </c>
      <c r="AA18" s="80" cm="1">
        <f t="array" aca="1" ref="AA18" ca="1">SUMPRODUCT((Tervezettidő!$G$5:$G$116=$B18)*(Tervezettidő!$L$3:$BA$3=AA$14)*(Tervezettidő!$L$5:$BA$116))</f>
        <v>0</v>
      </c>
      <c r="AB18" s="80" cm="1">
        <f t="array" aca="1" ref="AB18" ca="1">SUMPRODUCT((Tervezettidő!$G$5:$G$116=$B18)*(Tervezettidő!$L$3:$BA$3=AB$14)*(Tervezettidő!$L$5:$BA$116))</f>
        <v>0</v>
      </c>
      <c r="AC18" s="80" cm="1">
        <f t="array" aca="1" ref="AC18" ca="1">SUMPRODUCT((Tervezettidő!$G$5:$G$116=$B18)*(Tervezettidő!$L$3:$BA$3=AC$14)*(Tervezettidő!$L$5:$BA$116))</f>
        <v>0</v>
      </c>
      <c r="AD18" s="80" cm="1">
        <f t="array" aca="1" ref="AD18" ca="1">SUMPRODUCT((Tervezettidő!$G$5:$G$116=$B18)*(Tervezettidő!$L$3:$BA$3=AD$14)*(Tervezettidő!$L$5:$BA$116))</f>
        <v>0</v>
      </c>
      <c r="AE18" s="80" cm="1">
        <f t="array" aca="1" ref="AE18" ca="1">SUMPRODUCT((Tervezettidő!$G$5:$G$116=$B18)*(Tervezettidő!$L$3:$BA$3=AE$14)*(Tervezettidő!$L$5:$BA$116))</f>
        <v>0</v>
      </c>
      <c r="AF18" s="80" cm="1">
        <f t="array" aca="1" ref="AF18" ca="1">SUMPRODUCT((Tervezettidő!$G$5:$G$116=$B18)*(Tervezettidő!$L$3:$BA$3=AF$14)*(Tervezettidő!$L$5:$BA$116))</f>
        <v>0</v>
      </c>
      <c r="AG18" s="80" cm="1">
        <f t="array" aca="1" ref="AG18" ca="1">SUMPRODUCT((Tervezettidő!$G$5:$G$116=$B18)*(Tervezettidő!$L$3:$BA$3=AG$14)*(Tervezettidő!$L$5:$BA$116))</f>
        <v>0</v>
      </c>
      <c r="AH18" s="80" cm="1">
        <f t="array" aca="1" ref="AH18" ca="1">SUMPRODUCT((Tervezettidő!$G$5:$G$116=$B18)*(Tervezettidő!$L$3:$BA$3=AH$14)*(Tervezettidő!$L$5:$BA$116))</f>
        <v>0</v>
      </c>
      <c r="AI18" s="80" cm="1">
        <f t="array" aca="1" ref="AI18" ca="1">SUMPRODUCT((Tervezettidő!$G$5:$G$116=$B18)*(Tervezettidő!$L$3:$BA$3=AI$14)*(Tervezettidő!$L$5:$BA$116))</f>
        <v>0</v>
      </c>
      <c r="AJ18" s="80" cm="1">
        <f t="array" aca="1" ref="AJ18" ca="1">SUMPRODUCT((Tervezettidő!$G$5:$G$116=$B18)*(Tervezettidő!$L$3:$BA$3=AJ$14)*(Tervezettidő!$L$5:$BA$116))</f>
        <v>0</v>
      </c>
      <c r="AK18" s="80" cm="1">
        <f t="array" aca="1" ref="AK18" ca="1">SUMPRODUCT((Tervezettidő!$G$5:$G$116=$B18)*(Tervezettidő!$L$3:$BA$3=AK$14)*(Tervezettidő!$L$5:$BA$116))</f>
        <v>0</v>
      </c>
      <c r="AL18" s="80" cm="1">
        <f t="array" aca="1" ref="AL18" ca="1">SUMPRODUCT((Tervezettidő!$G$5:$G$116=$B18)*(Tervezettidő!$L$3:$BA$3=AL$14)*(Tervezettidő!$L$5:$BA$116))</f>
        <v>0</v>
      </c>
      <c r="AM18" s="80" cm="1">
        <f t="array" aca="1" ref="AM18" ca="1">SUMPRODUCT((Tervezettidő!$G$5:$G$116=$B18)*(Tervezettidő!$L$3:$BA$3=AM$14)*(Tervezettidő!$L$5:$BA$116))</f>
        <v>0</v>
      </c>
      <c r="AN18" s="80" cm="1">
        <f t="array" aca="1" ref="AN18" ca="1">SUMPRODUCT((Tervezettidő!$G$5:$G$116=$B18)*(Tervezettidő!$L$3:$BA$3=AN$14)*(Tervezettidő!$L$5:$BA$116))</f>
        <v>0</v>
      </c>
      <c r="AO18" s="80" cm="1">
        <f t="array" aca="1" ref="AO18" ca="1">SUMPRODUCT((Tervezettidő!$G$5:$G$116=$B18)*(Tervezettidő!$L$3:$BA$3=AO$14)*(Tervezettidő!$L$5:$BA$116))</f>
        <v>0</v>
      </c>
      <c r="AP18" s="80" cm="1">
        <f t="array" aca="1" ref="AP18" ca="1">SUMPRODUCT((Tervezettidő!$G$5:$G$116=$B18)*(Tervezettidő!$L$3:$BA$3=AP$14)*(Tervezettidő!$L$5:$BA$116))</f>
        <v>0</v>
      </c>
      <c r="AQ18" s="80" cm="1">
        <f t="array" aca="1" ref="AQ18" ca="1">SUMPRODUCT((Tervezettidő!$G$5:$G$116=$B18)*(Tervezettidő!$L$3:$BA$3=AQ$14)*(Tervezettidő!$L$5:$BA$116))</f>
        <v>0</v>
      </c>
      <c r="AR18" s="80" cm="1">
        <f t="array" aca="1" ref="AR18" ca="1">SUMPRODUCT((Tervezettidő!$G$5:$G$116=$B18)*(Tervezettidő!$L$3:$BA$3=AR$14)*(Tervezettidő!$L$5:$BA$116))</f>
        <v>0</v>
      </c>
      <c r="AS18" s="113" cm="1">
        <f t="array" aca="1" ref="AS18" ca="1">SUMPRODUCT((Tervezettidő!$G$5:$G$116=$B18)*(Tervezettidő!$L$3:$BA$3=AS$14)*(Tervezettidő!$L$5:$BA$116))</f>
        <v>0</v>
      </c>
    </row>
    <row r="19" spans="1:45" x14ac:dyDescent="0.3">
      <c r="A19" s="112">
        <v>4</v>
      </c>
      <c r="B19" s="70" t="s">
        <v>201</v>
      </c>
      <c r="C19" s="80">
        <f t="shared" ca="1" si="85"/>
        <v>3.5761574074074067</v>
      </c>
      <c r="D19" s="80" cm="1">
        <f t="array" aca="1" ref="D19" ca="1">SUMPRODUCT((Tervezettidő!$G$5:$G$116=$B19)*(Tervezettidő!$L$3:$BA$3=D$14)*(Tervezettidő!$L$5:$BA$116))</f>
        <v>0</v>
      </c>
      <c r="E19" s="80" cm="1">
        <f t="array" aca="1" ref="E19" ca="1">SUMPRODUCT((Tervezettidő!$G$5:$G$116=$B19)*(Tervezettidő!$L$3:$BA$3=E$14)*(Tervezettidő!$L$5:$BA$116))</f>
        <v>0</v>
      </c>
      <c r="F19" s="80" cm="1">
        <f t="array" aca="1" ref="F19" ca="1">SUMPRODUCT((Tervezettidő!$G$5:$G$116=$B19)*(Tervezettidő!$L$3:$BA$3=F$14)*(Tervezettidő!$L$5:$BA$116))</f>
        <v>0</v>
      </c>
      <c r="G19" s="80" cm="1">
        <f t="array" aca="1" ref="G19" ca="1">SUMPRODUCT((Tervezettidő!$G$5:$G$116=$B19)*(Tervezettidő!$L$3:$BA$3=G$14)*(Tervezettidő!$L$5:$BA$116))</f>
        <v>0</v>
      </c>
      <c r="H19" s="80" cm="1">
        <f t="array" aca="1" ref="H19" ca="1">SUMPRODUCT((Tervezettidő!$G$5:$G$116=$B19)*(Tervezettidő!$L$3:$BA$3=H$14)*(Tervezettidő!$L$5:$BA$116))</f>
        <v>0</v>
      </c>
      <c r="I19" s="80" cm="1">
        <f t="array" aca="1" ref="I19" ca="1">SUMPRODUCT((Tervezettidő!$G$5:$G$116=$B19)*(Tervezettidő!$L$3:$BA$3=I$14)*(Tervezettidő!$L$5:$BA$116))</f>
        <v>0</v>
      </c>
      <c r="J19" s="80" cm="1">
        <f t="array" aca="1" ref="J19" ca="1">SUMPRODUCT((Tervezettidő!$G$5:$G$116=$B19)*(Tervezettidő!$L$3:$BA$3=J$14)*(Tervezettidő!$L$5:$BA$116))</f>
        <v>0</v>
      </c>
      <c r="K19" s="80" cm="1">
        <f t="array" aca="1" ref="K19" ca="1">SUMPRODUCT((Tervezettidő!$G$5:$G$116=$B19)*(Tervezettidő!$L$3:$BA$3=K$14)*(Tervezettidő!$L$5:$BA$116))</f>
        <v>0</v>
      </c>
      <c r="L19" s="80" cm="1">
        <f t="array" aca="1" ref="L19" ca="1">SUMPRODUCT((Tervezettidő!$G$5:$G$116=$B19)*(Tervezettidő!$L$3:$BA$3=L$14)*(Tervezettidő!$L$5:$BA$116))</f>
        <v>0</v>
      </c>
      <c r="M19" s="80" cm="1">
        <f t="array" aca="1" ref="M19" ca="1">SUMPRODUCT((Tervezettidő!$G$5:$G$116=$B19)*(Tervezettidő!$L$3:$BA$3=M$14)*(Tervezettidő!$L$5:$BA$116))</f>
        <v>0</v>
      </c>
      <c r="N19" s="80" cm="1">
        <f t="array" aca="1" ref="N19" ca="1">SUMPRODUCT((Tervezettidő!$G$5:$G$116=$B19)*(Tervezettidő!$L$3:$BA$3=N$14)*(Tervezettidő!$L$5:$BA$116))</f>
        <v>0</v>
      </c>
      <c r="O19" s="80" cm="1">
        <f t="array" aca="1" ref="O19" ca="1">SUMPRODUCT((Tervezettidő!$G$5:$G$116=$B19)*(Tervezettidő!$L$3:$BA$3=O$14)*(Tervezettidő!$L$5:$BA$116))</f>
        <v>0.32974537037037033</v>
      </c>
      <c r="P19" s="80" cm="1">
        <f t="array" aca="1" ref="P19" ca="1">SUMPRODUCT((Tervezettidő!$G$5:$G$116=$B19)*(Tervezettidő!$L$3:$BA$3=P$14)*(Tervezettidő!$L$5:$BA$116))</f>
        <v>0.32974537037037033</v>
      </c>
      <c r="Q19" s="80" cm="1">
        <f t="array" aca="1" ref="Q19" ca="1">SUMPRODUCT((Tervezettidő!$G$5:$G$116=$B19)*(Tervezettidő!$L$3:$BA$3=Q$14)*(Tervezettidő!$L$5:$BA$116))</f>
        <v>0</v>
      </c>
      <c r="R19" s="80" cm="1">
        <f t="array" aca="1" ref="R19" ca="1">SUMPRODUCT((Tervezettidő!$G$5:$G$116=$B19)*(Tervezettidő!$L$3:$BA$3=R$14)*(Tervezettidő!$L$5:$BA$116))</f>
        <v>0</v>
      </c>
      <c r="S19" s="80" cm="1">
        <f t="array" aca="1" ref="S19" ca="1">SUMPRODUCT((Tervezettidő!$G$5:$G$116=$B19)*(Tervezettidő!$L$3:$BA$3=S$14)*(Tervezettidő!$L$5:$BA$116))</f>
        <v>0</v>
      </c>
      <c r="T19" s="80" cm="1">
        <f t="array" aca="1" ref="T19" ca="1">SUMPRODUCT((Tervezettidő!$G$5:$G$116=$B19)*(Tervezettidő!$L$3:$BA$3=T$14)*(Tervezettidő!$L$5:$BA$116))</f>
        <v>0</v>
      </c>
      <c r="U19" s="80" cm="1">
        <f t="array" aca="1" ref="U19" ca="1">SUMPRODUCT((Tervezettidő!$G$5:$G$116=$B19)*(Tervezettidő!$L$3:$BA$3=U$14)*(Tervezettidő!$L$5:$BA$116))</f>
        <v>0.32407407407407407</v>
      </c>
      <c r="V19" s="80" cm="1">
        <f t="array" aca="1" ref="V19" ca="1">SUMPRODUCT((Tervezettidő!$G$5:$G$116=$B19)*(Tervezettidő!$L$3:$BA$3=V$14)*(Tervezettidő!$L$5:$BA$116))</f>
        <v>0.32407407407407407</v>
      </c>
      <c r="W19" s="80" cm="1">
        <f t="array" aca="1" ref="W19" ca="1">SUMPRODUCT((Tervezettidő!$G$5:$G$116=$B19)*(Tervezettidő!$L$3:$BA$3=W$14)*(Tervezettidő!$L$5:$BA$116))</f>
        <v>0.32407407407407407</v>
      </c>
      <c r="X19" s="80" cm="1">
        <f t="array" aca="1" ref="X19" ca="1">SUMPRODUCT((Tervezettidő!$G$5:$G$116=$B19)*(Tervezettidő!$L$3:$BA$3=X$14)*(Tervezettidő!$L$5:$BA$116))</f>
        <v>0</v>
      </c>
      <c r="Y19" s="80" cm="1">
        <f t="array" aca="1" ref="Y19" ca="1">SUMPRODUCT((Tervezettidő!$G$5:$G$116=$B19)*(Tervezettidő!$L$3:$BA$3=Y$14)*(Tervezettidő!$L$5:$BA$116))</f>
        <v>0</v>
      </c>
      <c r="Z19" s="80" cm="1">
        <f t="array" aca="1" ref="Z19" ca="1">SUMPRODUCT((Tervezettidő!$G$5:$G$116=$B19)*(Tervezettidő!$L$3:$BA$3=Z$14)*(Tervezettidő!$L$5:$BA$116))</f>
        <v>0.32407407407407407</v>
      </c>
      <c r="AA19" s="80" cm="1">
        <f t="array" aca="1" ref="AA19" ca="1">SUMPRODUCT((Tervezettidő!$G$5:$G$116=$B19)*(Tervezettidő!$L$3:$BA$3=AA$14)*(Tervezettidő!$L$5:$BA$116))</f>
        <v>0.32407407407407407</v>
      </c>
      <c r="AB19" s="80" cm="1">
        <f t="array" aca="1" ref="AB19" ca="1">SUMPRODUCT((Tervezettidő!$G$5:$G$116=$B19)*(Tervezettidő!$L$3:$BA$3=AB$14)*(Tervezettidő!$L$5:$BA$116))</f>
        <v>0.32407407407407407</v>
      </c>
      <c r="AC19" s="80" cm="1">
        <f t="array" aca="1" ref="AC19" ca="1">SUMPRODUCT((Tervezettidő!$G$5:$G$116=$B19)*(Tervezettidő!$L$3:$BA$3=AC$14)*(Tervezettidő!$L$5:$BA$116))</f>
        <v>0.32407407407407407</v>
      </c>
      <c r="AD19" s="80" cm="1">
        <f t="array" aca="1" ref="AD19" ca="1">SUMPRODUCT((Tervezettidő!$G$5:$G$116=$B19)*(Tervezettidő!$L$3:$BA$3=AD$14)*(Tervezettidő!$L$5:$BA$116))</f>
        <v>0.32407407407407407</v>
      </c>
      <c r="AE19" s="80" cm="1">
        <f t="array" aca="1" ref="AE19" ca="1">SUMPRODUCT((Tervezettidő!$G$5:$G$116=$B19)*(Tervezettidő!$L$3:$BA$3=AE$14)*(Tervezettidő!$L$5:$BA$116))</f>
        <v>0</v>
      </c>
      <c r="AF19" s="80" cm="1">
        <f t="array" aca="1" ref="AF19" ca="1">SUMPRODUCT((Tervezettidő!$G$5:$G$116=$B19)*(Tervezettidő!$L$3:$BA$3=AF$14)*(Tervezettidő!$L$5:$BA$116))</f>
        <v>0</v>
      </c>
      <c r="AG19" s="80" cm="1">
        <f t="array" aca="1" ref="AG19" ca="1">SUMPRODUCT((Tervezettidő!$G$5:$G$116=$B19)*(Tervezettidő!$L$3:$BA$3=AG$14)*(Tervezettidő!$L$5:$BA$116))</f>
        <v>0.32407407407407407</v>
      </c>
      <c r="AH19" s="80" cm="1">
        <f t="array" aca="1" ref="AH19" ca="1">SUMPRODUCT((Tervezettidő!$G$5:$G$116=$B19)*(Tervezettidő!$L$3:$BA$3=AH$14)*(Tervezettidő!$L$5:$BA$116))</f>
        <v>0</v>
      </c>
      <c r="AI19" s="80" cm="1">
        <f t="array" aca="1" ref="AI19" ca="1">SUMPRODUCT((Tervezettidő!$G$5:$G$116=$B19)*(Tervezettidő!$L$3:$BA$3=AI$14)*(Tervezettidő!$L$5:$BA$116))</f>
        <v>0</v>
      </c>
      <c r="AJ19" s="80" cm="1">
        <f t="array" aca="1" ref="AJ19" ca="1">SUMPRODUCT((Tervezettidő!$G$5:$G$116=$B19)*(Tervezettidő!$L$3:$BA$3=AJ$14)*(Tervezettidő!$L$5:$BA$116))</f>
        <v>0</v>
      </c>
      <c r="AK19" s="80" cm="1">
        <f t="array" aca="1" ref="AK19" ca="1">SUMPRODUCT((Tervezettidő!$G$5:$G$116=$B19)*(Tervezettidő!$L$3:$BA$3=AK$14)*(Tervezettidő!$L$5:$BA$116))</f>
        <v>0</v>
      </c>
      <c r="AL19" s="80" cm="1">
        <f t="array" aca="1" ref="AL19" ca="1">SUMPRODUCT((Tervezettidő!$G$5:$G$116=$B19)*(Tervezettidő!$L$3:$BA$3=AL$14)*(Tervezettidő!$L$5:$BA$116))</f>
        <v>0</v>
      </c>
      <c r="AM19" s="80" cm="1">
        <f t="array" aca="1" ref="AM19" ca="1">SUMPRODUCT((Tervezettidő!$G$5:$G$116=$B19)*(Tervezettidő!$L$3:$BA$3=AM$14)*(Tervezettidő!$L$5:$BA$116))</f>
        <v>0</v>
      </c>
      <c r="AN19" s="80" cm="1">
        <f t="array" aca="1" ref="AN19" ca="1">SUMPRODUCT((Tervezettidő!$G$5:$G$116=$B19)*(Tervezettidő!$L$3:$BA$3=AN$14)*(Tervezettidő!$L$5:$BA$116))</f>
        <v>0</v>
      </c>
      <c r="AO19" s="80" cm="1">
        <f t="array" aca="1" ref="AO19" ca="1">SUMPRODUCT((Tervezettidő!$G$5:$G$116=$B19)*(Tervezettidő!$L$3:$BA$3=AO$14)*(Tervezettidő!$L$5:$BA$116))</f>
        <v>0</v>
      </c>
      <c r="AP19" s="80" cm="1">
        <f t="array" aca="1" ref="AP19" ca="1">SUMPRODUCT((Tervezettidő!$G$5:$G$116=$B19)*(Tervezettidő!$L$3:$BA$3=AP$14)*(Tervezettidő!$L$5:$BA$116))</f>
        <v>0</v>
      </c>
      <c r="AQ19" s="80" cm="1">
        <f t="array" aca="1" ref="AQ19" ca="1">SUMPRODUCT((Tervezettidő!$G$5:$G$116=$B19)*(Tervezettidő!$L$3:$BA$3=AQ$14)*(Tervezettidő!$L$5:$BA$116))</f>
        <v>0</v>
      </c>
      <c r="AR19" s="80" cm="1">
        <f t="array" aca="1" ref="AR19" ca="1">SUMPRODUCT((Tervezettidő!$G$5:$G$116=$B19)*(Tervezettidő!$L$3:$BA$3=AR$14)*(Tervezettidő!$L$5:$BA$116))</f>
        <v>0</v>
      </c>
      <c r="AS19" s="113" cm="1">
        <f t="array" aca="1" ref="AS19" ca="1">SUMPRODUCT((Tervezettidő!$G$5:$G$116=$B19)*(Tervezettidő!$L$3:$BA$3=AS$14)*(Tervezettidő!$L$5:$BA$116))</f>
        <v>0</v>
      </c>
    </row>
    <row r="20" spans="1:45" x14ac:dyDescent="0.3">
      <c r="A20" s="112">
        <v>5</v>
      </c>
      <c r="B20" s="70" t="s">
        <v>192</v>
      </c>
      <c r="C20" s="80">
        <f t="shared" ca="1" si="85"/>
        <v>0.21388888888888891</v>
      </c>
      <c r="D20" s="80" cm="1">
        <f t="array" aca="1" ref="D20" ca="1">SUMPRODUCT((Tervezettidő!$G$5:$G$116=$B20)*(Tervezettidő!$L$3:$BA$3=D$14)*(Tervezettidő!$L$5:$BA$116))</f>
        <v>0</v>
      </c>
      <c r="E20" s="80" cm="1">
        <f t="array" aca="1" ref="E20" ca="1">SUMPRODUCT((Tervezettidő!$G$5:$G$116=$B20)*(Tervezettidő!$L$3:$BA$3=E$14)*(Tervezettidő!$L$5:$BA$116))</f>
        <v>0</v>
      </c>
      <c r="F20" s="80" cm="1">
        <f t="array" aca="1" ref="F20" ca="1">SUMPRODUCT((Tervezettidő!$G$5:$G$116=$B20)*(Tervezettidő!$L$3:$BA$3=F$14)*(Tervezettidő!$L$5:$BA$116))</f>
        <v>0</v>
      </c>
      <c r="G20" s="80" cm="1">
        <f t="array" aca="1" ref="G20" ca="1">SUMPRODUCT((Tervezettidő!$G$5:$G$116=$B20)*(Tervezettidő!$L$3:$BA$3=G$14)*(Tervezettidő!$L$5:$BA$116))</f>
        <v>0</v>
      </c>
      <c r="H20" s="80" cm="1">
        <f t="array" aca="1" ref="H20" ca="1">SUMPRODUCT((Tervezettidő!$G$5:$G$116=$B20)*(Tervezettidő!$L$3:$BA$3=H$14)*(Tervezettidő!$L$5:$BA$116))</f>
        <v>0</v>
      </c>
      <c r="I20" s="80" cm="1">
        <f t="array" aca="1" ref="I20" ca="1">SUMPRODUCT((Tervezettidő!$G$5:$G$116=$B20)*(Tervezettidő!$L$3:$BA$3=I$14)*(Tervezettidő!$L$5:$BA$116))</f>
        <v>0</v>
      </c>
      <c r="J20" s="80" cm="1">
        <f t="array" aca="1" ref="J20" ca="1">SUMPRODUCT((Tervezettidő!$G$5:$G$116=$B20)*(Tervezettidő!$L$3:$BA$3=J$14)*(Tervezettidő!$L$5:$BA$116))</f>
        <v>0</v>
      </c>
      <c r="K20" s="80" cm="1">
        <f t="array" aca="1" ref="K20" ca="1">SUMPRODUCT((Tervezettidő!$G$5:$G$116=$B20)*(Tervezettidő!$L$3:$BA$3=K$14)*(Tervezettidő!$L$5:$BA$116))</f>
        <v>0</v>
      </c>
      <c r="L20" s="80" cm="1">
        <f t="array" aca="1" ref="L20" ca="1">SUMPRODUCT((Tervezettidő!$G$5:$G$116=$B20)*(Tervezettidő!$L$3:$BA$3=L$14)*(Tervezettidő!$L$5:$BA$116))</f>
        <v>0</v>
      </c>
      <c r="M20" s="80" cm="1">
        <f t="array" aca="1" ref="M20" ca="1">SUMPRODUCT((Tervezettidő!$G$5:$G$116=$B20)*(Tervezettidő!$L$3:$BA$3=M$14)*(Tervezettidő!$L$5:$BA$116))</f>
        <v>0</v>
      </c>
      <c r="N20" s="80" cm="1">
        <f t="array" aca="1" ref="N20" ca="1">SUMPRODUCT((Tervezettidő!$G$5:$G$116=$B20)*(Tervezettidő!$L$3:$BA$3=N$14)*(Tervezettidő!$L$5:$BA$116))</f>
        <v>0.21388888888888891</v>
      </c>
      <c r="O20" s="80" cm="1">
        <f t="array" aca="1" ref="O20" ca="1">SUMPRODUCT((Tervezettidő!$G$5:$G$116=$B20)*(Tervezettidő!$L$3:$BA$3=O$14)*(Tervezettidő!$L$5:$BA$116))</f>
        <v>0</v>
      </c>
      <c r="P20" s="80" cm="1">
        <f t="array" aca="1" ref="P20" ca="1">SUMPRODUCT((Tervezettidő!$G$5:$G$116=$B20)*(Tervezettidő!$L$3:$BA$3=P$14)*(Tervezettidő!$L$5:$BA$116))</f>
        <v>0</v>
      </c>
      <c r="Q20" s="80" cm="1">
        <f t="array" aca="1" ref="Q20" ca="1">SUMPRODUCT((Tervezettidő!$G$5:$G$116=$B20)*(Tervezettidő!$L$3:$BA$3=Q$14)*(Tervezettidő!$L$5:$BA$116))</f>
        <v>0</v>
      </c>
      <c r="R20" s="80" cm="1">
        <f t="array" aca="1" ref="R20" ca="1">SUMPRODUCT((Tervezettidő!$G$5:$G$116=$B20)*(Tervezettidő!$L$3:$BA$3=R$14)*(Tervezettidő!$L$5:$BA$116))</f>
        <v>0</v>
      </c>
      <c r="S20" s="80" cm="1">
        <f t="array" aca="1" ref="S20" ca="1">SUMPRODUCT((Tervezettidő!$G$5:$G$116=$B20)*(Tervezettidő!$L$3:$BA$3=S$14)*(Tervezettidő!$L$5:$BA$116))</f>
        <v>0</v>
      </c>
      <c r="T20" s="80" cm="1">
        <f t="array" aca="1" ref="T20" ca="1">SUMPRODUCT((Tervezettidő!$G$5:$G$116=$B20)*(Tervezettidő!$L$3:$BA$3=T$14)*(Tervezettidő!$L$5:$BA$116))</f>
        <v>0</v>
      </c>
      <c r="U20" s="80" cm="1">
        <f t="array" aca="1" ref="U20" ca="1">SUMPRODUCT((Tervezettidő!$G$5:$G$116=$B20)*(Tervezettidő!$L$3:$BA$3=U$14)*(Tervezettidő!$L$5:$BA$116))</f>
        <v>0</v>
      </c>
      <c r="V20" s="80" cm="1">
        <f t="array" aca="1" ref="V20" ca="1">SUMPRODUCT((Tervezettidő!$G$5:$G$116=$B20)*(Tervezettidő!$L$3:$BA$3=V$14)*(Tervezettidő!$L$5:$BA$116))</f>
        <v>0</v>
      </c>
      <c r="W20" s="80" cm="1">
        <f t="array" aca="1" ref="W20" ca="1">SUMPRODUCT((Tervezettidő!$G$5:$G$116=$B20)*(Tervezettidő!$L$3:$BA$3=W$14)*(Tervezettidő!$L$5:$BA$116))</f>
        <v>0</v>
      </c>
      <c r="X20" s="80" cm="1">
        <f t="array" aca="1" ref="X20" ca="1">SUMPRODUCT((Tervezettidő!$G$5:$G$116=$B20)*(Tervezettidő!$L$3:$BA$3=X$14)*(Tervezettidő!$L$5:$BA$116))</f>
        <v>0</v>
      </c>
      <c r="Y20" s="80" cm="1">
        <f t="array" aca="1" ref="Y20" ca="1">SUMPRODUCT((Tervezettidő!$G$5:$G$116=$B20)*(Tervezettidő!$L$3:$BA$3=Y$14)*(Tervezettidő!$L$5:$BA$116))</f>
        <v>0</v>
      </c>
      <c r="Z20" s="80" cm="1">
        <f t="array" aca="1" ref="Z20" ca="1">SUMPRODUCT((Tervezettidő!$G$5:$G$116=$B20)*(Tervezettidő!$L$3:$BA$3=Z$14)*(Tervezettidő!$L$5:$BA$116))</f>
        <v>0</v>
      </c>
      <c r="AA20" s="80" cm="1">
        <f t="array" aca="1" ref="AA20" ca="1">SUMPRODUCT((Tervezettidő!$G$5:$G$116=$B20)*(Tervezettidő!$L$3:$BA$3=AA$14)*(Tervezettidő!$L$5:$BA$116))</f>
        <v>0</v>
      </c>
      <c r="AB20" s="80" cm="1">
        <f t="array" aca="1" ref="AB20" ca="1">SUMPRODUCT((Tervezettidő!$G$5:$G$116=$B20)*(Tervezettidő!$L$3:$BA$3=AB$14)*(Tervezettidő!$L$5:$BA$116))</f>
        <v>0</v>
      </c>
      <c r="AC20" s="80" cm="1">
        <f t="array" aca="1" ref="AC20" ca="1">SUMPRODUCT((Tervezettidő!$G$5:$G$116=$B20)*(Tervezettidő!$L$3:$BA$3=AC$14)*(Tervezettidő!$L$5:$BA$116))</f>
        <v>0</v>
      </c>
      <c r="AD20" s="80" cm="1">
        <f t="array" aca="1" ref="AD20" ca="1">SUMPRODUCT((Tervezettidő!$G$5:$G$116=$B20)*(Tervezettidő!$L$3:$BA$3=AD$14)*(Tervezettidő!$L$5:$BA$116))</f>
        <v>0</v>
      </c>
      <c r="AE20" s="80" cm="1">
        <f t="array" aca="1" ref="AE20" ca="1">SUMPRODUCT((Tervezettidő!$G$5:$G$116=$B20)*(Tervezettidő!$L$3:$BA$3=AE$14)*(Tervezettidő!$L$5:$BA$116))</f>
        <v>0</v>
      </c>
      <c r="AF20" s="80" cm="1">
        <f t="array" aca="1" ref="AF20" ca="1">SUMPRODUCT((Tervezettidő!$G$5:$G$116=$B20)*(Tervezettidő!$L$3:$BA$3=AF$14)*(Tervezettidő!$L$5:$BA$116))</f>
        <v>0</v>
      </c>
      <c r="AG20" s="80" cm="1">
        <f t="array" aca="1" ref="AG20" ca="1">SUMPRODUCT((Tervezettidő!$G$5:$G$116=$B20)*(Tervezettidő!$L$3:$BA$3=AG$14)*(Tervezettidő!$L$5:$BA$116))</f>
        <v>0</v>
      </c>
      <c r="AH20" s="80" cm="1">
        <f t="array" aca="1" ref="AH20" ca="1">SUMPRODUCT((Tervezettidő!$G$5:$G$116=$B20)*(Tervezettidő!$L$3:$BA$3=AH$14)*(Tervezettidő!$L$5:$BA$116))</f>
        <v>0</v>
      </c>
      <c r="AI20" s="80" cm="1">
        <f t="array" aca="1" ref="AI20" ca="1">SUMPRODUCT((Tervezettidő!$G$5:$G$116=$B20)*(Tervezettidő!$L$3:$BA$3=AI$14)*(Tervezettidő!$L$5:$BA$116))</f>
        <v>0</v>
      </c>
      <c r="AJ20" s="80" cm="1">
        <f t="array" aca="1" ref="AJ20" ca="1">SUMPRODUCT((Tervezettidő!$G$5:$G$116=$B20)*(Tervezettidő!$L$3:$BA$3=AJ$14)*(Tervezettidő!$L$5:$BA$116))</f>
        <v>0</v>
      </c>
      <c r="AK20" s="80" cm="1">
        <f t="array" aca="1" ref="AK20" ca="1">SUMPRODUCT((Tervezettidő!$G$5:$G$116=$B20)*(Tervezettidő!$L$3:$BA$3=AK$14)*(Tervezettidő!$L$5:$BA$116))</f>
        <v>0</v>
      </c>
      <c r="AL20" s="80" cm="1">
        <f t="array" aca="1" ref="AL20" ca="1">SUMPRODUCT((Tervezettidő!$G$5:$G$116=$B20)*(Tervezettidő!$L$3:$BA$3=AL$14)*(Tervezettidő!$L$5:$BA$116))</f>
        <v>0</v>
      </c>
      <c r="AM20" s="80" cm="1">
        <f t="array" aca="1" ref="AM20" ca="1">SUMPRODUCT((Tervezettidő!$G$5:$G$116=$B20)*(Tervezettidő!$L$3:$BA$3=AM$14)*(Tervezettidő!$L$5:$BA$116))</f>
        <v>0</v>
      </c>
      <c r="AN20" s="80" cm="1">
        <f t="array" aca="1" ref="AN20" ca="1">SUMPRODUCT((Tervezettidő!$G$5:$G$116=$B20)*(Tervezettidő!$L$3:$BA$3=AN$14)*(Tervezettidő!$L$5:$BA$116))</f>
        <v>0</v>
      </c>
      <c r="AO20" s="80" cm="1">
        <f t="array" aca="1" ref="AO20" ca="1">SUMPRODUCT((Tervezettidő!$G$5:$G$116=$B20)*(Tervezettidő!$L$3:$BA$3=AO$14)*(Tervezettidő!$L$5:$BA$116))</f>
        <v>0</v>
      </c>
      <c r="AP20" s="80" cm="1">
        <f t="array" aca="1" ref="AP20" ca="1">SUMPRODUCT((Tervezettidő!$G$5:$G$116=$B20)*(Tervezettidő!$L$3:$BA$3=AP$14)*(Tervezettidő!$L$5:$BA$116))</f>
        <v>0</v>
      </c>
      <c r="AQ20" s="80" cm="1">
        <f t="array" aca="1" ref="AQ20" ca="1">SUMPRODUCT((Tervezettidő!$G$5:$G$116=$B20)*(Tervezettidő!$L$3:$BA$3=AQ$14)*(Tervezettidő!$L$5:$BA$116))</f>
        <v>0</v>
      </c>
      <c r="AR20" s="80" cm="1">
        <f t="array" aca="1" ref="AR20" ca="1">SUMPRODUCT((Tervezettidő!$G$5:$G$116=$B20)*(Tervezettidő!$L$3:$BA$3=AR$14)*(Tervezettidő!$L$5:$BA$116))</f>
        <v>0</v>
      </c>
      <c r="AS20" s="113" cm="1">
        <f t="array" aca="1" ref="AS20" ca="1">SUMPRODUCT((Tervezettidő!$G$5:$G$116=$B20)*(Tervezettidő!$L$3:$BA$3=AS$14)*(Tervezettidő!$L$5:$BA$116))</f>
        <v>0</v>
      </c>
    </row>
    <row r="21" spans="1:45" x14ac:dyDescent="0.3">
      <c r="A21" s="112">
        <v>6</v>
      </c>
      <c r="B21" s="70" t="s">
        <v>208</v>
      </c>
      <c r="C21" s="80">
        <f t="shared" ca="1" si="85"/>
        <v>6.0312499999999991E-2</v>
      </c>
      <c r="D21" s="80" cm="1">
        <f t="array" aca="1" ref="D21" ca="1">SUMPRODUCT((Tervezettidő!$G$5:$G$116=$B21)*(Tervezettidő!$L$3:$BA$3=D$14)*(Tervezettidő!$L$5:$BA$116))</f>
        <v>0</v>
      </c>
      <c r="E21" s="80" cm="1">
        <f t="array" aca="1" ref="E21" ca="1">SUMPRODUCT((Tervezettidő!$G$5:$G$116=$B21)*(Tervezettidő!$L$3:$BA$3=E$14)*(Tervezettidő!$L$5:$BA$116))</f>
        <v>0</v>
      </c>
      <c r="F21" s="80" cm="1">
        <f t="array" aca="1" ref="F21" ca="1">SUMPRODUCT((Tervezettidő!$G$5:$G$116=$B21)*(Tervezettidő!$L$3:$BA$3=F$14)*(Tervezettidő!$L$5:$BA$116))</f>
        <v>0</v>
      </c>
      <c r="G21" s="80" cm="1">
        <f t="array" aca="1" ref="G21" ca="1">SUMPRODUCT((Tervezettidő!$G$5:$G$116=$B21)*(Tervezettidő!$L$3:$BA$3=G$14)*(Tervezettidő!$L$5:$BA$116))</f>
        <v>0</v>
      </c>
      <c r="H21" s="80" cm="1">
        <f t="array" aca="1" ref="H21" ca="1">SUMPRODUCT((Tervezettidő!$G$5:$G$116=$B21)*(Tervezettidő!$L$3:$BA$3=H$14)*(Tervezettidő!$L$5:$BA$116))</f>
        <v>0</v>
      </c>
      <c r="I21" s="80" cm="1">
        <f t="array" aca="1" ref="I21" ca="1">SUMPRODUCT((Tervezettidő!$G$5:$G$116=$B21)*(Tervezettidő!$L$3:$BA$3=I$14)*(Tervezettidő!$L$5:$BA$116))</f>
        <v>0</v>
      </c>
      <c r="J21" s="80" cm="1">
        <f t="array" aca="1" ref="J21" ca="1">SUMPRODUCT((Tervezettidő!$G$5:$G$116=$B21)*(Tervezettidő!$L$3:$BA$3=J$14)*(Tervezettidő!$L$5:$BA$116))</f>
        <v>0</v>
      </c>
      <c r="K21" s="80" cm="1">
        <f t="array" aca="1" ref="K21" ca="1">SUMPRODUCT((Tervezettidő!$G$5:$G$116=$B21)*(Tervezettidő!$L$3:$BA$3=K$14)*(Tervezettidő!$L$5:$BA$116))</f>
        <v>0</v>
      </c>
      <c r="L21" s="80" cm="1">
        <f t="array" aca="1" ref="L21" ca="1">SUMPRODUCT((Tervezettidő!$G$5:$G$116=$B21)*(Tervezettidő!$L$3:$BA$3=L$14)*(Tervezettidő!$L$5:$BA$116))</f>
        <v>0</v>
      </c>
      <c r="M21" s="80" cm="1">
        <f t="array" aca="1" ref="M21" ca="1">SUMPRODUCT((Tervezettidő!$G$5:$G$116=$B21)*(Tervezettidő!$L$3:$BA$3=M$14)*(Tervezettidő!$L$5:$BA$116))</f>
        <v>0</v>
      </c>
      <c r="N21" s="80" cm="1">
        <f t="array" aca="1" ref="N21" ca="1">SUMPRODUCT((Tervezettidő!$G$5:$G$116=$B21)*(Tervezettidő!$L$3:$BA$3=N$14)*(Tervezettidő!$L$5:$BA$116))</f>
        <v>0</v>
      </c>
      <c r="O21" s="80" cm="1">
        <f t="array" aca="1" ref="O21" ca="1">SUMPRODUCT((Tervezettidő!$G$5:$G$116=$B21)*(Tervezettidő!$L$3:$BA$3=O$14)*(Tervezettidő!$L$5:$BA$116))</f>
        <v>0</v>
      </c>
      <c r="P21" s="80" cm="1">
        <f t="array" aca="1" ref="P21" ca="1">SUMPRODUCT((Tervezettidő!$G$5:$G$116=$B21)*(Tervezettidő!$L$3:$BA$3=P$14)*(Tervezettidő!$L$5:$BA$116))</f>
        <v>0</v>
      </c>
      <c r="Q21" s="80" cm="1">
        <f t="array" aca="1" ref="Q21" ca="1">SUMPRODUCT((Tervezettidő!$G$5:$G$116=$B21)*(Tervezettidő!$L$3:$BA$3=Q$14)*(Tervezettidő!$L$5:$BA$116))</f>
        <v>0</v>
      </c>
      <c r="R21" s="80" cm="1">
        <f t="array" aca="1" ref="R21" ca="1">SUMPRODUCT((Tervezettidő!$G$5:$G$116=$B21)*(Tervezettidő!$L$3:$BA$3=R$14)*(Tervezettidő!$L$5:$BA$116))</f>
        <v>0</v>
      </c>
      <c r="S21" s="80" cm="1">
        <f t="array" aca="1" ref="S21" ca="1">SUMPRODUCT((Tervezettidő!$G$5:$G$116=$B21)*(Tervezettidő!$L$3:$BA$3=S$14)*(Tervezettidő!$L$5:$BA$116))</f>
        <v>0</v>
      </c>
      <c r="T21" s="80" cm="1">
        <f t="array" aca="1" ref="T21" ca="1">SUMPRODUCT((Tervezettidő!$G$5:$G$116=$B21)*(Tervezettidő!$L$3:$BA$3=T$14)*(Tervezettidő!$L$5:$BA$116))</f>
        <v>6.0312499999999991E-2</v>
      </c>
      <c r="U21" s="80" cm="1">
        <f t="array" aca="1" ref="U21" ca="1">SUMPRODUCT((Tervezettidő!$G$5:$G$116=$B21)*(Tervezettidő!$L$3:$BA$3=U$14)*(Tervezettidő!$L$5:$BA$116))</f>
        <v>0</v>
      </c>
      <c r="V21" s="80" cm="1">
        <f t="array" aca="1" ref="V21" ca="1">SUMPRODUCT((Tervezettidő!$G$5:$G$116=$B21)*(Tervezettidő!$L$3:$BA$3=V$14)*(Tervezettidő!$L$5:$BA$116))</f>
        <v>0</v>
      </c>
      <c r="W21" s="80" cm="1">
        <f t="array" aca="1" ref="W21" ca="1">SUMPRODUCT((Tervezettidő!$G$5:$G$116=$B21)*(Tervezettidő!$L$3:$BA$3=W$14)*(Tervezettidő!$L$5:$BA$116))</f>
        <v>0</v>
      </c>
      <c r="X21" s="80" cm="1">
        <f t="array" aca="1" ref="X21" ca="1">SUMPRODUCT((Tervezettidő!$G$5:$G$116=$B21)*(Tervezettidő!$L$3:$BA$3=X$14)*(Tervezettidő!$L$5:$BA$116))</f>
        <v>0</v>
      </c>
      <c r="Y21" s="80" cm="1">
        <f t="array" aca="1" ref="Y21" ca="1">SUMPRODUCT((Tervezettidő!$G$5:$G$116=$B21)*(Tervezettidő!$L$3:$BA$3=Y$14)*(Tervezettidő!$L$5:$BA$116))</f>
        <v>0</v>
      </c>
      <c r="Z21" s="80" cm="1">
        <f t="array" aca="1" ref="Z21" ca="1">SUMPRODUCT((Tervezettidő!$G$5:$G$116=$B21)*(Tervezettidő!$L$3:$BA$3=Z$14)*(Tervezettidő!$L$5:$BA$116))</f>
        <v>0</v>
      </c>
      <c r="AA21" s="80" cm="1">
        <f t="array" aca="1" ref="AA21" ca="1">SUMPRODUCT((Tervezettidő!$G$5:$G$116=$B21)*(Tervezettidő!$L$3:$BA$3=AA$14)*(Tervezettidő!$L$5:$BA$116))</f>
        <v>0</v>
      </c>
      <c r="AB21" s="80" cm="1">
        <f t="array" aca="1" ref="AB21" ca="1">SUMPRODUCT((Tervezettidő!$G$5:$G$116=$B21)*(Tervezettidő!$L$3:$BA$3=AB$14)*(Tervezettidő!$L$5:$BA$116))</f>
        <v>0</v>
      </c>
      <c r="AC21" s="80" cm="1">
        <f t="array" aca="1" ref="AC21" ca="1">SUMPRODUCT((Tervezettidő!$G$5:$G$116=$B21)*(Tervezettidő!$L$3:$BA$3=AC$14)*(Tervezettidő!$L$5:$BA$116))</f>
        <v>0</v>
      </c>
      <c r="AD21" s="80" cm="1">
        <f t="array" aca="1" ref="AD21" ca="1">SUMPRODUCT((Tervezettidő!$G$5:$G$116=$B21)*(Tervezettidő!$L$3:$BA$3=AD$14)*(Tervezettidő!$L$5:$BA$116))</f>
        <v>0</v>
      </c>
      <c r="AE21" s="80" cm="1">
        <f t="array" aca="1" ref="AE21" ca="1">SUMPRODUCT((Tervezettidő!$G$5:$G$116=$B21)*(Tervezettidő!$L$3:$BA$3=AE$14)*(Tervezettidő!$L$5:$BA$116))</f>
        <v>0</v>
      </c>
      <c r="AF21" s="80" cm="1">
        <f t="array" aca="1" ref="AF21" ca="1">SUMPRODUCT((Tervezettidő!$G$5:$G$116=$B21)*(Tervezettidő!$L$3:$BA$3=AF$14)*(Tervezettidő!$L$5:$BA$116))</f>
        <v>0</v>
      </c>
      <c r="AG21" s="80" cm="1">
        <f t="array" aca="1" ref="AG21" ca="1">SUMPRODUCT((Tervezettidő!$G$5:$G$116=$B21)*(Tervezettidő!$L$3:$BA$3=AG$14)*(Tervezettidő!$L$5:$BA$116))</f>
        <v>0</v>
      </c>
      <c r="AH21" s="80" cm="1">
        <f t="array" aca="1" ref="AH21" ca="1">SUMPRODUCT((Tervezettidő!$G$5:$G$116=$B21)*(Tervezettidő!$L$3:$BA$3=AH$14)*(Tervezettidő!$L$5:$BA$116))</f>
        <v>0</v>
      </c>
      <c r="AI21" s="80" cm="1">
        <f t="array" aca="1" ref="AI21" ca="1">SUMPRODUCT((Tervezettidő!$G$5:$G$116=$B21)*(Tervezettidő!$L$3:$BA$3=AI$14)*(Tervezettidő!$L$5:$BA$116))</f>
        <v>0</v>
      </c>
      <c r="AJ21" s="80" cm="1">
        <f t="array" aca="1" ref="AJ21" ca="1">SUMPRODUCT((Tervezettidő!$G$5:$G$116=$B21)*(Tervezettidő!$L$3:$BA$3=AJ$14)*(Tervezettidő!$L$5:$BA$116))</f>
        <v>0</v>
      </c>
      <c r="AK21" s="80" cm="1">
        <f t="array" aca="1" ref="AK21" ca="1">SUMPRODUCT((Tervezettidő!$G$5:$G$116=$B21)*(Tervezettidő!$L$3:$BA$3=AK$14)*(Tervezettidő!$L$5:$BA$116))</f>
        <v>0</v>
      </c>
      <c r="AL21" s="80" cm="1">
        <f t="array" aca="1" ref="AL21" ca="1">SUMPRODUCT((Tervezettidő!$G$5:$G$116=$B21)*(Tervezettidő!$L$3:$BA$3=AL$14)*(Tervezettidő!$L$5:$BA$116))</f>
        <v>0</v>
      </c>
      <c r="AM21" s="80" cm="1">
        <f t="array" aca="1" ref="AM21" ca="1">SUMPRODUCT((Tervezettidő!$G$5:$G$116=$B21)*(Tervezettidő!$L$3:$BA$3=AM$14)*(Tervezettidő!$L$5:$BA$116))</f>
        <v>0</v>
      </c>
      <c r="AN21" s="80" cm="1">
        <f t="array" aca="1" ref="AN21" ca="1">SUMPRODUCT((Tervezettidő!$G$5:$G$116=$B21)*(Tervezettidő!$L$3:$BA$3=AN$14)*(Tervezettidő!$L$5:$BA$116))</f>
        <v>0</v>
      </c>
      <c r="AO21" s="80" cm="1">
        <f t="array" aca="1" ref="AO21" ca="1">SUMPRODUCT((Tervezettidő!$G$5:$G$116=$B21)*(Tervezettidő!$L$3:$BA$3=AO$14)*(Tervezettidő!$L$5:$BA$116))</f>
        <v>0</v>
      </c>
      <c r="AP21" s="80" cm="1">
        <f t="array" aca="1" ref="AP21" ca="1">SUMPRODUCT((Tervezettidő!$G$5:$G$116=$B21)*(Tervezettidő!$L$3:$BA$3=AP$14)*(Tervezettidő!$L$5:$BA$116))</f>
        <v>0</v>
      </c>
      <c r="AQ21" s="80" cm="1">
        <f t="array" aca="1" ref="AQ21" ca="1">SUMPRODUCT((Tervezettidő!$G$5:$G$116=$B21)*(Tervezettidő!$L$3:$BA$3=AQ$14)*(Tervezettidő!$L$5:$BA$116))</f>
        <v>0</v>
      </c>
      <c r="AR21" s="80" cm="1">
        <f t="array" aca="1" ref="AR21" ca="1">SUMPRODUCT((Tervezettidő!$G$5:$G$116=$B21)*(Tervezettidő!$L$3:$BA$3=AR$14)*(Tervezettidő!$L$5:$BA$116))</f>
        <v>0</v>
      </c>
      <c r="AS21" s="113" cm="1">
        <f t="array" aca="1" ref="AS21" ca="1">SUMPRODUCT((Tervezettidő!$G$5:$G$116=$B21)*(Tervezettidő!$L$3:$BA$3=AS$14)*(Tervezettidő!$L$5:$BA$116))</f>
        <v>0</v>
      </c>
    </row>
    <row r="22" spans="1:45" x14ac:dyDescent="0.3">
      <c r="A22" s="112">
        <v>7</v>
      </c>
      <c r="B22" s="70" t="s">
        <v>205</v>
      </c>
      <c r="C22" s="80">
        <f t="shared" ca="1" si="85"/>
        <v>3.7511574074074066</v>
      </c>
      <c r="D22" s="80" cm="1">
        <f t="array" aca="1" ref="D22" ca="1">SUMPRODUCT((Tervezettidő!$G$5:$G$116=$B22)*(Tervezettidő!$L$3:$BA$3=D$14)*(Tervezettidő!$L$5:$BA$116))</f>
        <v>0</v>
      </c>
      <c r="E22" s="80" cm="1">
        <f t="array" aca="1" ref="E22" ca="1">SUMPRODUCT((Tervezettidő!$G$5:$G$116=$B22)*(Tervezettidő!$L$3:$BA$3=E$14)*(Tervezettidő!$L$5:$BA$116))</f>
        <v>0</v>
      </c>
      <c r="F22" s="80" cm="1">
        <f t="array" aca="1" ref="F22" ca="1">SUMPRODUCT((Tervezettidő!$G$5:$G$116=$B22)*(Tervezettidő!$L$3:$BA$3=F$14)*(Tervezettidő!$L$5:$BA$116))</f>
        <v>0</v>
      </c>
      <c r="G22" s="80" cm="1">
        <f t="array" aca="1" ref="G22" ca="1">SUMPRODUCT((Tervezettidő!$G$5:$G$116=$B22)*(Tervezettidő!$L$3:$BA$3=G$14)*(Tervezettidő!$L$5:$BA$116))</f>
        <v>0</v>
      </c>
      <c r="H22" s="80" cm="1">
        <f t="array" aca="1" ref="H22" ca="1">SUMPRODUCT((Tervezettidő!$G$5:$G$116=$B22)*(Tervezettidő!$L$3:$BA$3=H$14)*(Tervezettidő!$L$5:$BA$116))</f>
        <v>0</v>
      </c>
      <c r="I22" s="80" cm="1">
        <f t="array" aca="1" ref="I22" ca="1">SUMPRODUCT((Tervezettidő!$G$5:$G$116=$B22)*(Tervezettidő!$L$3:$BA$3=I$14)*(Tervezettidő!$L$5:$BA$116))</f>
        <v>0</v>
      </c>
      <c r="J22" s="80" cm="1">
        <f t="array" aca="1" ref="J22" ca="1">SUMPRODUCT((Tervezettidő!$G$5:$G$116=$B22)*(Tervezettidő!$L$3:$BA$3=J$14)*(Tervezettidő!$L$5:$BA$116))</f>
        <v>0</v>
      </c>
      <c r="K22" s="80" cm="1">
        <f t="array" aca="1" ref="K22" ca="1">SUMPRODUCT((Tervezettidő!$G$5:$G$116=$B22)*(Tervezettidő!$L$3:$BA$3=K$14)*(Tervezettidő!$L$5:$BA$116))</f>
        <v>0</v>
      </c>
      <c r="L22" s="80" cm="1">
        <f t="array" aca="1" ref="L22" ca="1">SUMPRODUCT((Tervezettidő!$G$5:$G$116=$B22)*(Tervezettidő!$L$3:$BA$3=L$14)*(Tervezettidő!$L$5:$BA$116))</f>
        <v>0</v>
      </c>
      <c r="M22" s="80" cm="1">
        <f t="array" aca="1" ref="M22" ca="1">SUMPRODUCT((Tervezettidő!$G$5:$G$116=$B22)*(Tervezettidő!$L$3:$BA$3=M$14)*(Tervezettidő!$L$5:$BA$116))</f>
        <v>0</v>
      </c>
      <c r="N22" s="80" cm="1">
        <f t="array" aca="1" ref="N22" ca="1">SUMPRODUCT((Tervezettidő!$G$5:$G$116=$B22)*(Tervezettidő!$L$3:$BA$3=N$14)*(Tervezettidő!$L$5:$BA$116))</f>
        <v>0</v>
      </c>
      <c r="O22" s="80" cm="1">
        <f t="array" aca="1" ref="O22" ca="1">SUMPRODUCT((Tervezettidő!$G$5:$G$116=$B22)*(Tervezettidő!$L$3:$BA$3=O$14)*(Tervezettidő!$L$5:$BA$116))</f>
        <v>0</v>
      </c>
      <c r="P22" s="80" cm="1">
        <f t="array" aca="1" ref="P22" ca="1">SUMPRODUCT((Tervezettidő!$G$5:$G$116=$B22)*(Tervezettidő!$L$3:$BA$3=P$14)*(Tervezettidő!$L$5:$BA$116))</f>
        <v>0</v>
      </c>
      <c r="Q22" s="80" cm="1">
        <f t="array" aca="1" ref="Q22" ca="1">SUMPRODUCT((Tervezettidő!$G$5:$G$116=$B22)*(Tervezettidő!$L$3:$BA$3=Q$14)*(Tervezettidő!$L$5:$BA$116))</f>
        <v>0</v>
      </c>
      <c r="R22" s="80" cm="1">
        <f t="array" aca="1" ref="R22" ca="1">SUMPRODUCT((Tervezettidő!$G$5:$G$116=$B22)*(Tervezettidő!$L$3:$BA$3=R$14)*(Tervezettidő!$L$5:$BA$116))</f>
        <v>0</v>
      </c>
      <c r="S22" s="80" cm="1">
        <f t="array" aca="1" ref="S22" ca="1">SUMPRODUCT((Tervezettidő!$G$5:$G$116=$B22)*(Tervezettidő!$L$3:$BA$3=S$14)*(Tervezettidő!$L$5:$BA$116))</f>
        <v>0.50474537037037037</v>
      </c>
      <c r="T22" s="80" cm="1">
        <f t="array" aca="1" ref="T22" ca="1">SUMPRODUCT((Tervezettidő!$G$5:$G$116=$B22)*(Tervezettidő!$L$3:$BA$3=T$14)*(Tervezettidő!$L$5:$BA$116))</f>
        <v>0.32974537037037033</v>
      </c>
      <c r="U22" s="80" cm="1">
        <f t="array" aca="1" ref="U22" ca="1">SUMPRODUCT((Tervezettidő!$G$5:$G$116=$B22)*(Tervezettidő!$L$3:$BA$3=U$14)*(Tervezettidő!$L$5:$BA$116))</f>
        <v>0</v>
      </c>
      <c r="V22" s="80" cm="1">
        <f t="array" aca="1" ref="V22" ca="1">SUMPRODUCT((Tervezettidő!$G$5:$G$116=$B22)*(Tervezettidő!$L$3:$BA$3=V$14)*(Tervezettidő!$L$5:$BA$116))</f>
        <v>0</v>
      </c>
      <c r="W22" s="80" cm="1">
        <f t="array" aca="1" ref="W22" ca="1">SUMPRODUCT((Tervezettidő!$G$5:$G$116=$B22)*(Tervezettidő!$L$3:$BA$3=W$14)*(Tervezettidő!$L$5:$BA$116))</f>
        <v>0</v>
      </c>
      <c r="X22" s="80" cm="1">
        <f t="array" aca="1" ref="X22" ca="1">SUMPRODUCT((Tervezettidő!$G$5:$G$116=$B22)*(Tervezettidő!$L$3:$BA$3=X$14)*(Tervezettidő!$L$5:$BA$116))</f>
        <v>0</v>
      </c>
      <c r="Y22" s="80" cm="1">
        <f t="array" aca="1" ref="Y22" ca="1">SUMPRODUCT((Tervezettidő!$G$5:$G$116=$B22)*(Tervezettidő!$L$3:$BA$3=Y$14)*(Tervezettidő!$L$5:$BA$116))</f>
        <v>0</v>
      </c>
      <c r="Z22" s="80" cm="1">
        <f t="array" aca="1" ref="Z22" ca="1">SUMPRODUCT((Tervezettidő!$G$5:$G$116=$B22)*(Tervezettidő!$L$3:$BA$3=Z$14)*(Tervezettidő!$L$5:$BA$116))</f>
        <v>0</v>
      </c>
      <c r="AA22" s="80" cm="1">
        <f t="array" aca="1" ref="AA22" ca="1">SUMPRODUCT((Tervezettidő!$G$5:$G$116=$B22)*(Tervezettidő!$L$3:$BA$3=AA$14)*(Tervezettidő!$L$5:$BA$116))</f>
        <v>0</v>
      </c>
      <c r="AB22" s="80" cm="1">
        <f t="array" aca="1" ref="AB22" ca="1">SUMPRODUCT((Tervezettidő!$G$5:$G$116=$B22)*(Tervezettidő!$L$3:$BA$3=AB$14)*(Tervezettidő!$L$5:$BA$116))</f>
        <v>0</v>
      </c>
      <c r="AC22" s="80" cm="1">
        <f t="array" aca="1" ref="AC22" ca="1">SUMPRODUCT((Tervezettidő!$G$5:$G$116=$B22)*(Tervezettidő!$L$3:$BA$3=AC$14)*(Tervezettidő!$L$5:$BA$116))</f>
        <v>0</v>
      </c>
      <c r="AD22" s="80" cm="1">
        <f t="array" aca="1" ref="AD22" ca="1">SUMPRODUCT((Tervezettidő!$G$5:$G$116=$B22)*(Tervezettidő!$L$3:$BA$3=AD$14)*(Tervezettidő!$L$5:$BA$116))</f>
        <v>0</v>
      </c>
      <c r="AE22" s="80" cm="1">
        <f t="array" aca="1" ref="AE22" ca="1">SUMPRODUCT((Tervezettidő!$G$5:$G$116=$B22)*(Tervezettidő!$L$3:$BA$3=AE$14)*(Tervezettidő!$L$5:$BA$116))</f>
        <v>0</v>
      </c>
      <c r="AF22" s="80" cm="1">
        <f t="array" aca="1" ref="AF22" ca="1">SUMPRODUCT((Tervezettidő!$G$5:$G$116=$B22)*(Tervezettidő!$L$3:$BA$3=AF$14)*(Tervezettidő!$L$5:$BA$116))</f>
        <v>0</v>
      </c>
      <c r="AG22" s="80" cm="1">
        <f t="array" aca="1" ref="AG22" ca="1">SUMPRODUCT((Tervezettidő!$G$5:$G$116=$B22)*(Tervezettidő!$L$3:$BA$3=AG$14)*(Tervezettidő!$L$5:$BA$116))</f>
        <v>0</v>
      </c>
      <c r="AH22" s="80" cm="1">
        <f t="array" aca="1" ref="AH22" ca="1">SUMPRODUCT((Tervezettidő!$G$5:$G$116=$B22)*(Tervezettidő!$L$3:$BA$3=AH$14)*(Tervezettidő!$L$5:$BA$116))</f>
        <v>0.32407407407407407</v>
      </c>
      <c r="AI22" s="80" cm="1">
        <f t="array" aca="1" ref="AI22" ca="1">SUMPRODUCT((Tervezettidő!$G$5:$G$116=$B22)*(Tervezettidő!$L$3:$BA$3=AI$14)*(Tervezettidő!$L$5:$BA$116))</f>
        <v>0.32407407407407407</v>
      </c>
      <c r="AJ22" s="80" cm="1">
        <f t="array" aca="1" ref="AJ22" ca="1">SUMPRODUCT((Tervezettidő!$G$5:$G$116=$B22)*(Tervezettidő!$L$3:$BA$3=AJ$14)*(Tervezettidő!$L$5:$BA$116))</f>
        <v>0.32407407407407407</v>
      </c>
      <c r="AK22" s="80" cm="1">
        <f t="array" aca="1" ref="AK22" ca="1">SUMPRODUCT((Tervezettidő!$G$5:$G$116=$B22)*(Tervezettidő!$L$3:$BA$3=AK$14)*(Tervezettidő!$L$5:$BA$116))</f>
        <v>0.32407407407407407</v>
      </c>
      <c r="AL22" s="80" cm="1">
        <f t="array" aca="1" ref="AL22" ca="1">SUMPRODUCT((Tervezettidő!$G$5:$G$116=$B22)*(Tervezettidő!$L$3:$BA$3=AL$14)*(Tervezettidő!$L$5:$BA$116))</f>
        <v>0</v>
      </c>
      <c r="AM22" s="80" cm="1">
        <f t="array" aca="1" ref="AM22" ca="1">SUMPRODUCT((Tervezettidő!$G$5:$G$116=$B22)*(Tervezettidő!$L$3:$BA$3=AM$14)*(Tervezettidő!$L$5:$BA$116))</f>
        <v>0</v>
      </c>
      <c r="AN22" s="80" cm="1">
        <f t="array" aca="1" ref="AN22" ca="1">SUMPRODUCT((Tervezettidő!$G$5:$G$116=$B22)*(Tervezettidő!$L$3:$BA$3=AN$14)*(Tervezettidő!$L$5:$BA$116))</f>
        <v>0.32407407407407407</v>
      </c>
      <c r="AO22" s="80" cm="1">
        <f t="array" aca="1" ref="AO22" ca="1">SUMPRODUCT((Tervezettidő!$G$5:$G$116=$B22)*(Tervezettidő!$L$3:$BA$3=AO$14)*(Tervezettidő!$L$5:$BA$116))</f>
        <v>0.32407407407407407</v>
      </c>
      <c r="AP22" s="80" cm="1">
        <f t="array" aca="1" ref="AP22" ca="1">SUMPRODUCT((Tervezettidő!$G$5:$G$116=$B22)*(Tervezettidő!$L$3:$BA$3=AP$14)*(Tervezettidő!$L$5:$BA$116))</f>
        <v>0.32407407407407407</v>
      </c>
      <c r="AQ22" s="80" cm="1">
        <f t="array" aca="1" ref="AQ22" ca="1">SUMPRODUCT((Tervezettidő!$G$5:$G$116=$B22)*(Tervezettidő!$L$3:$BA$3=AQ$14)*(Tervezettidő!$L$5:$BA$116))</f>
        <v>0.32407407407407407</v>
      </c>
      <c r="AR22" s="80" cm="1">
        <f t="array" aca="1" ref="AR22" ca="1">SUMPRODUCT((Tervezettidő!$G$5:$G$116=$B22)*(Tervezettidő!$L$3:$BA$3=AR$14)*(Tervezettidő!$L$5:$BA$116))</f>
        <v>0.32407407407407407</v>
      </c>
      <c r="AS22" s="113" cm="1">
        <f t="array" aca="1" ref="AS22" ca="1">SUMPRODUCT((Tervezettidő!$G$5:$G$116=$B22)*(Tervezettidő!$L$3:$BA$3=AS$14)*(Tervezettidő!$L$5:$BA$116))</f>
        <v>0</v>
      </c>
    </row>
    <row r="23" spans="1:45" ht="15" thickBot="1" x14ac:dyDescent="0.35">
      <c r="A23" s="114">
        <v>8</v>
      </c>
      <c r="B23" s="115" t="s">
        <v>173</v>
      </c>
      <c r="C23" s="116">
        <f t="shared" ca="1" si="85"/>
        <v>0.33333333333333337</v>
      </c>
      <c r="D23" s="116" cm="1">
        <f t="array" aca="1" ref="D23" ca="1">SUMPRODUCT((Tervezettidő!$G$5:$G$116=$B23)*(Tervezettidő!$L$3:$BA$3=D$14)*(Tervezettidő!$L$5:$BA$116))</f>
        <v>0</v>
      </c>
      <c r="E23" s="116" cm="1">
        <f t="array" aca="1" ref="E23" ca="1">SUMPRODUCT((Tervezettidő!$G$5:$G$116=$B23)*(Tervezettidő!$L$3:$BA$3=E$14)*(Tervezettidő!$L$5:$BA$116))</f>
        <v>8.3333333333333329E-2</v>
      </c>
      <c r="F23" s="116" cm="1">
        <f t="array" aca="1" ref="F23" ca="1">SUMPRODUCT((Tervezettidő!$G$5:$G$116=$B23)*(Tervezettidő!$L$3:$BA$3=F$14)*(Tervezettidő!$L$5:$BA$116))</f>
        <v>0.16666666666666666</v>
      </c>
      <c r="G23" s="116" cm="1">
        <f t="array" aca="1" ref="G23" ca="1">SUMPRODUCT((Tervezettidő!$G$5:$G$116=$B23)*(Tervezettidő!$L$3:$BA$3=G$14)*(Tervezettidő!$L$5:$BA$116))</f>
        <v>4.1666666666666664E-2</v>
      </c>
      <c r="H23" s="116" cm="1">
        <f t="array" aca="1" ref="H23" ca="1">SUMPRODUCT((Tervezettidő!$G$5:$G$116=$B23)*(Tervezettidő!$L$3:$BA$3=H$14)*(Tervezettidő!$L$5:$BA$116))</f>
        <v>4.1666666666666664E-2</v>
      </c>
      <c r="I23" s="116" cm="1">
        <f t="array" aca="1" ref="I23" ca="1">SUMPRODUCT((Tervezettidő!$G$5:$G$116=$B23)*(Tervezettidő!$L$3:$BA$3=I$14)*(Tervezettidő!$L$5:$BA$116))</f>
        <v>0</v>
      </c>
      <c r="J23" s="116" cm="1">
        <f t="array" aca="1" ref="J23" ca="1">SUMPRODUCT((Tervezettidő!$G$5:$G$116=$B23)*(Tervezettidő!$L$3:$BA$3=J$14)*(Tervezettidő!$L$5:$BA$116))</f>
        <v>0</v>
      </c>
      <c r="K23" s="116" cm="1">
        <f t="array" aca="1" ref="K23" ca="1">SUMPRODUCT((Tervezettidő!$G$5:$G$116=$B23)*(Tervezettidő!$L$3:$BA$3=K$14)*(Tervezettidő!$L$5:$BA$116))</f>
        <v>0</v>
      </c>
      <c r="L23" s="116" cm="1">
        <f t="array" aca="1" ref="L23" ca="1">SUMPRODUCT((Tervezettidő!$G$5:$G$116=$B23)*(Tervezettidő!$L$3:$BA$3=L$14)*(Tervezettidő!$L$5:$BA$116))</f>
        <v>0</v>
      </c>
      <c r="M23" s="116" cm="1">
        <f t="array" aca="1" ref="M23" ca="1">SUMPRODUCT((Tervezettidő!$G$5:$G$116=$B23)*(Tervezettidő!$L$3:$BA$3=M$14)*(Tervezettidő!$L$5:$BA$116))</f>
        <v>0</v>
      </c>
      <c r="N23" s="116" cm="1">
        <f t="array" aca="1" ref="N23" ca="1">SUMPRODUCT((Tervezettidő!$G$5:$G$116=$B23)*(Tervezettidő!$L$3:$BA$3=N$14)*(Tervezettidő!$L$5:$BA$116))</f>
        <v>0</v>
      </c>
      <c r="O23" s="116" cm="1">
        <f t="array" aca="1" ref="O23" ca="1">SUMPRODUCT((Tervezettidő!$G$5:$G$116=$B23)*(Tervezettidő!$L$3:$BA$3=O$14)*(Tervezettidő!$L$5:$BA$116))</f>
        <v>0</v>
      </c>
      <c r="P23" s="116" cm="1">
        <f t="array" aca="1" ref="P23" ca="1">SUMPRODUCT((Tervezettidő!$G$5:$G$116=$B23)*(Tervezettidő!$L$3:$BA$3=P$14)*(Tervezettidő!$L$5:$BA$116))</f>
        <v>0</v>
      </c>
      <c r="Q23" s="116" cm="1">
        <f t="array" aca="1" ref="Q23" ca="1">SUMPRODUCT((Tervezettidő!$G$5:$G$116=$B23)*(Tervezettidő!$L$3:$BA$3=Q$14)*(Tervezettidő!$L$5:$BA$116))</f>
        <v>0</v>
      </c>
      <c r="R23" s="116" cm="1">
        <f t="array" aca="1" ref="R23" ca="1">SUMPRODUCT((Tervezettidő!$G$5:$G$116=$B23)*(Tervezettidő!$L$3:$BA$3=R$14)*(Tervezettidő!$L$5:$BA$116))</f>
        <v>0</v>
      </c>
      <c r="S23" s="116" cm="1">
        <f t="array" aca="1" ref="S23" ca="1">SUMPRODUCT((Tervezettidő!$G$5:$G$116=$B23)*(Tervezettidő!$L$3:$BA$3=S$14)*(Tervezettidő!$L$5:$BA$116))</f>
        <v>0</v>
      </c>
      <c r="T23" s="116" cm="1">
        <f t="array" aca="1" ref="T23" ca="1">SUMPRODUCT((Tervezettidő!$G$5:$G$116=$B23)*(Tervezettidő!$L$3:$BA$3=T$14)*(Tervezettidő!$L$5:$BA$116))</f>
        <v>0</v>
      </c>
      <c r="U23" s="116" cm="1">
        <f t="array" aca="1" ref="U23" ca="1">SUMPRODUCT((Tervezettidő!$G$5:$G$116=$B23)*(Tervezettidő!$L$3:$BA$3=U$14)*(Tervezettidő!$L$5:$BA$116))</f>
        <v>0</v>
      </c>
      <c r="V23" s="116" cm="1">
        <f t="array" aca="1" ref="V23" ca="1">SUMPRODUCT((Tervezettidő!$G$5:$G$116=$B23)*(Tervezettidő!$L$3:$BA$3=V$14)*(Tervezettidő!$L$5:$BA$116))</f>
        <v>0</v>
      </c>
      <c r="W23" s="116" cm="1">
        <f t="array" aca="1" ref="W23" ca="1">SUMPRODUCT((Tervezettidő!$G$5:$G$116=$B23)*(Tervezettidő!$L$3:$BA$3=W$14)*(Tervezettidő!$L$5:$BA$116))</f>
        <v>0</v>
      </c>
      <c r="X23" s="116" cm="1">
        <f t="array" aca="1" ref="X23" ca="1">SUMPRODUCT((Tervezettidő!$G$5:$G$116=$B23)*(Tervezettidő!$L$3:$BA$3=X$14)*(Tervezettidő!$L$5:$BA$116))</f>
        <v>0</v>
      </c>
      <c r="Y23" s="116" cm="1">
        <f t="array" aca="1" ref="Y23" ca="1">SUMPRODUCT((Tervezettidő!$G$5:$G$116=$B23)*(Tervezettidő!$L$3:$BA$3=Y$14)*(Tervezettidő!$L$5:$BA$116))</f>
        <v>0</v>
      </c>
      <c r="Z23" s="116" cm="1">
        <f t="array" aca="1" ref="Z23" ca="1">SUMPRODUCT((Tervezettidő!$G$5:$G$116=$B23)*(Tervezettidő!$L$3:$BA$3=Z$14)*(Tervezettidő!$L$5:$BA$116))</f>
        <v>0</v>
      </c>
      <c r="AA23" s="116" cm="1">
        <f t="array" aca="1" ref="AA23" ca="1">SUMPRODUCT((Tervezettidő!$G$5:$G$116=$B23)*(Tervezettidő!$L$3:$BA$3=AA$14)*(Tervezettidő!$L$5:$BA$116))</f>
        <v>0</v>
      </c>
      <c r="AB23" s="116" cm="1">
        <f t="array" aca="1" ref="AB23" ca="1">SUMPRODUCT((Tervezettidő!$G$5:$G$116=$B23)*(Tervezettidő!$L$3:$BA$3=AB$14)*(Tervezettidő!$L$5:$BA$116))</f>
        <v>0</v>
      </c>
      <c r="AC23" s="116" cm="1">
        <f t="array" aca="1" ref="AC23" ca="1">SUMPRODUCT((Tervezettidő!$G$5:$G$116=$B23)*(Tervezettidő!$L$3:$BA$3=AC$14)*(Tervezettidő!$L$5:$BA$116))</f>
        <v>0</v>
      </c>
      <c r="AD23" s="116" cm="1">
        <f t="array" aca="1" ref="AD23" ca="1">SUMPRODUCT((Tervezettidő!$G$5:$G$116=$B23)*(Tervezettidő!$L$3:$BA$3=AD$14)*(Tervezettidő!$L$5:$BA$116))</f>
        <v>0</v>
      </c>
      <c r="AE23" s="116" cm="1">
        <f t="array" aca="1" ref="AE23" ca="1">SUMPRODUCT((Tervezettidő!$G$5:$G$116=$B23)*(Tervezettidő!$L$3:$BA$3=AE$14)*(Tervezettidő!$L$5:$BA$116))</f>
        <v>0</v>
      </c>
      <c r="AF23" s="116" cm="1">
        <f t="array" aca="1" ref="AF23" ca="1">SUMPRODUCT((Tervezettidő!$G$5:$G$116=$B23)*(Tervezettidő!$L$3:$BA$3=AF$14)*(Tervezettidő!$L$5:$BA$116))</f>
        <v>0</v>
      </c>
      <c r="AG23" s="116" cm="1">
        <f t="array" aca="1" ref="AG23" ca="1">SUMPRODUCT((Tervezettidő!$G$5:$G$116=$B23)*(Tervezettidő!$L$3:$BA$3=AG$14)*(Tervezettidő!$L$5:$BA$116))</f>
        <v>0</v>
      </c>
      <c r="AH23" s="116" cm="1">
        <f t="array" aca="1" ref="AH23" ca="1">SUMPRODUCT((Tervezettidő!$G$5:$G$116=$B23)*(Tervezettidő!$L$3:$BA$3=AH$14)*(Tervezettidő!$L$5:$BA$116))</f>
        <v>0</v>
      </c>
      <c r="AI23" s="116" cm="1">
        <f t="array" aca="1" ref="AI23" ca="1">SUMPRODUCT((Tervezettidő!$G$5:$G$116=$B23)*(Tervezettidő!$L$3:$BA$3=AI$14)*(Tervezettidő!$L$5:$BA$116))</f>
        <v>0</v>
      </c>
      <c r="AJ23" s="116" cm="1">
        <f t="array" aca="1" ref="AJ23" ca="1">SUMPRODUCT((Tervezettidő!$G$5:$G$116=$B23)*(Tervezettidő!$L$3:$BA$3=AJ$14)*(Tervezettidő!$L$5:$BA$116))</f>
        <v>0</v>
      </c>
      <c r="AK23" s="116" cm="1">
        <f t="array" aca="1" ref="AK23" ca="1">SUMPRODUCT((Tervezettidő!$G$5:$G$116=$B23)*(Tervezettidő!$L$3:$BA$3=AK$14)*(Tervezettidő!$L$5:$BA$116))</f>
        <v>0</v>
      </c>
      <c r="AL23" s="116" cm="1">
        <f t="array" aca="1" ref="AL23" ca="1">SUMPRODUCT((Tervezettidő!$G$5:$G$116=$B23)*(Tervezettidő!$L$3:$BA$3=AL$14)*(Tervezettidő!$L$5:$BA$116))</f>
        <v>0</v>
      </c>
      <c r="AM23" s="116" cm="1">
        <f t="array" aca="1" ref="AM23" ca="1">SUMPRODUCT((Tervezettidő!$G$5:$G$116=$B23)*(Tervezettidő!$L$3:$BA$3=AM$14)*(Tervezettidő!$L$5:$BA$116))</f>
        <v>0</v>
      </c>
      <c r="AN23" s="116" cm="1">
        <f t="array" aca="1" ref="AN23" ca="1">SUMPRODUCT((Tervezettidő!$G$5:$G$116=$B23)*(Tervezettidő!$L$3:$BA$3=AN$14)*(Tervezettidő!$L$5:$BA$116))</f>
        <v>0</v>
      </c>
      <c r="AO23" s="116" cm="1">
        <f t="array" aca="1" ref="AO23" ca="1">SUMPRODUCT((Tervezettidő!$G$5:$G$116=$B23)*(Tervezettidő!$L$3:$BA$3=AO$14)*(Tervezettidő!$L$5:$BA$116))</f>
        <v>0</v>
      </c>
      <c r="AP23" s="116" cm="1">
        <f t="array" aca="1" ref="AP23" ca="1">SUMPRODUCT((Tervezettidő!$G$5:$G$116=$B23)*(Tervezettidő!$L$3:$BA$3=AP$14)*(Tervezettidő!$L$5:$BA$116))</f>
        <v>0</v>
      </c>
      <c r="AQ23" s="116" cm="1">
        <f t="array" aca="1" ref="AQ23" ca="1">SUMPRODUCT((Tervezettidő!$G$5:$G$116=$B23)*(Tervezettidő!$L$3:$BA$3=AQ$14)*(Tervezettidő!$L$5:$BA$116))</f>
        <v>0</v>
      </c>
      <c r="AR23" s="116" cm="1">
        <f t="array" aca="1" ref="AR23" ca="1">SUMPRODUCT((Tervezettidő!$G$5:$G$116=$B23)*(Tervezettidő!$L$3:$BA$3=AR$14)*(Tervezettidő!$L$5:$BA$116))</f>
        <v>0</v>
      </c>
      <c r="AS23" s="117" cm="1">
        <f t="array" aca="1" ref="AS23" ca="1">SUMPRODUCT((Tervezettidő!$G$5:$G$116=$B23)*(Tervezettidő!$L$3:$BA$3=AS$14)*(Tervezettidő!$L$5:$BA$116))</f>
        <v>0</v>
      </c>
    </row>
    <row r="24" spans="1:45" x14ac:dyDescent="0.3">
      <c r="A24" s="245" t="s">
        <v>350</v>
      </c>
      <c r="B24" s="246"/>
      <c r="C24" s="246"/>
      <c r="D24" s="118" t="str">
        <f ca="1">TEXT(D25,"hhhh")</f>
        <v>június</v>
      </c>
      <c r="E24" s="118"/>
      <c r="F24" s="118"/>
      <c r="G24" s="118"/>
      <c r="H24" s="118"/>
      <c r="I24" s="118"/>
      <c r="J24" s="118"/>
      <c r="K24" s="107" t="str">
        <f ca="1">IF(TEXT(K25,"hhhh")=D24,"",TEXT(K25,"hhhh"))</f>
        <v/>
      </c>
      <c r="L24" s="107"/>
      <c r="M24" s="107"/>
      <c r="N24" s="107"/>
      <c r="O24" s="107"/>
      <c r="P24" s="107"/>
      <c r="Q24" s="107"/>
      <c r="R24" s="107" t="str">
        <f ca="1">IF(OR(TEXT(R25,"hhhh")=K24,TEXT(R25,"hhhh")=D24),"",TEXT(R25,"hhhh"))</f>
        <v/>
      </c>
      <c r="S24" s="107"/>
      <c r="T24" s="107"/>
      <c r="U24" s="118" t="str">
        <f ca="1">IF(OR(TEXT(Y25,"hhhh")=R24,TEXT(Y25,"hhhh")=K24,TEXT(Y25,"hhhh")=D24),"",TEXT(Y25,"hhhh"))</f>
        <v>július</v>
      </c>
      <c r="V24" s="118"/>
      <c r="W24" s="118"/>
      <c r="X24" s="118"/>
      <c r="Y24" s="118"/>
      <c r="Z24" s="118"/>
      <c r="AA24" s="118"/>
      <c r="AB24" s="107"/>
      <c r="AC24" s="107"/>
      <c r="AD24" s="107"/>
      <c r="AE24" s="107"/>
      <c r="AF24" s="107" t="str">
        <f ca="1">IF(OR(TEXT(AF25,"hhhh")=U24,TEXT(AF25,"hhhh")=R24,TEXT(AF25,"hhhh")=K24,TEXT(AF25,"hhhh")=D24),"",TEXT(AF25,"hhhh"))</f>
        <v/>
      </c>
      <c r="AG24" s="107"/>
      <c r="AH24" s="107"/>
      <c r="AI24" s="107"/>
      <c r="AJ24" s="107"/>
      <c r="AK24" s="107"/>
      <c r="AL24" s="107"/>
      <c r="AM24" s="107" t="str">
        <f ca="1">IF(OR(TEXT(AM25,"hhhh")=AF24,TEXT(AM25,"hhhh")=U24,TEXT(AM25,"hhhh")=R24,TEXT(AM25,"hhhh")=K24),"",TEXT(AM25,"hhhh"))</f>
        <v/>
      </c>
      <c r="AN24" s="107"/>
      <c r="AO24" s="107"/>
      <c r="AP24" s="107"/>
      <c r="AQ24" s="107"/>
      <c r="AR24" s="107"/>
      <c r="AS24" s="108"/>
    </row>
    <row r="25" spans="1:45" x14ac:dyDescent="0.3">
      <c r="A25" s="247"/>
      <c r="B25" s="248"/>
      <c r="C25" s="248"/>
      <c r="D25" s="74">
        <f ca="1">IFERROR($D$1+$I$1,TODAY())</f>
        <v>45823</v>
      </c>
      <c r="E25" s="74">
        <f t="shared" ref="E25:AS25" ca="1" si="86">D25+1</f>
        <v>45824</v>
      </c>
      <c r="F25" s="74">
        <f t="shared" ca="1" si="86"/>
        <v>45825</v>
      </c>
      <c r="G25" s="74">
        <f t="shared" ca="1" si="86"/>
        <v>45826</v>
      </c>
      <c r="H25" s="74">
        <f t="shared" ca="1" si="86"/>
        <v>45827</v>
      </c>
      <c r="I25" s="74">
        <f t="shared" ca="1" si="86"/>
        <v>45828</v>
      </c>
      <c r="J25" s="74">
        <f t="shared" ca="1" si="86"/>
        <v>45829</v>
      </c>
      <c r="K25" s="74">
        <f t="shared" ca="1" si="86"/>
        <v>45830</v>
      </c>
      <c r="L25" s="74">
        <f t="shared" ca="1" si="86"/>
        <v>45831</v>
      </c>
      <c r="M25" s="74">
        <f t="shared" ca="1" si="86"/>
        <v>45832</v>
      </c>
      <c r="N25" s="74">
        <f t="shared" ca="1" si="86"/>
        <v>45833</v>
      </c>
      <c r="O25" s="74">
        <f t="shared" ca="1" si="86"/>
        <v>45834</v>
      </c>
      <c r="P25" s="74">
        <f t="shared" ca="1" si="86"/>
        <v>45835</v>
      </c>
      <c r="Q25" s="74">
        <f t="shared" ca="1" si="86"/>
        <v>45836</v>
      </c>
      <c r="R25" s="74">
        <f t="shared" ca="1" si="86"/>
        <v>45837</v>
      </c>
      <c r="S25" s="74">
        <f t="shared" ca="1" si="86"/>
        <v>45838</v>
      </c>
      <c r="T25" s="74">
        <f t="shared" ca="1" si="86"/>
        <v>45839</v>
      </c>
      <c r="U25" s="74">
        <f t="shared" ca="1" si="86"/>
        <v>45840</v>
      </c>
      <c r="V25" s="74">
        <f t="shared" ca="1" si="86"/>
        <v>45841</v>
      </c>
      <c r="W25" s="74">
        <f t="shared" ca="1" si="86"/>
        <v>45842</v>
      </c>
      <c r="X25" s="74">
        <f t="shared" ca="1" si="86"/>
        <v>45843</v>
      </c>
      <c r="Y25" s="74">
        <f t="shared" ca="1" si="86"/>
        <v>45844</v>
      </c>
      <c r="Z25" s="74">
        <f t="shared" ca="1" si="86"/>
        <v>45845</v>
      </c>
      <c r="AA25" s="74">
        <f t="shared" ca="1" si="86"/>
        <v>45846</v>
      </c>
      <c r="AB25" s="74">
        <f t="shared" ca="1" si="86"/>
        <v>45847</v>
      </c>
      <c r="AC25" s="74">
        <f t="shared" ca="1" si="86"/>
        <v>45848</v>
      </c>
      <c r="AD25" s="74">
        <f t="shared" ca="1" si="86"/>
        <v>45849</v>
      </c>
      <c r="AE25" s="74">
        <f t="shared" ca="1" si="86"/>
        <v>45850</v>
      </c>
      <c r="AF25" s="74">
        <f t="shared" ca="1" si="86"/>
        <v>45851</v>
      </c>
      <c r="AG25" s="74">
        <f t="shared" ca="1" si="86"/>
        <v>45852</v>
      </c>
      <c r="AH25" s="74">
        <f t="shared" ca="1" si="86"/>
        <v>45853</v>
      </c>
      <c r="AI25" s="74">
        <f t="shared" ca="1" si="86"/>
        <v>45854</v>
      </c>
      <c r="AJ25" s="74">
        <f t="shared" ca="1" si="86"/>
        <v>45855</v>
      </c>
      <c r="AK25" s="74">
        <f t="shared" ca="1" si="86"/>
        <v>45856</v>
      </c>
      <c r="AL25" s="74">
        <f t="shared" ca="1" si="86"/>
        <v>45857</v>
      </c>
      <c r="AM25" s="74">
        <f t="shared" ca="1" si="86"/>
        <v>45858</v>
      </c>
      <c r="AN25" s="74">
        <f t="shared" ca="1" si="86"/>
        <v>45859</v>
      </c>
      <c r="AO25" s="74">
        <f t="shared" ca="1" si="86"/>
        <v>45860</v>
      </c>
      <c r="AP25" s="74">
        <f t="shared" ca="1" si="86"/>
        <v>45861</v>
      </c>
      <c r="AQ25" s="74">
        <f t="shared" ca="1" si="86"/>
        <v>45862</v>
      </c>
      <c r="AR25" s="74">
        <f t="shared" ca="1" si="86"/>
        <v>45863</v>
      </c>
      <c r="AS25" s="109">
        <f t="shared" ca="1" si="86"/>
        <v>45864</v>
      </c>
    </row>
    <row r="26" spans="1:45" x14ac:dyDescent="0.3">
      <c r="A26" s="110" t="s">
        <v>28</v>
      </c>
      <c r="B26" s="83" t="s">
        <v>345</v>
      </c>
      <c r="C26" s="83" t="s">
        <v>346</v>
      </c>
      <c r="D26" s="77" t="str">
        <f t="shared" ref="D26:AS26" ca="1" si="87">LEFT(TEXT(D25,"nnn"),3)</f>
        <v>V</v>
      </c>
      <c r="E26" s="77" t="str">
        <f t="shared" ca="1" si="87"/>
        <v>H</v>
      </c>
      <c r="F26" s="77" t="str">
        <f t="shared" ca="1" si="87"/>
        <v>K</v>
      </c>
      <c r="G26" s="77" t="str">
        <f t="shared" ca="1" si="87"/>
        <v>Sze</v>
      </c>
      <c r="H26" s="77" t="str">
        <f t="shared" ca="1" si="87"/>
        <v>Cs</v>
      </c>
      <c r="I26" s="77" t="str">
        <f t="shared" ca="1" si="87"/>
        <v>P</v>
      </c>
      <c r="J26" s="77" t="str">
        <f t="shared" ca="1" si="87"/>
        <v>Szo</v>
      </c>
      <c r="K26" s="77" t="str">
        <f t="shared" ca="1" si="87"/>
        <v>V</v>
      </c>
      <c r="L26" s="77" t="str">
        <f t="shared" ca="1" si="87"/>
        <v>H</v>
      </c>
      <c r="M26" s="77" t="str">
        <f t="shared" ca="1" si="87"/>
        <v>K</v>
      </c>
      <c r="N26" s="77" t="str">
        <f t="shared" ca="1" si="87"/>
        <v>Sze</v>
      </c>
      <c r="O26" s="77" t="str">
        <f t="shared" ca="1" si="87"/>
        <v>Cs</v>
      </c>
      <c r="P26" s="77" t="str">
        <f t="shared" ca="1" si="87"/>
        <v>P</v>
      </c>
      <c r="Q26" s="77" t="str">
        <f t="shared" ca="1" si="87"/>
        <v>Szo</v>
      </c>
      <c r="R26" s="77" t="str">
        <f t="shared" ca="1" si="87"/>
        <v>V</v>
      </c>
      <c r="S26" s="77" t="str">
        <f t="shared" ca="1" si="87"/>
        <v>H</v>
      </c>
      <c r="T26" s="77" t="str">
        <f t="shared" ca="1" si="87"/>
        <v>K</v>
      </c>
      <c r="U26" s="77" t="str">
        <f t="shared" ca="1" si="87"/>
        <v>Sze</v>
      </c>
      <c r="V26" s="77" t="str">
        <f t="shared" ca="1" si="87"/>
        <v>Cs</v>
      </c>
      <c r="W26" s="77" t="str">
        <f t="shared" ca="1" si="87"/>
        <v>P</v>
      </c>
      <c r="X26" s="77" t="str">
        <f t="shared" ca="1" si="87"/>
        <v>Szo</v>
      </c>
      <c r="Y26" s="77" t="str">
        <f t="shared" ca="1" si="87"/>
        <v>V</v>
      </c>
      <c r="Z26" s="77" t="str">
        <f t="shared" ca="1" si="87"/>
        <v>H</v>
      </c>
      <c r="AA26" s="77" t="str">
        <f t="shared" ca="1" si="87"/>
        <v>K</v>
      </c>
      <c r="AB26" s="77" t="str">
        <f t="shared" ca="1" si="87"/>
        <v>Sze</v>
      </c>
      <c r="AC26" s="77" t="str">
        <f t="shared" ca="1" si="87"/>
        <v>Cs</v>
      </c>
      <c r="AD26" s="77" t="str">
        <f t="shared" ca="1" si="87"/>
        <v>P</v>
      </c>
      <c r="AE26" s="77" t="str">
        <f t="shared" ca="1" si="87"/>
        <v>Szo</v>
      </c>
      <c r="AF26" s="77" t="str">
        <f t="shared" ca="1" si="87"/>
        <v>V</v>
      </c>
      <c r="AG26" s="77" t="str">
        <f t="shared" ca="1" si="87"/>
        <v>H</v>
      </c>
      <c r="AH26" s="77" t="str">
        <f t="shared" ca="1" si="87"/>
        <v>K</v>
      </c>
      <c r="AI26" s="77" t="str">
        <f t="shared" ca="1" si="87"/>
        <v>Sze</v>
      </c>
      <c r="AJ26" s="77" t="str">
        <f t="shared" ca="1" si="87"/>
        <v>Cs</v>
      </c>
      <c r="AK26" s="77" t="str">
        <f t="shared" ca="1" si="87"/>
        <v>P</v>
      </c>
      <c r="AL26" s="77" t="str">
        <f t="shared" ca="1" si="87"/>
        <v>Szo</v>
      </c>
      <c r="AM26" s="77" t="str">
        <f t="shared" ca="1" si="87"/>
        <v>V</v>
      </c>
      <c r="AN26" s="77" t="str">
        <f t="shared" ca="1" si="87"/>
        <v>H</v>
      </c>
      <c r="AO26" s="77" t="str">
        <f t="shared" ca="1" si="87"/>
        <v>K</v>
      </c>
      <c r="AP26" s="77" t="str">
        <f t="shared" ca="1" si="87"/>
        <v>Sze</v>
      </c>
      <c r="AQ26" s="77" t="str">
        <f t="shared" ca="1" si="87"/>
        <v>Cs</v>
      </c>
      <c r="AR26" s="77" t="str">
        <f t="shared" ca="1" si="87"/>
        <v>P</v>
      </c>
      <c r="AS26" s="111" t="str">
        <f t="shared" ca="1" si="87"/>
        <v>Szo</v>
      </c>
    </row>
    <row r="27" spans="1:45" x14ac:dyDescent="0.3">
      <c r="A27" s="112">
        <v>1</v>
      </c>
      <c r="B27" s="70" t="s">
        <v>347</v>
      </c>
      <c r="C27" s="78">
        <f t="shared" ref="C27:C34" ca="1" si="88">SUM(D27:AS27)</f>
        <v>0</v>
      </c>
      <c r="D27" s="78" cm="1">
        <f t="array" aca="1" ref="D27" ca="1">SUMPRODUCT((Tervezettidő!$G$5:$G$116=$B27)*(Tervezettidő!$L$3:$BA$3=D$25)*(Tervezettidő!$L$5:$BA$116&gt;0))</f>
        <v>0</v>
      </c>
      <c r="E27" s="78" cm="1">
        <f t="array" aca="1" ref="E27" ca="1">SUMPRODUCT((Tervezettidő!$G$5:$G$116=$B27)*(Tervezettidő!$L$3:$BA$3=E$25)*(Tervezettidő!$L$5:$BA$116&gt;0))</f>
        <v>0</v>
      </c>
      <c r="F27" s="78" cm="1">
        <f t="array" aca="1" ref="F27" ca="1">SUMPRODUCT((Tervezettidő!$G$5:$G$116=$B27)*(Tervezettidő!$L$3:$BA$3=F$25)*(Tervezettidő!$L$5:$BA$116&gt;0))</f>
        <v>0</v>
      </c>
      <c r="G27" s="78" cm="1">
        <f t="array" aca="1" ref="G27" ca="1">SUMPRODUCT((Tervezettidő!$G$5:$G$116=$B27)*(Tervezettidő!$L$3:$BA$3=G$25)*(Tervezettidő!$L$5:$BA$116&gt;0))</f>
        <v>0</v>
      </c>
      <c r="H27" s="78" cm="1">
        <f t="array" aca="1" ref="H27" ca="1">SUMPRODUCT((Tervezettidő!$G$5:$G$116=$B27)*(Tervezettidő!$L$3:$BA$3=H$25)*(Tervezettidő!$L$5:$BA$116&gt;0))</f>
        <v>0</v>
      </c>
      <c r="I27" s="78" cm="1">
        <f t="array" aca="1" ref="I27" ca="1">SUMPRODUCT((Tervezettidő!$G$5:$G$116=$B27)*(Tervezettidő!$L$3:$BA$3=I$25)*(Tervezettidő!$L$5:$BA$116&gt;0))</f>
        <v>0</v>
      </c>
      <c r="J27" s="78" cm="1">
        <f t="array" aca="1" ref="J27" ca="1">SUMPRODUCT((Tervezettidő!$G$5:$G$116=$B27)*(Tervezettidő!$L$3:$BA$3=J$25)*(Tervezettidő!$L$5:$BA$116&gt;0))</f>
        <v>0</v>
      </c>
      <c r="K27" s="78" cm="1">
        <f t="array" aca="1" ref="K27" ca="1">SUMPRODUCT((Tervezettidő!$G$5:$G$116=$B27)*(Tervezettidő!$L$3:$BA$3=K$25)*(Tervezettidő!$L$5:$BA$116&gt;0))</f>
        <v>0</v>
      </c>
      <c r="L27" s="78" cm="1">
        <f t="array" aca="1" ref="L27" ca="1">SUMPRODUCT((Tervezettidő!$G$5:$G$116=$B27)*(Tervezettidő!$L$3:$BA$3=L$25)*(Tervezettidő!$L$5:$BA$116&gt;0))</f>
        <v>0</v>
      </c>
      <c r="M27" s="78" cm="1">
        <f t="array" aca="1" ref="M27" ca="1">SUMPRODUCT((Tervezettidő!$G$5:$G$116=$B27)*(Tervezettidő!$L$3:$BA$3=M$25)*(Tervezettidő!$L$5:$BA$116&gt;0))</f>
        <v>0</v>
      </c>
      <c r="N27" s="78" cm="1">
        <f t="array" aca="1" ref="N27" ca="1">SUMPRODUCT((Tervezettidő!$G$5:$G$116=$B27)*(Tervezettidő!$L$3:$BA$3=N$25)*(Tervezettidő!$L$5:$BA$116&gt;0))</f>
        <v>0</v>
      </c>
      <c r="O27" s="78" cm="1">
        <f t="array" aca="1" ref="O27" ca="1">SUMPRODUCT((Tervezettidő!$G$5:$G$116=$B27)*(Tervezettidő!$L$3:$BA$3=O$25)*(Tervezettidő!$L$5:$BA$116&gt;0))</f>
        <v>0</v>
      </c>
      <c r="P27" s="78" cm="1">
        <f t="array" aca="1" ref="P27" ca="1">SUMPRODUCT((Tervezettidő!$G$5:$G$116=$B27)*(Tervezettidő!$L$3:$BA$3=P$25)*(Tervezettidő!$L$5:$BA$116&gt;0))</f>
        <v>0</v>
      </c>
      <c r="Q27" s="78" cm="1">
        <f t="array" aca="1" ref="Q27" ca="1">SUMPRODUCT((Tervezettidő!$G$5:$G$116=$B27)*(Tervezettidő!$L$3:$BA$3=Q$25)*(Tervezettidő!$L$5:$BA$116&gt;0))</f>
        <v>0</v>
      </c>
      <c r="R27" s="78" cm="1">
        <f t="array" aca="1" ref="R27" ca="1">SUMPRODUCT((Tervezettidő!$G$5:$G$116=$B27)*(Tervezettidő!$L$3:$BA$3=R$25)*(Tervezettidő!$L$5:$BA$116&gt;0))</f>
        <v>0</v>
      </c>
      <c r="S27" s="78" cm="1">
        <f t="array" aca="1" ref="S27" ca="1">SUMPRODUCT((Tervezettidő!$G$5:$G$116=$B27)*(Tervezettidő!$L$3:$BA$3=S$25)*(Tervezettidő!$L$5:$BA$116&gt;0))</f>
        <v>0</v>
      </c>
      <c r="T27" s="78" cm="1">
        <f t="array" aca="1" ref="T27" ca="1">SUMPRODUCT((Tervezettidő!$G$5:$G$116=$B27)*(Tervezettidő!$L$3:$BA$3=T$25)*(Tervezettidő!$L$5:$BA$116&gt;0))</f>
        <v>0</v>
      </c>
      <c r="U27" s="78" cm="1">
        <f t="array" aca="1" ref="U27" ca="1">SUMPRODUCT((Tervezettidő!$G$5:$G$116=$B27)*(Tervezettidő!$L$3:$BA$3=U$25)*(Tervezettidő!$L$5:$BA$116&gt;0))</f>
        <v>0</v>
      </c>
      <c r="V27" s="78" cm="1">
        <f t="array" aca="1" ref="V27" ca="1">SUMPRODUCT((Tervezettidő!$G$5:$G$116=$B27)*(Tervezettidő!$L$3:$BA$3=V$25)*(Tervezettidő!$L$5:$BA$116&gt;0))</f>
        <v>0</v>
      </c>
      <c r="W27" s="78" cm="1">
        <f t="array" aca="1" ref="W27" ca="1">SUMPRODUCT((Tervezettidő!$G$5:$G$116=$B27)*(Tervezettidő!$L$3:$BA$3=W$25)*(Tervezettidő!$L$5:$BA$116&gt;0))</f>
        <v>0</v>
      </c>
      <c r="X27" s="78" cm="1">
        <f t="array" aca="1" ref="X27" ca="1">SUMPRODUCT((Tervezettidő!$G$5:$G$116=$B27)*(Tervezettidő!$L$3:$BA$3=X$25)*(Tervezettidő!$L$5:$BA$116&gt;0))</f>
        <v>0</v>
      </c>
      <c r="Y27" s="78" cm="1">
        <f t="array" aca="1" ref="Y27" ca="1">SUMPRODUCT((Tervezettidő!$G$5:$G$116=$B27)*(Tervezettidő!$L$3:$BA$3=Y$25)*(Tervezettidő!$L$5:$BA$116&gt;0))</f>
        <v>0</v>
      </c>
      <c r="Z27" s="78" cm="1">
        <f t="array" aca="1" ref="Z27" ca="1">SUMPRODUCT((Tervezettidő!$G$5:$G$116=$B27)*(Tervezettidő!$L$3:$BA$3=Z$25)*(Tervezettidő!$L$5:$BA$116&gt;0))</f>
        <v>0</v>
      </c>
      <c r="AA27" s="78" cm="1">
        <f t="array" aca="1" ref="AA27" ca="1">SUMPRODUCT((Tervezettidő!$G$5:$G$116=$B27)*(Tervezettidő!$L$3:$BA$3=AA$25)*(Tervezettidő!$L$5:$BA$116&gt;0))</f>
        <v>0</v>
      </c>
      <c r="AB27" s="78" cm="1">
        <f t="array" aca="1" ref="AB27" ca="1">SUMPRODUCT((Tervezettidő!$G$5:$G$116=$B27)*(Tervezettidő!$L$3:$BA$3=AB$25)*(Tervezettidő!$L$5:$BA$116&gt;0))</f>
        <v>0</v>
      </c>
      <c r="AC27" s="78" cm="1">
        <f t="array" aca="1" ref="AC27" ca="1">SUMPRODUCT((Tervezettidő!$G$5:$G$116=$B27)*(Tervezettidő!$L$3:$BA$3=AC$25)*(Tervezettidő!$L$5:$BA$116&gt;0))</f>
        <v>0</v>
      </c>
      <c r="AD27" s="78" cm="1">
        <f t="array" aca="1" ref="AD27" ca="1">SUMPRODUCT((Tervezettidő!$G$5:$G$116=$B27)*(Tervezettidő!$L$3:$BA$3=AD$25)*(Tervezettidő!$L$5:$BA$116&gt;0))</f>
        <v>0</v>
      </c>
      <c r="AE27" s="78" cm="1">
        <f t="array" aca="1" ref="AE27" ca="1">SUMPRODUCT((Tervezettidő!$G$5:$G$116=$B27)*(Tervezettidő!$L$3:$BA$3=AE$25)*(Tervezettidő!$L$5:$BA$116&gt;0))</f>
        <v>0</v>
      </c>
      <c r="AF27" s="78" cm="1">
        <f t="array" aca="1" ref="AF27" ca="1">SUMPRODUCT((Tervezettidő!$G$5:$G$116=$B27)*(Tervezettidő!$L$3:$BA$3=AF$25)*(Tervezettidő!$L$5:$BA$116&gt;0))</f>
        <v>0</v>
      </c>
      <c r="AG27" s="78" cm="1">
        <f t="array" aca="1" ref="AG27" ca="1">SUMPRODUCT((Tervezettidő!$G$5:$G$116=$B27)*(Tervezettidő!$L$3:$BA$3=AG$25)*(Tervezettidő!$L$5:$BA$116&gt;0))</f>
        <v>0</v>
      </c>
      <c r="AH27" s="78" cm="1">
        <f t="array" aca="1" ref="AH27" ca="1">SUMPRODUCT((Tervezettidő!$G$5:$G$116=$B27)*(Tervezettidő!$L$3:$BA$3=AH$25)*(Tervezettidő!$L$5:$BA$116&gt;0))</f>
        <v>0</v>
      </c>
      <c r="AI27" s="78" cm="1">
        <f t="array" aca="1" ref="AI27" ca="1">SUMPRODUCT((Tervezettidő!$G$5:$G$116=$B27)*(Tervezettidő!$L$3:$BA$3=AI$25)*(Tervezettidő!$L$5:$BA$116&gt;0))</f>
        <v>0</v>
      </c>
      <c r="AJ27" s="78" cm="1">
        <f t="array" aca="1" ref="AJ27" ca="1">SUMPRODUCT((Tervezettidő!$G$5:$G$116=$B27)*(Tervezettidő!$L$3:$BA$3=AJ$25)*(Tervezettidő!$L$5:$BA$116&gt;0))</f>
        <v>0</v>
      </c>
      <c r="AK27" s="78" cm="1">
        <f t="array" aca="1" ref="AK27" ca="1">SUMPRODUCT((Tervezettidő!$G$5:$G$116=$B27)*(Tervezettidő!$L$3:$BA$3=AK$25)*(Tervezettidő!$L$5:$BA$116&gt;0))</f>
        <v>0</v>
      </c>
      <c r="AL27" s="78" cm="1">
        <f t="array" aca="1" ref="AL27" ca="1">SUMPRODUCT((Tervezettidő!$G$5:$G$116=$B27)*(Tervezettidő!$L$3:$BA$3=AL$25)*(Tervezettidő!$L$5:$BA$116&gt;0))</f>
        <v>0</v>
      </c>
      <c r="AM27" s="78" cm="1">
        <f t="array" aca="1" ref="AM27" ca="1">SUMPRODUCT((Tervezettidő!$G$5:$G$116=$B27)*(Tervezettidő!$L$3:$BA$3=AM$25)*(Tervezettidő!$L$5:$BA$116&gt;0))</f>
        <v>0</v>
      </c>
      <c r="AN27" s="78" cm="1">
        <f t="array" aca="1" ref="AN27" ca="1">SUMPRODUCT((Tervezettidő!$G$5:$G$116=$B27)*(Tervezettidő!$L$3:$BA$3=AN$25)*(Tervezettidő!$L$5:$BA$116&gt;0))</f>
        <v>0</v>
      </c>
      <c r="AO27" s="78" cm="1">
        <f t="array" aca="1" ref="AO27" ca="1">SUMPRODUCT((Tervezettidő!$G$5:$G$116=$B27)*(Tervezettidő!$L$3:$BA$3=AO$25)*(Tervezettidő!$L$5:$BA$116&gt;0))</f>
        <v>0</v>
      </c>
      <c r="AP27" s="78" cm="1">
        <f t="array" aca="1" ref="AP27" ca="1">SUMPRODUCT((Tervezettidő!$G$5:$G$116=$B27)*(Tervezettidő!$L$3:$BA$3=AP$25)*(Tervezettidő!$L$5:$BA$116&gt;0))</f>
        <v>0</v>
      </c>
      <c r="AQ27" s="78" cm="1">
        <f t="array" aca="1" ref="AQ27" ca="1">SUMPRODUCT((Tervezettidő!$G$5:$G$116=$B27)*(Tervezettidő!$L$3:$BA$3=AQ$25)*(Tervezettidő!$L$5:$BA$116&gt;0))</f>
        <v>0</v>
      </c>
      <c r="AR27" s="78" cm="1">
        <f t="array" aca="1" ref="AR27" ca="1">SUMPRODUCT((Tervezettidő!$G$5:$G$116=$B27)*(Tervezettidő!$L$3:$BA$3=AR$25)*(Tervezettidő!$L$5:$BA$116&gt;0))</f>
        <v>0</v>
      </c>
      <c r="AS27" s="119" cm="1">
        <f t="array" aca="1" ref="AS27" ca="1">SUMPRODUCT((Tervezettidő!$G$5:$G$116=$B27)*(Tervezettidő!$L$3:$BA$3=AS$25)*(Tervezettidő!$L$5:$BA$116&gt;0))</f>
        <v>0</v>
      </c>
    </row>
    <row r="28" spans="1:45" x14ac:dyDescent="0.3">
      <c r="A28" s="112">
        <v>2</v>
      </c>
      <c r="B28" s="70" t="s">
        <v>348</v>
      </c>
      <c r="C28" s="78">
        <f t="shared" ca="1" si="88"/>
        <v>0</v>
      </c>
      <c r="D28" s="78" cm="1">
        <f t="array" aca="1" ref="D28" ca="1">SUMPRODUCT((Tervezettidő!$G$5:$G$116=$B28)*(Tervezettidő!$L$3:$BA$3=D$25)*(Tervezettidő!$L$5:$BA$116&gt;0))</f>
        <v>0</v>
      </c>
      <c r="E28" s="78" cm="1">
        <f t="array" aca="1" ref="E28" ca="1">SUMPRODUCT((Tervezettidő!$G$5:$G$116=$B28)*(Tervezettidő!$L$3:$BA$3=E$25)*(Tervezettidő!$L$5:$BA$116&gt;0))</f>
        <v>0</v>
      </c>
      <c r="F28" s="78" cm="1">
        <f t="array" aca="1" ref="F28" ca="1">SUMPRODUCT((Tervezettidő!$G$5:$G$116=$B28)*(Tervezettidő!$L$3:$BA$3=F$25)*(Tervezettidő!$L$5:$BA$116&gt;0))</f>
        <v>0</v>
      </c>
      <c r="G28" s="78" cm="1">
        <f t="array" aca="1" ref="G28" ca="1">SUMPRODUCT((Tervezettidő!$G$5:$G$116=$B28)*(Tervezettidő!$L$3:$BA$3=G$25)*(Tervezettidő!$L$5:$BA$116&gt;0))</f>
        <v>0</v>
      </c>
      <c r="H28" s="78" cm="1">
        <f t="array" aca="1" ref="H28" ca="1">SUMPRODUCT((Tervezettidő!$G$5:$G$116=$B28)*(Tervezettidő!$L$3:$BA$3=H$25)*(Tervezettidő!$L$5:$BA$116&gt;0))</f>
        <v>0</v>
      </c>
      <c r="I28" s="78" cm="1">
        <f t="array" aca="1" ref="I28" ca="1">SUMPRODUCT((Tervezettidő!$G$5:$G$116=$B28)*(Tervezettidő!$L$3:$BA$3=I$25)*(Tervezettidő!$L$5:$BA$116&gt;0))</f>
        <v>0</v>
      </c>
      <c r="J28" s="78" cm="1">
        <f t="array" aca="1" ref="J28" ca="1">SUMPRODUCT((Tervezettidő!$G$5:$G$116=$B28)*(Tervezettidő!$L$3:$BA$3=J$25)*(Tervezettidő!$L$5:$BA$116&gt;0))</f>
        <v>0</v>
      </c>
      <c r="K28" s="78" cm="1">
        <f t="array" aca="1" ref="K28" ca="1">SUMPRODUCT((Tervezettidő!$G$5:$G$116=$B28)*(Tervezettidő!$L$3:$BA$3=K$25)*(Tervezettidő!$L$5:$BA$116&gt;0))</f>
        <v>0</v>
      </c>
      <c r="L28" s="78" cm="1">
        <f t="array" aca="1" ref="L28" ca="1">SUMPRODUCT((Tervezettidő!$G$5:$G$116=$B28)*(Tervezettidő!$L$3:$BA$3=L$25)*(Tervezettidő!$L$5:$BA$116&gt;0))</f>
        <v>0</v>
      </c>
      <c r="M28" s="78" cm="1">
        <f t="array" aca="1" ref="M28" ca="1">SUMPRODUCT((Tervezettidő!$G$5:$G$116=$B28)*(Tervezettidő!$L$3:$BA$3=M$25)*(Tervezettidő!$L$5:$BA$116&gt;0))</f>
        <v>0</v>
      </c>
      <c r="N28" s="78" cm="1">
        <f t="array" aca="1" ref="N28" ca="1">SUMPRODUCT((Tervezettidő!$G$5:$G$116=$B28)*(Tervezettidő!$L$3:$BA$3=N$25)*(Tervezettidő!$L$5:$BA$116&gt;0))</f>
        <v>0</v>
      </c>
      <c r="O28" s="78" cm="1">
        <f t="array" aca="1" ref="O28" ca="1">SUMPRODUCT((Tervezettidő!$G$5:$G$116=$B28)*(Tervezettidő!$L$3:$BA$3=O$25)*(Tervezettidő!$L$5:$BA$116&gt;0))</f>
        <v>0</v>
      </c>
      <c r="P28" s="78" cm="1">
        <f t="array" aca="1" ref="P28" ca="1">SUMPRODUCT((Tervezettidő!$G$5:$G$116=$B28)*(Tervezettidő!$L$3:$BA$3=P$25)*(Tervezettidő!$L$5:$BA$116&gt;0))</f>
        <v>0</v>
      </c>
      <c r="Q28" s="78" cm="1">
        <f t="array" aca="1" ref="Q28" ca="1">SUMPRODUCT((Tervezettidő!$G$5:$G$116=$B28)*(Tervezettidő!$L$3:$BA$3=Q$25)*(Tervezettidő!$L$5:$BA$116&gt;0))</f>
        <v>0</v>
      </c>
      <c r="R28" s="78" cm="1">
        <f t="array" aca="1" ref="R28" ca="1">SUMPRODUCT((Tervezettidő!$G$5:$G$116=$B28)*(Tervezettidő!$L$3:$BA$3=R$25)*(Tervezettidő!$L$5:$BA$116&gt;0))</f>
        <v>0</v>
      </c>
      <c r="S28" s="78" cm="1">
        <f t="array" aca="1" ref="S28" ca="1">SUMPRODUCT((Tervezettidő!$G$5:$G$116=$B28)*(Tervezettidő!$L$3:$BA$3=S$25)*(Tervezettidő!$L$5:$BA$116&gt;0))</f>
        <v>0</v>
      </c>
      <c r="T28" s="78" cm="1">
        <f t="array" aca="1" ref="T28" ca="1">SUMPRODUCT((Tervezettidő!$G$5:$G$116=$B28)*(Tervezettidő!$L$3:$BA$3=T$25)*(Tervezettidő!$L$5:$BA$116&gt;0))</f>
        <v>0</v>
      </c>
      <c r="U28" s="78" cm="1">
        <f t="array" aca="1" ref="U28" ca="1">SUMPRODUCT((Tervezettidő!$G$5:$G$116=$B28)*(Tervezettidő!$L$3:$BA$3=U$25)*(Tervezettidő!$L$5:$BA$116&gt;0))</f>
        <v>0</v>
      </c>
      <c r="V28" s="78" cm="1">
        <f t="array" aca="1" ref="V28" ca="1">SUMPRODUCT((Tervezettidő!$G$5:$G$116=$B28)*(Tervezettidő!$L$3:$BA$3=V$25)*(Tervezettidő!$L$5:$BA$116&gt;0))</f>
        <v>0</v>
      </c>
      <c r="W28" s="78" cm="1">
        <f t="array" aca="1" ref="W28" ca="1">SUMPRODUCT((Tervezettidő!$G$5:$G$116=$B28)*(Tervezettidő!$L$3:$BA$3=W$25)*(Tervezettidő!$L$5:$BA$116&gt;0))</f>
        <v>0</v>
      </c>
      <c r="X28" s="78" cm="1">
        <f t="array" aca="1" ref="X28" ca="1">SUMPRODUCT((Tervezettidő!$G$5:$G$116=$B28)*(Tervezettidő!$L$3:$BA$3=X$25)*(Tervezettidő!$L$5:$BA$116&gt;0))</f>
        <v>0</v>
      </c>
      <c r="Y28" s="78" cm="1">
        <f t="array" aca="1" ref="Y28" ca="1">SUMPRODUCT((Tervezettidő!$G$5:$G$116=$B28)*(Tervezettidő!$L$3:$BA$3=Y$25)*(Tervezettidő!$L$5:$BA$116&gt;0))</f>
        <v>0</v>
      </c>
      <c r="Z28" s="78" cm="1">
        <f t="array" aca="1" ref="Z28" ca="1">SUMPRODUCT((Tervezettidő!$G$5:$G$116=$B28)*(Tervezettidő!$L$3:$BA$3=Z$25)*(Tervezettidő!$L$5:$BA$116&gt;0))</f>
        <v>0</v>
      </c>
      <c r="AA28" s="78" cm="1">
        <f t="array" aca="1" ref="AA28" ca="1">SUMPRODUCT((Tervezettidő!$G$5:$G$116=$B28)*(Tervezettidő!$L$3:$BA$3=AA$25)*(Tervezettidő!$L$5:$BA$116&gt;0))</f>
        <v>0</v>
      </c>
      <c r="AB28" s="78" cm="1">
        <f t="array" aca="1" ref="AB28" ca="1">SUMPRODUCT((Tervezettidő!$G$5:$G$116=$B28)*(Tervezettidő!$L$3:$BA$3=AB$25)*(Tervezettidő!$L$5:$BA$116&gt;0))</f>
        <v>0</v>
      </c>
      <c r="AC28" s="78" cm="1">
        <f t="array" aca="1" ref="AC28" ca="1">SUMPRODUCT((Tervezettidő!$G$5:$G$116=$B28)*(Tervezettidő!$L$3:$BA$3=AC$25)*(Tervezettidő!$L$5:$BA$116&gt;0))</f>
        <v>0</v>
      </c>
      <c r="AD28" s="78" cm="1">
        <f t="array" aca="1" ref="AD28" ca="1">SUMPRODUCT((Tervezettidő!$G$5:$G$116=$B28)*(Tervezettidő!$L$3:$BA$3=AD$25)*(Tervezettidő!$L$5:$BA$116&gt;0))</f>
        <v>0</v>
      </c>
      <c r="AE28" s="78" cm="1">
        <f t="array" aca="1" ref="AE28" ca="1">SUMPRODUCT((Tervezettidő!$G$5:$G$116=$B28)*(Tervezettidő!$L$3:$BA$3=AE$25)*(Tervezettidő!$L$5:$BA$116&gt;0))</f>
        <v>0</v>
      </c>
      <c r="AF28" s="78" cm="1">
        <f t="array" aca="1" ref="AF28" ca="1">SUMPRODUCT((Tervezettidő!$G$5:$G$116=$B28)*(Tervezettidő!$L$3:$BA$3=AF$25)*(Tervezettidő!$L$5:$BA$116&gt;0))</f>
        <v>0</v>
      </c>
      <c r="AG28" s="78" cm="1">
        <f t="array" aca="1" ref="AG28" ca="1">SUMPRODUCT((Tervezettidő!$G$5:$G$116=$B28)*(Tervezettidő!$L$3:$BA$3=AG$25)*(Tervezettidő!$L$5:$BA$116&gt;0))</f>
        <v>0</v>
      </c>
      <c r="AH28" s="78" cm="1">
        <f t="array" aca="1" ref="AH28" ca="1">SUMPRODUCT((Tervezettidő!$G$5:$G$116=$B28)*(Tervezettidő!$L$3:$BA$3=AH$25)*(Tervezettidő!$L$5:$BA$116&gt;0))</f>
        <v>0</v>
      </c>
      <c r="AI28" s="78" cm="1">
        <f t="array" aca="1" ref="AI28" ca="1">SUMPRODUCT((Tervezettidő!$G$5:$G$116=$B28)*(Tervezettidő!$L$3:$BA$3=AI$25)*(Tervezettidő!$L$5:$BA$116&gt;0))</f>
        <v>0</v>
      </c>
      <c r="AJ28" s="78" cm="1">
        <f t="array" aca="1" ref="AJ28" ca="1">SUMPRODUCT((Tervezettidő!$G$5:$G$116=$B28)*(Tervezettidő!$L$3:$BA$3=AJ$25)*(Tervezettidő!$L$5:$BA$116&gt;0))</f>
        <v>0</v>
      </c>
      <c r="AK28" s="78" cm="1">
        <f t="array" aca="1" ref="AK28" ca="1">SUMPRODUCT((Tervezettidő!$G$5:$G$116=$B28)*(Tervezettidő!$L$3:$BA$3=AK$25)*(Tervezettidő!$L$5:$BA$116&gt;0))</f>
        <v>0</v>
      </c>
      <c r="AL28" s="78" cm="1">
        <f t="array" aca="1" ref="AL28" ca="1">SUMPRODUCT((Tervezettidő!$G$5:$G$116=$B28)*(Tervezettidő!$L$3:$BA$3=AL$25)*(Tervezettidő!$L$5:$BA$116&gt;0))</f>
        <v>0</v>
      </c>
      <c r="AM28" s="78" cm="1">
        <f t="array" aca="1" ref="AM28" ca="1">SUMPRODUCT((Tervezettidő!$G$5:$G$116=$B28)*(Tervezettidő!$L$3:$BA$3=AM$25)*(Tervezettidő!$L$5:$BA$116&gt;0))</f>
        <v>0</v>
      </c>
      <c r="AN28" s="78" cm="1">
        <f t="array" aca="1" ref="AN28" ca="1">SUMPRODUCT((Tervezettidő!$G$5:$G$116=$B28)*(Tervezettidő!$L$3:$BA$3=AN$25)*(Tervezettidő!$L$5:$BA$116&gt;0))</f>
        <v>0</v>
      </c>
      <c r="AO28" s="78" cm="1">
        <f t="array" aca="1" ref="AO28" ca="1">SUMPRODUCT((Tervezettidő!$G$5:$G$116=$B28)*(Tervezettidő!$L$3:$BA$3=AO$25)*(Tervezettidő!$L$5:$BA$116&gt;0))</f>
        <v>0</v>
      </c>
      <c r="AP28" s="78" cm="1">
        <f t="array" aca="1" ref="AP28" ca="1">SUMPRODUCT((Tervezettidő!$G$5:$G$116=$B28)*(Tervezettidő!$L$3:$BA$3=AP$25)*(Tervezettidő!$L$5:$BA$116&gt;0))</f>
        <v>0</v>
      </c>
      <c r="AQ28" s="78" cm="1">
        <f t="array" aca="1" ref="AQ28" ca="1">SUMPRODUCT((Tervezettidő!$G$5:$G$116=$B28)*(Tervezettidő!$L$3:$BA$3=AQ$25)*(Tervezettidő!$L$5:$BA$116&gt;0))</f>
        <v>0</v>
      </c>
      <c r="AR28" s="78" cm="1">
        <f t="array" aca="1" ref="AR28" ca="1">SUMPRODUCT((Tervezettidő!$G$5:$G$116=$B28)*(Tervezettidő!$L$3:$BA$3=AR$25)*(Tervezettidő!$L$5:$BA$116&gt;0))</f>
        <v>0</v>
      </c>
      <c r="AS28" s="119" cm="1">
        <f t="array" aca="1" ref="AS28" ca="1">SUMPRODUCT((Tervezettidő!$G$5:$G$116=$B28)*(Tervezettidő!$L$3:$BA$3=AS$25)*(Tervezettidő!$L$5:$BA$116&gt;0))</f>
        <v>0</v>
      </c>
    </row>
    <row r="29" spans="1:45" x14ac:dyDescent="0.3">
      <c r="A29" s="112">
        <v>3</v>
      </c>
      <c r="B29" s="70" t="s">
        <v>349</v>
      </c>
      <c r="C29" s="78">
        <f t="shared" ca="1" si="88"/>
        <v>0</v>
      </c>
      <c r="D29" s="78" cm="1">
        <f t="array" aca="1" ref="D29" ca="1">SUMPRODUCT((Tervezettidő!$G$5:$G$116=$B29)*(Tervezettidő!$L$3:$BA$3=D$25)*(Tervezettidő!$L$5:$BA$116&gt;0))</f>
        <v>0</v>
      </c>
      <c r="E29" s="78" cm="1">
        <f t="array" aca="1" ref="E29" ca="1">SUMPRODUCT((Tervezettidő!$G$5:$G$116=$B29)*(Tervezettidő!$L$3:$BA$3=E$25)*(Tervezettidő!$L$5:$BA$116&gt;0))</f>
        <v>0</v>
      </c>
      <c r="F29" s="78" cm="1">
        <f t="array" aca="1" ref="F29" ca="1">SUMPRODUCT((Tervezettidő!$G$5:$G$116=$B29)*(Tervezettidő!$L$3:$BA$3=F$25)*(Tervezettidő!$L$5:$BA$116&gt;0))</f>
        <v>0</v>
      </c>
      <c r="G29" s="78" cm="1">
        <f t="array" aca="1" ref="G29" ca="1">SUMPRODUCT((Tervezettidő!$G$5:$G$116=$B29)*(Tervezettidő!$L$3:$BA$3=G$25)*(Tervezettidő!$L$5:$BA$116&gt;0))</f>
        <v>0</v>
      </c>
      <c r="H29" s="78" cm="1">
        <f t="array" aca="1" ref="H29" ca="1">SUMPRODUCT((Tervezettidő!$G$5:$G$116=$B29)*(Tervezettidő!$L$3:$BA$3=H$25)*(Tervezettidő!$L$5:$BA$116&gt;0))</f>
        <v>0</v>
      </c>
      <c r="I29" s="78" cm="1">
        <f t="array" aca="1" ref="I29" ca="1">SUMPRODUCT((Tervezettidő!$G$5:$G$116=$B29)*(Tervezettidő!$L$3:$BA$3=I$25)*(Tervezettidő!$L$5:$BA$116&gt;0))</f>
        <v>0</v>
      </c>
      <c r="J29" s="78" cm="1">
        <f t="array" aca="1" ref="J29" ca="1">SUMPRODUCT((Tervezettidő!$G$5:$G$116=$B29)*(Tervezettidő!$L$3:$BA$3=J$25)*(Tervezettidő!$L$5:$BA$116&gt;0))</f>
        <v>0</v>
      </c>
      <c r="K29" s="78" cm="1">
        <f t="array" aca="1" ref="K29" ca="1">SUMPRODUCT((Tervezettidő!$G$5:$G$116=$B29)*(Tervezettidő!$L$3:$BA$3=K$25)*(Tervezettidő!$L$5:$BA$116&gt;0))</f>
        <v>0</v>
      </c>
      <c r="L29" s="78" cm="1">
        <f t="array" aca="1" ref="L29" ca="1">SUMPRODUCT((Tervezettidő!$G$5:$G$116=$B29)*(Tervezettidő!$L$3:$BA$3=L$25)*(Tervezettidő!$L$5:$BA$116&gt;0))</f>
        <v>0</v>
      </c>
      <c r="M29" s="78" cm="1">
        <f t="array" aca="1" ref="M29" ca="1">SUMPRODUCT((Tervezettidő!$G$5:$G$116=$B29)*(Tervezettidő!$L$3:$BA$3=M$25)*(Tervezettidő!$L$5:$BA$116&gt;0))</f>
        <v>0</v>
      </c>
      <c r="N29" s="78" cm="1">
        <f t="array" aca="1" ref="N29" ca="1">SUMPRODUCT((Tervezettidő!$G$5:$G$116=$B29)*(Tervezettidő!$L$3:$BA$3=N$25)*(Tervezettidő!$L$5:$BA$116&gt;0))</f>
        <v>0</v>
      </c>
      <c r="O29" s="78" cm="1">
        <f t="array" aca="1" ref="O29" ca="1">SUMPRODUCT((Tervezettidő!$G$5:$G$116=$B29)*(Tervezettidő!$L$3:$BA$3=O$25)*(Tervezettidő!$L$5:$BA$116&gt;0))</f>
        <v>0</v>
      </c>
      <c r="P29" s="78" cm="1">
        <f t="array" aca="1" ref="P29" ca="1">SUMPRODUCT((Tervezettidő!$G$5:$G$116=$B29)*(Tervezettidő!$L$3:$BA$3=P$25)*(Tervezettidő!$L$5:$BA$116&gt;0))</f>
        <v>0</v>
      </c>
      <c r="Q29" s="78" cm="1">
        <f t="array" aca="1" ref="Q29" ca="1">SUMPRODUCT((Tervezettidő!$G$5:$G$116=$B29)*(Tervezettidő!$L$3:$BA$3=Q$25)*(Tervezettidő!$L$5:$BA$116&gt;0))</f>
        <v>0</v>
      </c>
      <c r="R29" s="78" cm="1">
        <f t="array" aca="1" ref="R29" ca="1">SUMPRODUCT((Tervezettidő!$G$5:$G$116=$B29)*(Tervezettidő!$L$3:$BA$3=R$25)*(Tervezettidő!$L$5:$BA$116&gt;0))</f>
        <v>0</v>
      </c>
      <c r="S29" s="78" cm="1">
        <f t="array" aca="1" ref="S29" ca="1">SUMPRODUCT((Tervezettidő!$G$5:$G$116=$B29)*(Tervezettidő!$L$3:$BA$3=S$25)*(Tervezettidő!$L$5:$BA$116&gt;0))</f>
        <v>0</v>
      </c>
      <c r="T29" s="78" cm="1">
        <f t="array" aca="1" ref="T29" ca="1">SUMPRODUCT((Tervezettidő!$G$5:$G$116=$B29)*(Tervezettidő!$L$3:$BA$3=T$25)*(Tervezettidő!$L$5:$BA$116&gt;0))</f>
        <v>0</v>
      </c>
      <c r="U29" s="78" cm="1">
        <f t="array" aca="1" ref="U29" ca="1">SUMPRODUCT((Tervezettidő!$G$5:$G$116=$B29)*(Tervezettidő!$L$3:$BA$3=U$25)*(Tervezettidő!$L$5:$BA$116&gt;0))</f>
        <v>0</v>
      </c>
      <c r="V29" s="78" cm="1">
        <f t="array" aca="1" ref="V29" ca="1">SUMPRODUCT((Tervezettidő!$G$5:$G$116=$B29)*(Tervezettidő!$L$3:$BA$3=V$25)*(Tervezettidő!$L$5:$BA$116&gt;0))</f>
        <v>0</v>
      </c>
      <c r="W29" s="78" cm="1">
        <f t="array" aca="1" ref="W29" ca="1">SUMPRODUCT((Tervezettidő!$G$5:$G$116=$B29)*(Tervezettidő!$L$3:$BA$3=W$25)*(Tervezettidő!$L$5:$BA$116&gt;0))</f>
        <v>0</v>
      </c>
      <c r="X29" s="78" cm="1">
        <f t="array" aca="1" ref="X29" ca="1">SUMPRODUCT((Tervezettidő!$G$5:$G$116=$B29)*(Tervezettidő!$L$3:$BA$3=X$25)*(Tervezettidő!$L$5:$BA$116&gt;0))</f>
        <v>0</v>
      </c>
      <c r="Y29" s="78" cm="1">
        <f t="array" aca="1" ref="Y29" ca="1">SUMPRODUCT((Tervezettidő!$G$5:$G$116=$B29)*(Tervezettidő!$L$3:$BA$3=Y$25)*(Tervezettidő!$L$5:$BA$116&gt;0))</f>
        <v>0</v>
      </c>
      <c r="Z29" s="78" cm="1">
        <f t="array" aca="1" ref="Z29" ca="1">SUMPRODUCT((Tervezettidő!$G$5:$G$116=$B29)*(Tervezettidő!$L$3:$BA$3=Z$25)*(Tervezettidő!$L$5:$BA$116&gt;0))</f>
        <v>0</v>
      </c>
      <c r="AA29" s="78" cm="1">
        <f t="array" aca="1" ref="AA29" ca="1">SUMPRODUCT((Tervezettidő!$G$5:$G$116=$B29)*(Tervezettidő!$L$3:$BA$3=AA$25)*(Tervezettidő!$L$5:$BA$116&gt;0))</f>
        <v>0</v>
      </c>
      <c r="AB29" s="78" cm="1">
        <f t="array" aca="1" ref="AB29" ca="1">SUMPRODUCT((Tervezettidő!$G$5:$G$116=$B29)*(Tervezettidő!$L$3:$BA$3=AB$25)*(Tervezettidő!$L$5:$BA$116&gt;0))</f>
        <v>0</v>
      </c>
      <c r="AC29" s="78" cm="1">
        <f t="array" aca="1" ref="AC29" ca="1">SUMPRODUCT((Tervezettidő!$G$5:$G$116=$B29)*(Tervezettidő!$L$3:$BA$3=AC$25)*(Tervezettidő!$L$5:$BA$116&gt;0))</f>
        <v>0</v>
      </c>
      <c r="AD29" s="78" cm="1">
        <f t="array" aca="1" ref="AD29" ca="1">SUMPRODUCT((Tervezettidő!$G$5:$G$116=$B29)*(Tervezettidő!$L$3:$BA$3=AD$25)*(Tervezettidő!$L$5:$BA$116&gt;0))</f>
        <v>0</v>
      </c>
      <c r="AE29" s="78" cm="1">
        <f t="array" aca="1" ref="AE29" ca="1">SUMPRODUCT((Tervezettidő!$G$5:$G$116=$B29)*(Tervezettidő!$L$3:$BA$3=AE$25)*(Tervezettidő!$L$5:$BA$116&gt;0))</f>
        <v>0</v>
      </c>
      <c r="AF29" s="78" cm="1">
        <f t="array" aca="1" ref="AF29" ca="1">SUMPRODUCT((Tervezettidő!$G$5:$G$116=$B29)*(Tervezettidő!$L$3:$BA$3=AF$25)*(Tervezettidő!$L$5:$BA$116&gt;0))</f>
        <v>0</v>
      </c>
      <c r="AG29" s="78" cm="1">
        <f t="array" aca="1" ref="AG29" ca="1">SUMPRODUCT((Tervezettidő!$G$5:$G$116=$B29)*(Tervezettidő!$L$3:$BA$3=AG$25)*(Tervezettidő!$L$5:$BA$116&gt;0))</f>
        <v>0</v>
      </c>
      <c r="AH29" s="78" cm="1">
        <f t="array" aca="1" ref="AH29" ca="1">SUMPRODUCT((Tervezettidő!$G$5:$G$116=$B29)*(Tervezettidő!$L$3:$BA$3=AH$25)*(Tervezettidő!$L$5:$BA$116&gt;0))</f>
        <v>0</v>
      </c>
      <c r="AI29" s="78" cm="1">
        <f t="array" aca="1" ref="AI29" ca="1">SUMPRODUCT((Tervezettidő!$G$5:$G$116=$B29)*(Tervezettidő!$L$3:$BA$3=AI$25)*(Tervezettidő!$L$5:$BA$116&gt;0))</f>
        <v>0</v>
      </c>
      <c r="AJ29" s="78" cm="1">
        <f t="array" aca="1" ref="AJ29" ca="1">SUMPRODUCT((Tervezettidő!$G$5:$G$116=$B29)*(Tervezettidő!$L$3:$BA$3=AJ$25)*(Tervezettidő!$L$5:$BA$116&gt;0))</f>
        <v>0</v>
      </c>
      <c r="AK29" s="78" cm="1">
        <f t="array" aca="1" ref="AK29" ca="1">SUMPRODUCT((Tervezettidő!$G$5:$G$116=$B29)*(Tervezettidő!$L$3:$BA$3=AK$25)*(Tervezettidő!$L$5:$BA$116&gt;0))</f>
        <v>0</v>
      </c>
      <c r="AL29" s="78" cm="1">
        <f t="array" aca="1" ref="AL29" ca="1">SUMPRODUCT((Tervezettidő!$G$5:$G$116=$B29)*(Tervezettidő!$L$3:$BA$3=AL$25)*(Tervezettidő!$L$5:$BA$116&gt;0))</f>
        <v>0</v>
      </c>
      <c r="AM29" s="78" cm="1">
        <f t="array" aca="1" ref="AM29" ca="1">SUMPRODUCT((Tervezettidő!$G$5:$G$116=$B29)*(Tervezettidő!$L$3:$BA$3=AM$25)*(Tervezettidő!$L$5:$BA$116&gt;0))</f>
        <v>0</v>
      </c>
      <c r="AN29" s="78" cm="1">
        <f t="array" aca="1" ref="AN29" ca="1">SUMPRODUCT((Tervezettidő!$G$5:$G$116=$B29)*(Tervezettidő!$L$3:$BA$3=AN$25)*(Tervezettidő!$L$5:$BA$116&gt;0))</f>
        <v>0</v>
      </c>
      <c r="AO29" s="78" cm="1">
        <f t="array" aca="1" ref="AO29" ca="1">SUMPRODUCT((Tervezettidő!$G$5:$G$116=$B29)*(Tervezettidő!$L$3:$BA$3=AO$25)*(Tervezettidő!$L$5:$BA$116&gt;0))</f>
        <v>0</v>
      </c>
      <c r="AP29" s="78" cm="1">
        <f t="array" aca="1" ref="AP29" ca="1">SUMPRODUCT((Tervezettidő!$G$5:$G$116=$B29)*(Tervezettidő!$L$3:$BA$3=AP$25)*(Tervezettidő!$L$5:$BA$116&gt;0))</f>
        <v>0</v>
      </c>
      <c r="AQ29" s="78" cm="1">
        <f t="array" aca="1" ref="AQ29" ca="1">SUMPRODUCT((Tervezettidő!$G$5:$G$116=$B29)*(Tervezettidő!$L$3:$BA$3=AQ$25)*(Tervezettidő!$L$5:$BA$116&gt;0))</f>
        <v>0</v>
      </c>
      <c r="AR29" s="78" cm="1">
        <f t="array" aca="1" ref="AR29" ca="1">SUMPRODUCT((Tervezettidő!$G$5:$G$116=$B29)*(Tervezettidő!$L$3:$BA$3=AR$25)*(Tervezettidő!$L$5:$BA$116&gt;0))</f>
        <v>0</v>
      </c>
      <c r="AS29" s="119" cm="1">
        <f t="array" aca="1" ref="AS29" ca="1">SUMPRODUCT((Tervezettidő!$G$5:$G$116=$B29)*(Tervezettidő!$L$3:$BA$3=AS$25)*(Tervezettidő!$L$5:$BA$116&gt;0))</f>
        <v>0</v>
      </c>
    </row>
    <row r="30" spans="1:45" x14ac:dyDescent="0.3">
      <c r="A30" s="112">
        <v>4</v>
      </c>
      <c r="B30" s="70" t="s">
        <v>201</v>
      </c>
      <c r="C30" s="78">
        <f t="shared" ca="1" si="88"/>
        <v>11</v>
      </c>
      <c r="D30" s="78" cm="1">
        <f t="array" aca="1" ref="D30" ca="1">SUMPRODUCT((Tervezettidő!$G$5:$G$116=$B30)*(Tervezettidő!$L$3:$BA$3=D$25)*(Tervezettidő!$L$5:$BA$116&gt;0))</f>
        <v>0</v>
      </c>
      <c r="E30" s="78" cm="1">
        <f t="array" aca="1" ref="E30" ca="1">SUMPRODUCT((Tervezettidő!$G$5:$G$116=$B30)*(Tervezettidő!$L$3:$BA$3=E$25)*(Tervezettidő!$L$5:$BA$116&gt;0))</f>
        <v>0</v>
      </c>
      <c r="F30" s="78" cm="1">
        <f t="array" aca="1" ref="F30" ca="1">SUMPRODUCT((Tervezettidő!$G$5:$G$116=$B30)*(Tervezettidő!$L$3:$BA$3=F$25)*(Tervezettidő!$L$5:$BA$116&gt;0))</f>
        <v>0</v>
      </c>
      <c r="G30" s="78" cm="1">
        <f t="array" aca="1" ref="G30" ca="1">SUMPRODUCT((Tervezettidő!$G$5:$G$116=$B30)*(Tervezettidő!$L$3:$BA$3=G$25)*(Tervezettidő!$L$5:$BA$116&gt;0))</f>
        <v>0</v>
      </c>
      <c r="H30" s="78" cm="1">
        <f t="array" aca="1" ref="H30" ca="1">SUMPRODUCT((Tervezettidő!$G$5:$G$116=$B30)*(Tervezettidő!$L$3:$BA$3=H$25)*(Tervezettidő!$L$5:$BA$116&gt;0))</f>
        <v>0</v>
      </c>
      <c r="I30" s="78" cm="1">
        <f t="array" aca="1" ref="I30" ca="1">SUMPRODUCT((Tervezettidő!$G$5:$G$116=$B30)*(Tervezettidő!$L$3:$BA$3=I$25)*(Tervezettidő!$L$5:$BA$116&gt;0))</f>
        <v>0</v>
      </c>
      <c r="J30" s="78" cm="1">
        <f t="array" aca="1" ref="J30" ca="1">SUMPRODUCT((Tervezettidő!$G$5:$G$116=$B30)*(Tervezettidő!$L$3:$BA$3=J$25)*(Tervezettidő!$L$5:$BA$116&gt;0))</f>
        <v>0</v>
      </c>
      <c r="K30" s="78" cm="1">
        <f t="array" aca="1" ref="K30" ca="1">SUMPRODUCT((Tervezettidő!$G$5:$G$116=$B30)*(Tervezettidő!$L$3:$BA$3=K$25)*(Tervezettidő!$L$5:$BA$116&gt;0))</f>
        <v>0</v>
      </c>
      <c r="L30" s="78" cm="1">
        <f t="array" aca="1" ref="L30" ca="1">SUMPRODUCT((Tervezettidő!$G$5:$G$116=$B30)*(Tervezettidő!$L$3:$BA$3=L$25)*(Tervezettidő!$L$5:$BA$116&gt;0))</f>
        <v>0</v>
      </c>
      <c r="M30" s="78" cm="1">
        <f t="array" aca="1" ref="M30" ca="1">SUMPRODUCT((Tervezettidő!$G$5:$G$116=$B30)*(Tervezettidő!$L$3:$BA$3=M$25)*(Tervezettidő!$L$5:$BA$116&gt;0))</f>
        <v>0</v>
      </c>
      <c r="N30" s="78" cm="1">
        <f t="array" aca="1" ref="N30" ca="1">SUMPRODUCT((Tervezettidő!$G$5:$G$116=$B30)*(Tervezettidő!$L$3:$BA$3=N$25)*(Tervezettidő!$L$5:$BA$116&gt;0))</f>
        <v>0</v>
      </c>
      <c r="O30" s="78" cm="1">
        <f t="array" aca="1" ref="O30" ca="1">SUMPRODUCT((Tervezettidő!$G$5:$G$116=$B30)*(Tervezettidő!$L$3:$BA$3=O$25)*(Tervezettidő!$L$5:$BA$116&gt;0))</f>
        <v>1</v>
      </c>
      <c r="P30" s="78" cm="1">
        <f t="array" aca="1" ref="P30" ca="1">SUMPRODUCT((Tervezettidő!$G$5:$G$116=$B30)*(Tervezettidő!$L$3:$BA$3=P$25)*(Tervezettidő!$L$5:$BA$116&gt;0))</f>
        <v>1</v>
      </c>
      <c r="Q30" s="78" cm="1">
        <f t="array" aca="1" ref="Q30" ca="1">SUMPRODUCT((Tervezettidő!$G$5:$G$116=$B30)*(Tervezettidő!$L$3:$BA$3=Q$25)*(Tervezettidő!$L$5:$BA$116&gt;0))</f>
        <v>0</v>
      </c>
      <c r="R30" s="78" cm="1">
        <f t="array" aca="1" ref="R30" ca="1">SUMPRODUCT((Tervezettidő!$G$5:$G$116=$B30)*(Tervezettidő!$L$3:$BA$3=R$25)*(Tervezettidő!$L$5:$BA$116&gt;0))</f>
        <v>0</v>
      </c>
      <c r="S30" s="78" cm="1">
        <f t="array" aca="1" ref="S30" ca="1">SUMPRODUCT((Tervezettidő!$G$5:$G$116=$B30)*(Tervezettidő!$L$3:$BA$3=S$25)*(Tervezettidő!$L$5:$BA$116&gt;0))</f>
        <v>0</v>
      </c>
      <c r="T30" s="78" cm="1">
        <f t="array" aca="1" ref="T30" ca="1">SUMPRODUCT((Tervezettidő!$G$5:$G$116=$B30)*(Tervezettidő!$L$3:$BA$3=T$25)*(Tervezettidő!$L$5:$BA$116&gt;0))</f>
        <v>0</v>
      </c>
      <c r="U30" s="78" cm="1">
        <f t="array" aca="1" ref="U30" ca="1">SUMPRODUCT((Tervezettidő!$G$5:$G$116=$B30)*(Tervezettidő!$L$3:$BA$3=U$25)*(Tervezettidő!$L$5:$BA$116&gt;0))</f>
        <v>1</v>
      </c>
      <c r="V30" s="78" cm="1">
        <f t="array" aca="1" ref="V30" ca="1">SUMPRODUCT((Tervezettidő!$G$5:$G$116=$B30)*(Tervezettidő!$L$3:$BA$3=V$25)*(Tervezettidő!$L$5:$BA$116&gt;0))</f>
        <v>1</v>
      </c>
      <c r="W30" s="78" cm="1">
        <f t="array" aca="1" ref="W30" ca="1">SUMPRODUCT((Tervezettidő!$G$5:$G$116=$B30)*(Tervezettidő!$L$3:$BA$3=W$25)*(Tervezettidő!$L$5:$BA$116&gt;0))</f>
        <v>1</v>
      </c>
      <c r="X30" s="78" cm="1">
        <f t="array" aca="1" ref="X30" ca="1">SUMPRODUCT((Tervezettidő!$G$5:$G$116=$B30)*(Tervezettidő!$L$3:$BA$3=X$25)*(Tervezettidő!$L$5:$BA$116&gt;0))</f>
        <v>0</v>
      </c>
      <c r="Y30" s="78" cm="1">
        <f t="array" aca="1" ref="Y30" ca="1">SUMPRODUCT((Tervezettidő!$G$5:$G$116=$B30)*(Tervezettidő!$L$3:$BA$3=Y$25)*(Tervezettidő!$L$5:$BA$116&gt;0))</f>
        <v>0</v>
      </c>
      <c r="Z30" s="78" cm="1">
        <f t="array" aca="1" ref="Z30" ca="1">SUMPRODUCT((Tervezettidő!$G$5:$G$116=$B30)*(Tervezettidő!$L$3:$BA$3=Z$25)*(Tervezettidő!$L$5:$BA$116&gt;0))</f>
        <v>1</v>
      </c>
      <c r="AA30" s="78" cm="1">
        <f t="array" aca="1" ref="AA30" ca="1">SUMPRODUCT((Tervezettidő!$G$5:$G$116=$B30)*(Tervezettidő!$L$3:$BA$3=AA$25)*(Tervezettidő!$L$5:$BA$116&gt;0))</f>
        <v>1</v>
      </c>
      <c r="AB30" s="78" cm="1">
        <f t="array" aca="1" ref="AB30" ca="1">SUMPRODUCT((Tervezettidő!$G$5:$G$116=$B30)*(Tervezettidő!$L$3:$BA$3=AB$25)*(Tervezettidő!$L$5:$BA$116&gt;0))</f>
        <v>1</v>
      </c>
      <c r="AC30" s="78" cm="1">
        <f t="array" aca="1" ref="AC30" ca="1">SUMPRODUCT((Tervezettidő!$G$5:$G$116=$B30)*(Tervezettidő!$L$3:$BA$3=AC$25)*(Tervezettidő!$L$5:$BA$116&gt;0))</f>
        <v>1</v>
      </c>
      <c r="AD30" s="78" cm="1">
        <f t="array" aca="1" ref="AD30" ca="1">SUMPRODUCT((Tervezettidő!$G$5:$G$116=$B30)*(Tervezettidő!$L$3:$BA$3=AD$25)*(Tervezettidő!$L$5:$BA$116&gt;0))</f>
        <v>1</v>
      </c>
      <c r="AE30" s="78" cm="1">
        <f t="array" aca="1" ref="AE30" ca="1">SUMPRODUCT((Tervezettidő!$G$5:$G$116=$B30)*(Tervezettidő!$L$3:$BA$3=AE$25)*(Tervezettidő!$L$5:$BA$116&gt;0))</f>
        <v>0</v>
      </c>
      <c r="AF30" s="78" cm="1">
        <f t="array" aca="1" ref="AF30" ca="1">SUMPRODUCT((Tervezettidő!$G$5:$G$116=$B30)*(Tervezettidő!$L$3:$BA$3=AF$25)*(Tervezettidő!$L$5:$BA$116&gt;0))</f>
        <v>0</v>
      </c>
      <c r="AG30" s="78" cm="1">
        <f t="array" aca="1" ref="AG30" ca="1">SUMPRODUCT((Tervezettidő!$G$5:$G$116=$B30)*(Tervezettidő!$L$3:$BA$3=AG$25)*(Tervezettidő!$L$5:$BA$116&gt;0))</f>
        <v>1</v>
      </c>
      <c r="AH30" s="78" cm="1">
        <f t="array" aca="1" ref="AH30" ca="1">SUMPRODUCT((Tervezettidő!$G$5:$G$116=$B30)*(Tervezettidő!$L$3:$BA$3=AH$25)*(Tervezettidő!$L$5:$BA$116&gt;0))</f>
        <v>0</v>
      </c>
      <c r="AI30" s="78" cm="1">
        <f t="array" aca="1" ref="AI30" ca="1">SUMPRODUCT((Tervezettidő!$G$5:$G$116=$B30)*(Tervezettidő!$L$3:$BA$3=AI$25)*(Tervezettidő!$L$5:$BA$116&gt;0))</f>
        <v>0</v>
      </c>
      <c r="AJ30" s="78" cm="1">
        <f t="array" aca="1" ref="AJ30" ca="1">SUMPRODUCT((Tervezettidő!$G$5:$G$116=$B30)*(Tervezettidő!$L$3:$BA$3=AJ$25)*(Tervezettidő!$L$5:$BA$116&gt;0))</f>
        <v>0</v>
      </c>
      <c r="AK30" s="78" cm="1">
        <f t="array" aca="1" ref="AK30" ca="1">SUMPRODUCT((Tervezettidő!$G$5:$G$116=$B30)*(Tervezettidő!$L$3:$BA$3=AK$25)*(Tervezettidő!$L$5:$BA$116&gt;0))</f>
        <v>0</v>
      </c>
      <c r="AL30" s="78" cm="1">
        <f t="array" aca="1" ref="AL30" ca="1">SUMPRODUCT((Tervezettidő!$G$5:$G$116=$B30)*(Tervezettidő!$L$3:$BA$3=AL$25)*(Tervezettidő!$L$5:$BA$116&gt;0))</f>
        <v>0</v>
      </c>
      <c r="AM30" s="78" cm="1">
        <f t="array" aca="1" ref="AM30" ca="1">SUMPRODUCT((Tervezettidő!$G$5:$G$116=$B30)*(Tervezettidő!$L$3:$BA$3=AM$25)*(Tervezettidő!$L$5:$BA$116&gt;0))</f>
        <v>0</v>
      </c>
      <c r="AN30" s="78" cm="1">
        <f t="array" aca="1" ref="AN30" ca="1">SUMPRODUCT((Tervezettidő!$G$5:$G$116=$B30)*(Tervezettidő!$L$3:$BA$3=AN$25)*(Tervezettidő!$L$5:$BA$116&gt;0))</f>
        <v>0</v>
      </c>
      <c r="AO30" s="78" cm="1">
        <f t="array" aca="1" ref="AO30" ca="1">SUMPRODUCT((Tervezettidő!$G$5:$G$116=$B30)*(Tervezettidő!$L$3:$BA$3=AO$25)*(Tervezettidő!$L$5:$BA$116&gt;0))</f>
        <v>0</v>
      </c>
      <c r="AP30" s="78" cm="1">
        <f t="array" aca="1" ref="AP30" ca="1">SUMPRODUCT((Tervezettidő!$G$5:$G$116=$B30)*(Tervezettidő!$L$3:$BA$3=AP$25)*(Tervezettidő!$L$5:$BA$116&gt;0))</f>
        <v>0</v>
      </c>
      <c r="AQ30" s="78" cm="1">
        <f t="array" aca="1" ref="AQ30" ca="1">SUMPRODUCT((Tervezettidő!$G$5:$G$116=$B30)*(Tervezettidő!$L$3:$BA$3=AQ$25)*(Tervezettidő!$L$5:$BA$116&gt;0))</f>
        <v>0</v>
      </c>
      <c r="AR30" s="78" cm="1">
        <f t="array" aca="1" ref="AR30" ca="1">SUMPRODUCT((Tervezettidő!$G$5:$G$116=$B30)*(Tervezettidő!$L$3:$BA$3=AR$25)*(Tervezettidő!$L$5:$BA$116&gt;0))</f>
        <v>0</v>
      </c>
      <c r="AS30" s="119" cm="1">
        <f t="array" aca="1" ref="AS30" ca="1">SUMPRODUCT((Tervezettidő!$G$5:$G$116=$B30)*(Tervezettidő!$L$3:$BA$3=AS$25)*(Tervezettidő!$L$5:$BA$116&gt;0))</f>
        <v>0</v>
      </c>
    </row>
    <row r="31" spans="1:45" x14ac:dyDescent="0.3">
      <c r="A31" s="112">
        <v>5</v>
      </c>
      <c r="B31" s="70" t="s">
        <v>192</v>
      </c>
      <c r="C31" s="78">
        <f t="shared" ca="1" si="88"/>
        <v>1</v>
      </c>
      <c r="D31" s="78" cm="1">
        <f t="array" aca="1" ref="D31" ca="1">SUMPRODUCT((Tervezettidő!$G$5:$G$116=$B31)*(Tervezettidő!$L$3:$BA$3=D$25)*(Tervezettidő!$L$5:$BA$116&gt;0))</f>
        <v>0</v>
      </c>
      <c r="E31" s="78" cm="1">
        <f t="array" aca="1" ref="E31" ca="1">SUMPRODUCT((Tervezettidő!$G$5:$G$116=$B31)*(Tervezettidő!$L$3:$BA$3=E$25)*(Tervezettidő!$L$5:$BA$116&gt;0))</f>
        <v>0</v>
      </c>
      <c r="F31" s="78" cm="1">
        <f t="array" aca="1" ref="F31" ca="1">SUMPRODUCT((Tervezettidő!$G$5:$G$116=$B31)*(Tervezettidő!$L$3:$BA$3=F$25)*(Tervezettidő!$L$5:$BA$116&gt;0))</f>
        <v>0</v>
      </c>
      <c r="G31" s="78" cm="1">
        <f t="array" aca="1" ref="G31" ca="1">SUMPRODUCT((Tervezettidő!$G$5:$G$116=$B31)*(Tervezettidő!$L$3:$BA$3=G$25)*(Tervezettidő!$L$5:$BA$116&gt;0))</f>
        <v>0</v>
      </c>
      <c r="H31" s="78" cm="1">
        <f t="array" aca="1" ref="H31" ca="1">SUMPRODUCT((Tervezettidő!$G$5:$G$116=$B31)*(Tervezettidő!$L$3:$BA$3=H$25)*(Tervezettidő!$L$5:$BA$116&gt;0))</f>
        <v>0</v>
      </c>
      <c r="I31" s="78" cm="1">
        <f t="array" aca="1" ref="I31" ca="1">SUMPRODUCT((Tervezettidő!$G$5:$G$116=$B31)*(Tervezettidő!$L$3:$BA$3=I$25)*(Tervezettidő!$L$5:$BA$116&gt;0))</f>
        <v>0</v>
      </c>
      <c r="J31" s="78" cm="1">
        <f t="array" aca="1" ref="J31" ca="1">SUMPRODUCT((Tervezettidő!$G$5:$G$116=$B31)*(Tervezettidő!$L$3:$BA$3=J$25)*(Tervezettidő!$L$5:$BA$116&gt;0))</f>
        <v>0</v>
      </c>
      <c r="K31" s="78" cm="1">
        <f t="array" aca="1" ref="K31" ca="1">SUMPRODUCT((Tervezettidő!$G$5:$G$116=$B31)*(Tervezettidő!$L$3:$BA$3=K$25)*(Tervezettidő!$L$5:$BA$116&gt;0))</f>
        <v>0</v>
      </c>
      <c r="L31" s="78" cm="1">
        <f t="array" aca="1" ref="L31" ca="1">SUMPRODUCT((Tervezettidő!$G$5:$G$116=$B31)*(Tervezettidő!$L$3:$BA$3=L$25)*(Tervezettidő!$L$5:$BA$116&gt;0))</f>
        <v>0</v>
      </c>
      <c r="M31" s="78" cm="1">
        <f t="array" aca="1" ref="M31" ca="1">SUMPRODUCT((Tervezettidő!$G$5:$G$116=$B31)*(Tervezettidő!$L$3:$BA$3=M$25)*(Tervezettidő!$L$5:$BA$116&gt;0))</f>
        <v>0</v>
      </c>
      <c r="N31" s="78" cm="1">
        <f t="array" aca="1" ref="N31" ca="1">SUMPRODUCT((Tervezettidő!$G$5:$G$116=$B31)*(Tervezettidő!$L$3:$BA$3=N$25)*(Tervezettidő!$L$5:$BA$116&gt;0))</f>
        <v>1</v>
      </c>
      <c r="O31" s="78" cm="1">
        <f t="array" aca="1" ref="O31" ca="1">SUMPRODUCT((Tervezettidő!$G$5:$G$116=$B31)*(Tervezettidő!$L$3:$BA$3=O$25)*(Tervezettidő!$L$5:$BA$116&gt;0))</f>
        <v>0</v>
      </c>
      <c r="P31" s="78" cm="1">
        <f t="array" aca="1" ref="P31" ca="1">SUMPRODUCT((Tervezettidő!$G$5:$G$116=$B31)*(Tervezettidő!$L$3:$BA$3=P$25)*(Tervezettidő!$L$5:$BA$116&gt;0))</f>
        <v>0</v>
      </c>
      <c r="Q31" s="78" cm="1">
        <f t="array" aca="1" ref="Q31" ca="1">SUMPRODUCT((Tervezettidő!$G$5:$G$116=$B31)*(Tervezettidő!$L$3:$BA$3=Q$25)*(Tervezettidő!$L$5:$BA$116&gt;0))</f>
        <v>0</v>
      </c>
      <c r="R31" s="78" cm="1">
        <f t="array" aca="1" ref="R31" ca="1">SUMPRODUCT((Tervezettidő!$G$5:$G$116=$B31)*(Tervezettidő!$L$3:$BA$3=R$25)*(Tervezettidő!$L$5:$BA$116&gt;0))</f>
        <v>0</v>
      </c>
      <c r="S31" s="78" cm="1">
        <f t="array" aca="1" ref="S31" ca="1">SUMPRODUCT((Tervezettidő!$G$5:$G$116=$B31)*(Tervezettidő!$L$3:$BA$3=S$25)*(Tervezettidő!$L$5:$BA$116&gt;0))</f>
        <v>0</v>
      </c>
      <c r="T31" s="78" cm="1">
        <f t="array" aca="1" ref="T31" ca="1">SUMPRODUCT((Tervezettidő!$G$5:$G$116=$B31)*(Tervezettidő!$L$3:$BA$3=T$25)*(Tervezettidő!$L$5:$BA$116&gt;0))</f>
        <v>0</v>
      </c>
      <c r="U31" s="78" cm="1">
        <f t="array" aca="1" ref="U31" ca="1">SUMPRODUCT((Tervezettidő!$G$5:$G$116=$B31)*(Tervezettidő!$L$3:$BA$3=U$25)*(Tervezettidő!$L$5:$BA$116&gt;0))</f>
        <v>0</v>
      </c>
      <c r="V31" s="78" cm="1">
        <f t="array" aca="1" ref="V31" ca="1">SUMPRODUCT((Tervezettidő!$G$5:$G$116=$B31)*(Tervezettidő!$L$3:$BA$3=V$25)*(Tervezettidő!$L$5:$BA$116&gt;0))</f>
        <v>0</v>
      </c>
      <c r="W31" s="78" cm="1">
        <f t="array" aca="1" ref="W31" ca="1">SUMPRODUCT((Tervezettidő!$G$5:$G$116=$B31)*(Tervezettidő!$L$3:$BA$3=W$25)*(Tervezettidő!$L$5:$BA$116&gt;0))</f>
        <v>0</v>
      </c>
      <c r="X31" s="78" cm="1">
        <f t="array" aca="1" ref="X31" ca="1">SUMPRODUCT((Tervezettidő!$G$5:$G$116=$B31)*(Tervezettidő!$L$3:$BA$3=X$25)*(Tervezettidő!$L$5:$BA$116&gt;0))</f>
        <v>0</v>
      </c>
      <c r="Y31" s="78" cm="1">
        <f t="array" aca="1" ref="Y31" ca="1">SUMPRODUCT((Tervezettidő!$G$5:$G$116=$B31)*(Tervezettidő!$L$3:$BA$3=Y$25)*(Tervezettidő!$L$5:$BA$116&gt;0))</f>
        <v>0</v>
      </c>
      <c r="Z31" s="78" cm="1">
        <f t="array" aca="1" ref="Z31" ca="1">SUMPRODUCT((Tervezettidő!$G$5:$G$116=$B31)*(Tervezettidő!$L$3:$BA$3=Z$25)*(Tervezettidő!$L$5:$BA$116&gt;0))</f>
        <v>0</v>
      </c>
      <c r="AA31" s="78" cm="1">
        <f t="array" aca="1" ref="AA31" ca="1">SUMPRODUCT((Tervezettidő!$G$5:$G$116=$B31)*(Tervezettidő!$L$3:$BA$3=AA$25)*(Tervezettidő!$L$5:$BA$116&gt;0))</f>
        <v>0</v>
      </c>
      <c r="AB31" s="78" cm="1">
        <f t="array" aca="1" ref="AB31" ca="1">SUMPRODUCT((Tervezettidő!$G$5:$G$116=$B31)*(Tervezettidő!$L$3:$BA$3=AB$25)*(Tervezettidő!$L$5:$BA$116&gt;0))</f>
        <v>0</v>
      </c>
      <c r="AC31" s="78" cm="1">
        <f t="array" aca="1" ref="AC31" ca="1">SUMPRODUCT((Tervezettidő!$G$5:$G$116=$B31)*(Tervezettidő!$L$3:$BA$3=AC$25)*(Tervezettidő!$L$5:$BA$116&gt;0))</f>
        <v>0</v>
      </c>
      <c r="AD31" s="78" cm="1">
        <f t="array" aca="1" ref="AD31" ca="1">SUMPRODUCT((Tervezettidő!$G$5:$G$116=$B31)*(Tervezettidő!$L$3:$BA$3=AD$25)*(Tervezettidő!$L$5:$BA$116&gt;0))</f>
        <v>0</v>
      </c>
      <c r="AE31" s="78" cm="1">
        <f t="array" aca="1" ref="AE31" ca="1">SUMPRODUCT((Tervezettidő!$G$5:$G$116=$B31)*(Tervezettidő!$L$3:$BA$3=AE$25)*(Tervezettidő!$L$5:$BA$116&gt;0))</f>
        <v>0</v>
      </c>
      <c r="AF31" s="78" cm="1">
        <f t="array" aca="1" ref="AF31" ca="1">SUMPRODUCT((Tervezettidő!$G$5:$G$116=$B31)*(Tervezettidő!$L$3:$BA$3=AF$25)*(Tervezettidő!$L$5:$BA$116&gt;0))</f>
        <v>0</v>
      </c>
      <c r="AG31" s="78" cm="1">
        <f t="array" aca="1" ref="AG31" ca="1">SUMPRODUCT((Tervezettidő!$G$5:$G$116=$B31)*(Tervezettidő!$L$3:$BA$3=AG$25)*(Tervezettidő!$L$5:$BA$116&gt;0))</f>
        <v>0</v>
      </c>
      <c r="AH31" s="78" cm="1">
        <f t="array" aca="1" ref="AH31" ca="1">SUMPRODUCT((Tervezettidő!$G$5:$G$116=$B31)*(Tervezettidő!$L$3:$BA$3=AH$25)*(Tervezettidő!$L$5:$BA$116&gt;0))</f>
        <v>0</v>
      </c>
      <c r="AI31" s="78" cm="1">
        <f t="array" aca="1" ref="AI31" ca="1">SUMPRODUCT((Tervezettidő!$G$5:$G$116=$B31)*(Tervezettidő!$L$3:$BA$3=AI$25)*(Tervezettidő!$L$5:$BA$116&gt;0))</f>
        <v>0</v>
      </c>
      <c r="AJ31" s="78" cm="1">
        <f t="array" aca="1" ref="AJ31" ca="1">SUMPRODUCT((Tervezettidő!$G$5:$G$116=$B31)*(Tervezettidő!$L$3:$BA$3=AJ$25)*(Tervezettidő!$L$5:$BA$116&gt;0))</f>
        <v>0</v>
      </c>
      <c r="AK31" s="78" cm="1">
        <f t="array" aca="1" ref="AK31" ca="1">SUMPRODUCT((Tervezettidő!$G$5:$G$116=$B31)*(Tervezettidő!$L$3:$BA$3=AK$25)*(Tervezettidő!$L$5:$BA$116&gt;0))</f>
        <v>0</v>
      </c>
      <c r="AL31" s="78" cm="1">
        <f t="array" aca="1" ref="AL31" ca="1">SUMPRODUCT((Tervezettidő!$G$5:$G$116=$B31)*(Tervezettidő!$L$3:$BA$3=AL$25)*(Tervezettidő!$L$5:$BA$116&gt;0))</f>
        <v>0</v>
      </c>
      <c r="AM31" s="78" cm="1">
        <f t="array" aca="1" ref="AM31" ca="1">SUMPRODUCT((Tervezettidő!$G$5:$G$116=$B31)*(Tervezettidő!$L$3:$BA$3=AM$25)*(Tervezettidő!$L$5:$BA$116&gt;0))</f>
        <v>0</v>
      </c>
      <c r="AN31" s="78" cm="1">
        <f t="array" aca="1" ref="AN31" ca="1">SUMPRODUCT((Tervezettidő!$G$5:$G$116=$B31)*(Tervezettidő!$L$3:$BA$3=AN$25)*(Tervezettidő!$L$5:$BA$116&gt;0))</f>
        <v>0</v>
      </c>
      <c r="AO31" s="78" cm="1">
        <f t="array" aca="1" ref="AO31" ca="1">SUMPRODUCT((Tervezettidő!$G$5:$G$116=$B31)*(Tervezettidő!$L$3:$BA$3=AO$25)*(Tervezettidő!$L$5:$BA$116&gt;0))</f>
        <v>0</v>
      </c>
      <c r="AP31" s="78" cm="1">
        <f t="array" aca="1" ref="AP31" ca="1">SUMPRODUCT((Tervezettidő!$G$5:$G$116=$B31)*(Tervezettidő!$L$3:$BA$3=AP$25)*(Tervezettidő!$L$5:$BA$116&gt;0))</f>
        <v>0</v>
      </c>
      <c r="AQ31" s="78" cm="1">
        <f t="array" aca="1" ref="AQ31" ca="1">SUMPRODUCT((Tervezettidő!$G$5:$G$116=$B31)*(Tervezettidő!$L$3:$BA$3=AQ$25)*(Tervezettidő!$L$5:$BA$116&gt;0))</f>
        <v>0</v>
      </c>
      <c r="AR31" s="78" cm="1">
        <f t="array" aca="1" ref="AR31" ca="1">SUMPRODUCT((Tervezettidő!$G$5:$G$116=$B31)*(Tervezettidő!$L$3:$BA$3=AR$25)*(Tervezettidő!$L$5:$BA$116&gt;0))</f>
        <v>0</v>
      </c>
      <c r="AS31" s="119" cm="1">
        <f t="array" aca="1" ref="AS31" ca="1">SUMPRODUCT((Tervezettidő!$G$5:$G$116=$B31)*(Tervezettidő!$L$3:$BA$3=AS$25)*(Tervezettidő!$L$5:$BA$116&gt;0))</f>
        <v>0</v>
      </c>
    </row>
    <row r="32" spans="1:45" x14ac:dyDescent="0.3">
      <c r="A32" s="112">
        <v>6</v>
      </c>
      <c r="B32" s="70" t="s">
        <v>208</v>
      </c>
      <c r="C32" s="78">
        <f t="shared" ca="1" si="88"/>
        <v>4</v>
      </c>
      <c r="D32" s="78" cm="1">
        <f t="array" aca="1" ref="D32" ca="1">SUMPRODUCT((Tervezettidő!$G$5:$G$116=$B32)*(Tervezettidő!$L$3:$BA$3=D$25)*(Tervezettidő!$L$5:$BA$116&gt;0))</f>
        <v>0</v>
      </c>
      <c r="E32" s="78" cm="1">
        <f t="array" aca="1" ref="E32" ca="1">SUMPRODUCT((Tervezettidő!$G$5:$G$116=$B32)*(Tervezettidő!$L$3:$BA$3=E$25)*(Tervezettidő!$L$5:$BA$116&gt;0))</f>
        <v>0</v>
      </c>
      <c r="F32" s="78" cm="1">
        <f t="array" aca="1" ref="F32" ca="1">SUMPRODUCT((Tervezettidő!$G$5:$G$116=$B32)*(Tervezettidő!$L$3:$BA$3=F$25)*(Tervezettidő!$L$5:$BA$116&gt;0))</f>
        <v>0</v>
      </c>
      <c r="G32" s="78" cm="1">
        <f t="array" aca="1" ref="G32" ca="1">SUMPRODUCT((Tervezettidő!$G$5:$G$116=$B32)*(Tervezettidő!$L$3:$BA$3=G$25)*(Tervezettidő!$L$5:$BA$116&gt;0))</f>
        <v>0</v>
      </c>
      <c r="H32" s="78" cm="1">
        <f t="array" aca="1" ref="H32" ca="1">SUMPRODUCT((Tervezettidő!$G$5:$G$116=$B32)*(Tervezettidő!$L$3:$BA$3=H$25)*(Tervezettidő!$L$5:$BA$116&gt;0))</f>
        <v>0</v>
      </c>
      <c r="I32" s="78" cm="1">
        <f t="array" aca="1" ref="I32" ca="1">SUMPRODUCT((Tervezettidő!$G$5:$G$116=$B32)*(Tervezettidő!$L$3:$BA$3=I$25)*(Tervezettidő!$L$5:$BA$116&gt;0))</f>
        <v>0</v>
      </c>
      <c r="J32" s="78" cm="1">
        <f t="array" aca="1" ref="J32" ca="1">SUMPRODUCT((Tervezettidő!$G$5:$G$116=$B32)*(Tervezettidő!$L$3:$BA$3=J$25)*(Tervezettidő!$L$5:$BA$116&gt;0))</f>
        <v>0</v>
      </c>
      <c r="K32" s="78" cm="1">
        <f t="array" aca="1" ref="K32" ca="1">SUMPRODUCT((Tervezettidő!$G$5:$G$116=$B32)*(Tervezettidő!$L$3:$BA$3=K$25)*(Tervezettidő!$L$5:$BA$116&gt;0))</f>
        <v>0</v>
      </c>
      <c r="L32" s="78" cm="1">
        <f t="array" aca="1" ref="L32" ca="1">SUMPRODUCT((Tervezettidő!$G$5:$G$116=$B32)*(Tervezettidő!$L$3:$BA$3=L$25)*(Tervezettidő!$L$5:$BA$116&gt;0))</f>
        <v>0</v>
      </c>
      <c r="M32" s="78" cm="1">
        <f t="array" aca="1" ref="M32" ca="1">SUMPRODUCT((Tervezettidő!$G$5:$G$116=$B32)*(Tervezettidő!$L$3:$BA$3=M$25)*(Tervezettidő!$L$5:$BA$116&gt;0))</f>
        <v>0</v>
      </c>
      <c r="N32" s="78" cm="1">
        <f t="array" aca="1" ref="N32" ca="1">SUMPRODUCT((Tervezettidő!$G$5:$G$116=$B32)*(Tervezettidő!$L$3:$BA$3=N$25)*(Tervezettidő!$L$5:$BA$116&gt;0))</f>
        <v>0</v>
      </c>
      <c r="O32" s="78" cm="1">
        <f t="array" aca="1" ref="O32" ca="1">SUMPRODUCT((Tervezettidő!$G$5:$G$116=$B32)*(Tervezettidő!$L$3:$BA$3=O$25)*(Tervezettidő!$L$5:$BA$116&gt;0))</f>
        <v>0</v>
      </c>
      <c r="P32" s="78" cm="1">
        <f t="array" aca="1" ref="P32" ca="1">SUMPRODUCT((Tervezettidő!$G$5:$G$116=$B32)*(Tervezettidő!$L$3:$BA$3=P$25)*(Tervezettidő!$L$5:$BA$116&gt;0))</f>
        <v>0</v>
      </c>
      <c r="Q32" s="78" cm="1">
        <f t="array" aca="1" ref="Q32" ca="1">SUMPRODUCT((Tervezettidő!$G$5:$G$116=$B32)*(Tervezettidő!$L$3:$BA$3=Q$25)*(Tervezettidő!$L$5:$BA$116&gt;0))</f>
        <v>0</v>
      </c>
      <c r="R32" s="78" cm="1">
        <f t="array" aca="1" ref="R32" ca="1">SUMPRODUCT((Tervezettidő!$G$5:$G$116=$B32)*(Tervezettidő!$L$3:$BA$3=R$25)*(Tervezettidő!$L$5:$BA$116&gt;0))</f>
        <v>0</v>
      </c>
      <c r="S32" s="78" cm="1">
        <f t="array" aca="1" ref="S32" ca="1">SUMPRODUCT((Tervezettidő!$G$5:$G$116=$B32)*(Tervezettidő!$L$3:$BA$3=S$25)*(Tervezettidő!$L$5:$BA$116&gt;0))</f>
        <v>0</v>
      </c>
      <c r="T32" s="78" cm="1">
        <f t="array" aca="1" ref="T32" ca="1">SUMPRODUCT((Tervezettidő!$G$5:$G$116=$B32)*(Tervezettidő!$L$3:$BA$3=T$25)*(Tervezettidő!$L$5:$BA$116&gt;0))</f>
        <v>4</v>
      </c>
      <c r="U32" s="78" cm="1">
        <f t="array" aca="1" ref="U32" ca="1">SUMPRODUCT((Tervezettidő!$G$5:$G$116=$B32)*(Tervezettidő!$L$3:$BA$3=U$25)*(Tervezettidő!$L$5:$BA$116&gt;0))</f>
        <v>0</v>
      </c>
      <c r="V32" s="78" cm="1">
        <f t="array" aca="1" ref="V32" ca="1">SUMPRODUCT((Tervezettidő!$G$5:$G$116=$B32)*(Tervezettidő!$L$3:$BA$3=V$25)*(Tervezettidő!$L$5:$BA$116&gt;0))</f>
        <v>0</v>
      </c>
      <c r="W32" s="78" cm="1">
        <f t="array" aca="1" ref="W32" ca="1">SUMPRODUCT((Tervezettidő!$G$5:$G$116=$B32)*(Tervezettidő!$L$3:$BA$3=W$25)*(Tervezettidő!$L$5:$BA$116&gt;0))</f>
        <v>0</v>
      </c>
      <c r="X32" s="78" cm="1">
        <f t="array" aca="1" ref="X32" ca="1">SUMPRODUCT((Tervezettidő!$G$5:$G$116=$B32)*(Tervezettidő!$L$3:$BA$3=X$25)*(Tervezettidő!$L$5:$BA$116&gt;0))</f>
        <v>0</v>
      </c>
      <c r="Y32" s="78" cm="1">
        <f t="array" aca="1" ref="Y32" ca="1">SUMPRODUCT((Tervezettidő!$G$5:$G$116=$B32)*(Tervezettidő!$L$3:$BA$3=Y$25)*(Tervezettidő!$L$5:$BA$116&gt;0))</f>
        <v>0</v>
      </c>
      <c r="Z32" s="78" cm="1">
        <f t="array" aca="1" ref="Z32" ca="1">SUMPRODUCT((Tervezettidő!$G$5:$G$116=$B32)*(Tervezettidő!$L$3:$BA$3=Z$25)*(Tervezettidő!$L$5:$BA$116&gt;0))</f>
        <v>0</v>
      </c>
      <c r="AA32" s="78" cm="1">
        <f t="array" aca="1" ref="AA32" ca="1">SUMPRODUCT((Tervezettidő!$G$5:$G$116=$B32)*(Tervezettidő!$L$3:$BA$3=AA$25)*(Tervezettidő!$L$5:$BA$116&gt;0))</f>
        <v>0</v>
      </c>
      <c r="AB32" s="78" cm="1">
        <f t="array" aca="1" ref="AB32" ca="1">SUMPRODUCT((Tervezettidő!$G$5:$G$116=$B32)*(Tervezettidő!$L$3:$BA$3=AB$25)*(Tervezettidő!$L$5:$BA$116&gt;0))</f>
        <v>0</v>
      </c>
      <c r="AC32" s="78" cm="1">
        <f t="array" aca="1" ref="AC32" ca="1">SUMPRODUCT((Tervezettidő!$G$5:$G$116=$B32)*(Tervezettidő!$L$3:$BA$3=AC$25)*(Tervezettidő!$L$5:$BA$116&gt;0))</f>
        <v>0</v>
      </c>
      <c r="AD32" s="78" cm="1">
        <f t="array" aca="1" ref="AD32" ca="1">SUMPRODUCT((Tervezettidő!$G$5:$G$116=$B32)*(Tervezettidő!$L$3:$BA$3=AD$25)*(Tervezettidő!$L$5:$BA$116&gt;0))</f>
        <v>0</v>
      </c>
      <c r="AE32" s="78" cm="1">
        <f t="array" aca="1" ref="AE32" ca="1">SUMPRODUCT((Tervezettidő!$G$5:$G$116=$B32)*(Tervezettidő!$L$3:$BA$3=AE$25)*(Tervezettidő!$L$5:$BA$116&gt;0))</f>
        <v>0</v>
      </c>
      <c r="AF32" s="78" cm="1">
        <f t="array" aca="1" ref="AF32" ca="1">SUMPRODUCT((Tervezettidő!$G$5:$G$116=$B32)*(Tervezettidő!$L$3:$BA$3=AF$25)*(Tervezettidő!$L$5:$BA$116&gt;0))</f>
        <v>0</v>
      </c>
      <c r="AG32" s="78" cm="1">
        <f t="array" aca="1" ref="AG32" ca="1">SUMPRODUCT((Tervezettidő!$G$5:$G$116=$B32)*(Tervezettidő!$L$3:$BA$3=AG$25)*(Tervezettidő!$L$5:$BA$116&gt;0))</f>
        <v>0</v>
      </c>
      <c r="AH32" s="78" cm="1">
        <f t="array" aca="1" ref="AH32" ca="1">SUMPRODUCT((Tervezettidő!$G$5:$G$116=$B32)*(Tervezettidő!$L$3:$BA$3=AH$25)*(Tervezettidő!$L$5:$BA$116&gt;0))</f>
        <v>0</v>
      </c>
      <c r="AI32" s="78" cm="1">
        <f t="array" aca="1" ref="AI32" ca="1">SUMPRODUCT((Tervezettidő!$G$5:$G$116=$B32)*(Tervezettidő!$L$3:$BA$3=AI$25)*(Tervezettidő!$L$5:$BA$116&gt;0))</f>
        <v>0</v>
      </c>
      <c r="AJ32" s="78" cm="1">
        <f t="array" aca="1" ref="AJ32" ca="1">SUMPRODUCT((Tervezettidő!$G$5:$G$116=$B32)*(Tervezettidő!$L$3:$BA$3=AJ$25)*(Tervezettidő!$L$5:$BA$116&gt;0))</f>
        <v>0</v>
      </c>
      <c r="AK32" s="78" cm="1">
        <f t="array" aca="1" ref="AK32" ca="1">SUMPRODUCT((Tervezettidő!$G$5:$G$116=$B32)*(Tervezettidő!$L$3:$BA$3=AK$25)*(Tervezettidő!$L$5:$BA$116&gt;0))</f>
        <v>0</v>
      </c>
      <c r="AL32" s="78" cm="1">
        <f t="array" aca="1" ref="AL32" ca="1">SUMPRODUCT((Tervezettidő!$G$5:$G$116=$B32)*(Tervezettidő!$L$3:$BA$3=AL$25)*(Tervezettidő!$L$5:$BA$116&gt;0))</f>
        <v>0</v>
      </c>
      <c r="AM32" s="78" cm="1">
        <f t="array" aca="1" ref="AM32" ca="1">SUMPRODUCT((Tervezettidő!$G$5:$G$116=$B32)*(Tervezettidő!$L$3:$BA$3=AM$25)*(Tervezettidő!$L$5:$BA$116&gt;0))</f>
        <v>0</v>
      </c>
      <c r="AN32" s="78" cm="1">
        <f t="array" aca="1" ref="AN32" ca="1">SUMPRODUCT((Tervezettidő!$G$5:$G$116=$B32)*(Tervezettidő!$L$3:$BA$3=AN$25)*(Tervezettidő!$L$5:$BA$116&gt;0))</f>
        <v>0</v>
      </c>
      <c r="AO32" s="78" cm="1">
        <f t="array" aca="1" ref="AO32" ca="1">SUMPRODUCT((Tervezettidő!$G$5:$G$116=$B32)*(Tervezettidő!$L$3:$BA$3=AO$25)*(Tervezettidő!$L$5:$BA$116&gt;0))</f>
        <v>0</v>
      </c>
      <c r="AP32" s="78" cm="1">
        <f t="array" aca="1" ref="AP32" ca="1">SUMPRODUCT((Tervezettidő!$G$5:$G$116=$B32)*(Tervezettidő!$L$3:$BA$3=AP$25)*(Tervezettidő!$L$5:$BA$116&gt;0))</f>
        <v>0</v>
      </c>
      <c r="AQ32" s="78" cm="1">
        <f t="array" aca="1" ref="AQ32" ca="1">SUMPRODUCT((Tervezettidő!$G$5:$G$116=$B32)*(Tervezettidő!$L$3:$BA$3=AQ$25)*(Tervezettidő!$L$5:$BA$116&gt;0))</f>
        <v>0</v>
      </c>
      <c r="AR32" s="78" cm="1">
        <f t="array" aca="1" ref="AR32" ca="1">SUMPRODUCT((Tervezettidő!$G$5:$G$116=$B32)*(Tervezettidő!$L$3:$BA$3=AR$25)*(Tervezettidő!$L$5:$BA$116&gt;0))</f>
        <v>0</v>
      </c>
      <c r="AS32" s="119" cm="1">
        <f t="array" aca="1" ref="AS32" ca="1">SUMPRODUCT((Tervezettidő!$G$5:$G$116=$B32)*(Tervezettidő!$L$3:$BA$3=AS$25)*(Tervezettidő!$L$5:$BA$116&gt;0))</f>
        <v>0</v>
      </c>
    </row>
    <row r="33" spans="1:45" x14ac:dyDescent="0.3">
      <c r="A33" s="112">
        <v>7</v>
      </c>
      <c r="B33" s="70" t="s">
        <v>205</v>
      </c>
      <c r="C33" s="78">
        <f t="shared" ca="1" si="88"/>
        <v>12</v>
      </c>
      <c r="D33" s="78" cm="1">
        <f t="array" aca="1" ref="D33" ca="1">SUMPRODUCT((Tervezettidő!$G$5:$G$116=$B33)*(Tervezettidő!$L$3:$BA$3=D$25)*(Tervezettidő!$L$5:$BA$116&gt;0))</f>
        <v>0</v>
      </c>
      <c r="E33" s="78" cm="1">
        <f t="array" aca="1" ref="E33" ca="1">SUMPRODUCT((Tervezettidő!$G$5:$G$116=$B33)*(Tervezettidő!$L$3:$BA$3=E$25)*(Tervezettidő!$L$5:$BA$116&gt;0))</f>
        <v>0</v>
      </c>
      <c r="F33" s="78" cm="1">
        <f t="array" aca="1" ref="F33" ca="1">SUMPRODUCT((Tervezettidő!$G$5:$G$116=$B33)*(Tervezettidő!$L$3:$BA$3=F$25)*(Tervezettidő!$L$5:$BA$116&gt;0))</f>
        <v>0</v>
      </c>
      <c r="G33" s="78" cm="1">
        <f t="array" aca="1" ref="G33" ca="1">SUMPRODUCT((Tervezettidő!$G$5:$G$116=$B33)*(Tervezettidő!$L$3:$BA$3=G$25)*(Tervezettidő!$L$5:$BA$116&gt;0))</f>
        <v>0</v>
      </c>
      <c r="H33" s="78" cm="1">
        <f t="array" aca="1" ref="H33" ca="1">SUMPRODUCT((Tervezettidő!$G$5:$G$116=$B33)*(Tervezettidő!$L$3:$BA$3=H$25)*(Tervezettidő!$L$5:$BA$116&gt;0))</f>
        <v>0</v>
      </c>
      <c r="I33" s="78" cm="1">
        <f t="array" aca="1" ref="I33" ca="1">SUMPRODUCT((Tervezettidő!$G$5:$G$116=$B33)*(Tervezettidő!$L$3:$BA$3=I$25)*(Tervezettidő!$L$5:$BA$116&gt;0))</f>
        <v>0</v>
      </c>
      <c r="J33" s="78" cm="1">
        <f t="array" aca="1" ref="J33" ca="1">SUMPRODUCT((Tervezettidő!$G$5:$G$116=$B33)*(Tervezettidő!$L$3:$BA$3=J$25)*(Tervezettidő!$L$5:$BA$116&gt;0))</f>
        <v>0</v>
      </c>
      <c r="K33" s="78" cm="1">
        <f t="array" aca="1" ref="K33" ca="1">SUMPRODUCT((Tervezettidő!$G$5:$G$116=$B33)*(Tervezettidő!$L$3:$BA$3=K$25)*(Tervezettidő!$L$5:$BA$116&gt;0))</f>
        <v>0</v>
      </c>
      <c r="L33" s="78" cm="1">
        <f t="array" aca="1" ref="L33" ca="1">SUMPRODUCT((Tervezettidő!$G$5:$G$116=$B33)*(Tervezettidő!$L$3:$BA$3=L$25)*(Tervezettidő!$L$5:$BA$116&gt;0))</f>
        <v>0</v>
      </c>
      <c r="M33" s="78" cm="1">
        <f t="array" aca="1" ref="M33" ca="1">SUMPRODUCT((Tervezettidő!$G$5:$G$116=$B33)*(Tervezettidő!$L$3:$BA$3=M$25)*(Tervezettidő!$L$5:$BA$116&gt;0))</f>
        <v>0</v>
      </c>
      <c r="N33" s="78" cm="1">
        <f t="array" aca="1" ref="N33" ca="1">SUMPRODUCT((Tervezettidő!$G$5:$G$116=$B33)*(Tervezettidő!$L$3:$BA$3=N$25)*(Tervezettidő!$L$5:$BA$116&gt;0))</f>
        <v>0</v>
      </c>
      <c r="O33" s="78" cm="1">
        <f t="array" aca="1" ref="O33" ca="1">SUMPRODUCT((Tervezettidő!$G$5:$G$116=$B33)*(Tervezettidő!$L$3:$BA$3=O$25)*(Tervezettidő!$L$5:$BA$116&gt;0))</f>
        <v>0</v>
      </c>
      <c r="P33" s="78" cm="1">
        <f t="array" aca="1" ref="P33" ca="1">SUMPRODUCT((Tervezettidő!$G$5:$G$116=$B33)*(Tervezettidő!$L$3:$BA$3=P$25)*(Tervezettidő!$L$5:$BA$116&gt;0))</f>
        <v>0</v>
      </c>
      <c r="Q33" s="78" cm="1">
        <f t="array" aca="1" ref="Q33" ca="1">SUMPRODUCT((Tervezettidő!$G$5:$G$116=$B33)*(Tervezettidő!$L$3:$BA$3=Q$25)*(Tervezettidő!$L$5:$BA$116&gt;0))</f>
        <v>0</v>
      </c>
      <c r="R33" s="78" cm="1">
        <f t="array" aca="1" ref="R33" ca="1">SUMPRODUCT((Tervezettidő!$G$5:$G$116=$B33)*(Tervezettidő!$L$3:$BA$3=R$25)*(Tervezettidő!$L$5:$BA$116&gt;0))</f>
        <v>0</v>
      </c>
      <c r="S33" s="78" cm="1">
        <f t="array" aca="1" ref="S33" ca="1">SUMPRODUCT((Tervezettidő!$G$5:$G$116=$B33)*(Tervezettidő!$L$3:$BA$3=S$25)*(Tervezettidő!$L$5:$BA$116&gt;0))</f>
        <v>2</v>
      </c>
      <c r="T33" s="78" cm="1">
        <f t="array" aca="1" ref="T33" ca="1">SUMPRODUCT((Tervezettidő!$G$5:$G$116=$B33)*(Tervezettidő!$L$3:$BA$3=T$25)*(Tervezettidő!$L$5:$BA$116&gt;0))</f>
        <v>1</v>
      </c>
      <c r="U33" s="78" cm="1">
        <f t="array" aca="1" ref="U33" ca="1">SUMPRODUCT((Tervezettidő!$G$5:$G$116=$B33)*(Tervezettidő!$L$3:$BA$3=U$25)*(Tervezettidő!$L$5:$BA$116&gt;0))</f>
        <v>0</v>
      </c>
      <c r="V33" s="78" cm="1">
        <f t="array" aca="1" ref="V33" ca="1">SUMPRODUCT((Tervezettidő!$G$5:$G$116=$B33)*(Tervezettidő!$L$3:$BA$3=V$25)*(Tervezettidő!$L$5:$BA$116&gt;0))</f>
        <v>0</v>
      </c>
      <c r="W33" s="78" cm="1">
        <f t="array" aca="1" ref="W33" ca="1">SUMPRODUCT((Tervezettidő!$G$5:$G$116=$B33)*(Tervezettidő!$L$3:$BA$3=W$25)*(Tervezettidő!$L$5:$BA$116&gt;0))</f>
        <v>0</v>
      </c>
      <c r="X33" s="78" cm="1">
        <f t="array" aca="1" ref="X33" ca="1">SUMPRODUCT((Tervezettidő!$G$5:$G$116=$B33)*(Tervezettidő!$L$3:$BA$3=X$25)*(Tervezettidő!$L$5:$BA$116&gt;0))</f>
        <v>0</v>
      </c>
      <c r="Y33" s="78" cm="1">
        <f t="array" aca="1" ref="Y33" ca="1">SUMPRODUCT((Tervezettidő!$G$5:$G$116=$B33)*(Tervezettidő!$L$3:$BA$3=Y$25)*(Tervezettidő!$L$5:$BA$116&gt;0))</f>
        <v>0</v>
      </c>
      <c r="Z33" s="78" cm="1">
        <f t="array" aca="1" ref="Z33" ca="1">SUMPRODUCT((Tervezettidő!$G$5:$G$116=$B33)*(Tervezettidő!$L$3:$BA$3=Z$25)*(Tervezettidő!$L$5:$BA$116&gt;0))</f>
        <v>0</v>
      </c>
      <c r="AA33" s="78" cm="1">
        <f t="array" aca="1" ref="AA33" ca="1">SUMPRODUCT((Tervezettidő!$G$5:$G$116=$B33)*(Tervezettidő!$L$3:$BA$3=AA$25)*(Tervezettidő!$L$5:$BA$116&gt;0))</f>
        <v>0</v>
      </c>
      <c r="AB33" s="78" cm="1">
        <f t="array" aca="1" ref="AB33" ca="1">SUMPRODUCT((Tervezettidő!$G$5:$G$116=$B33)*(Tervezettidő!$L$3:$BA$3=AB$25)*(Tervezettidő!$L$5:$BA$116&gt;0))</f>
        <v>0</v>
      </c>
      <c r="AC33" s="78" cm="1">
        <f t="array" aca="1" ref="AC33" ca="1">SUMPRODUCT((Tervezettidő!$G$5:$G$116=$B33)*(Tervezettidő!$L$3:$BA$3=AC$25)*(Tervezettidő!$L$5:$BA$116&gt;0))</f>
        <v>0</v>
      </c>
      <c r="AD33" s="78" cm="1">
        <f t="array" aca="1" ref="AD33" ca="1">SUMPRODUCT((Tervezettidő!$G$5:$G$116=$B33)*(Tervezettidő!$L$3:$BA$3=AD$25)*(Tervezettidő!$L$5:$BA$116&gt;0))</f>
        <v>0</v>
      </c>
      <c r="AE33" s="78" cm="1">
        <f t="array" aca="1" ref="AE33" ca="1">SUMPRODUCT((Tervezettidő!$G$5:$G$116=$B33)*(Tervezettidő!$L$3:$BA$3=AE$25)*(Tervezettidő!$L$5:$BA$116&gt;0))</f>
        <v>0</v>
      </c>
      <c r="AF33" s="78" cm="1">
        <f t="array" aca="1" ref="AF33" ca="1">SUMPRODUCT((Tervezettidő!$G$5:$G$116=$B33)*(Tervezettidő!$L$3:$BA$3=AF$25)*(Tervezettidő!$L$5:$BA$116&gt;0))</f>
        <v>0</v>
      </c>
      <c r="AG33" s="78" cm="1">
        <f t="array" aca="1" ref="AG33" ca="1">SUMPRODUCT((Tervezettidő!$G$5:$G$116=$B33)*(Tervezettidő!$L$3:$BA$3=AG$25)*(Tervezettidő!$L$5:$BA$116&gt;0))</f>
        <v>0</v>
      </c>
      <c r="AH33" s="78" cm="1">
        <f t="array" aca="1" ref="AH33" ca="1">SUMPRODUCT((Tervezettidő!$G$5:$G$116=$B33)*(Tervezettidő!$L$3:$BA$3=AH$25)*(Tervezettidő!$L$5:$BA$116&gt;0))</f>
        <v>1</v>
      </c>
      <c r="AI33" s="78" cm="1">
        <f t="array" aca="1" ref="AI33" ca="1">SUMPRODUCT((Tervezettidő!$G$5:$G$116=$B33)*(Tervezettidő!$L$3:$BA$3=AI$25)*(Tervezettidő!$L$5:$BA$116&gt;0))</f>
        <v>1</v>
      </c>
      <c r="AJ33" s="78" cm="1">
        <f t="array" aca="1" ref="AJ33" ca="1">SUMPRODUCT((Tervezettidő!$G$5:$G$116=$B33)*(Tervezettidő!$L$3:$BA$3=AJ$25)*(Tervezettidő!$L$5:$BA$116&gt;0))</f>
        <v>1</v>
      </c>
      <c r="AK33" s="78" cm="1">
        <f t="array" aca="1" ref="AK33" ca="1">SUMPRODUCT((Tervezettidő!$G$5:$G$116=$B33)*(Tervezettidő!$L$3:$BA$3=AK$25)*(Tervezettidő!$L$5:$BA$116&gt;0))</f>
        <v>1</v>
      </c>
      <c r="AL33" s="78" cm="1">
        <f t="array" aca="1" ref="AL33" ca="1">SUMPRODUCT((Tervezettidő!$G$5:$G$116=$B33)*(Tervezettidő!$L$3:$BA$3=AL$25)*(Tervezettidő!$L$5:$BA$116&gt;0))</f>
        <v>0</v>
      </c>
      <c r="AM33" s="78" cm="1">
        <f t="array" aca="1" ref="AM33" ca="1">SUMPRODUCT((Tervezettidő!$G$5:$G$116=$B33)*(Tervezettidő!$L$3:$BA$3=AM$25)*(Tervezettidő!$L$5:$BA$116&gt;0))</f>
        <v>0</v>
      </c>
      <c r="AN33" s="78" cm="1">
        <f t="array" aca="1" ref="AN33" ca="1">SUMPRODUCT((Tervezettidő!$G$5:$G$116=$B33)*(Tervezettidő!$L$3:$BA$3=AN$25)*(Tervezettidő!$L$5:$BA$116&gt;0))</f>
        <v>1</v>
      </c>
      <c r="AO33" s="78" cm="1">
        <f t="array" aca="1" ref="AO33" ca="1">SUMPRODUCT((Tervezettidő!$G$5:$G$116=$B33)*(Tervezettidő!$L$3:$BA$3=AO$25)*(Tervezettidő!$L$5:$BA$116&gt;0))</f>
        <v>1</v>
      </c>
      <c r="AP33" s="78" cm="1">
        <f t="array" aca="1" ref="AP33" ca="1">SUMPRODUCT((Tervezettidő!$G$5:$G$116=$B33)*(Tervezettidő!$L$3:$BA$3=AP$25)*(Tervezettidő!$L$5:$BA$116&gt;0))</f>
        <v>1</v>
      </c>
      <c r="AQ33" s="78" cm="1">
        <f t="array" aca="1" ref="AQ33" ca="1">SUMPRODUCT((Tervezettidő!$G$5:$G$116=$B33)*(Tervezettidő!$L$3:$BA$3=AQ$25)*(Tervezettidő!$L$5:$BA$116&gt;0))</f>
        <v>1</v>
      </c>
      <c r="AR33" s="78" cm="1">
        <f t="array" aca="1" ref="AR33" ca="1">SUMPRODUCT((Tervezettidő!$G$5:$G$116=$B33)*(Tervezettidő!$L$3:$BA$3=AR$25)*(Tervezettidő!$L$5:$BA$116&gt;0))</f>
        <v>1</v>
      </c>
      <c r="AS33" s="119" cm="1">
        <f t="array" aca="1" ref="AS33" ca="1">SUMPRODUCT((Tervezettidő!$G$5:$G$116=$B33)*(Tervezettidő!$L$3:$BA$3=AS$25)*(Tervezettidő!$L$5:$BA$116&gt;0))</f>
        <v>0</v>
      </c>
    </row>
    <row r="34" spans="1:45" ht="15" thickBot="1" x14ac:dyDescent="0.35">
      <c r="A34" s="114">
        <v>8</v>
      </c>
      <c r="B34" s="115" t="s">
        <v>173</v>
      </c>
      <c r="C34" s="120">
        <f t="shared" ca="1" si="88"/>
        <v>8</v>
      </c>
      <c r="D34" s="120" cm="1">
        <f t="array" aca="1" ref="D34" ca="1">SUMPRODUCT((Tervezettidő!$G$5:$G$116=$B34)*(Tervezettidő!$L$3:$BA$3=D$25)*(Tervezettidő!$L$5:$BA$116&gt;0))</f>
        <v>0</v>
      </c>
      <c r="E34" s="120" cm="1">
        <f t="array" aca="1" ref="E34" ca="1">SUMPRODUCT((Tervezettidő!$G$5:$G$116=$B34)*(Tervezettidő!$L$3:$BA$3=E$25)*(Tervezettidő!$L$5:$BA$116&gt;0))</f>
        <v>2</v>
      </c>
      <c r="F34" s="120" cm="1">
        <f t="array" aca="1" ref="F34" ca="1">SUMPRODUCT((Tervezettidő!$G$5:$G$116=$B34)*(Tervezettidő!$L$3:$BA$3=F$25)*(Tervezettidő!$L$5:$BA$116&gt;0))</f>
        <v>4</v>
      </c>
      <c r="G34" s="120" cm="1">
        <f t="array" aca="1" ref="G34" ca="1">SUMPRODUCT((Tervezettidő!$G$5:$G$116=$B34)*(Tervezettidő!$L$3:$BA$3=G$25)*(Tervezettidő!$L$5:$BA$116&gt;0))</f>
        <v>1</v>
      </c>
      <c r="H34" s="120" cm="1">
        <f t="array" aca="1" ref="H34" ca="1">SUMPRODUCT((Tervezettidő!$G$5:$G$116=$B34)*(Tervezettidő!$L$3:$BA$3=H$25)*(Tervezettidő!$L$5:$BA$116&gt;0))</f>
        <v>1</v>
      </c>
      <c r="I34" s="120" cm="1">
        <f t="array" aca="1" ref="I34" ca="1">SUMPRODUCT((Tervezettidő!$G$5:$G$116=$B34)*(Tervezettidő!$L$3:$BA$3=I$25)*(Tervezettidő!$L$5:$BA$116&gt;0))</f>
        <v>0</v>
      </c>
      <c r="J34" s="120" cm="1">
        <f t="array" aca="1" ref="J34" ca="1">SUMPRODUCT((Tervezettidő!$G$5:$G$116=$B34)*(Tervezettidő!$L$3:$BA$3=J$25)*(Tervezettidő!$L$5:$BA$116&gt;0))</f>
        <v>0</v>
      </c>
      <c r="K34" s="120" cm="1">
        <f t="array" aca="1" ref="K34" ca="1">SUMPRODUCT((Tervezettidő!$G$5:$G$116=$B34)*(Tervezettidő!$L$3:$BA$3=K$25)*(Tervezettidő!$L$5:$BA$116&gt;0))</f>
        <v>0</v>
      </c>
      <c r="L34" s="120" cm="1">
        <f t="array" aca="1" ref="L34" ca="1">SUMPRODUCT((Tervezettidő!$G$5:$G$116=$B34)*(Tervezettidő!$L$3:$BA$3=L$25)*(Tervezettidő!$L$5:$BA$116&gt;0))</f>
        <v>0</v>
      </c>
      <c r="M34" s="120" cm="1">
        <f t="array" aca="1" ref="M34" ca="1">SUMPRODUCT((Tervezettidő!$G$5:$G$116=$B34)*(Tervezettidő!$L$3:$BA$3=M$25)*(Tervezettidő!$L$5:$BA$116&gt;0))</f>
        <v>0</v>
      </c>
      <c r="N34" s="120" cm="1">
        <f t="array" aca="1" ref="N34" ca="1">SUMPRODUCT((Tervezettidő!$G$5:$G$116=$B34)*(Tervezettidő!$L$3:$BA$3=N$25)*(Tervezettidő!$L$5:$BA$116&gt;0))</f>
        <v>0</v>
      </c>
      <c r="O34" s="120" cm="1">
        <f t="array" aca="1" ref="O34" ca="1">SUMPRODUCT((Tervezettidő!$G$5:$G$116=$B34)*(Tervezettidő!$L$3:$BA$3=O$25)*(Tervezettidő!$L$5:$BA$116&gt;0))</f>
        <v>0</v>
      </c>
      <c r="P34" s="120" cm="1">
        <f t="array" aca="1" ref="P34" ca="1">SUMPRODUCT((Tervezettidő!$G$5:$G$116=$B34)*(Tervezettidő!$L$3:$BA$3=P$25)*(Tervezettidő!$L$5:$BA$116&gt;0))</f>
        <v>0</v>
      </c>
      <c r="Q34" s="120" cm="1">
        <f t="array" aca="1" ref="Q34" ca="1">SUMPRODUCT((Tervezettidő!$G$5:$G$116=$B34)*(Tervezettidő!$L$3:$BA$3=Q$25)*(Tervezettidő!$L$5:$BA$116&gt;0))</f>
        <v>0</v>
      </c>
      <c r="R34" s="120" cm="1">
        <f t="array" aca="1" ref="R34" ca="1">SUMPRODUCT((Tervezettidő!$G$5:$G$116=$B34)*(Tervezettidő!$L$3:$BA$3=R$25)*(Tervezettidő!$L$5:$BA$116&gt;0))</f>
        <v>0</v>
      </c>
      <c r="S34" s="120" cm="1">
        <f t="array" aca="1" ref="S34" ca="1">SUMPRODUCT((Tervezettidő!$G$5:$G$116=$B34)*(Tervezettidő!$L$3:$BA$3=S$25)*(Tervezettidő!$L$5:$BA$116&gt;0))</f>
        <v>0</v>
      </c>
      <c r="T34" s="120" cm="1">
        <f t="array" aca="1" ref="T34" ca="1">SUMPRODUCT((Tervezettidő!$G$5:$G$116=$B34)*(Tervezettidő!$L$3:$BA$3=T$25)*(Tervezettidő!$L$5:$BA$116&gt;0))</f>
        <v>0</v>
      </c>
      <c r="U34" s="120" cm="1">
        <f t="array" aca="1" ref="U34" ca="1">SUMPRODUCT((Tervezettidő!$G$5:$G$116=$B34)*(Tervezettidő!$L$3:$BA$3=U$25)*(Tervezettidő!$L$5:$BA$116&gt;0))</f>
        <v>0</v>
      </c>
      <c r="V34" s="120" cm="1">
        <f t="array" aca="1" ref="V34" ca="1">SUMPRODUCT((Tervezettidő!$G$5:$G$116=$B34)*(Tervezettidő!$L$3:$BA$3=V$25)*(Tervezettidő!$L$5:$BA$116&gt;0))</f>
        <v>0</v>
      </c>
      <c r="W34" s="120" cm="1">
        <f t="array" aca="1" ref="W34" ca="1">SUMPRODUCT((Tervezettidő!$G$5:$G$116=$B34)*(Tervezettidő!$L$3:$BA$3=W$25)*(Tervezettidő!$L$5:$BA$116&gt;0))</f>
        <v>0</v>
      </c>
      <c r="X34" s="120" cm="1">
        <f t="array" aca="1" ref="X34" ca="1">SUMPRODUCT((Tervezettidő!$G$5:$G$116=$B34)*(Tervezettidő!$L$3:$BA$3=X$25)*(Tervezettidő!$L$5:$BA$116&gt;0))</f>
        <v>0</v>
      </c>
      <c r="Y34" s="120" cm="1">
        <f t="array" aca="1" ref="Y34" ca="1">SUMPRODUCT((Tervezettidő!$G$5:$G$116=$B34)*(Tervezettidő!$L$3:$BA$3=Y$25)*(Tervezettidő!$L$5:$BA$116&gt;0))</f>
        <v>0</v>
      </c>
      <c r="Z34" s="120" cm="1">
        <f t="array" aca="1" ref="Z34" ca="1">SUMPRODUCT((Tervezettidő!$G$5:$G$116=$B34)*(Tervezettidő!$L$3:$BA$3=Z$25)*(Tervezettidő!$L$5:$BA$116&gt;0))</f>
        <v>0</v>
      </c>
      <c r="AA34" s="120" cm="1">
        <f t="array" aca="1" ref="AA34" ca="1">SUMPRODUCT((Tervezettidő!$G$5:$G$116=$B34)*(Tervezettidő!$L$3:$BA$3=AA$25)*(Tervezettidő!$L$5:$BA$116&gt;0))</f>
        <v>0</v>
      </c>
      <c r="AB34" s="120" cm="1">
        <f t="array" aca="1" ref="AB34" ca="1">SUMPRODUCT((Tervezettidő!$G$5:$G$116=$B34)*(Tervezettidő!$L$3:$BA$3=AB$25)*(Tervezettidő!$L$5:$BA$116&gt;0))</f>
        <v>0</v>
      </c>
      <c r="AC34" s="120" cm="1">
        <f t="array" aca="1" ref="AC34" ca="1">SUMPRODUCT((Tervezettidő!$G$5:$G$116=$B34)*(Tervezettidő!$L$3:$BA$3=AC$25)*(Tervezettidő!$L$5:$BA$116&gt;0))</f>
        <v>0</v>
      </c>
      <c r="AD34" s="120" cm="1">
        <f t="array" aca="1" ref="AD34" ca="1">SUMPRODUCT((Tervezettidő!$G$5:$G$116=$B34)*(Tervezettidő!$L$3:$BA$3=AD$25)*(Tervezettidő!$L$5:$BA$116&gt;0))</f>
        <v>0</v>
      </c>
      <c r="AE34" s="120" cm="1">
        <f t="array" aca="1" ref="AE34" ca="1">SUMPRODUCT((Tervezettidő!$G$5:$G$116=$B34)*(Tervezettidő!$L$3:$BA$3=AE$25)*(Tervezettidő!$L$5:$BA$116&gt;0))</f>
        <v>0</v>
      </c>
      <c r="AF34" s="120" cm="1">
        <f t="array" aca="1" ref="AF34" ca="1">SUMPRODUCT((Tervezettidő!$G$5:$G$116=$B34)*(Tervezettidő!$L$3:$BA$3=AF$25)*(Tervezettidő!$L$5:$BA$116&gt;0))</f>
        <v>0</v>
      </c>
      <c r="AG34" s="120" cm="1">
        <f t="array" aca="1" ref="AG34" ca="1">SUMPRODUCT((Tervezettidő!$G$5:$G$116=$B34)*(Tervezettidő!$L$3:$BA$3=AG$25)*(Tervezettidő!$L$5:$BA$116&gt;0))</f>
        <v>0</v>
      </c>
      <c r="AH34" s="120" cm="1">
        <f t="array" aca="1" ref="AH34" ca="1">SUMPRODUCT((Tervezettidő!$G$5:$G$116=$B34)*(Tervezettidő!$L$3:$BA$3=AH$25)*(Tervezettidő!$L$5:$BA$116&gt;0))</f>
        <v>0</v>
      </c>
      <c r="AI34" s="120" cm="1">
        <f t="array" aca="1" ref="AI34" ca="1">SUMPRODUCT((Tervezettidő!$G$5:$G$116=$B34)*(Tervezettidő!$L$3:$BA$3=AI$25)*(Tervezettidő!$L$5:$BA$116&gt;0))</f>
        <v>0</v>
      </c>
      <c r="AJ34" s="120" cm="1">
        <f t="array" aca="1" ref="AJ34" ca="1">SUMPRODUCT((Tervezettidő!$G$5:$G$116=$B34)*(Tervezettidő!$L$3:$BA$3=AJ$25)*(Tervezettidő!$L$5:$BA$116&gt;0))</f>
        <v>0</v>
      </c>
      <c r="AK34" s="120" cm="1">
        <f t="array" aca="1" ref="AK34" ca="1">SUMPRODUCT((Tervezettidő!$G$5:$G$116=$B34)*(Tervezettidő!$L$3:$BA$3=AK$25)*(Tervezettidő!$L$5:$BA$116&gt;0))</f>
        <v>0</v>
      </c>
      <c r="AL34" s="120" cm="1">
        <f t="array" aca="1" ref="AL34" ca="1">SUMPRODUCT((Tervezettidő!$G$5:$G$116=$B34)*(Tervezettidő!$L$3:$BA$3=AL$25)*(Tervezettidő!$L$5:$BA$116&gt;0))</f>
        <v>0</v>
      </c>
      <c r="AM34" s="120" cm="1">
        <f t="array" aca="1" ref="AM34" ca="1">SUMPRODUCT((Tervezettidő!$G$5:$G$116=$B34)*(Tervezettidő!$L$3:$BA$3=AM$25)*(Tervezettidő!$L$5:$BA$116&gt;0))</f>
        <v>0</v>
      </c>
      <c r="AN34" s="120" cm="1">
        <f t="array" aca="1" ref="AN34" ca="1">SUMPRODUCT((Tervezettidő!$G$5:$G$116=$B34)*(Tervezettidő!$L$3:$BA$3=AN$25)*(Tervezettidő!$L$5:$BA$116&gt;0))</f>
        <v>0</v>
      </c>
      <c r="AO34" s="120" cm="1">
        <f t="array" aca="1" ref="AO34" ca="1">SUMPRODUCT((Tervezettidő!$G$5:$G$116=$B34)*(Tervezettidő!$L$3:$BA$3=AO$25)*(Tervezettidő!$L$5:$BA$116&gt;0))</f>
        <v>0</v>
      </c>
      <c r="AP34" s="120" cm="1">
        <f t="array" aca="1" ref="AP34" ca="1">SUMPRODUCT((Tervezettidő!$G$5:$G$116=$B34)*(Tervezettidő!$L$3:$BA$3=AP$25)*(Tervezettidő!$L$5:$BA$116&gt;0))</f>
        <v>0</v>
      </c>
      <c r="AQ34" s="120" cm="1">
        <f t="array" aca="1" ref="AQ34" ca="1">SUMPRODUCT((Tervezettidő!$G$5:$G$116=$B34)*(Tervezettidő!$L$3:$BA$3=AQ$25)*(Tervezettidő!$L$5:$BA$116&gt;0))</f>
        <v>0</v>
      </c>
      <c r="AR34" s="120" cm="1">
        <f t="array" aca="1" ref="AR34" ca="1">SUMPRODUCT((Tervezettidő!$G$5:$G$116=$B34)*(Tervezettidő!$L$3:$BA$3=AR$25)*(Tervezettidő!$L$5:$BA$116&gt;0))</f>
        <v>0</v>
      </c>
      <c r="AS34" s="121" cm="1">
        <f t="array" aca="1" ref="AS34" ca="1">SUMPRODUCT((Tervezettidő!$G$5:$G$116=$B34)*(Tervezettidő!$L$3:$BA$3=AS$25)*(Tervezettidő!$L$5:$BA$116&gt;0))</f>
        <v>0</v>
      </c>
    </row>
    <row r="35" spans="1:45" x14ac:dyDescent="0.3">
      <c r="A35" s="245" t="s">
        <v>351</v>
      </c>
      <c r="B35" s="246"/>
      <c r="C35" s="246"/>
      <c r="D35" s="107" t="str">
        <f ca="1">TEXT(D36,"hhhh")</f>
        <v>június</v>
      </c>
      <c r="E35" s="107" t="str">
        <f t="shared" ref="E35" ca="1" si="89">IF(TEXT(E36,"n")&lt;&gt;"1","",TEXT(E36,"hhhh"))</f>
        <v/>
      </c>
      <c r="F35" s="107" t="str">
        <f t="shared" ref="F35" ca="1" si="90">IF(TEXT(F36,"n")&lt;&gt;"1","",TEXT(F36,"hhhh"))</f>
        <v/>
      </c>
      <c r="G35" s="107" t="str">
        <f t="shared" ref="G35:AE35" ca="1" si="91">IF(TEXT(G36,"n")&lt;&gt;"1","",TEXT(G36,"hhhh"))</f>
        <v/>
      </c>
      <c r="H35" s="107" t="str">
        <f t="shared" ca="1" si="91"/>
        <v/>
      </c>
      <c r="I35" s="107" t="str">
        <f t="shared" ca="1" si="91"/>
        <v/>
      </c>
      <c r="J35" s="107" t="str">
        <f t="shared" ca="1" si="91"/>
        <v/>
      </c>
      <c r="K35" s="107" t="str">
        <f t="shared" ca="1" si="91"/>
        <v/>
      </c>
      <c r="L35" s="107" t="str">
        <f t="shared" ca="1" si="91"/>
        <v/>
      </c>
      <c r="M35" s="107" t="str">
        <f t="shared" ca="1" si="91"/>
        <v/>
      </c>
      <c r="N35" s="107" t="str">
        <f t="shared" ca="1" si="91"/>
        <v/>
      </c>
      <c r="O35" s="107" t="str">
        <f t="shared" ca="1" si="91"/>
        <v/>
      </c>
      <c r="P35" s="107" t="str">
        <f t="shared" ca="1" si="91"/>
        <v/>
      </c>
      <c r="Q35" s="107" t="str">
        <f t="shared" ca="1" si="91"/>
        <v/>
      </c>
      <c r="R35" s="107" t="str">
        <f t="shared" ca="1" si="91"/>
        <v/>
      </c>
      <c r="S35" s="107" t="str">
        <f t="shared" ca="1" si="91"/>
        <v/>
      </c>
      <c r="T35" s="107" t="str">
        <f t="shared" ca="1" si="91"/>
        <v>július</v>
      </c>
      <c r="U35" s="107" t="str">
        <f t="shared" ca="1" si="91"/>
        <v/>
      </c>
      <c r="V35" s="107" t="str">
        <f t="shared" ca="1" si="91"/>
        <v/>
      </c>
      <c r="W35" s="107" t="str">
        <f t="shared" ca="1" si="91"/>
        <v/>
      </c>
      <c r="X35" s="107" t="str">
        <f t="shared" ca="1" si="91"/>
        <v/>
      </c>
      <c r="Y35" s="107" t="str">
        <f t="shared" ca="1" si="91"/>
        <v/>
      </c>
      <c r="Z35" s="107" t="str">
        <f t="shared" ca="1" si="91"/>
        <v/>
      </c>
      <c r="AA35" s="107" t="str">
        <f t="shared" ca="1" si="91"/>
        <v/>
      </c>
      <c r="AB35" s="107" t="str">
        <f t="shared" ca="1" si="91"/>
        <v/>
      </c>
      <c r="AC35" s="107" t="str">
        <f t="shared" ca="1" si="91"/>
        <v/>
      </c>
      <c r="AD35" s="107" t="str">
        <f t="shared" ca="1" si="91"/>
        <v/>
      </c>
      <c r="AE35" s="107" t="str">
        <f t="shared" ca="1" si="91"/>
        <v/>
      </c>
      <c r="AF35" s="107" t="str">
        <f ca="1">IF(TEXT(AF36,"n")&lt;&gt;"1","",TEXT(AF36,"hhhh"))</f>
        <v/>
      </c>
      <c r="AG35" s="107" t="str">
        <f t="shared" ref="AG35:AS35" ca="1" si="92">IF(TEXT(AG36,"n")&lt;&gt;"1","",TEXT(AG36,"hhhh"))</f>
        <v/>
      </c>
      <c r="AH35" s="107" t="str">
        <f t="shared" ca="1" si="92"/>
        <v/>
      </c>
      <c r="AI35" s="107" t="str">
        <f t="shared" ca="1" si="92"/>
        <v/>
      </c>
      <c r="AJ35" s="107" t="str">
        <f t="shared" ca="1" si="92"/>
        <v/>
      </c>
      <c r="AK35" s="107" t="str">
        <f t="shared" ca="1" si="92"/>
        <v/>
      </c>
      <c r="AL35" s="107" t="str">
        <f t="shared" ca="1" si="92"/>
        <v/>
      </c>
      <c r="AM35" s="107" t="str">
        <f t="shared" ca="1" si="92"/>
        <v/>
      </c>
      <c r="AN35" s="107" t="str">
        <f t="shared" ca="1" si="92"/>
        <v/>
      </c>
      <c r="AO35" s="107" t="str">
        <f t="shared" ca="1" si="92"/>
        <v/>
      </c>
      <c r="AP35" s="107" t="str">
        <f t="shared" ca="1" si="92"/>
        <v/>
      </c>
      <c r="AQ35" s="107" t="str">
        <f t="shared" ca="1" si="92"/>
        <v/>
      </c>
      <c r="AR35" s="107" t="str">
        <f t="shared" ca="1" si="92"/>
        <v/>
      </c>
      <c r="AS35" s="108" t="str">
        <f t="shared" ca="1" si="92"/>
        <v/>
      </c>
    </row>
    <row r="36" spans="1:45" x14ac:dyDescent="0.3">
      <c r="A36" s="247"/>
      <c r="B36" s="248"/>
      <c r="C36" s="248"/>
      <c r="D36" s="74">
        <f ca="1">IFERROR($D$1+$I$1,TODAY())</f>
        <v>45823</v>
      </c>
      <c r="E36" s="74">
        <f t="shared" ref="E36:AS36" ca="1" si="93">D36+1</f>
        <v>45824</v>
      </c>
      <c r="F36" s="74">
        <f t="shared" ca="1" si="93"/>
        <v>45825</v>
      </c>
      <c r="G36" s="74">
        <f t="shared" ca="1" si="93"/>
        <v>45826</v>
      </c>
      <c r="H36" s="74">
        <f t="shared" ca="1" si="93"/>
        <v>45827</v>
      </c>
      <c r="I36" s="74">
        <f t="shared" ca="1" si="93"/>
        <v>45828</v>
      </c>
      <c r="J36" s="74">
        <f t="shared" ca="1" si="93"/>
        <v>45829</v>
      </c>
      <c r="K36" s="74">
        <f t="shared" ca="1" si="93"/>
        <v>45830</v>
      </c>
      <c r="L36" s="74">
        <f t="shared" ca="1" si="93"/>
        <v>45831</v>
      </c>
      <c r="M36" s="74">
        <f t="shared" ca="1" si="93"/>
        <v>45832</v>
      </c>
      <c r="N36" s="74">
        <f t="shared" ca="1" si="93"/>
        <v>45833</v>
      </c>
      <c r="O36" s="74">
        <f t="shared" ca="1" si="93"/>
        <v>45834</v>
      </c>
      <c r="P36" s="74">
        <f t="shared" ca="1" si="93"/>
        <v>45835</v>
      </c>
      <c r="Q36" s="74">
        <f t="shared" ca="1" si="93"/>
        <v>45836</v>
      </c>
      <c r="R36" s="74">
        <f t="shared" ca="1" si="93"/>
        <v>45837</v>
      </c>
      <c r="S36" s="74">
        <f t="shared" ca="1" si="93"/>
        <v>45838</v>
      </c>
      <c r="T36" s="74">
        <f t="shared" ca="1" si="93"/>
        <v>45839</v>
      </c>
      <c r="U36" s="74">
        <f t="shared" ca="1" si="93"/>
        <v>45840</v>
      </c>
      <c r="V36" s="74">
        <f t="shared" ca="1" si="93"/>
        <v>45841</v>
      </c>
      <c r="W36" s="74">
        <f t="shared" ca="1" si="93"/>
        <v>45842</v>
      </c>
      <c r="X36" s="74">
        <f t="shared" ca="1" si="93"/>
        <v>45843</v>
      </c>
      <c r="Y36" s="74">
        <f t="shared" ca="1" si="93"/>
        <v>45844</v>
      </c>
      <c r="Z36" s="74">
        <f t="shared" ca="1" si="93"/>
        <v>45845</v>
      </c>
      <c r="AA36" s="74">
        <f t="shared" ca="1" si="93"/>
        <v>45846</v>
      </c>
      <c r="AB36" s="74">
        <f t="shared" ca="1" si="93"/>
        <v>45847</v>
      </c>
      <c r="AC36" s="74">
        <f t="shared" ca="1" si="93"/>
        <v>45848</v>
      </c>
      <c r="AD36" s="74">
        <f t="shared" ca="1" si="93"/>
        <v>45849</v>
      </c>
      <c r="AE36" s="74">
        <f t="shared" ca="1" si="93"/>
        <v>45850</v>
      </c>
      <c r="AF36" s="74">
        <f t="shared" ca="1" si="93"/>
        <v>45851</v>
      </c>
      <c r="AG36" s="74">
        <f t="shared" ca="1" si="93"/>
        <v>45852</v>
      </c>
      <c r="AH36" s="74">
        <f t="shared" ca="1" si="93"/>
        <v>45853</v>
      </c>
      <c r="AI36" s="74">
        <f t="shared" ca="1" si="93"/>
        <v>45854</v>
      </c>
      <c r="AJ36" s="74">
        <f t="shared" ca="1" si="93"/>
        <v>45855</v>
      </c>
      <c r="AK36" s="74">
        <f t="shared" ca="1" si="93"/>
        <v>45856</v>
      </c>
      <c r="AL36" s="74">
        <f t="shared" ca="1" si="93"/>
        <v>45857</v>
      </c>
      <c r="AM36" s="74">
        <f t="shared" ca="1" si="93"/>
        <v>45858</v>
      </c>
      <c r="AN36" s="74">
        <f t="shared" ca="1" si="93"/>
        <v>45859</v>
      </c>
      <c r="AO36" s="74">
        <f t="shared" ca="1" si="93"/>
        <v>45860</v>
      </c>
      <c r="AP36" s="74">
        <f t="shared" ca="1" si="93"/>
        <v>45861</v>
      </c>
      <c r="AQ36" s="74">
        <f t="shared" ca="1" si="93"/>
        <v>45862</v>
      </c>
      <c r="AR36" s="74">
        <f t="shared" ca="1" si="93"/>
        <v>45863</v>
      </c>
      <c r="AS36" s="109">
        <f t="shared" ca="1" si="93"/>
        <v>45864</v>
      </c>
    </row>
    <row r="37" spans="1:45" x14ac:dyDescent="0.3">
      <c r="A37" s="110" t="s">
        <v>28</v>
      </c>
      <c r="B37" s="83" t="s">
        <v>345</v>
      </c>
      <c r="C37" s="83" t="s">
        <v>346</v>
      </c>
      <c r="D37" s="77" t="str">
        <f t="shared" ref="D37:AS37" ca="1" si="94">LEFT(TEXT(D36,"nnn"),3)</f>
        <v>V</v>
      </c>
      <c r="E37" s="77" t="str">
        <f t="shared" ca="1" si="94"/>
        <v>H</v>
      </c>
      <c r="F37" s="77" t="str">
        <f t="shared" ca="1" si="94"/>
        <v>K</v>
      </c>
      <c r="G37" s="77" t="str">
        <f t="shared" ca="1" si="94"/>
        <v>Sze</v>
      </c>
      <c r="H37" s="77" t="str">
        <f t="shared" ca="1" si="94"/>
        <v>Cs</v>
      </c>
      <c r="I37" s="77" t="str">
        <f t="shared" ca="1" si="94"/>
        <v>P</v>
      </c>
      <c r="J37" s="77" t="str">
        <f t="shared" ca="1" si="94"/>
        <v>Szo</v>
      </c>
      <c r="K37" s="77" t="str">
        <f t="shared" ca="1" si="94"/>
        <v>V</v>
      </c>
      <c r="L37" s="77" t="str">
        <f t="shared" ca="1" si="94"/>
        <v>H</v>
      </c>
      <c r="M37" s="77" t="str">
        <f t="shared" ca="1" si="94"/>
        <v>K</v>
      </c>
      <c r="N37" s="77" t="str">
        <f t="shared" ca="1" si="94"/>
        <v>Sze</v>
      </c>
      <c r="O37" s="77" t="str">
        <f t="shared" ca="1" si="94"/>
        <v>Cs</v>
      </c>
      <c r="P37" s="77" t="str">
        <f t="shared" ca="1" si="94"/>
        <v>P</v>
      </c>
      <c r="Q37" s="77" t="str">
        <f t="shared" ca="1" si="94"/>
        <v>Szo</v>
      </c>
      <c r="R37" s="77" t="str">
        <f t="shared" ca="1" si="94"/>
        <v>V</v>
      </c>
      <c r="S37" s="77" t="str">
        <f t="shared" ca="1" si="94"/>
        <v>H</v>
      </c>
      <c r="T37" s="77" t="str">
        <f t="shared" ca="1" si="94"/>
        <v>K</v>
      </c>
      <c r="U37" s="77" t="str">
        <f t="shared" ca="1" si="94"/>
        <v>Sze</v>
      </c>
      <c r="V37" s="77" t="str">
        <f t="shared" ca="1" si="94"/>
        <v>Cs</v>
      </c>
      <c r="W37" s="77" t="str">
        <f t="shared" ca="1" si="94"/>
        <v>P</v>
      </c>
      <c r="X37" s="77" t="str">
        <f t="shared" ca="1" si="94"/>
        <v>Szo</v>
      </c>
      <c r="Y37" s="77" t="str">
        <f t="shared" ca="1" si="94"/>
        <v>V</v>
      </c>
      <c r="Z37" s="77" t="str">
        <f t="shared" ca="1" si="94"/>
        <v>H</v>
      </c>
      <c r="AA37" s="77" t="str">
        <f t="shared" ca="1" si="94"/>
        <v>K</v>
      </c>
      <c r="AB37" s="77" t="str">
        <f t="shared" ca="1" si="94"/>
        <v>Sze</v>
      </c>
      <c r="AC37" s="77" t="str">
        <f t="shared" ca="1" si="94"/>
        <v>Cs</v>
      </c>
      <c r="AD37" s="77" t="str">
        <f t="shared" ca="1" si="94"/>
        <v>P</v>
      </c>
      <c r="AE37" s="77" t="str">
        <f t="shared" ca="1" si="94"/>
        <v>Szo</v>
      </c>
      <c r="AF37" s="77" t="str">
        <f t="shared" ca="1" si="94"/>
        <v>V</v>
      </c>
      <c r="AG37" s="77" t="str">
        <f t="shared" ca="1" si="94"/>
        <v>H</v>
      </c>
      <c r="AH37" s="77" t="str">
        <f t="shared" ca="1" si="94"/>
        <v>K</v>
      </c>
      <c r="AI37" s="77" t="str">
        <f t="shared" ca="1" si="94"/>
        <v>Sze</v>
      </c>
      <c r="AJ37" s="77" t="str">
        <f t="shared" ca="1" si="94"/>
        <v>Cs</v>
      </c>
      <c r="AK37" s="77" t="str">
        <f t="shared" ca="1" si="94"/>
        <v>P</v>
      </c>
      <c r="AL37" s="77" t="str">
        <f t="shared" ca="1" si="94"/>
        <v>Szo</v>
      </c>
      <c r="AM37" s="77" t="str">
        <f t="shared" ca="1" si="94"/>
        <v>V</v>
      </c>
      <c r="AN37" s="77" t="str">
        <f t="shared" ca="1" si="94"/>
        <v>H</v>
      </c>
      <c r="AO37" s="77" t="str">
        <f t="shared" ca="1" si="94"/>
        <v>K</v>
      </c>
      <c r="AP37" s="77" t="str">
        <f t="shared" ca="1" si="94"/>
        <v>Sze</v>
      </c>
      <c r="AQ37" s="77" t="str">
        <f t="shared" ca="1" si="94"/>
        <v>Cs</v>
      </c>
      <c r="AR37" s="77" t="str">
        <f t="shared" ca="1" si="94"/>
        <v>P</v>
      </c>
      <c r="AS37" s="111" t="str">
        <f t="shared" ca="1" si="94"/>
        <v>Szo</v>
      </c>
    </row>
    <row r="38" spans="1:45" x14ac:dyDescent="0.3">
      <c r="A38" s="112">
        <v>1</v>
      </c>
      <c r="B38" s="70" t="s">
        <v>347</v>
      </c>
      <c r="C38" s="78">
        <f t="shared" ref="C38:C45" ca="1" si="95">SUM(D38:AS38)</f>
        <v>0</v>
      </c>
      <c r="D38" s="78" cm="1">
        <f t="array" aca="1" ref="D38" ca="1">SUMPRODUCT((Humánerő!$G$5:$G$116=$B38)*(Humánerő!$L$3:$BA$3=D$36)*(Humánerő!$L$5:$BA$116=2))</f>
        <v>0</v>
      </c>
      <c r="E38" s="78" cm="1">
        <f t="array" aca="1" ref="E38" ca="1">SUMPRODUCT((Humánerő!$G$5:$G$116=$B38)*(Humánerő!$L$3:$BA$3=E$36)*(Humánerő!$L$5:$BA$116=2))</f>
        <v>0</v>
      </c>
      <c r="F38" s="78" cm="1">
        <f t="array" aca="1" ref="F38" ca="1">SUMPRODUCT((Humánerő!$G$5:$G$116=$B38)*(Humánerő!$L$3:$BA$3=F$36)*(Humánerő!$L$5:$BA$116=2))</f>
        <v>0</v>
      </c>
      <c r="G38" s="78" cm="1">
        <f t="array" aca="1" ref="G38" ca="1">SUMPRODUCT((Humánerő!$G$5:$G$116=$B38)*(Humánerő!$L$3:$BA$3=G$36)*(Humánerő!$L$5:$BA$116=2))</f>
        <v>0</v>
      </c>
      <c r="H38" s="78" cm="1">
        <f t="array" aca="1" ref="H38" ca="1">SUMPRODUCT((Humánerő!$G$5:$G$116=$B38)*(Humánerő!$L$3:$BA$3=H$36)*(Humánerő!$L$5:$BA$116=2))</f>
        <v>0</v>
      </c>
      <c r="I38" s="78" cm="1">
        <f t="array" aca="1" ref="I38" ca="1">SUMPRODUCT((Humánerő!$G$5:$G$116=$B38)*(Humánerő!$L$3:$BA$3=I$36)*(Humánerő!$L$5:$BA$116=2))</f>
        <v>0</v>
      </c>
      <c r="J38" s="78" cm="1">
        <f t="array" aca="1" ref="J38" ca="1">SUMPRODUCT((Humánerő!$G$5:$G$116=$B38)*(Humánerő!$L$3:$BA$3=J$36)*(Humánerő!$L$5:$BA$116=2))</f>
        <v>0</v>
      </c>
      <c r="K38" s="78" cm="1">
        <f t="array" aca="1" ref="K38" ca="1">SUMPRODUCT((Humánerő!$G$5:$G$116=$B38)*(Humánerő!$L$3:$BA$3=K$36)*(Humánerő!$L$5:$BA$116=2))</f>
        <v>0</v>
      </c>
      <c r="L38" s="78" cm="1">
        <f t="array" aca="1" ref="L38" ca="1">SUMPRODUCT((Humánerő!$G$5:$G$116=$B38)*(Humánerő!$L$3:$BA$3=L$36)*(Humánerő!$L$5:$BA$116=2))</f>
        <v>0</v>
      </c>
      <c r="M38" s="78" cm="1">
        <f t="array" aca="1" ref="M38" ca="1">SUMPRODUCT((Humánerő!$G$5:$G$116=$B38)*(Humánerő!$L$3:$BA$3=M$36)*(Humánerő!$L$5:$BA$116=2))</f>
        <v>0</v>
      </c>
      <c r="N38" s="78" cm="1">
        <f t="array" aca="1" ref="N38" ca="1">SUMPRODUCT((Humánerő!$G$5:$G$116=$B38)*(Humánerő!$L$3:$BA$3=N$36)*(Humánerő!$L$5:$BA$116=2))</f>
        <v>0</v>
      </c>
      <c r="O38" s="78" cm="1">
        <f t="array" aca="1" ref="O38" ca="1">SUMPRODUCT((Humánerő!$G$5:$G$116=$B38)*(Humánerő!$L$3:$BA$3=O$36)*(Humánerő!$L$5:$BA$116=2))</f>
        <v>0</v>
      </c>
      <c r="P38" s="78" cm="1">
        <f t="array" aca="1" ref="P38" ca="1">SUMPRODUCT((Humánerő!$G$5:$G$116=$B38)*(Humánerő!$L$3:$BA$3=P$36)*(Humánerő!$L$5:$BA$116=2))</f>
        <v>0</v>
      </c>
      <c r="Q38" s="78" cm="1">
        <f t="array" aca="1" ref="Q38" ca="1">SUMPRODUCT((Humánerő!$G$5:$G$116=$B38)*(Humánerő!$L$3:$BA$3=Q$36)*(Humánerő!$L$5:$BA$116=2))</f>
        <v>0</v>
      </c>
      <c r="R38" s="78" cm="1">
        <f t="array" aca="1" ref="R38" ca="1">SUMPRODUCT((Humánerő!$G$5:$G$116=$B38)*(Humánerő!$L$3:$BA$3=R$36)*(Humánerő!$L$5:$BA$116=2))</f>
        <v>0</v>
      </c>
      <c r="S38" s="78" cm="1">
        <f t="array" aca="1" ref="S38" ca="1">SUMPRODUCT((Humánerő!$G$5:$G$116=$B38)*(Humánerő!$L$3:$BA$3=S$36)*(Humánerő!$L$5:$BA$116=2))</f>
        <v>0</v>
      </c>
      <c r="T38" s="78" cm="1">
        <f t="array" aca="1" ref="T38" ca="1">SUMPRODUCT((Humánerő!$G$5:$G$116=$B38)*(Humánerő!$L$3:$BA$3=T$36)*(Humánerő!$L$5:$BA$116=2))</f>
        <v>0</v>
      </c>
      <c r="U38" s="78" cm="1">
        <f t="array" aca="1" ref="U38" ca="1">SUMPRODUCT((Humánerő!$G$5:$G$116=$B38)*(Humánerő!$L$3:$BA$3=U$36)*(Humánerő!$L$5:$BA$116=2))</f>
        <v>0</v>
      </c>
      <c r="V38" s="78" cm="1">
        <f t="array" aca="1" ref="V38" ca="1">SUMPRODUCT((Humánerő!$G$5:$G$116=$B38)*(Humánerő!$L$3:$BA$3=V$36)*(Humánerő!$L$5:$BA$116=2))</f>
        <v>0</v>
      </c>
      <c r="W38" s="78" cm="1">
        <f t="array" aca="1" ref="W38" ca="1">SUMPRODUCT((Humánerő!$G$5:$G$116=$B38)*(Humánerő!$L$3:$BA$3=W$36)*(Humánerő!$L$5:$BA$116=2))</f>
        <v>0</v>
      </c>
      <c r="X38" s="78" cm="1">
        <f t="array" aca="1" ref="X38" ca="1">SUMPRODUCT((Humánerő!$G$5:$G$116=$B38)*(Humánerő!$L$3:$BA$3=X$36)*(Humánerő!$L$5:$BA$116=2))</f>
        <v>0</v>
      </c>
      <c r="Y38" s="78" cm="1">
        <f t="array" aca="1" ref="Y38" ca="1">SUMPRODUCT((Humánerő!$G$5:$G$116=$B38)*(Humánerő!$L$3:$BA$3=Y$36)*(Humánerő!$L$5:$BA$116=2))</f>
        <v>0</v>
      </c>
      <c r="Z38" s="78" cm="1">
        <f t="array" aca="1" ref="Z38" ca="1">SUMPRODUCT((Humánerő!$G$5:$G$116=$B38)*(Humánerő!$L$3:$BA$3=Z$36)*(Humánerő!$L$5:$BA$116=2))</f>
        <v>0</v>
      </c>
      <c r="AA38" s="78" cm="1">
        <f t="array" aca="1" ref="AA38" ca="1">SUMPRODUCT((Humánerő!$G$5:$G$116=$B38)*(Humánerő!$L$3:$BA$3=AA$36)*(Humánerő!$L$5:$BA$116=2))</f>
        <v>0</v>
      </c>
      <c r="AB38" s="78" cm="1">
        <f t="array" aca="1" ref="AB38" ca="1">SUMPRODUCT((Humánerő!$G$5:$G$116=$B38)*(Humánerő!$L$3:$BA$3=AB$36)*(Humánerő!$L$5:$BA$116=2))</f>
        <v>0</v>
      </c>
      <c r="AC38" s="78" cm="1">
        <f t="array" aca="1" ref="AC38" ca="1">SUMPRODUCT((Humánerő!$G$5:$G$116=$B38)*(Humánerő!$L$3:$BA$3=AC$36)*(Humánerő!$L$5:$BA$116=2))</f>
        <v>0</v>
      </c>
      <c r="AD38" s="78" cm="1">
        <f t="array" aca="1" ref="AD38" ca="1">SUMPRODUCT((Humánerő!$G$5:$G$116=$B38)*(Humánerő!$L$3:$BA$3=AD$36)*(Humánerő!$L$5:$BA$116=2))</f>
        <v>0</v>
      </c>
      <c r="AE38" s="78" cm="1">
        <f t="array" aca="1" ref="AE38" ca="1">SUMPRODUCT((Humánerő!$G$5:$G$116=$B38)*(Humánerő!$L$3:$BA$3=AE$36)*(Humánerő!$L$5:$BA$116=2))</f>
        <v>0</v>
      </c>
      <c r="AF38" s="78" cm="1">
        <f t="array" aca="1" ref="AF38" ca="1">SUMPRODUCT((Humánerő!$G$5:$G$116=$B38)*(Humánerő!$L$3:$BA$3=AF$36)*(Humánerő!$L$5:$BA$116=2))</f>
        <v>0</v>
      </c>
      <c r="AG38" s="78" cm="1">
        <f t="array" aca="1" ref="AG38" ca="1">SUMPRODUCT((Humánerő!$G$5:$G$116=$B38)*(Humánerő!$L$3:$BA$3=AG$36)*(Humánerő!$L$5:$BA$116=2))</f>
        <v>0</v>
      </c>
      <c r="AH38" s="78" cm="1">
        <f t="array" aca="1" ref="AH38" ca="1">SUMPRODUCT((Humánerő!$G$5:$G$116=$B38)*(Humánerő!$L$3:$BA$3=AH$36)*(Humánerő!$L$5:$BA$116=2))</f>
        <v>0</v>
      </c>
      <c r="AI38" s="78" cm="1">
        <f t="array" aca="1" ref="AI38" ca="1">SUMPRODUCT((Humánerő!$G$5:$G$116=$B38)*(Humánerő!$L$3:$BA$3=AI$36)*(Humánerő!$L$5:$BA$116=2))</f>
        <v>0</v>
      </c>
      <c r="AJ38" s="78" cm="1">
        <f t="array" aca="1" ref="AJ38" ca="1">SUMPRODUCT((Humánerő!$G$5:$G$116=$B38)*(Humánerő!$L$3:$BA$3=AJ$36)*(Humánerő!$L$5:$BA$116=2))</f>
        <v>0</v>
      </c>
      <c r="AK38" s="78" cm="1">
        <f t="array" aca="1" ref="AK38" ca="1">SUMPRODUCT((Humánerő!$G$5:$G$116=$B38)*(Humánerő!$L$3:$BA$3=AK$36)*(Humánerő!$L$5:$BA$116=2))</f>
        <v>0</v>
      </c>
      <c r="AL38" s="78" cm="1">
        <f t="array" aca="1" ref="AL38" ca="1">SUMPRODUCT((Humánerő!$G$5:$G$116=$B38)*(Humánerő!$L$3:$BA$3=AL$36)*(Humánerő!$L$5:$BA$116=2))</f>
        <v>0</v>
      </c>
      <c r="AM38" s="78" cm="1">
        <f t="array" aca="1" ref="AM38" ca="1">SUMPRODUCT((Humánerő!$G$5:$G$116=$B38)*(Humánerő!$L$3:$BA$3=AM$36)*(Humánerő!$L$5:$BA$116=2))</f>
        <v>0</v>
      </c>
      <c r="AN38" s="78" cm="1">
        <f t="array" aca="1" ref="AN38" ca="1">SUMPRODUCT((Humánerő!$G$5:$G$116=$B38)*(Humánerő!$L$3:$BA$3=AN$36)*(Humánerő!$L$5:$BA$116=2))</f>
        <v>0</v>
      </c>
      <c r="AO38" s="78" cm="1">
        <f t="array" aca="1" ref="AO38" ca="1">SUMPRODUCT((Humánerő!$G$5:$G$116=$B38)*(Humánerő!$L$3:$BA$3=AO$36)*(Humánerő!$L$5:$BA$116=2))</f>
        <v>0</v>
      </c>
      <c r="AP38" s="78" cm="1">
        <f t="array" aca="1" ref="AP38" ca="1">SUMPRODUCT((Humánerő!$G$5:$G$116=$B38)*(Humánerő!$L$3:$BA$3=AP$36)*(Humánerő!$L$5:$BA$116=2))</f>
        <v>0</v>
      </c>
      <c r="AQ38" s="78" cm="1">
        <f t="array" aca="1" ref="AQ38" ca="1">SUMPRODUCT((Humánerő!$G$5:$G$116=$B38)*(Humánerő!$L$3:$BA$3=AQ$36)*(Humánerő!$L$5:$BA$116=2))</f>
        <v>0</v>
      </c>
      <c r="AR38" s="78" cm="1">
        <f t="array" aca="1" ref="AR38" ca="1">SUMPRODUCT((Humánerő!$G$5:$G$116=$B38)*(Humánerő!$L$3:$BA$3=AR$36)*(Humánerő!$L$5:$BA$116=2))</f>
        <v>0</v>
      </c>
      <c r="AS38" s="119" cm="1">
        <f t="array" aca="1" ref="AS38" ca="1">SUMPRODUCT((Humánerő!$G$5:$G$116=$B38)*(Humánerő!$L$3:$BA$3=AS$36)*(Humánerő!$L$5:$BA$116=2))</f>
        <v>0</v>
      </c>
    </row>
    <row r="39" spans="1:45" x14ac:dyDescent="0.3">
      <c r="A39" s="112">
        <v>2</v>
      </c>
      <c r="B39" s="70" t="s">
        <v>348</v>
      </c>
      <c r="C39" s="78">
        <f t="shared" ca="1" si="95"/>
        <v>0</v>
      </c>
      <c r="D39" s="78" cm="1">
        <f t="array" aca="1" ref="D39" ca="1">SUMPRODUCT((Humánerő!$G$5:$G$116=$B39)*(Humánerő!$L$3:$BA$3=D$36)*(Humánerő!$L$5:$BA$116=2))</f>
        <v>0</v>
      </c>
      <c r="E39" s="78" cm="1">
        <f t="array" aca="1" ref="E39" ca="1">SUMPRODUCT((Humánerő!$G$5:$G$116=$B39)*(Humánerő!$L$3:$BA$3=E$36)*(Humánerő!$L$5:$BA$116=2))</f>
        <v>0</v>
      </c>
      <c r="F39" s="78" cm="1">
        <f t="array" aca="1" ref="F39" ca="1">SUMPRODUCT((Humánerő!$G$5:$G$116=$B39)*(Humánerő!$L$3:$BA$3=F$36)*(Humánerő!$L$5:$BA$116=2))</f>
        <v>0</v>
      </c>
      <c r="G39" s="78" cm="1">
        <f t="array" aca="1" ref="G39" ca="1">SUMPRODUCT((Humánerő!$G$5:$G$116=$B39)*(Humánerő!$L$3:$BA$3=G$36)*(Humánerő!$L$5:$BA$116=2))</f>
        <v>0</v>
      </c>
      <c r="H39" s="78" cm="1">
        <f t="array" aca="1" ref="H39" ca="1">SUMPRODUCT((Humánerő!$G$5:$G$116=$B39)*(Humánerő!$L$3:$BA$3=H$36)*(Humánerő!$L$5:$BA$116=2))</f>
        <v>0</v>
      </c>
      <c r="I39" s="78" cm="1">
        <f t="array" aca="1" ref="I39" ca="1">SUMPRODUCT((Humánerő!$G$5:$G$116=$B39)*(Humánerő!$L$3:$BA$3=I$36)*(Humánerő!$L$5:$BA$116=2))</f>
        <v>0</v>
      </c>
      <c r="J39" s="78" cm="1">
        <f t="array" aca="1" ref="J39" ca="1">SUMPRODUCT((Humánerő!$G$5:$G$116=$B39)*(Humánerő!$L$3:$BA$3=J$36)*(Humánerő!$L$5:$BA$116=2))</f>
        <v>0</v>
      </c>
      <c r="K39" s="78" cm="1">
        <f t="array" aca="1" ref="K39" ca="1">SUMPRODUCT((Humánerő!$G$5:$G$116=$B39)*(Humánerő!$L$3:$BA$3=K$36)*(Humánerő!$L$5:$BA$116=2))</f>
        <v>0</v>
      </c>
      <c r="L39" s="78" cm="1">
        <f t="array" aca="1" ref="L39" ca="1">SUMPRODUCT((Humánerő!$G$5:$G$116=$B39)*(Humánerő!$L$3:$BA$3=L$36)*(Humánerő!$L$5:$BA$116=2))</f>
        <v>0</v>
      </c>
      <c r="M39" s="78" cm="1">
        <f t="array" aca="1" ref="M39" ca="1">SUMPRODUCT((Humánerő!$G$5:$G$116=$B39)*(Humánerő!$L$3:$BA$3=M$36)*(Humánerő!$L$5:$BA$116=2))</f>
        <v>0</v>
      </c>
      <c r="N39" s="78" cm="1">
        <f t="array" aca="1" ref="N39" ca="1">SUMPRODUCT((Humánerő!$G$5:$G$116=$B39)*(Humánerő!$L$3:$BA$3=N$36)*(Humánerő!$L$5:$BA$116=2))</f>
        <v>0</v>
      </c>
      <c r="O39" s="78" cm="1">
        <f t="array" aca="1" ref="O39" ca="1">SUMPRODUCT((Humánerő!$G$5:$G$116=$B39)*(Humánerő!$L$3:$BA$3=O$36)*(Humánerő!$L$5:$BA$116=2))</f>
        <v>0</v>
      </c>
      <c r="P39" s="78" cm="1">
        <f t="array" aca="1" ref="P39" ca="1">SUMPRODUCT((Humánerő!$G$5:$G$116=$B39)*(Humánerő!$L$3:$BA$3=P$36)*(Humánerő!$L$5:$BA$116=2))</f>
        <v>0</v>
      </c>
      <c r="Q39" s="78" cm="1">
        <f t="array" aca="1" ref="Q39" ca="1">SUMPRODUCT((Humánerő!$G$5:$G$116=$B39)*(Humánerő!$L$3:$BA$3=Q$36)*(Humánerő!$L$5:$BA$116=2))</f>
        <v>0</v>
      </c>
      <c r="R39" s="78" cm="1">
        <f t="array" aca="1" ref="R39" ca="1">SUMPRODUCT((Humánerő!$G$5:$G$116=$B39)*(Humánerő!$L$3:$BA$3=R$36)*(Humánerő!$L$5:$BA$116=2))</f>
        <v>0</v>
      </c>
      <c r="S39" s="78" cm="1">
        <f t="array" aca="1" ref="S39" ca="1">SUMPRODUCT((Humánerő!$G$5:$G$116=$B39)*(Humánerő!$L$3:$BA$3=S$36)*(Humánerő!$L$5:$BA$116=2))</f>
        <v>0</v>
      </c>
      <c r="T39" s="78" cm="1">
        <f t="array" aca="1" ref="T39" ca="1">SUMPRODUCT((Humánerő!$G$5:$G$116=$B39)*(Humánerő!$L$3:$BA$3=T$36)*(Humánerő!$L$5:$BA$116=2))</f>
        <v>0</v>
      </c>
      <c r="U39" s="78" cm="1">
        <f t="array" aca="1" ref="U39" ca="1">SUMPRODUCT((Humánerő!$G$5:$G$116=$B39)*(Humánerő!$L$3:$BA$3=U$36)*(Humánerő!$L$5:$BA$116=2))</f>
        <v>0</v>
      </c>
      <c r="V39" s="78" cm="1">
        <f t="array" aca="1" ref="V39" ca="1">SUMPRODUCT((Humánerő!$G$5:$G$116=$B39)*(Humánerő!$L$3:$BA$3=V$36)*(Humánerő!$L$5:$BA$116=2))</f>
        <v>0</v>
      </c>
      <c r="W39" s="78" cm="1">
        <f t="array" aca="1" ref="W39" ca="1">SUMPRODUCT((Humánerő!$G$5:$G$116=$B39)*(Humánerő!$L$3:$BA$3=W$36)*(Humánerő!$L$5:$BA$116=2))</f>
        <v>0</v>
      </c>
      <c r="X39" s="78" cm="1">
        <f t="array" aca="1" ref="X39" ca="1">SUMPRODUCT((Humánerő!$G$5:$G$116=$B39)*(Humánerő!$L$3:$BA$3=X$36)*(Humánerő!$L$5:$BA$116=2))</f>
        <v>0</v>
      </c>
      <c r="Y39" s="78" cm="1">
        <f t="array" aca="1" ref="Y39" ca="1">SUMPRODUCT((Humánerő!$G$5:$G$116=$B39)*(Humánerő!$L$3:$BA$3=Y$36)*(Humánerő!$L$5:$BA$116=2))</f>
        <v>0</v>
      </c>
      <c r="Z39" s="78" cm="1">
        <f t="array" aca="1" ref="Z39" ca="1">SUMPRODUCT((Humánerő!$G$5:$G$116=$B39)*(Humánerő!$L$3:$BA$3=Z$36)*(Humánerő!$L$5:$BA$116=2))</f>
        <v>0</v>
      </c>
      <c r="AA39" s="78" cm="1">
        <f t="array" aca="1" ref="AA39" ca="1">SUMPRODUCT((Humánerő!$G$5:$G$116=$B39)*(Humánerő!$L$3:$BA$3=AA$36)*(Humánerő!$L$5:$BA$116=2))</f>
        <v>0</v>
      </c>
      <c r="AB39" s="78" cm="1">
        <f t="array" aca="1" ref="AB39" ca="1">SUMPRODUCT((Humánerő!$G$5:$G$116=$B39)*(Humánerő!$L$3:$BA$3=AB$36)*(Humánerő!$L$5:$BA$116=2))</f>
        <v>0</v>
      </c>
      <c r="AC39" s="78" cm="1">
        <f t="array" aca="1" ref="AC39" ca="1">SUMPRODUCT((Humánerő!$G$5:$G$116=$B39)*(Humánerő!$L$3:$BA$3=AC$36)*(Humánerő!$L$5:$BA$116=2))</f>
        <v>0</v>
      </c>
      <c r="AD39" s="78" cm="1">
        <f t="array" aca="1" ref="AD39" ca="1">SUMPRODUCT((Humánerő!$G$5:$G$116=$B39)*(Humánerő!$L$3:$BA$3=AD$36)*(Humánerő!$L$5:$BA$116=2))</f>
        <v>0</v>
      </c>
      <c r="AE39" s="78" cm="1">
        <f t="array" aca="1" ref="AE39" ca="1">SUMPRODUCT((Humánerő!$G$5:$G$116=$B39)*(Humánerő!$L$3:$BA$3=AE$36)*(Humánerő!$L$5:$BA$116=2))</f>
        <v>0</v>
      </c>
      <c r="AF39" s="78" cm="1">
        <f t="array" aca="1" ref="AF39" ca="1">SUMPRODUCT((Humánerő!$G$5:$G$116=$B39)*(Humánerő!$L$3:$BA$3=AF$36)*(Humánerő!$L$5:$BA$116=2))</f>
        <v>0</v>
      </c>
      <c r="AG39" s="78" cm="1">
        <f t="array" aca="1" ref="AG39" ca="1">SUMPRODUCT((Humánerő!$G$5:$G$116=$B39)*(Humánerő!$L$3:$BA$3=AG$36)*(Humánerő!$L$5:$BA$116=2))</f>
        <v>0</v>
      </c>
      <c r="AH39" s="78" cm="1">
        <f t="array" aca="1" ref="AH39" ca="1">SUMPRODUCT((Humánerő!$G$5:$G$116=$B39)*(Humánerő!$L$3:$BA$3=AH$36)*(Humánerő!$L$5:$BA$116=2))</f>
        <v>0</v>
      </c>
      <c r="AI39" s="78" cm="1">
        <f t="array" aca="1" ref="AI39" ca="1">SUMPRODUCT((Humánerő!$G$5:$G$116=$B39)*(Humánerő!$L$3:$BA$3=AI$36)*(Humánerő!$L$5:$BA$116=2))</f>
        <v>0</v>
      </c>
      <c r="AJ39" s="78" cm="1">
        <f t="array" aca="1" ref="AJ39" ca="1">SUMPRODUCT((Humánerő!$G$5:$G$116=$B39)*(Humánerő!$L$3:$BA$3=AJ$36)*(Humánerő!$L$5:$BA$116=2))</f>
        <v>0</v>
      </c>
      <c r="AK39" s="78" cm="1">
        <f t="array" aca="1" ref="AK39" ca="1">SUMPRODUCT((Humánerő!$G$5:$G$116=$B39)*(Humánerő!$L$3:$BA$3=AK$36)*(Humánerő!$L$5:$BA$116=2))</f>
        <v>0</v>
      </c>
      <c r="AL39" s="78" cm="1">
        <f t="array" aca="1" ref="AL39" ca="1">SUMPRODUCT((Humánerő!$G$5:$G$116=$B39)*(Humánerő!$L$3:$BA$3=AL$36)*(Humánerő!$L$5:$BA$116=2))</f>
        <v>0</v>
      </c>
      <c r="AM39" s="78" cm="1">
        <f t="array" aca="1" ref="AM39" ca="1">SUMPRODUCT((Humánerő!$G$5:$G$116=$B39)*(Humánerő!$L$3:$BA$3=AM$36)*(Humánerő!$L$5:$BA$116=2))</f>
        <v>0</v>
      </c>
      <c r="AN39" s="78" cm="1">
        <f t="array" aca="1" ref="AN39" ca="1">SUMPRODUCT((Humánerő!$G$5:$G$116=$B39)*(Humánerő!$L$3:$BA$3=AN$36)*(Humánerő!$L$5:$BA$116=2))</f>
        <v>0</v>
      </c>
      <c r="AO39" s="78" cm="1">
        <f t="array" aca="1" ref="AO39" ca="1">SUMPRODUCT((Humánerő!$G$5:$G$116=$B39)*(Humánerő!$L$3:$BA$3=AO$36)*(Humánerő!$L$5:$BA$116=2))</f>
        <v>0</v>
      </c>
      <c r="AP39" s="78" cm="1">
        <f t="array" aca="1" ref="AP39" ca="1">SUMPRODUCT((Humánerő!$G$5:$G$116=$B39)*(Humánerő!$L$3:$BA$3=AP$36)*(Humánerő!$L$5:$BA$116=2))</f>
        <v>0</v>
      </c>
      <c r="AQ39" s="78" cm="1">
        <f t="array" aca="1" ref="AQ39" ca="1">SUMPRODUCT((Humánerő!$G$5:$G$116=$B39)*(Humánerő!$L$3:$BA$3=AQ$36)*(Humánerő!$L$5:$BA$116=2))</f>
        <v>0</v>
      </c>
      <c r="AR39" s="78" cm="1">
        <f t="array" aca="1" ref="AR39" ca="1">SUMPRODUCT((Humánerő!$G$5:$G$116=$B39)*(Humánerő!$L$3:$BA$3=AR$36)*(Humánerő!$L$5:$BA$116=2))</f>
        <v>0</v>
      </c>
      <c r="AS39" s="119" cm="1">
        <f t="array" aca="1" ref="AS39" ca="1">SUMPRODUCT((Humánerő!$G$5:$G$116=$B39)*(Humánerő!$L$3:$BA$3=AS$36)*(Humánerő!$L$5:$BA$116=2))</f>
        <v>0</v>
      </c>
    </row>
    <row r="40" spans="1:45" x14ac:dyDescent="0.3">
      <c r="A40" s="112">
        <v>3</v>
      </c>
      <c r="B40" s="70" t="s">
        <v>349</v>
      </c>
      <c r="C40" s="78">
        <f t="shared" ca="1" si="95"/>
        <v>0</v>
      </c>
      <c r="D40" s="78" cm="1">
        <f t="array" aca="1" ref="D40" ca="1">SUMPRODUCT((Humánerő!$G$5:$G$116=$B40)*(Humánerő!$L$3:$BA$3=D$36)*(Humánerő!$L$5:$BA$116=2))</f>
        <v>0</v>
      </c>
      <c r="E40" s="78" cm="1">
        <f t="array" aca="1" ref="E40" ca="1">SUMPRODUCT((Humánerő!$G$5:$G$116=$B40)*(Humánerő!$L$3:$BA$3=E$36)*(Humánerő!$L$5:$BA$116=2))</f>
        <v>0</v>
      </c>
      <c r="F40" s="78" cm="1">
        <f t="array" aca="1" ref="F40" ca="1">SUMPRODUCT((Humánerő!$G$5:$G$116=$B40)*(Humánerő!$L$3:$BA$3=F$36)*(Humánerő!$L$5:$BA$116=2))</f>
        <v>0</v>
      </c>
      <c r="G40" s="78" cm="1">
        <f t="array" aca="1" ref="G40" ca="1">SUMPRODUCT((Humánerő!$G$5:$G$116=$B40)*(Humánerő!$L$3:$BA$3=G$36)*(Humánerő!$L$5:$BA$116=2))</f>
        <v>0</v>
      </c>
      <c r="H40" s="78" cm="1">
        <f t="array" aca="1" ref="H40" ca="1">SUMPRODUCT((Humánerő!$G$5:$G$116=$B40)*(Humánerő!$L$3:$BA$3=H$36)*(Humánerő!$L$5:$BA$116=2))</f>
        <v>0</v>
      </c>
      <c r="I40" s="78" cm="1">
        <f t="array" aca="1" ref="I40" ca="1">SUMPRODUCT((Humánerő!$G$5:$G$116=$B40)*(Humánerő!$L$3:$BA$3=I$36)*(Humánerő!$L$5:$BA$116=2))</f>
        <v>0</v>
      </c>
      <c r="J40" s="78" cm="1">
        <f t="array" aca="1" ref="J40" ca="1">SUMPRODUCT((Humánerő!$G$5:$G$116=$B40)*(Humánerő!$L$3:$BA$3=J$36)*(Humánerő!$L$5:$BA$116=2))</f>
        <v>0</v>
      </c>
      <c r="K40" s="78" cm="1">
        <f t="array" aca="1" ref="K40" ca="1">SUMPRODUCT((Humánerő!$G$5:$G$116=$B40)*(Humánerő!$L$3:$BA$3=K$36)*(Humánerő!$L$5:$BA$116=2))</f>
        <v>0</v>
      </c>
      <c r="L40" s="78" cm="1">
        <f t="array" aca="1" ref="L40" ca="1">SUMPRODUCT((Humánerő!$G$5:$G$116=$B40)*(Humánerő!$L$3:$BA$3=L$36)*(Humánerő!$L$5:$BA$116=2))</f>
        <v>0</v>
      </c>
      <c r="M40" s="78" cm="1">
        <f t="array" aca="1" ref="M40" ca="1">SUMPRODUCT((Humánerő!$G$5:$G$116=$B40)*(Humánerő!$L$3:$BA$3=M$36)*(Humánerő!$L$5:$BA$116=2))</f>
        <v>0</v>
      </c>
      <c r="N40" s="78" cm="1">
        <f t="array" aca="1" ref="N40" ca="1">SUMPRODUCT((Humánerő!$G$5:$G$116=$B40)*(Humánerő!$L$3:$BA$3=N$36)*(Humánerő!$L$5:$BA$116=2))</f>
        <v>0</v>
      </c>
      <c r="O40" s="78" cm="1">
        <f t="array" aca="1" ref="O40" ca="1">SUMPRODUCT((Humánerő!$G$5:$G$116=$B40)*(Humánerő!$L$3:$BA$3=O$36)*(Humánerő!$L$5:$BA$116=2))</f>
        <v>0</v>
      </c>
      <c r="P40" s="78" cm="1">
        <f t="array" aca="1" ref="P40" ca="1">SUMPRODUCT((Humánerő!$G$5:$G$116=$B40)*(Humánerő!$L$3:$BA$3=P$36)*(Humánerő!$L$5:$BA$116=2))</f>
        <v>0</v>
      </c>
      <c r="Q40" s="78" cm="1">
        <f t="array" aca="1" ref="Q40" ca="1">SUMPRODUCT((Humánerő!$G$5:$G$116=$B40)*(Humánerő!$L$3:$BA$3=Q$36)*(Humánerő!$L$5:$BA$116=2))</f>
        <v>0</v>
      </c>
      <c r="R40" s="78" cm="1">
        <f t="array" aca="1" ref="R40" ca="1">SUMPRODUCT((Humánerő!$G$5:$G$116=$B40)*(Humánerő!$L$3:$BA$3=R$36)*(Humánerő!$L$5:$BA$116=2))</f>
        <v>0</v>
      </c>
      <c r="S40" s="78" cm="1">
        <f t="array" aca="1" ref="S40" ca="1">SUMPRODUCT((Humánerő!$G$5:$G$116=$B40)*(Humánerő!$L$3:$BA$3=S$36)*(Humánerő!$L$5:$BA$116=2))</f>
        <v>0</v>
      </c>
      <c r="T40" s="78" cm="1">
        <f t="array" aca="1" ref="T40" ca="1">SUMPRODUCT((Humánerő!$G$5:$G$116=$B40)*(Humánerő!$L$3:$BA$3=T$36)*(Humánerő!$L$5:$BA$116=2))</f>
        <v>0</v>
      </c>
      <c r="U40" s="78" cm="1">
        <f t="array" aca="1" ref="U40" ca="1">SUMPRODUCT((Humánerő!$G$5:$G$116=$B40)*(Humánerő!$L$3:$BA$3=U$36)*(Humánerő!$L$5:$BA$116=2))</f>
        <v>0</v>
      </c>
      <c r="V40" s="78" cm="1">
        <f t="array" aca="1" ref="V40" ca="1">SUMPRODUCT((Humánerő!$G$5:$G$116=$B40)*(Humánerő!$L$3:$BA$3=V$36)*(Humánerő!$L$5:$BA$116=2))</f>
        <v>0</v>
      </c>
      <c r="W40" s="78" cm="1">
        <f t="array" aca="1" ref="W40" ca="1">SUMPRODUCT((Humánerő!$G$5:$G$116=$B40)*(Humánerő!$L$3:$BA$3=W$36)*(Humánerő!$L$5:$BA$116=2))</f>
        <v>0</v>
      </c>
      <c r="X40" s="78" cm="1">
        <f t="array" aca="1" ref="X40" ca="1">SUMPRODUCT((Humánerő!$G$5:$G$116=$B40)*(Humánerő!$L$3:$BA$3=X$36)*(Humánerő!$L$5:$BA$116=2))</f>
        <v>0</v>
      </c>
      <c r="Y40" s="78" cm="1">
        <f t="array" aca="1" ref="Y40" ca="1">SUMPRODUCT((Humánerő!$G$5:$G$116=$B40)*(Humánerő!$L$3:$BA$3=Y$36)*(Humánerő!$L$5:$BA$116=2))</f>
        <v>0</v>
      </c>
      <c r="Z40" s="78" cm="1">
        <f t="array" aca="1" ref="Z40" ca="1">SUMPRODUCT((Humánerő!$G$5:$G$116=$B40)*(Humánerő!$L$3:$BA$3=Z$36)*(Humánerő!$L$5:$BA$116=2))</f>
        <v>0</v>
      </c>
      <c r="AA40" s="78" cm="1">
        <f t="array" aca="1" ref="AA40" ca="1">SUMPRODUCT((Humánerő!$G$5:$G$116=$B40)*(Humánerő!$L$3:$BA$3=AA$36)*(Humánerő!$L$5:$BA$116=2))</f>
        <v>0</v>
      </c>
      <c r="AB40" s="78" cm="1">
        <f t="array" aca="1" ref="AB40" ca="1">SUMPRODUCT((Humánerő!$G$5:$G$116=$B40)*(Humánerő!$L$3:$BA$3=AB$36)*(Humánerő!$L$5:$BA$116=2))</f>
        <v>0</v>
      </c>
      <c r="AC40" s="78" cm="1">
        <f t="array" aca="1" ref="AC40" ca="1">SUMPRODUCT((Humánerő!$G$5:$G$116=$B40)*(Humánerő!$L$3:$BA$3=AC$36)*(Humánerő!$L$5:$BA$116=2))</f>
        <v>0</v>
      </c>
      <c r="AD40" s="78" cm="1">
        <f t="array" aca="1" ref="AD40" ca="1">SUMPRODUCT((Humánerő!$G$5:$G$116=$B40)*(Humánerő!$L$3:$BA$3=AD$36)*(Humánerő!$L$5:$BA$116=2))</f>
        <v>0</v>
      </c>
      <c r="AE40" s="78" cm="1">
        <f t="array" aca="1" ref="AE40" ca="1">SUMPRODUCT((Humánerő!$G$5:$G$116=$B40)*(Humánerő!$L$3:$BA$3=AE$36)*(Humánerő!$L$5:$BA$116=2))</f>
        <v>0</v>
      </c>
      <c r="AF40" s="78" cm="1">
        <f t="array" aca="1" ref="AF40" ca="1">SUMPRODUCT((Humánerő!$G$5:$G$116=$B40)*(Humánerő!$L$3:$BA$3=AF$36)*(Humánerő!$L$5:$BA$116=2))</f>
        <v>0</v>
      </c>
      <c r="AG40" s="78" cm="1">
        <f t="array" aca="1" ref="AG40" ca="1">SUMPRODUCT((Humánerő!$G$5:$G$116=$B40)*(Humánerő!$L$3:$BA$3=AG$36)*(Humánerő!$L$5:$BA$116=2))</f>
        <v>0</v>
      </c>
      <c r="AH40" s="78" cm="1">
        <f t="array" aca="1" ref="AH40" ca="1">SUMPRODUCT((Humánerő!$G$5:$G$116=$B40)*(Humánerő!$L$3:$BA$3=AH$36)*(Humánerő!$L$5:$BA$116=2))</f>
        <v>0</v>
      </c>
      <c r="AI40" s="78" cm="1">
        <f t="array" aca="1" ref="AI40" ca="1">SUMPRODUCT((Humánerő!$G$5:$G$116=$B40)*(Humánerő!$L$3:$BA$3=AI$36)*(Humánerő!$L$5:$BA$116=2))</f>
        <v>0</v>
      </c>
      <c r="AJ40" s="78" cm="1">
        <f t="array" aca="1" ref="AJ40" ca="1">SUMPRODUCT((Humánerő!$G$5:$G$116=$B40)*(Humánerő!$L$3:$BA$3=AJ$36)*(Humánerő!$L$5:$BA$116=2))</f>
        <v>0</v>
      </c>
      <c r="AK40" s="78" cm="1">
        <f t="array" aca="1" ref="AK40" ca="1">SUMPRODUCT((Humánerő!$G$5:$G$116=$B40)*(Humánerő!$L$3:$BA$3=AK$36)*(Humánerő!$L$5:$BA$116=2))</f>
        <v>0</v>
      </c>
      <c r="AL40" s="78" cm="1">
        <f t="array" aca="1" ref="AL40" ca="1">SUMPRODUCT((Humánerő!$G$5:$G$116=$B40)*(Humánerő!$L$3:$BA$3=AL$36)*(Humánerő!$L$5:$BA$116=2))</f>
        <v>0</v>
      </c>
      <c r="AM40" s="78" cm="1">
        <f t="array" aca="1" ref="AM40" ca="1">SUMPRODUCT((Humánerő!$G$5:$G$116=$B40)*(Humánerő!$L$3:$BA$3=AM$36)*(Humánerő!$L$5:$BA$116=2))</f>
        <v>0</v>
      </c>
      <c r="AN40" s="78" cm="1">
        <f t="array" aca="1" ref="AN40" ca="1">SUMPRODUCT((Humánerő!$G$5:$G$116=$B40)*(Humánerő!$L$3:$BA$3=AN$36)*(Humánerő!$L$5:$BA$116=2))</f>
        <v>0</v>
      </c>
      <c r="AO40" s="78" cm="1">
        <f t="array" aca="1" ref="AO40" ca="1">SUMPRODUCT((Humánerő!$G$5:$G$116=$B40)*(Humánerő!$L$3:$BA$3=AO$36)*(Humánerő!$L$5:$BA$116=2))</f>
        <v>0</v>
      </c>
      <c r="AP40" s="78" cm="1">
        <f t="array" aca="1" ref="AP40" ca="1">SUMPRODUCT((Humánerő!$G$5:$G$116=$B40)*(Humánerő!$L$3:$BA$3=AP$36)*(Humánerő!$L$5:$BA$116=2))</f>
        <v>0</v>
      </c>
      <c r="AQ40" s="78" cm="1">
        <f t="array" aca="1" ref="AQ40" ca="1">SUMPRODUCT((Humánerő!$G$5:$G$116=$B40)*(Humánerő!$L$3:$BA$3=AQ$36)*(Humánerő!$L$5:$BA$116=2))</f>
        <v>0</v>
      </c>
      <c r="AR40" s="78" cm="1">
        <f t="array" aca="1" ref="AR40" ca="1">SUMPRODUCT((Humánerő!$G$5:$G$116=$B40)*(Humánerő!$L$3:$BA$3=AR$36)*(Humánerő!$L$5:$BA$116=2))</f>
        <v>0</v>
      </c>
      <c r="AS40" s="119" cm="1">
        <f t="array" aca="1" ref="AS40" ca="1">SUMPRODUCT((Humánerő!$G$5:$G$116=$B40)*(Humánerő!$L$3:$BA$3=AS$36)*(Humánerő!$L$5:$BA$116=2))</f>
        <v>0</v>
      </c>
    </row>
    <row r="41" spans="1:45" x14ac:dyDescent="0.3">
      <c r="A41" s="112">
        <v>4</v>
      </c>
      <c r="B41" s="70" t="s">
        <v>201</v>
      </c>
      <c r="C41" s="78">
        <f t="shared" ca="1" si="95"/>
        <v>0</v>
      </c>
      <c r="D41" s="78" cm="1">
        <f t="array" aca="1" ref="D41" ca="1">SUMPRODUCT((Humánerő!$G$5:$G$116=$B41)*(Humánerő!$L$3:$BA$3=D$36)*(Humánerő!$L$5:$BA$116=2))</f>
        <v>0</v>
      </c>
      <c r="E41" s="78" cm="1">
        <f t="array" aca="1" ref="E41" ca="1">SUMPRODUCT((Humánerő!$G$5:$G$116=$B41)*(Humánerő!$L$3:$BA$3=E$36)*(Humánerő!$L$5:$BA$116=2))</f>
        <v>0</v>
      </c>
      <c r="F41" s="78" cm="1">
        <f t="array" aca="1" ref="F41" ca="1">SUMPRODUCT((Humánerő!$G$5:$G$116=$B41)*(Humánerő!$L$3:$BA$3=F$36)*(Humánerő!$L$5:$BA$116=2))</f>
        <v>0</v>
      </c>
      <c r="G41" s="78" cm="1">
        <f t="array" aca="1" ref="G41" ca="1">SUMPRODUCT((Humánerő!$G$5:$G$116=$B41)*(Humánerő!$L$3:$BA$3=G$36)*(Humánerő!$L$5:$BA$116=2))</f>
        <v>0</v>
      </c>
      <c r="H41" s="78" cm="1">
        <f t="array" aca="1" ref="H41" ca="1">SUMPRODUCT((Humánerő!$G$5:$G$116=$B41)*(Humánerő!$L$3:$BA$3=H$36)*(Humánerő!$L$5:$BA$116=2))</f>
        <v>0</v>
      </c>
      <c r="I41" s="78" cm="1">
        <f t="array" aca="1" ref="I41" ca="1">SUMPRODUCT((Humánerő!$G$5:$G$116=$B41)*(Humánerő!$L$3:$BA$3=I$36)*(Humánerő!$L$5:$BA$116=2))</f>
        <v>0</v>
      </c>
      <c r="J41" s="78" cm="1">
        <f t="array" aca="1" ref="J41" ca="1">SUMPRODUCT((Humánerő!$G$5:$G$116=$B41)*(Humánerő!$L$3:$BA$3=J$36)*(Humánerő!$L$5:$BA$116=2))</f>
        <v>0</v>
      </c>
      <c r="K41" s="78" cm="1">
        <f t="array" aca="1" ref="K41" ca="1">SUMPRODUCT((Humánerő!$G$5:$G$116=$B41)*(Humánerő!$L$3:$BA$3=K$36)*(Humánerő!$L$5:$BA$116=2))</f>
        <v>0</v>
      </c>
      <c r="L41" s="78" cm="1">
        <f t="array" aca="1" ref="L41" ca="1">SUMPRODUCT((Humánerő!$G$5:$G$116=$B41)*(Humánerő!$L$3:$BA$3=L$36)*(Humánerő!$L$5:$BA$116=2))</f>
        <v>0</v>
      </c>
      <c r="M41" s="78" cm="1">
        <f t="array" aca="1" ref="M41" ca="1">SUMPRODUCT((Humánerő!$G$5:$G$116=$B41)*(Humánerő!$L$3:$BA$3=M$36)*(Humánerő!$L$5:$BA$116=2))</f>
        <v>0</v>
      </c>
      <c r="N41" s="78" cm="1">
        <f t="array" aca="1" ref="N41" ca="1">SUMPRODUCT((Humánerő!$G$5:$G$116=$B41)*(Humánerő!$L$3:$BA$3=N$36)*(Humánerő!$L$5:$BA$116=2))</f>
        <v>0</v>
      </c>
      <c r="O41" s="78" cm="1">
        <f t="array" aca="1" ref="O41" ca="1">SUMPRODUCT((Humánerő!$G$5:$G$116=$B41)*(Humánerő!$L$3:$BA$3=O$36)*(Humánerő!$L$5:$BA$116=2))</f>
        <v>0</v>
      </c>
      <c r="P41" s="78" cm="1">
        <f t="array" aca="1" ref="P41" ca="1">SUMPRODUCT((Humánerő!$G$5:$G$116=$B41)*(Humánerő!$L$3:$BA$3=P$36)*(Humánerő!$L$5:$BA$116=2))</f>
        <v>0</v>
      </c>
      <c r="Q41" s="78" cm="1">
        <f t="array" aca="1" ref="Q41" ca="1">SUMPRODUCT((Humánerő!$G$5:$G$116=$B41)*(Humánerő!$L$3:$BA$3=Q$36)*(Humánerő!$L$5:$BA$116=2))</f>
        <v>0</v>
      </c>
      <c r="R41" s="78" cm="1">
        <f t="array" aca="1" ref="R41" ca="1">SUMPRODUCT((Humánerő!$G$5:$G$116=$B41)*(Humánerő!$L$3:$BA$3=R$36)*(Humánerő!$L$5:$BA$116=2))</f>
        <v>0</v>
      </c>
      <c r="S41" s="78" cm="1">
        <f t="array" aca="1" ref="S41" ca="1">SUMPRODUCT((Humánerő!$G$5:$G$116=$B41)*(Humánerő!$L$3:$BA$3=S$36)*(Humánerő!$L$5:$BA$116=2))</f>
        <v>0</v>
      </c>
      <c r="T41" s="78" cm="1">
        <f t="array" aca="1" ref="T41" ca="1">SUMPRODUCT((Humánerő!$G$5:$G$116=$B41)*(Humánerő!$L$3:$BA$3=T$36)*(Humánerő!$L$5:$BA$116=2))</f>
        <v>0</v>
      </c>
      <c r="U41" s="78" cm="1">
        <f t="array" aca="1" ref="U41" ca="1">SUMPRODUCT((Humánerő!$G$5:$G$116=$B41)*(Humánerő!$L$3:$BA$3=U$36)*(Humánerő!$L$5:$BA$116=2))</f>
        <v>0</v>
      </c>
      <c r="V41" s="78" cm="1">
        <f t="array" aca="1" ref="V41" ca="1">SUMPRODUCT((Humánerő!$G$5:$G$116=$B41)*(Humánerő!$L$3:$BA$3=V$36)*(Humánerő!$L$5:$BA$116=2))</f>
        <v>0</v>
      </c>
      <c r="W41" s="78" cm="1">
        <f t="array" aca="1" ref="W41" ca="1">SUMPRODUCT((Humánerő!$G$5:$G$116=$B41)*(Humánerő!$L$3:$BA$3=W$36)*(Humánerő!$L$5:$BA$116=2))</f>
        <v>0</v>
      </c>
      <c r="X41" s="78" cm="1">
        <f t="array" aca="1" ref="X41" ca="1">SUMPRODUCT((Humánerő!$G$5:$G$116=$B41)*(Humánerő!$L$3:$BA$3=X$36)*(Humánerő!$L$5:$BA$116=2))</f>
        <v>0</v>
      </c>
      <c r="Y41" s="78" cm="1">
        <f t="array" aca="1" ref="Y41" ca="1">SUMPRODUCT((Humánerő!$G$5:$G$116=$B41)*(Humánerő!$L$3:$BA$3=Y$36)*(Humánerő!$L$5:$BA$116=2))</f>
        <v>0</v>
      </c>
      <c r="Z41" s="78" cm="1">
        <f t="array" aca="1" ref="Z41" ca="1">SUMPRODUCT((Humánerő!$G$5:$G$116=$B41)*(Humánerő!$L$3:$BA$3=Z$36)*(Humánerő!$L$5:$BA$116=2))</f>
        <v>0</v>
      </c>
      <c r="AA41" s="78" cm="1">
        <f t="array" aca="1" ref="AA41" ca="1">SUMPRODUCT((Humánerő!$G$5:$G$116=$B41)*(Humánerő!$L$3:$BA$3=AA$36)*(Humánerő!$L$5:$BA$116=2))</f>
        <v>0</v>
      </c>
      <c r="AB41" s="78" cm="1">
        <f t="array" aca="1" ref="AB41" ca="1">SUMPRODUCT((Humánerő!$G$5:$G$116=$B41)*(Humánerő!$L$3:$BA$3=AB$36)*(Humánerő!$L$5:$BA$116=2))</f>
        <v>0</v>
      </c>
      <c r="AC41" s="78" cm="1">
        <f t="array" aca="1" ref="AC41" ca="1">SUMPRODUCT((Humánerő!$G$5:$G$116=$B41)*(Humánerő!$L$3:$BA$3=AC$36)*(Humánerő!$L$5:$BA$116=2))</f>
        <v>0</v>
      </c>
      <c r="AD41" s="78" cm="1">
        <f t="array" aca="1" ref="AD41" ca="1">SUMPRODUCT((Humánerő!$G$5:$G$116=$B41)*(Humánerő!$L$3:$BA$3=AD$36)*(Humánerő!$L$5:$BA$116=2))</f>
        <v>0</v>
      </c>
      <c r="AE41" s="78" cm="1">
        <f t="array" aca="1" ref="AE41" ca="1">SUMPRODUCT((Humánerő!$G$5:$G$116=$B41)*(Humánerő!$L$3:$BA$3=AE$36)*(Humánerő!$L$5:$BA$116=2))</f>
        <v>0</v>
      </c>
      <c r="AF41" s="78" cm="1">
        <f t="array" aca="1" ref="AF41" ca="1">SUMPRODUCT((Humánerő!$G$5:$G$116=$B41)*(Humánerő!$L$3:$BA$3=AF$36)*(Humánerő!$L$5:$BA$116=2))</f>
        <v>0</v>
      </c>
      <c r="AG41" s="78" cm="1">
        <f t="array" aca="1" ref="AG41" ca="1">SUMPRODUCT((Humánerő!$G$5:$G$116=$B41)*(Humánerő!$L$3:$BA$3=AG$36)*(Humánerő!$L$5:$BA$116=2))</f>
        <v>0</v>
      </c>
      <c r="AH41" s="78" cm="1">
        <f t="array" aca="1" ref="AH41" ca="1">SUMPRODUCT((Humánerő!$G$5:$G$116=$B41)*(Humánerő!$L$3:$BA$3=AH$36)*(Humánerő!$L$5:$BA$116=2))</f>
        <v>0</v>
      </c>
      <c r="AI41" s="78" cm="1">
        <f t="array" aca="1" ref="AI41" ca="1">SUMPRODUCT((Humánerő!$G$5:$G$116=$B41)*(Humánerő!$L$3:$BA$3=AI$36)*(Humánerő!$L$5:$BA$116=2))</f>
        <v>0</v>
      </c>
      <c r="AJ41" s="78" cm="1">
        <f t="array" aca="1" ref="AJ41" ca="1">SUMPRODUCT((Humánerő!$G$5:$G$116=$B41)*(Humánerő!$L$3:$BA$3=AJ$36)*(Humánerő!$L$5:$BA$116=2))</f>
        <v>0</v>
      </c>
      <c r="AK41" s="78" cm="1">
        <f t="array" aca="1" ref="AK41" ca="1">SUMPRODUCT((Humánerő!$G$5:$G$116=$B41)*(Humánerő!$L$3:$BA$3=AK$36)*(Humánerő!$L$5:$BA$116=2))</f>
        <v>0</v>
      </c>
      <c r="AL41" s="78" cm="1">
        <f t="array" aca="1" ref="AL41" ca="1">SUMPRODUCT((Humánerő!$G$5:$G$116=$B41)*(Humánerő!$L$3:$BA$3=AL$36)*(Humánerő!$L$5:$BA$116=2))</f>
        <v>0</v>
      </c>
      <c r="AM41" s="78" cm="1">
        <f t="array" aca="1" ref="AM41" ca="1">SUMPRODUCT((Humánerő!$G$5:$G$116=$B41)*(Humánerő!$L$3:$BA$3=AM$36)*(Humánerő!$L$5:$BA$116=2))</f>
        <v>0</v>
      </c>
      <c r="AN41" s="78" cm="1">
        <f t="array" aca="1" ref="AN41" ca="1">SUMPRODUCT((Humánerő!$G$5:$G$116=$B41)*(Humánerő!$L$3:$BA$3=AN$36)*(Humánerő!$L$5:$BA$116=2))</f>
        <v>0</v>
      </c>
      <c r="AO41" s="78" cm="1">
        <f t="array" aca="1" ref="AO41" ca="1">SUMPRODUCT((Humánerő!$G$5:$G$116=$B41)*(Humánerő!$L$3:$BA$3=AO$36)*(Humánerő!$L$5:$BA$116=2))</f>
        <v>0</v>
      </c>
      <c r="AP41" s="78" cm="1">
        <f t="array" aca="1" ref="AP41" ca="1">SUMPRODUCT((Humánerő!$G$5:$G$116=$B41)*(Humánerő!$L$3:$BA$3=AP$36)*(Humánerő!$L$5:$BA$116=2))</f>
        <v>0</v>
      </c>
      <c r="AQ41" s="78" cm="1">
        <f t="array" aca="1" ref="AQ41" ca="1">SUMPRODUCT((Humánerő!$G$5:$G$116=$B41)*(Humánerő!$L$3:$BA$3=AQ$36)*(Humánerő!$L$5:$BA$116=2))</f>
        <v>0</v>
      </c>
      <c r="AR41" s="78" cm="1">
        <f t="array" aca="1" ref="AR41" ca="1">SUMPRODUCT((Humánerő!$G$5:$G$116=$B41)*(Humánerő!$L$3:$BA$3=AR$36)*(Humánerő!$L$5:$BA$116=2))</f>
        <v>0</v>
      </c>
      <c r="AS41" s="119" cm="1">
        <f t="array" aca="1" ref="AS41" ca="1">SUMPRODUCT((Humánerő!$G$5:$G$116=$B41)*(Humánerő!$L$3:$BA$3=AS$36)*(Humánerő!$L$5:$BA$116=2))</f>
        <v>0</v>
      </c>
    </row>
    <row r="42" spans="1:45" x14ac:dyDescent="0.3">
      <c r="A42" s="112">
        <v>5</v>
      </c>
      <c r="B42" s="70" t="s">
        <v>192</v>
      </c>
      <c r="C42" s="78">
        <f t="shared" ca="1" si="95"/>
        <v>1</v>
      </c>
      <c r="D42" s="78" cm="1">
        <f t="array" aca="1" ref="D42" ca="1">SUMPRODUCT((Humánerő!$G$5:$G$116=$B42)*(Humánerő!$L$3:$BA$3=D$36)*(Humánerő!$L$5:$BA$116=2))</f>
        <v>0</v>
      </c>
      <c r="E42" s="78" cm="1">
        <f t="array" aca="1" ref="E42" ca="1">SUMPRODUCT((Humánerő!$G$5:$G$116=$B42)*(Humánerő!$L$3:$BA$3=E$36)*(Humánerő!$L$5:$BA$116=2))</f>
        <v>0</v>
      </c>
      <c r="F42" s="78" cm="1">
        <f t="array" aca="1" ref="F42" ca="1">SUMPRODUCT((Humánerő!$G$5:$G$116=$B42)*(Humánerő!$L$3:$BA$3=F$36)*(Humánerő!$L$5:$BA$116=2))</f>
        <v>0</v>
      </c>
      <c r="G42" s="78" cm="1">
        <f t="array" aca="1" ref="G42" ca="1">SUMPRODUCT((Humánerő!$G$5:$G$116=$B42)*(Humánerő!$L$3:$BA$3=G$36)*(Humánerő!$L$5:$BA$116=2))</f>
        <v>0</v>
      </c>
      <c r="H42" s="78" cm="1">
        <f t="array" aca="1" ref="H42" ca="1">SUMPRODUCT((Humánerő!$G$5:$G$116=$B42)*(Humánerő!$L$3:$BA$3=H$36)*(Humánerő!$L$5:$BA$116=2))</f>
        <v>0</v>
      </c>
      <c r="I42" s="78" cm="1">
        <f t="array" aca="1" ref="I42" ca="1">SUMPRODUCT((Humánerő!$G$5:$G$116=$B42)*(Humánerő!$L$3:$BA$3=I$36)*(Humánerő!$L$5:$BA$116=2))</f>
        <v>0</v>
      </c>
      <c r="J42" s="78" cm="1">
        <f t="array" aca="1" ref="J42" ca="1">SUMPRODUCT((Humánerő!$G$5:$G$116=$B42)*(Humánerő!$L$3:$BA$3=J$36)*(Humánerő!$L$5:$BA$116=2))</f>
        <v>0</v>
      </c>
      <c r="K42" s="78" cm="1">
        <f t="array" aca="1" ref="K42" ca="1">SUMPRODUCT((Humánerő!$G$5:$G$116=$B42)*(Humánerő!$L$3:$BA$3=K$36)*(Humánerő!$L$5:$BA$116=2))</f>
        <v>0</v>
      </c>
      <c r="L42" s="78" cm="1">
        <f t="array" aca="1" ref="L42" ca="1">SUMPRODUCT((Humánerő!$G$5:$G$116=$B42)*(Humánerő!$L$3:$BA$3=L$36)*(Humánerő!$L$5:$BA$116=2))</f>
        <v>0</v>
      </c>
      <c r="M42" s="78" cm="1">
        <f t="array" aca="1" ref="M42" ca="1">SUMPRODUCT((Humánerő!$G$5:$G$116=$B42)*(Humánerő!$L$3:$BA$3=M$36)*(Humánerő!$L$5:$BA$116=2))</f>
        <v>0</v>
      </c>
      <c r="N42" s="78" cm="1">
        <f t="array" aca="1" ref="N42" ca="1">SUMPRODUCT((Humánerő!$G$5:$G$116=$B42)*(Humánerő!$L$3:$BA$3=N$36)*(Humánerő!$L$5:$BA$116=2))</f>
        <v>1</v>
      </c>
      <c r="O42" s="78" cm="1">
        <f t="array" aca="1" ref="O42" ca="1">SUMPRODUCT((Humánerő!$G$5:$G$116=$B42)*(Humánerő!$L$3:$BA$3=O$36)*(Humánerő!$L$5:$BA$116=2))</f>
        <v>0</v>
      </c>
      <c r="P42" s="78" cm="1">
        <f t="array" aca="1" ref="P42" ca="1">SUMPRODUCT((Humánerő!$G$5:$G$116=$B42)*(Humánerő!$L$3:$BA$3=P$36)*(Humánerő!$L$5:$BA$116=2))</f>
        <v>0</v>
      </c>
      <c r="Q42" s="78" cm="1">
        <f t="array" aca="1" ref="Q42" ca="1">SUMPRODUCT((Humánerő!$G$5:$G$116=$B42)*(Humánerő!$L$3:$BA$3=Q$36)*(Humánerő!$L$5:$BA$116=2))</f>
        <v>0</v>
      </c>
      <c r="R42" s="78" cm="1">
        <f t="array" aca="1" ref="R42" ca="1">SUMPRODUCT((Humánerő!$G$5:$G$116=$B42)*(Humánerő!$L$3:$BA$3=R$36)*(Humánerő!$L$5:$BA$116=2))</f>
        <v>0</v>
      </c>
      <c r="S42" s="78" cm="1">
        <f t="array" aca="1" ref="S42" ca="1">SUMPRODUCT((Humánerő!$G$5:$G$116=$B42)*(Humánerő!$L$3:$BA$3=S$36)*(Humánerő!$L$5:$BA$116=2))</f>
        <v>0</v>
      </c>
      <c r="T42" s="78" cm="1">
        <f t="array" aca="1" ref="T42" ca="1">SUMPRODUCT((Humánerő!$G$5:$G$116=$B42)*(Humánerő!$L$3:$BA$3=T$36)*(Humánerő!$L$5:$BA$116=2))</f>
        <v>0</v>
      </c>
      <c r="U42" s="78" cm="1">
        <f t="array" aca="1" ref="U42" ca="1">SUMPRODUCT((Humánerő!$G$5:$G$116=$B42)*(Humánerő!$L$3:$BA$3=U$36)*(Humánerő!$L$5:$BA$116=2))</f>
        <v>0</v>
      </c>
      <c r="V42" s="78" cm="1">
        <f t="array" aca="1" ref="V42" ca="1">SUMPRODUCT((Humánerő!$G$5:$G$116=$B42)*(Humánerő!$L$3:$BA$3=V$36)*(Humánerő!$L$5:$BA$116=2))</f>
        <v>0</v>
      </c>
      <c r="W42" s="78" cm="1">
        <f t="array" aca="1" ref="W42" ca="1">SUMPRODUCT((Humánerő!$G$5:$G$116=$B42)*(Humánerő!$L$3:$BA$3=W$36)*(Humánerő!$L$5:$BA$116=2))</f>
        <v>0</v>
      </c>
      <c r="X42" s="78" cm="1">
        <f t="array" aca="1" ref="X42" ca="1">SUMPRODUCT((Humánerő!$G$5:$G$116=$B42)*(Humánerő!$L$3:$BA$3=X$36)*(Humánerő!$L$5:$BA$116=2))</f>
        <v>0</v>
      </c>
      <c r="Y42" s="78" cm="1">
        <f t="array" aca="1" ref="Y42" ca="1">SUMPRODUCT((Humánerő!$G$5:$G$116=$B42)*(Humánerő!$L$3:$BA$3=Y$36)*(Humánerő!$L$5:$BA$116=2))</f>
        <v>0</v>
      </c>
      <c r="Z42" s="78" cm="1">
        <f t="array" aca="1" ref="Z42" ca="1">SUMPRODUCT((Humánerő!$G$5:$G$116=$B42)*(Humánerő!$L$3:$BA$3=Z$36)*(Humánerő!$L$5:$BA$116=2))</f>
        <v>0</v>
      </c>
      <c r="AA42" s="78" cm="1">
        <f t="array" aca="1" ref="AA42" ca="1">SUMPRODUCT((Humánerő!$G$5:$G$116=$B42)*(Humánerő!$L$3:$BA$3=AA$36)*(Humánerő!$L$5:$BA$116=2))</f>
        <v>0</v>
      </c>
      <c r="AB42" s="78" cm="1">
        <f t="array" aca="1" ref="AB42" ca="1">SUMPRODUCT((Humánerő!$G$5:$G$116=$B42)*(Humánerő!$L$3:$BA$3=AB$36)*(Humánerő!$L$5:$BA$116=2))</f>
        <v>0</v>
      </c>
      <c r="AC42" s="78" cm="1">
        <f t="array" aca="1" ref="AC42" ca="1">SUMPRODUCT((Humánerő!$G$5:$G$116=$B42)*(Humánerő!$L$3:$BA$3=AC$36)*(Humánerő!$L$5:$BA$116=2))</f>
        <v>0</v>
      </c>
      <c r="AD42" s="78" cm="1">
        <f t="array" aca="1" ref="AD42" ca="1">SUMPRODUCT((Humánerő!$G$5:$G$116=$B42)*(Humánerő!$L$3:$BA$3=AD$36)*(Humánerő!$L$5:$BA$116=2))</f>
        <v>0</v>
      </c>
      <c r="AE42" s="78" cm="1">
        <f t="array" aca="1" ref="AE42" ca="1">SUMPRODUCT((Humánerő!$G$5:$G$116=$B42)*(Humánerő!$L$3:$BA$3=AE$36)*(Humánerő!$L$5:$BA$116=2))</f>
        <v>0</v>
      </c>
      <c r="AF42" s="78" cm="1">
        <f t="array" aca="1" ref="AF42" ca="1">SUMPRODUCT((Humánerő!$G$5:$G$116=$B42)*(Humánerő!$L$3:$BA$3=AF$36)*(Humánerő!$L$5:$BA$116=2))</f>
        <v>0</v>
      </c>
      <c r="AG42" s="78" cm="1">
        <f t="array" aca="1" ref="AG42" ca="1">SUMPRODUCT((Humánerő!$G$5:$G$116=$B42)*(Humánerő!$L$3:$BA$3=AG$36)*(Humánerő!$L$5:$BA$116=2))</f>
        <v>0</v>
      </c>
      <c r="AH42" s="78" cm="1">
        <f t="array" aca="1" ref="AH42" ca="1">SUMPRODUCT((Humánerő!$G$5:$G$116=$B42)*(Humánerő!$L$3:$BA$3=AH$36)*(Humánerő!$L$5:$BA$116=2))</f>
        <v>0</v>
      </c>
      <c r="AI42" s="78" cm="1">
        <f t="array" aca="1" ref="AI42" ca="1">SUMPRODUCT((Humánerő!$G$5:$G$116=$B42)*(Humánerő!$L$3:$BA$3=AI$36)*(Humánerő!$L$5:$BA$116=2))</f>
        <v>0</v>
      </c>
      <c r="AJ42" s="78" cm="1">
        <f t="array" aca="1" ref="AJ42" ca="1">SUMPRODUCT((Humánerő!$G$5:$G$116=$B42)*(Humánerő!$L$3:$BA$3=AJ$36)*(Humánerő!$L$5:$BA$116=2))</f>
        <v>0</v>
      </c>
      <c r="AK42" s="78" cm="1">
        <f t="array" aca="1" ref="AK42" ca="1">SUMPRODUCT((Humánerő!$G$5:$G$116=$B42)*(Humánerő!$L$3:$BA$3=AK$36)*(Humánerő!$L$5:$BA$116=2))</f>
        <v>0</v>
      </c>
      <c r="AL42" s="78" cm="1">
        <f t="array" aca="1" ref="AL42" ca="1">SUMPRODUCT((Humánerő!$G$5:$G$116=$B42)*(Humánerő!$L$3:$BA$3=AL$36)*(Humánerő!$L$5:$BA$116=2))</f>
        <v>0</v>
      </c>
      <c r="AM42" s="78" cm="1">
        <f t="array" aca="1" ref="AM42" ca="1">SUMPRODUCT((Humánerő!$G$5:$G$116=$B42)*(Humánerő!$L$3:$BA$3=AM$36)*(Humánerő!$L$5:$BA$116=2))</f>
        <v>0</v>
      </c>
      <c r="AN42" s="78" cm="1">
        <f t="array" aca="1" ref="AN42" ca="1">SUMPRODUCT((Humánerő!$G$5:$G$116=$B42)*(Humánerő!$L$3:$BA$3=AN$36)*(Humánerő!$L$5:$BA$116=2))</f>
        <v>0</v>
      </c>
      <c r="AO42" s="78" cm="1">
        <f t="array" aca="1" ref="AO42" ca="1">SUMPRODUCT((Humánerő!$G$5:$G$116=$B42)*(Humánerő!$L$3:$BA$3=AO$36)*(Humánerő!$L$5:$BA$116=2))</f>
        <v>0</v>
      </c>
      <c r="AP42" s="78" cm="1">
        <f t="array" aca="1" ref="AP42" ca="1">SUMPRODUCT((Humánerő!$G$5:$G$116=$B42)*(Humánerő!$L$3:$BA$3=AP$36)*(Humánerő!$L$5:$BA$116=2))</f>
        <v>0</v>
      </c>
      <c r="AQ42" s="78" cm="1">
        <f t="array" aca="1" ref="AQ42" ca="1">SUMPRODUCT((Humánerő!$G$5:$G$116=$B42)*(Humánerő!$L$3:$BA$3=AQ$36)*(Humánerő!$L$5:$BA$116=2))</f>
        <v>0</v>
      </c>
      <c r="AR42" s="78" cm="1">
        <f t="array" aca="1" ref="AR42" ca="1">SUMPRODUCT((Humánerő!$G$5:$G$116=$B42)*(Humánerő!$L$3:$BA$3=AR$36)*(Humánerő!$L$5:$BA$116=2))</f>
        <v>0</v>
      </c>
      <c r="AS42" s="119" cm="1">
        <f t="array" aca="1" ref="AS42" ca="1">SUMPRODUCT((Humánerő!$G$5:$G$116=$B42)*(Humánerő!$L$3:$BA$3=AS$36)*(Humánerő!$L$5:$BA$116=2))</f>
        <v>0</v>
      </c>
    </row>
    <row r="43" spans="1:45" x14ac:dyDescent="0.3">
      <c r="A43" s="112">
        <v>6</v>
      </c>
      <c r="B43" s="70" t="s">
        <v>208</v>
      </c>
      <c r="C43" s="78">
        <f t="shared" ca="1" si="95"/>
        <v>1</v>
      </c>
      <c r="D43" s="78" cm="1">
        <f t="array" aca="1" ref="D43" ca="1">SUMPRODUCT((Humánerő!$G$5:$G$116=$B43)*(Humánerő!$L$3:$BA$3=D$36)*(Humánerő!$L$5:$BA$116=2))</f>
        <v>0</v>
      </c>
      <c r="E43" s="78" cm="1">
        <f t="array" aca="1" ref="E43" ca="1">SUMPRODUCT((Humánerő!$G$5:$G$116=$B43)*(Humánerő!$L$3:$BA$3=E$36)*(Humánerő!$L$5:$BA$116=2))</f>
        <v>0</v>
      </c>
      <c r="F43" s="78" cm="1">
        <f t="array" aca="1" ref="F43" ca="1">SUMPRODUCT((Humánerő!$G$5:$G$116=$B43)*(Humánerő!$L$3:$BA$3=F$36)*(Humánerő!$L$5:$BA$116=2))</f>
        <v>0</v>
      </c>
      <c r="G43" s="78" cm="1">
        <f t="array" aca="1" ref="G43" ca="1">SUMPRODUCT((Humánerő!$G$5:$G$116=$B43)*(Humánerő!$L$3:$BA$3=G$36)*(Humánerő!$L$5:$BA$116=2))</f>
        <v>0</v>
      </c>
      <c r="H43" s="78" cm="1">
        <f t="array" aca="1" ref="H43" ca="1">SUMPRODUCT((Humánerő!$G$5:$G$116=$B43)*(Humánerő!$L$3:$BA$3=H$36)*(Humánerő!$L$5:$BA$116=2))</f>
        <v>0</v>
      </c>
      <c r="I43" s="78" cm="1">
        <f t="array" aca="1" ref="I43" ca="1">SUMPRODUCT((Humánerő!$G$5:$G$116=$B43)*(Humánerő!$L$3:$BA$3=I$36)*(Humánerő!$L$5:$BA$116=2))</f>
        <v>0</v>
      </c>
      <c r="J43" s="78" cm="1">
        <f t="array" aca="1" ref="J43" ca="1">SUMPRODUCT((Humánerő!$G$5:$G$116=$B43)*(Humánerő!$L$3:$BA$3=J$36)*(Humánerő!$L$5:$BA$116=2))</f>
        <v>0</v>
      </c>
      <c r="K43" s="78" cm="1">
        <f t="array" aca="1" ref="K43" ca="1">SUMPRODUCT((Humánerő!$G$5:$G$116=$B43)*(Humánerő!$L$3:$BA$3=K$36)*(Humánerő!$L$5:$BA$116=2))</f>
        <v>0</v>
      </c>
      <c r="L43" s="78" cm="1">
        <f t="array" aca="1" ref="L43" ca="1">SUMPRODUCT((Humánerő!$G$5:$G$116=$B43)*(Humánerő!$L$3:$BA$3=L$36)*(Humánerő!$L$5:$BA$116=2))</f>
        <v>0</v>
      </c>
      <c r="M43" s="78" cm="1">
        <f t="array" aca="1" ref="M43" ca="1">SUMPRODUCT((Humánerő!$G$5:$G$116=$B43)*(Humánerő!$L$3:$BA$3=M$36)*(Humánerő!$L$5:$BA$116=2))</f>
        <v>0</v>
      </c>
      <c r="N43" s="78" cm="1">
        <f t="array" aca="1" ref="N43" ca="1">SUMPRODUCT((Humánerő!$G$5:$G$116=$B43)*(Humánerő!$L$3:$BA$3=N$36)*(Humánerő!$L$5:$BA$116=2))</f>
        <v>0</v>
      </c>
      <c r="O43" s="78" cm="1">
        <f t="array" aca="1" ref="O43" ca="1">SUMPRODUCT((Humánerő!$G$5:$G$116=$B43)*(Humánerő!$L$3:$BA$3=O$36)*(Humánerő!$L$5:$BA$116=2))</f>
        <v>0</v>
      </c>
      <c r="P43" s="78" cm="1">
        <f t="array" aca="1" ref="P43" ca="1">SUMPRODUCT((Humánerő!$G$5:$G$116=$B43)*(Humánerő!$L$3:$BA$3=P$36)*(Humánerő!$L$5:$BA$116=2))</f>
        <v>0</v>
      </c>
      <c r="Q43" s="78" cm="1">
        <f t="array" aca="1" ref="Q43" ca="1">SUMPRODUCT((Humánerő!$G$5:$G$116=$B43)*(Humánerő!$L$3:$BA$3=Q$36)*(Humánerő!$L$5:$BA$116=2))</f>
        <v>0</v>
      </c>
      <c r="R43" s="78" cm="1">
        <f t="array" aca="1" ref="R43" ca="1">SUMPRODUCT((Humánerő!$G$5:$G$116=$B43)*(Humánerő!$L$3:$BA$3=R$36)*(Humánerő!$L$5:$BA$116=2))</f>
        <v>0</v>
      </c>
      <c r="S43" s="78" cm="1">
        <f t="array" aca="1" ref="S43" ca="1">SUMPRODUCT((Humánerő!$G$5:$G$116=$B43)*(Humánerő!$L$3:$BA$3=S$36)*(Humánerő!$L$5:$BA$116=2))</f>
        <v>0</v>
      </c>
      <c r="T43" s="78" cm="1">
        <f t="array" aca="1" ref="T43" ca="1">SUMPRODUCT((Humánerő!$G$5:$G$116=$B43)*(Humánerő!$L$3:$BA$3=T$36)*(Humánerő!$L$5:$BA$116=2))</f>
        <v>1</v>
      </c>
      <c r="U43" s="78" cm="1">
        <f t="array" aca="1" ref="U43" ca="1">SUMPRODUCT((Humánerő!$G$5:$G$116=$B43)*(Humánerő!$L$3:$BA$3=U$36)*(Humánerő!$L$5:$BA$116=2))</f>
        <v>0</v>
      </c>
      <c r="V43" s="78" cm="1">
        <f t="array" aca="1" ref="V43" ca="1">SUMPRODUCT((Humánerő!$G$5:$G$116=$B43)*(Humánerő!$L$3:$BA$3=V$36)*(Humánerő!$L$5:$BA$116=2))</f>
        <v>0</v>
      </c>
      <c r="W43" s="78" cm="1">
        <f t="array" aca="1" ref="W43" ca="1">SUMPRODUCT((Humánerő!$G$5:$G$116=$B43)*(Humánerő!$L$3:$BA$3=W$36)*(Humánerő!$L$5:$BA$116=2))</f>
        <v>0</v>
      </c>
      <c r="X43" s="78" cm="1">
        <f t="array" aca="1" ref="X43" ca="1">SUMPRODUCT((Humánerő!$G$5:$G$116=$B43)*(Humánerő!$L$3:$BA$3=X$36)*(Humánerő!$L$5:$BA$116=2))</f>
        <v>0</v>
      </c>
      <c r="Y43" s="78" cm="1">
        <f t="array" aca="1" ref="Y43" ca="1">SUMPRODUCT((Humánerő!$G$5:$G$116=$B43)*(Humánerő!$L$3:$BA$3=Y$36)*(Humánerő!$L$5:$BA$116=2))</f>
        <v>0</v>
      </c>
      <c r="Z43" s="78" cm="1">
        <f t="array" aca="1" ref="Z43" ca="1">SUMPRODUCT((Humánerő!$G$5:$G$116=$B43)*(Humánerő!$L$3:$BA$3=Z$36)*(Humánerő!$L$5:$BA$116=2))</f>
        <v>0</v>
      </c>
      <c r="AA43" s="78" cm="1">
        <f t="array" aca="1" ref="AA43" ca="1">SUMPRODUCT((Humánerő!$G$5:$G$116=$B43)*(Humánerő!$L$3:$BA$3=AA$36)*(Humánerő!$L$5:$BA$116=2))</f>
        <v>0</v>
      </c>
      <c r="AB43" s="78" cm="1">
        <f t="array" aca="1" ref="AB43" ca="1">SUMPRODUCT((Humánerő!$G$5:$G$116=$B43)*(Humánerő!$L$3:$BA$3=AB$36)*(Humánerő!$L$5:$BA$116=2))</f>
        <v>0</v>
      </c>
      <c r="AC43" s="78" cm="1">
        <f t="array" aca="1" ref="AC43" ca="1">SUMPRODUCT((Humánerő!$G$5:$G$116=$B43)*(Humánerő!$L$3:$BA$3=AC$36)*(Humánerő!$L$5:$BA$116=2))</f>
        <v>0</v>
      </c>
      <c r="AD43" s="78" cm="1">
        <f t="array" aca="1" ref="AD43" ca="1">SUMPRODUCT((Humánerő!$G$5:$G$116=$B43)*(Humánerő!$L$3:$BA$3=AD$36)*(Humánerő!$L$5:$BA$116=2))</f>
        <v>0</v>
      </c>
      <c r="AE43" s="78" cm="1">
        <f t="array" aca="1" ref="AE43" ca="1">SUMPRODUCT((Humánerő!$G$5:$G$116=$B43)*(Humánerő!$L$3:$BA$3=AE$36)*(Humánerő!$L$5:$BA$116=2))</f>
        <v>0</v>
      </c>
      <c r="AF43" s="78" cm="1">
        <f t="array" aca="1" ref="AF43" ca="1">SUMPRODUCT((Humánerő!$G$5:$G$116=$B43)*(Humánerő!$L$3:$BA$3=AF$36)*(Humánerő!$L$5:$BA$116=2))</f>
        <v>0</v>
      </c>
      <c r="AG43" s="78" cm="1">
        <f t="array" aca="1" ref="AG43" ca="1">SUMPRODUCT((Humánerő!$G$5:$G$116=$B43)*(Humánerő!$L$3:$BA$3=AG$36)*(Humánerő!$L$5:$BA$116=2))</f>
        <v>0</v>
      </c>
      <c r="AH43" s="78" cm="1">
        <f t="array" aca="1" ref="AH43" ca="1">SUMPRODUCT((Humánerő!$G$5:$G$116=$B43)*(Humánerő!$L$3:$BA$3=AH$36)*(Humánerő!$L$5:$BA$116=2))</f>
        <v>0</v>
      </c>
      <c r="AI43" s="78" cm="1">
        <f t="array" aca="1" ref="AI43" ca="1">SUMPRODUCT((Humánerő!$G$5:$G$116=$B43)*(Humánerő!$L$3:$BA$3=AI$36)*(Humánerő!$L$5:$BA$116=2))</f>
        <v>0</v>
      </c>
      <c r="AJ43" s="78" cm="1">
        <f t="array" aca="1" ref="AJ43" ca="1">SUMPRODUCT((Humánerő!$G$5:$G$116=$B43)*(Humánerő!$L$3:$BA$3=AJ$36)*(Humánerő!$L$5:$BA$116=2))</f>
        <v>0</v>
      </c>
      <c r="AK43" s="78" cm="1">
        <f t="array" aca="1" ref="AK43" ca="1">SUMPRODUCT((Humánerő!$G$5:$G$116=$B43)*(Humánerő!$L$3:$BA$3=AK$36)*(Humánerő!$L$5:$BA$116=2))</f>
        <v>0</v>
      </c>
      <c r="AL43" s="78" cm="1">
        <f t="array" aca="1" ref="AL43" ca="1">SUMPRODUCT((Humánerő!$G$5:$G$116=$B43)*(Humánerő!$L$3:$BA$3=AL$36)*(Humánerő!$L$5:$BA$116=2))</f>
        <v>0</v>
      </c>
      <c r="AM43" s="78" cm="1">
        <f t="array" aca="1" ref="AM43" ca="1">SUMPRODUCT((Humánerő!$G$5:$G$116=$B43)*(Humánerő!$L$3:$BA$3=AM$36)*(Humánerő!$L$5:$BA$116=2))</f>
        <v>0</v>
      </c>
      <c r="AN43" s="78" cm="1">
        <f t="array" aca="1" ref="AN43" ca="1">SUMPRODUCT((Humánerő!$G$5:$G$116=$B43)*(Humánerő!$L$3:$BA$3=AN$36)*(Humánerő!$L$5:$BA$116=2))</f>
        <v>0</v>
      </c>
      <c r="AO43" s="78" cm="1">
        <f t="array" aca="1" ref="AO43" ca="1">SUMPRODUCT((Humánerő!$G$5:$G$116=$B43)*(Humánerő!$L$3:$BA$3=AO$36)*(Humánerő!$L$5:$BA$116=2))</f>
        <v>0</v>
      </c>
      <c r="AP43" s="78" cm="1">
        <f t="array" aca="1" ref="AP43" ca="1">SUMPRODUCT((Humánerő!$G$5:$G$116=$B43)*(Humánerő!$L$3:$BA$3=AP$36)*(Humánerő!$L$5:$BA$116=2))</f>
        <v>0</v>
      </c>
      <c r="AQ43" s="78" cm="1">
        <f t="array" aca="1" ref="AQ43" ca="1">SUMPRODUCT((Humánerő!$G$5:$G$116=$B43)*(Humánerő!$L$3:$BA$3=AQ$36)*(Humánerő!$L$5:$BA$116=2))</f>
        <v>0</v>
      </c>
      <c r="AR43" s="78" cm="1">
        <f t="array" aca="1" ref="AR43" ca="1">SUMPRODUCT((Humánerő!$G$5:$G$116=$B43)*(Humánerő!$L$3:$BA$3=AR$36)*(Humánerő!$L$5:$BA$116=2))</f>
        <v>0</v>
      </c>
      <c r="AS43" s="119" cm="1">
        <f t="array" aca="1" ref="AS43" ca="1">SUMPRODUCT((Humánerő!$G$5:$G$116=$B43)*(Humánerő!$L$3:$BA$3=AS$36)*(Humánerő!$L$5:$BA$116=2))</f>
        <v>0</v>
      </c>
    </row>
    <row r="44" spans="1:45" x14ac:dyDescent="0.3">
      <c r="A44" s="112">
        <v>7</v>
      </c>
      <c r="B44" s="70" t="s">
        <v>205</v>
      </c>
      <c r="C44" s="78">
        <f t="shared" ca="1" si="95"/>
        <v>0</v>
      </c>
      <c r="D44" s="78" cm="1">
        <f t="array" aca="1" ref="D44" ca="1">SUMPRODUCT((Humánerő!$G$5:$G$116=$B44)*(Humánerő!$L$3:$BA$3=D$36)*(Humánerő!$L$5:$BA$116=2))</f>
        <v>0</v>
      </c>
      <c r="E44" s="78" cm="1">
        <f t="array" aca="1" ref="E44" ca="1">SUMPRODUCT((Humánerő!$G$5:$G$116=$B44)*(Humánerő!$L$3:$BA$3=E$36)*(Humánerő!$L$5:$BA$116=2))</f>
        <v>0</v>
      </c>
      <c r="F44" s="78" cm="1">
        <f t="array" aca="1" ref="F44" ca="1">SUMPRODUCT((Humánerő!$G$5:$G$116=$B44)*(Humánerő!$L$3:$BA$3=F$36)*(Humánerő!$L$5:$BA$116=2))</f>
        <v>0</v>
      </c>
      <c r="G44" s="78" cm="1">
        <f t="array" aca="1" ref="G44" ca="1">SUMPRODUCT((Humánerő!$G$5:$G$116=$B44)*(Humánerő!$L$3:$BA$3=G$36)*(Humánerő!$L$5:$BA$116=2))</f>
        <v>0</v>
      </c>
      <c r="H44" s="78" cm="1">
        <f t="array" aca="1" ref="H44" ca="1">SUMPRODUCT((Humánerő!$G$5:$G$116=$B44)*(Humánerő!$L$3:$BA$3=H$36)*(Humánerő!$L$5:$BA$116=2))</f>
        <v>0</v>
      </c>
      <c r="I44" s="78" cm="1">
        <f t="array" aca="1" ref="I44" ca="1">SUMPRODUCT((Humánerő!$G$5:$G$116=$B44)*(Humánerő!$L$3:$BA$3=I$36)*(Humánerő!$L$5:$BA$116=2))</f>
        <v>0</v>
      </c>
      <c r="J44" s="78" cm="1">
        <f t="array" aca="1" ref="J44" ca="1">SUMPRODUCT((Humánerő!$G$5:$G$116=$B44)*(Humánerő!$L$3:$BA$3=J$36)*(Humánerő!$L$5:$BA$116=2))</f>
        <v>0</v>
      </c>
      <c r="K44" s="78" cm="1">
        <f t="array" aca="1" ref="K44" ca="1">SUMPRODUCT((Humánerő!$G$5:$G$116=$B44)*(Humánerő!$L$3:$BA$3=K$36)*(Humánerő!$L$5:$BA$116=2))</f>
        <v>0</v>
      </c>
      <c r="L44" s="78" cm="1">
        <f t="array" aca="1" ref="L44" ca="1">SUMPRODUCT((Humánerő!$G$5:$G$116=$B44)*(Humánerő!$L$3:$BA$3=L$36)*(Humánerő!$L$5:$BA$116=2))</f>
        <v>0</v>
      </c>
      <c r="M44" s="78" cm="1">
        <f t="array" aca="1" ref="M44" ca="1">SUMPRODUCT((Humánerő!$G$5:$G$116=$B44)*(Humánerő!$L$3:$BA$3=M$36)*(Humánerő!$L$5:$BA$116=2))</f>
        <v>0</v>
      </c>
      <c r="N44" s="78" cm="1">
        <f t="array" aca="1" ref="N44" ca="1">SUMPRODUCT((Humánerő!$G$5:$G$116=$B44)*(Humánerő!$L$3:$BA$3=N$36)*(Humánerő!$L$5:$BA$116=2))</f>
        <v>0</v>
      </c>
      <c r="O44" s="78" cm="1">
        <f t="array" aca="1" ref="O44" ca="1">SUMPRODUCT((Humánerő!$G$5:$G$116=$B44)*(Humánerő!$L$3:$BA$3=O$36)*(Humánerő!$L$5:$BA$116=2))</f>
        <v>0</v>
      </c>
      <c r="P44" s="78" cm="1">
        <f t="array" aca="1" ref="P44" ca="1">SUMPRODUCT((Humánerő!$G$5:$G$116=$B44)*(Humánerő!$L$3:$BA$3=P$36)*(Humánerő!$L$5:$BA$116=2))</f>
        <v>0</v>
      </c>
      <c r="Q44" s="78" cm="1">
        <f t="array" aca="1" ref="Q44" ca="1">SUMPRODUCT((Humánerő!$G$5:$G$116=$B44)*(Humánerő!$L$3:$BA$3=Q$36)*(Humánerő!$L$5:$BA$116=2))</f>
        <v>0</v>
      </c>
      <c r="R44" s="78" cm="1">
        <f t="array" aca="1" ref="R44" ca="1">SUMPRODUCT((Humánerő!$G$5:$G$116=$B44)*(Humánerő!$L$3:$BA$3=R$36)*(Humánerő!$L$5:$BA$116=2))</f>
        <v>0</v>
      </c>
      <c r="S44" s="78" cm="1">
        <f t="array" aca="1" ref="S44" ca="1">SUMPRODUCT((Humánerő!$G$5:$G$116=$B44)*(Humánerő!$L$3:$BA$3=S$36)*(Humánerő!$L$5:$BA$116=2))</f>
        <v>0</v>
      </c>
      <c r="T44" s="78" cm="1">
        <f t="array" aca="1" ref="T44" ca="1">SUMPRODUCT((Humánerő!$G$5:$G$116=$B44)*(Humánerő!$L$3:$BA$3=T$36)*(Humánerő!$L$5:$BA$116=2))</f>
        <v>0</v>
      </c>
      <c r="U44" s="78" cm="1">
        <f t="array" aca="1" ref="U44" ca="1">SUMPRODUCT((Humánerő!$G$5:$G$116=$B44)*(Humánerő!$L$3:$BA$3=U$36)*(Humánerő!$L$5:$BA$116=2))</f>
        <v>0</v>
      </c>
      <c r="V44" s="78" cm="1">
        <f t="array" aca="1" ref="V44" ca="1">SUMPRODUCT((Humánerő!$G$5:$G$116=$B44)*(Humánerő!$L$3:$BA$3=V$36)*(Humánerő!$L$5:$BA$116=2))</f>
        <v>0</v>
      </c>
      <c r="W44" s="78" cm="1">
        <f t="array" aca="1" ref="W44" ca="1">SUMPRODUCT((Humánerő!$G$5:$G$116=$B44)*(Humánerő!$L$3:$BA$3=W$36)*(Humánerő!$L$5:$BA$116=2))</f>
        <v>0</v>
      </c>
      <c r="X44" s="78" cm="1">
        <f t="array" aca="1" ref="X44" ca="1">SUMPRODUCT((Humánerő!$G$5:$G$116=$B44)*(Humánerő!$L$3:$BA$3=X$36)*(Humánerő!$L$5:$BA$116=2))</f>
        <v>0</v>
      </c>
      <c r="Y44" s="78" cm="1">
        <f t="array" aca="1" ref="Y44" ca="1">SUMPRODUCT((Humánerő!$G$5:$G$116=$B44)*(Humánerő!$L$3:$BA$3=Y$36)*(Humánerő!$L$5:$BA$116=2))</f>
        <v>0</v>
      </c>
      <c r="Z44" s="78" cm="1">
        <f t="array" aca="1" ref="Z44" ca="1">SUMPRODUCT((Humánerő!$G$5:$G$116=$B44)*(Humánerő!$L$3:$BA$3=Z$36)*(Humánerő!$L$5:$BA$116=2))</f>
        <v>0</v>
      </c>
      <c r="AA44" s="78" cm="1">
        <f t="array" aca="1" ref="AA44" ca="1">SUMPRODUCT((Humánerő!$G$5:$G$116=$B44)*(Humánerő!$L$3:$BA$3=AA$36)*(Humánerő!$L$5:$BA$116=2))</f>
        <v>0</v>
      </c>
      <c r="AB44" s="78" cm="1">
        <f t="array" aca="1" ref="AB44" ca="1">SUMPRODUCT((Humánerő!$G$5:$G$116=$B44)*(Humánerő!$L$3:$BA$3=AB$36)*(Humánerő!$L$5:$BA$116=2))</f>
        <v>0</v>
      </c>
      <c r="AC44" s="78" cm="1">
        <f t="array" aca="1" ref="AC44" ca="1">SUMPRODUCT((Humánerő!$G$5:$G$116=$B44)*(Humánerő!$L$3:$BA$3=AC$36)*(Humánerő!$L$5:$BA$116=2))</f>
        <v>0</v>
      </c>
      <c r="AD44" s="78" cm="1">
        <f t="array" aca="1" ref="AD44" ca="1">SUMPRODUCT((Humánerő!$G$5:$G$116=$B44)*(Humánerő!$L$3:$BA$3=AD$36)*(Humánerő!$L$5:$BA$116=2))</f>
        <v>0</v>
      </c>
      <c r="AE44" s="78" cm="1">
        <f t="array" aca="1" ref="AE44" ca="1">SUMPRODUCT((Humánerő!$G$5:$G$116=$B44)*(Humánerő!$L$3:$BA$3=AE$36)*(Humánerő!$L$5:$BA$116=2))</f>
        <v>0</v>
      </c>
      <c r="AF44" s="78" cm="1">
        <f t="array" aca="1" ref="AF44" ca="1">SUMPRODUCT((Humánerő!$G$5:$G$116=$B44)*(Humánerő!$L$3:$BA$3=AF$36)*(Humánerő!$L$5:$BA$116=2))</f>
        <v>0</v>
      </c>
      <c r="AG44" s="78" cm="1">
        <f t="array" aca="1" ref="AG44" ca="1">SUMPRODUCT((Humánerő!$G$5:$G$116=$B44)*(Humánerő!$L$3:$BA$3=AG$36)*(Humánerő!$L$5:$BA$116=2))</f>
        <v>0</v>
      </c>
      <c r="AH44" s="78" cm="1">
        <f t="array" aca="1" ref="AH44" ca="1">SUMPRODUCT((Humánerő!$G$5:$G$116=$B44)*(Humánerő!$L$3:$BA$3=AH$36)*(Humánerő!$L$5:$BA$116=2))</f>
        <v>0</v>
      </c>
      <c r="AI44" s="78" cm="1">
        <f t="array" aca="1" ref="AI44" ca="1">SUMPRODUCT((Humánerő!$G$5:$G$116=$B44)*(Humánerő!$L$3:$BA$3=AI$36)*(Humánerő!$L$5:$BA$116=2))</f>
        <v>0</v>
      </c>
      <c r="AJ44" s="78" cm="1">
        <f t="array" aca="1" ref="AJ44" ca="1">SUMPRODUCT((Humánerő!$G$5:$G$116=$B44)*(Humánerő!$L$3:$BA$3=AJ$36)*(Humánerő!$L$5:$BA$116=2))</f>
        <v>0</v>
      </c>
      <c r="AK44" s="78" cm="1">
        <f t="array" aca="1" ref="AK44" ca="1">SUMPRODUCT((Humánerő!$G$5:$G$116=$B44)*(Humánerő!$L$3:$BA$3=AK$36)*(Humánerő!$L$5:$BA$116=2))</f>
        <v>0</v>
      </c>
      <c r="AL44" s="78" cm="1">
        <f t="array" aca="1" ref="AL44" ca="1">SUMPRODUCT((Humánerő!$G$5:$G$116=$B44)*(Humánerő!$L$3:$BA$3=AL$36)*(Humánerő!$L$5:$BA$116=2))</f>
        <v>0</v>
      </c>
      <c r="AM44" s="78" cm="1">
        <f t="array" aca="1" ref="AM44" ca="1">SUMPRODUCT((Humánerő!$G$5:$G$116=$B44)*(Humánerő!$L$3:$BA$3=AM$36)*(Humánerő!$L$5:$BA$116=2))</f>
        <v>0</v>
      </c>
      <c r="AN44" s="78" cm="1">
        <f t="array" aca="1" ref="AN44" ca="1">SUMPRODUCT((Humánerő!$G$5:$G$116=$B44)*(Humánerő!$L$3:$BA$3=AN$36)*(Humánerő!$L$5:$BA$116=2))</f>
        <v>0</v>
      </c>
      <c r="AO44" s="78" cm="1">
        <f t="array" aca="1" ref="AO44" ca="1">SUMPRODUCT((Humánerő!$G$5:$G$116=$B44)*(Humánerő!$L$3:$BA$3=AO$36)*(Humánerő!$L$5:$BA$116=2))</f>
        <v>0</v>
      </c>
      <c r="AP44" s="78" cm="1">
        <f t="array" aca="1" ref="AP44" ca="1">SUMPRODUCT((Humánerő!$G$5:$G$116=$B44)*(Humánerő!$L$3:$BA$3=AP$36)*(Humánerő!$L$5:$BA$116=2))</f>
        <v>0</v>
      </c>
      <c r="AQ44" s="78" cm="1">
        <f t="array" aca="1" ref="AQ44" ca="1">SUMPRODUCT((Humánerő!$G$5:$G$116=$B44)*(Humánerő!$L$3:$BA$3=AQ$36)*(Humánerő!$L$5:$BA$116=2))</f>
        <v>0</v>
      </c>
      <c r="AR44" s="78" cm="1">
        <f t="array" aca="1" ref="AR44" ca="1">SUMPRODUCT((Humánerő!$G$5:$G$116=$B44)*(Humánerő!$L$3:$BA$3=AR$36)*(Humánerő!$L$5:$BA$116=2))</f>
        <v>0</v>
      </c>
      <c r="AS44" s="119" cm="1">
        <f t="array" aca="1" ref="AS44" ca="1">SUMPRODUCT((Humánerő!$G$5:$G$116=$B44)*(Humánerő!$L$3:$BA$3=AS$36)*(Humánerő!$L$5:$BA$116=2))</f>
        <v>0</v>
      </c>
    </row>
    <row r="45" spans="1:45" ht="15" thickBot="1" x14ac:dyDescent="0.35">
      <c r="A45" s="114">
        <v>8</v>
      </c>
      <c r="B45" s="115" t="s">
        <v>173</v>
      </c>
      <c r="C45" s="120">
        <f t="shared" ca="1" si="95"/>
        <v>0</v>
      </c>
      <c r="D45" s="120" cm="1">
        <f t="array" aca="1" ref="D45" ca="1">SUMPRODUCT((Humánerő!$G$5:$G$116=$B45)*(Humánerő!$L$3:$BA$3=D$36)*(Humánerő!$L$5:$BA$116=2))</f>
        <v>0</v>
      </c>
      <c r="E45" s="120" cm="1">
        <f t="array" aca="1" ref="E45" ca="1">SUMPRODUCT((Humánerő!$G$5:$G$116=$B45)*(Humánerő!$L$3:$BA$3=E$36)*(Humánerő!$L$5:$BA$116=2))</f>
        <v>0</v>
      </c>
      <c r="F45" s="120" cm="1">
        <f t="array" aca="1" ref="F45" ca="1">SUMPRODUCT((Humánerő!$G$5:$G$116=$B45)*(Humánerő!$L$3:$BA$3=F$36)*(Humánerő!$L$5:$BA$116=2))</f>
        <v>0</v>
      </c>
      <c r="G45" s="120" cm="1">
        <f t="array" aca="1" ref="G45" ca="1">SUMPRODUCT((Humánerő!$G$5:$G$116=$B45)*(Humánerő!$L$3:$BA$3=G$36)*(Humánerő!$L$5:$BA$116=2))</f>
        <v>0</v>
      </c>
      <c r="H45" s="120" cm="1">
        <f t="array" aca="1" ref="H45" ca="1">SUMPRODUCT((Humánerő!$G$5:$G$116=$B45)*(Humánerő!$L$3:$BA$3=H$36)*(Humánerő!$L$5:$BA$116=2))</f>
        <v>0</v>
      </c>
      <c r="I45" s="120" cm="1">
        <f t="array" aca="1" ref="I45" ca="1">SUMPRODUCT((Humánerő!$G$5:$G$116=$B45)*(Humánerő!$L$3:$BA$3=I$36)*(Humánerő!$L$5:$BA$116=2))</f>
        <v>0</v>
      </c>
      <c r="J45" s="120" cm="1">
        <f t="array" aca="1" ref="J45" ca="1">SUMPRODUCT((Humánerő!$G$5:$G$116=$B45)*(Humánerő!$L$3:$BA$3=J$36)*(Humánerő!$L$5:$BA$116=2))</f>
        <v>0</v>
      </c>
      <c r="K45" s="120" cm="1">
        <f t="array" aca="1" ref="K45" ca="1">SUMPRODUCT((Humánerő!$G$5:$G$116=$B45)*(Humánerő!$L$3:$BA$3=K$36)*(Humánerő!$L$5:$BA$116=2))</f>
        <v>0</v>
      </c>
      <c r="L45" s="120" cm="1">
        <f t="array" aca="1" ref="L45" ca="1">SUMPRODUCT((Humánerő!$G$5:$G$116=$B45)*(Humánerő!$L$3:$BA$3=L$36)*(Humánerő!$L$5:$BA$116=2))</f>
        <v>0</v>
      </c>
      <c r="M45" s="120" cm="1">
        <f t="array" aca="1" ref="M45" ca="1">SUMPRODUCT((Humánerő!$G$5:$G$116=$B45)*(Humánerő!$L$3:$BA$3=M$36)*(Humánerő!$L$5:$BA$116=2))</f>
        <v>0</v>
      </c>
      <c r="N45" s="120" cm="1">
        <f t="array" aca="1" ref="N45" ca="1">SUMPRODUCT((Humánerő!$G$5:$G$116=$B45)*(Humánerő!$L$3:$BA$3=N$36)*(Humánerő!$L$5:$BA$116=2))</f>
        <v>0</v>
      </c>
      <c r="O45" s="120" cm="1">
        <f t="array" aca="1" ref="O45" ca="1">SUMPRODUCT((Humánerő!$G$5:$G$116=$B45)*(Humánerő!$L$3:$BA$3=O$36)*(Humánerő!$L$5:$BA$116=2))</f>
        <v>0</v>
      </c>
      <c r="P45" s="120" cm="1">
        <f t="array" aca="1" ref="P45" ca="1">SUMPRODUCT((Humánerő!$G$5:$G$116=$B45)*(Humánerő!$L$3:$BA$3=P$36)*(Humánerő!$L$5:$BA$116=2))</f>
        <v>0</v>
      </c>
      <c r="Q45" s="120" cm="1">
        <f t="array" aca="1" ref="Q45" ca="1">SUMPRODUCT((Humánerő!$G$5:$G$116=$B45)*(Humánerő!$L$3:$BA$3=Q$36)*(Humánerő!$L$5:$BA$116=2))</f>
        <v>0</v>
      </c>
      <c r="R45" s="120" cm="1">
        <f t="array" aca="1" ref="R45" ca="1">SUMPRODUCT((Humánerő!$G$5:$G$116=$B45)*(Humánerő!$L$3:$BA$3=R$36)*(Humánerő!$L$5:$BA$116=2))</f>
        <v>0</v>
      </c>
      <c r="S45" s="120" cm="1">
        <f t="array" aca="1" ref="S45" ca="1">SUMPRODUCT((Humánerő!$G$5:$G$116=$B45)*(Humánerő!$L$3:$BA$3=S$36)*(Humánerő!$L$5:$BA$116=2))</f>
        <v>0</v>
      </c>
      <c r="T45" s="120" cm="1">
        <f t="array" aca="1" ref="T45" ca="1">SUMPRODUCT((Humánerő!$G$5:$G$116=$B45)*(Humánerő!$L$3:$BA$3=T$36)*(Humánerő!$L$5:$BA$116=2))</f>
        <v>0</v>
      </c>
      <c r="U45" s="120" cm="1">
        <f t="array" aca="1" ref="U45" ca="1">SUMPRODUCT((Humánerő!$G$5:$G$116=$B45)*(Humánerő!$L$3:$BA$3=U$36)*(Humánerő!$L$5:$BA$116=2))</f>
        <v>0</v>
      </c>
      <c r="V45" s="120" cm="1">
        <f t="array" aca="1" ref="V45" ca="1">SUMPRODUCT((Humánerő!$G$5:$G$116=$B45)*(Humánerő!$L$3:$BA$3=V$36)*(Humánerő!$L$5:$BA$116=2))</f>
        <v>0</v>
      </c>
      <c r="W45" s="120" cm="1">
        <f t="array" aca="1" ref="W45" ca="1">SUMPRODUCT((Humánerő!$G$5:$G$116=$B45)*(Humánerő!$L$3:$BA$3=W$36)*(Humánerő!$L$5:$BA$116=2))</f>
        <v>0</v>
      </c>
      <c r="X45" s="120" cm="1">
        <f t="array" aca="1" ref="X45" ca="1">SUMPRODUCT((Humánerő!$G$5:$G$116=$B45)*(Humánerő!$L$3:$BA$3=X$36)*(Humánerő!$L$5:$BA$116=2))</f>
        <v>0</v>
      </c>
      <c r="Y45" s="120" cm="1">
        <f t="array" aca="1" ref="Y45" ca="1">SUMPRODUCT((Humánerő!$G$5:$G$116=$B45)*(Humánerő!$L$3:$BA$3=Y$36)*(Humánerő!$L$5:$BA$116=2))</f>
        <v>0</v>
      </c>
      <c r="Z45" s="120" cm="1">
        <f t="array" aca="1" ref="Z45" ca="1">SUMPRODUCT((Humánerő!$G$5:$G$116=$B45)*(Humánerő!$L$3:$BA$3=Z$36)*(Humánerő!$L$5:$BA$116=2))</f>
        <v>0</v>
      </c>
      <c r="AA45" s="120" cm="1">
        <f t="array" aca="1" ref="AA45" ca="1">SUMPRODUCT((Humánerő!$G$5:$G$116=$B45)*(Humánerő!$L$3:$BA$3=AA$36)*(Humánerő!$L$5:$BA$116=2))</f>
        <v>0</v>
      </c>
      <c r="AB45" s="120" cm="1">
        <f t="array" aca="1" ref="AB45" ca="1">SUMPRODUCT((Humánerő!$G$5:$G$116=$B45)*(Humánerő!$L$3:$BA$3=AB$36)*(Humánerő!$L$5:$BA$116=2))</f>
        <v>0</v>
      </c>
      <c r="AC45" s="120" cm="1">
        <f t="array" aca="1" ref="AC45" ca="1">SUMPRODUCT((Humánerő!$G$5:$G$116=$B45)*(Humánerő!$L$3:$BA$3=AC$36)*(Humánerő!$L$5:$BA$116=2))</f>
        <v>0</v>
      </c>
      <c r="AD45" s="120" cm="1">
        <f t="array" aca="1" ref="AD45" ca="1">SUMPRODUCT((Humánerő!$G$5:$G$116=$B45)*(Humánerő!$L$3:$BA$3=AD$36)*(Humánerő!$L$5:$BA$116=2))</f>
        <v>0</v>
      </c>
      <c r="AE45" s="120" cm="1">
        <f t="array" aca="1" ref="AE45" ca="1">SUMPRODUCT((Humánerő!$G$5:$G$116=$B45)*(Humánerő!$L$3:$BA$3=AE$36)*(Humánerő!$L$5:$BA$116=2))</f>
        <v>0</v>
      </c>
      <c r="AF45" s="120" cm="1">
        <f t="array" aca="1" ref="AF45" ca="1">SUMPRODUCT((Humánerő!$G$5:$G$116=$B45)*(Humánerő!$L$3:$BA$3=AF$36)*(Humánerő!$L$5:$BA$116=2))</f>
        <v>0</v>
      </c>
      <c r="AG45" s="120" cm="1">
        <f t="array" aca="1" ref="AG45" ca="1">SUMPRODUCT((Humánerő!$G$5:$G$116=$B45)*(Humánerő!$L$3:$BA$3=AG$36)*(Humánerő!$L$5:$BA$116=2))</f>
        <v>0</v>
      </c>
      <c r="AH45" s="120" cm="1">
        <f t="array" aca="1" ref="AH45" ca="1">SUMPRODUCT((Humánerő!$G$5:$G$116=$B45)*(Humánerő!$L$3:$BA$3=AH$36)*(Humánerő!$L$5:$BA$116=2))</f>
        <v>0</v>
      </c>
      <c r="AI45" s="120" cm="1">
        <f t="array" aca="1" ref="AI45" ca="1">SUMPRODUCT((Humánerő!$G$5:$G$116=$B45)*(Humánerő!$L$3:$BA$3=AI$36)*(Humánerő!$L$5:$BA$116=2))</f>
        <v>0</v>
      </c>
      <c r="AJ45" s="120" cm="1">
        <f t="array" aca="1" ref="AJ45" ca="1">SUMPRODUCT((Humánerő!$G$5:$G$116=$B45)*(Humánerő!$L$3:$BA$3=AJ$36)*(Humánerő!$L$5:$BA$116=2))</f>
        <v>0</v>
      </c>
      <c r="AK45" s="120" cm="1">
        <f t="array" aca="1" ref="AK45" ca="1">SUMPRODUCT((Humánerő!$G$5:$G$116=$B45)*(Humánerő!$L$3:$BA$3=AK$36)*(Humánerő!$L$5:$BA$116=2))</f>
        <v>0</v>
      </c>
      <c r="AL45" s="120" cm="1">
        <f t="array" aca="1" ref="AL45" ca="1">SUMPRODUCT((Humánerő!$G$5:$G$116=$B45)*(Humánerő!$L$3:$BA$3=AL$36)*(Humánerő!$L$5:$BA$116=2))</f>
        <v>0</v>
      </c>
      <c r="AM45" s="120" cm="1">
        <f t="array" aca="1" ref="AM45" ca="1">SUMPRODUCT((Humánerő!$G$5:$G$116=$B45)*(Humánerő!$L$3:$BA$3=AM$36)*(Humánerő!$L$5:$BA$116=2))</f>
        <v>0</v>
      </c>
      <c r="AN45" s="120" cm="1">
        <f t="array" aca="1" ref="AN45" ca="1">SUMPRODUCT((Humánerő!$G$5:$G$116=$B45)*(Humánerő!$L$3:$BA$3=AN$36)*(Humánerő!$L$5:$BA$116=2))</f>
        <v>0</v>
      </c>
      <c r="AO45" s="120" cm="1">
        <f t="array" aca="1" ref="AO45" ca="1">SUMPRODUCT((Humánerő!$G$5:$G$116=$B45)*(Humánerő!$L$3:$BA$3=AO$36)*(Humánerő!$L$5:$BA$116=2))</f>
        <v>0</v>
      </c>
      <c r="AP45" s="120" cm="1">
        <f t="array" aca="1" ref="AP45" ca="1">SUMPRODUCT((Humánerő!$G$5:$G$116=$B45)*(Humánerő!$L$3:$BA$3=AP$36)*(Humánerő!$L$5:$BA$116=2))</f>
        <v>0</v>
      </c>
      <c r="AQ45" s="120" cm="1">
        <f t="array" aca="1" ref="AQ45" ca="1">SUMPRODUCT((Humánerő!$G$5:$G$116=$B45)*(Humánerő!$L$3:$BA$3=AQ$36)*(Humánerő!$L$5:$BA$116=2))</f>
        <v>0</v>
      </c>
      <c r="AR45" s="120" cm="1">
        <f t="array" aca="1" ref="AR45" ca="1">SUMPRODUCT((Humánerő!$G$5:$G$116=$B45)*(Humánerő!$L$3:$BA$3=AR$36)*(Humánerő!$L$5:$BA$116=2))</f>
        <v>0</v>
      </c>
      <c r="AS45" s="121" cm="1">
        <f t="array" aca="1" ref="AS45" ca="1">SUMPRODUCT((Humánerő!$G$5:$G$116=$B45)*(Humánerő!$L$3:$BA$3=AS$36)*(Humánerő!$L$5:$BA$116=2))</f>
        <v>0</v>
      </c>
    </row>
    <row r="46" spans="1:45" x14ac:dyDescent="0.3">
      <c r="A46" s="245" t="s">
        <v>352</v>
      </c>
      <c r="B46" s="246"/>
      <c r="C46" s="246"/>
      <c r="D46" s="107" t="str">
        <f ca="1">TEXT(D47,"hhhh")</f>
        <v>június</v>
      </c>
      <c r="E46" s="107" t="str">
        <f t="shared" ref="E46" ca="1" si="96">IF(TEXT(E47,"n")&lt;&gt;"1","",TEXT(E47,"hhhh"))</f>
        <v/>
      </c>
      <c r="F46" s="107" t="str">
        <f t="shared" ref="F46" ca="1" si="97">IF(TEXT(F47,"n")&lt;&gt;"1","",TEXT(F47,"hhhh"))</f>
        <v/>
      </c>
      <c r="G46" s="107" t="str">
        <f t="shared" ref="G46" ca="1" si="98">IF(TEXT(G47,"n")&lt;&gt;"1","",TEXT(G47,"hhhh"))</f>
        <v/>
      </c>
      <c r="H46" s="107" t="str">
        <f t="shared" ref="H46" ca="1" si="99">IF(TEXT(H47,"n")&lt;&gt;"1","",TEXT(H47,"hhhh"))</f>
        <v/>
      </c>
      <c r="I46" s="107" t="str">
        <f t="shared" ref="I46" ca="1" si="100">IF(TEXT(I47,"n")&lt;&gt;"1","",TEXT(I47,"hhhh"))</f>
        <v/>
      </c>
      <c r="J46" s="107" t="str">
        <f t="shared" ref="J46" ca="1" si="101">IF(TEXT(J47,"n")&lt;&gt;"1","",TEXT(J47,"hhhh"))</f>
        <v/>
      </c>
      <c r="K46" s="107" t="str">
        <f t="shared" ref="K46" ca="1" si="102">IF(TEXT(K47,"n")&lt;&gt;"1","",TEXT(K47,"hhhh"))</f>
        <v/>
      </c>
      <c r="L46" s="107" t="str">
        <f t="shared" ref="L46" ca="1" si="103">IF(TEXT(L47,"n")&lt;&gt;"1","",TEXT(L47,"hhhh"))</f>
        <v/>
      </c>
      <c r="M46" s="107" t="str">
        <f t="shared" ref="M46" ca="1" si="104">IF(TEXT(M47,"n")&lt;&gt;"1","",TEXT(M47,"hhhh"))</f>
        <v/>
      </c>
      <c r="N46" s="107" t="str">
        <f t="shared" ref="N46" ca="1" si="105">IF(TEXT(N47,"n")&lt;&gt;"1","",TEXT(N47,"hhhh"))</f>
        <v/>
      </c>
      <c r="O46" s="107" t="str">
        <f t="shared" ref="O46" ca="1" si="106">IF(TEXT(O47,"n")&lt;&gt;"1","",TEXT(O47,"hhhh"))</f>
        <v/>
      </c>
      <c r="P46" s="107" t="str">
        <f t="shared" ref="P46" ca="1" si="107">IF(TEXT(P47,"n")&lt;&gt;"1","",TEXT(P47,"hhhh"))</f>
        <v/>
      </c>
      <c r="Q46" s="107" t="str">
        <f t="shared" ref="Q46" ca="1" si="108">IF(TEXT(Q47,"n")&lt;&gt;"1","",TEXT(Q47,"hhhh"))</f>
        <v/>
      </c>
      <c r="R46" s="107" t="str">
        <f t="shared" ref="R46" ca="1" si="109">IF(TEXT(R47,"n")&lt;&gt;"1","",TEXT(R47,"hhhh"))</f>
        <v/>
      </c>
      <c r="S46" s="107" t="str">
        <f t="shared" ref="S46" ca="1" si="110">IF(TEXT(S47,"n")&lt;&gt;"1","",TEXT(S47,"hhhh"))</f>
        <v/>
      </c>
      <c r="T46" s="107" t="str">
        <f t="shared" ref="T46" ca="1" si="111">IF(TEXT(T47,"n")&lt;&gt;"1","",TEXT(T47,"hhhh"))</f>
        <v>július</v>
      </c>
      <c r="U46" s="107" t="str">
        <f t="shared" ref="U46" ca="1" si="112">IF(TEXT(U47,"n")&lt;&gt;"1","",TEXT(U47,"hhhh"))</f>
        <v/>
      </c>
      <c r="V46" s="107" t="str">
        <f t="shared" ref="V46" ca="1" si="113">IF(TEXT(V47,"n")&lt;&gt;"1","",TEXT(V47,"hhhh"))</f>
        <v/>
      </c>
      <c r="W46" s="107" t="str">
        <f t="shared" ref="W46" ca="1" si="114">IF(TEXT(W47,"n")&lt;&gt;"1","",TEXT(W47,"hhhh"))</f>
        <v/>
      </c>
      <c r="X46" s="107" t="str">
        <f t="shared" ref="X46" ca="1" si="115">IF(TEXT(X47,"n")&lt;&gt;"1","",TEXT(X47,"hhhh"))</f>
        <v/>
      </c>
      <c r="Y46" s="107" t="str">
        <f t="shared" ref="Y46" ca="1" si="116">IF(TEXT(Y47,"n")&lt;&gt;"1","",TEXT(Y47,"hhhh"))</f>
        <v/>
      </c>
      <c r="Z46" s="107" t="str">
        <f t="shared" ref="Z46" ca="1" si="117">IF(TEXT(Z47,"n")&lt;&gt;"1","",TEXT(Z47,"hhhh"))</f>
        <v/>
      </c>
      <c r="AA46" s="107" t="str">
        <f t="shared" ref="AA46" ca="1" si="118">IF(TEXT(AA47,"n")&lt;&gt;"1","",TEXT(AA47,"hhhh"))</f>
        <v/>
      </c>
      <c r="AB46" s="107" t="str">
        <f t="shared" ref="AB46" ca="1" si="119">IF(TEXT(AB47,"n")&lt;&gt;"1","",TEXT(AB47,"hhhh"))</f>
        <v/>
      </c>
      <c r="AC46" s="107" t="str">
        <f t="shared" ref="AC46" ca="1" si="120">IF(TEXT(AC47,"n")&lt;&gt;"1","",TEXT(AC47,"hhhh"))</f>
        <v/>
      </c>
      <c r="AD46" s="107" t="str">
        <f t="shared" ref="AD46" ca="1" si="121">IF(TEXT(AD47,"n")&lt;&gt;"1","",TEXT(AD47,"hhhh"))</f>
        <v/>
      </c>
      <c r="AE46" s="107" t="str">
        <f t="shared" ref="AE46" ca="1" si="122">IF(TEXT(AE47,"n")&lt;&gt;"1","",TEXT(AE47,"hhhh"))</f>
        <v/>
      </c>
      <c r="AF46" s="107" t="str">
        <f ca="1">IF(TEXT(AF47,"n")&lt;&gt;"1","",TEXT(AF47,"hhhh"))</f>
        <v/>
      </c>
      <c r="AG46" s="107" t="str">
        <f t="shared" ref="AG46" ca="1" si="123">IF(TEXT(AG47,"n")&lt;&gt;"1","",TEXT(AG47,"hhhh"))</f>
        <v/>
      </c>
      <c r="AH46" s="107" t="str">
        <f t="shared" ref="AH46" ca="1" si="124">IF(TEXT(AH47,"n")&lt;&gt;"1","",TEXT(AH47,"hhhh"))</f>
        <v/>
      </c>
      <c r="AI46" s="107" t="str">
        <f t="shared" ref="AI46" ca="1" si="125">IF(TEXT(AI47,"n")&lt;&gt;"1","",TEXT(AI47,"hhhh"))</f>
        <v/>
      </c>
      <c r="AJ46" s="107" t="str">
        <f t="shared" ref="AJ46" ca="1" si="126">IF(TEXT(AJ47,"n")&lt;&gt;"1","",TEXT(AJ47,"hhhh"))</f>
        <v/>
      </c>
      <c r="AK46" s="107" t="str">
        <f t="shared" ref="AK46" ca="1" si="127">IF(TEXT(AK47,"n")&lt;&gt;"1","",TEXT(AK47,"hhhh"))</f>
        <v/>
      </c>
      <c r="AL46" s="107" t="str">
        <f t="shared" ref="AL46" ca="1" si="128">IF(TEXT(AL47,"n")&lt;&gt;"1","",TEXT(AL47,"hhhh"))</f>
        <v/>
      </c>
      <c r="AM46" s="107" t="str">
        <f t="shared" ref="AM46" ca="1" si="129">IF(TEXT(AM47,"n")&lt;&gt;"1","",TEXT(AM47,"hhhh"))</f>
        <v/>
      </c>
      <c r="AN46" s="107" t="str">
        <f t="shared" ref="AN46" ca="1" si="130">IF(TEXT(AN47,"n")&lt;&gt;"1","",TEXT(AN47,"hhhh"))</f>
        <v/>
      </c>
      <c r="AO46" s="107" t="str">
        <f t="shared" ref="AO46" ca="1" si="131">IF(TEXT(AO47,"n")&lt;&gt;"1","",TEXT(AO47,"hhhh"))</f>
        <v/>
      </c>
      <c r="AP46" s="107" t="str">
        <f t="shared" ref="AP46" ca="1" si="132">IF(TEXT(AP47,"n")&lt;&gt;"1","",TEXT(AP47,"hhhh"))</f>
        <v/>
      </c>
      <c r="AQ46" s="107" t="str">
        <f t="shared" ref="AQ46" ca="1" si="133">IF(TEXT(AQ47,"n")&lt;&gt;"1","",TEXT(AQ47,"hhhh"))</f>
        <v/>
      </c>
      <c r="AR46" s="107" t="str">
        <f t="shared" ref="AR46" ca="1" si="134">IF(TEXT(AR47,"n")&lt;&gt;"1","",TEXT(AR47,"hhhh"))</f>
        <v/>
      </c>
      <c r="AS46" s="108" t="str">
        <f t="shared" ref="AS46" ca="1" si="135">IF(TEXT(AS47,"n")&lt;&gt;"1","",TEXT(AS47,"hhhh"))</f>
        <v/>
      </c>
    </row>
    <row r="47" spans="1:45" x14ac:dyDescent="0.3">
      <c r="A47" s="247"/>
      <c r="B47" s="248"/>
      <c r="C47" s="248"/>
      <c r="D47" s="74">
        <f ca="1">IFERROR($D$1+$I$1,TODAY())</f>
        <v>45823</v>
      </c>
      <c r="E47" s="74">
        <f t="shared" ref="E47:AS47" ca="1" si="136">D47+1</f>
        <v>45824</v>
      </c>
      <c r="F47" s="74">
        <f t="shared" ca="1" si="136"/>
        <v>45825</v>
      </c>
      <c r="G47" s="74">
        <f t="shared" ca="1" si="136"/>
        <v>45826</v>
      </c>
      <c r="H47" s="74">
        <f t="shared" ca="1" si="136"/>
        <v>45827</v>
      </c>
      <c r="I47" s="74">
        <f t="shared" ca="1" si="136"/>
        <v>45828</v>
      </c>
      <c r="J47" s="74">
        <f t="shared" ca="1" si="136"/>
        <v>45829</v>
      </c>
      <c r="K47" s="74">
        <f t="shared" ca="1" si="136"/>
        <v>45830</v>
      </c>
      <c r="L47" s="74">
        <f t="shared" ca="1" si="136"/>
        <v>45831</v>
      </c>
      <c r="M47" s="74">
        <f t="shared" ca="1" si="136"/>
        <v>45832</v>
      </c>
      <c r="N47" s="74">
        <f t="shared" ca="1" si="136"/>
        <v>45833</v>
      </c>
      <c r="O47" s="74">
        <f t="shared" ca="1" si="136"/>
        <v>45834</v>
      </c>
      <c r="P47" s="74">
        <f t="shared" ca="1" si="136"/>
        <v>45835</v>
      </c>
      <c r="Q47" s="74">
        <f t="shared" ca="1" si="136"/>
        <v>45836</v>
      </c>
      <c r="R47" s="74">
        <f t="shared" ca="1" si="136"/>
        <v>45837</v>
      </c>
      <c r="S47" s="74">
        <f t="shared" ca="1" si="136"/>
        <v>45838</v>
      </c>
      <c r="T47" s="74">
        <f t="shared" ca="1" si="136"/>
        <v>45839</v>
      </c>
      <c r="U47" s="74">
        <f t="shared" ca="1" si="136"/>
        <v>45840</v>
      </c>
      <c r="V47" s="74">
        <f t="shared" ca="1" si="136"/>
        <v>45841</v>
      </c>
      <c r="W47" s="74">
        <f t="shared" ca="1" si="136"/>
        <v>45842</v>
      </c>
      <c r="X47" s="74">
        <f t="shared" ca="1" si="136"/>
        <v>45843</v>
      </c>
      <c r="Y47" s="74">
        <f t="shared" ca="1" si="136"/>
        <v>45844</v>
      </c>
      <c r="Z47" s="74">
        <f t="shared" ca="1" si="136"/>
        <v>45845</v>
      </c>
      <c r="AA47" s="74">
        <f t="shared" ca="1" si="136"/>
        <v>45846</v>
      </c>
      <c r="AB47" s="74">
        <f t="shared" ca="1" si="136"/>
        <v>45847</v>
      </c>
      <c r="AC47" s="74">
        <f t="shared" ca="1" si="136"/>
        <v>45848</v>
      </c>
      <c r="AD47" s="74">
        <f t="shared" ca="1" si="136"/>
        <v>45849</v>
      </c>
      <c r="AE47" s="74">
        <f t="shared" ca="1" si="136"/>
        <v>45850</v>
      </c>
      <c r="AF47" s="74">
        <f t="shared" ca="1" si="136"/>
        <v>45851</v>
      </c>
      <c r="AG47" s="74">
        <f t="shared" ca="1" si="136"/>
        <v>45852</v>
      </c>
      <c r="AH47" s="74">
        <f t="shared" ca="1" si="136"/>
        <v>45853</v>
      </c>
      <c r="AI47" s="74">
        <f t="shared" ca="1" si="136"/>
        <v>45854</v>
      </c>
      <c r="AJ47" s="74">
        <f t="shared" ca="1" si="136"/>
        <v>45855</v>
      </c>
      <c r="AK47" s="74">
        <f t="shared" ca="1" si="136"/>
        <v>45856</v>
      </c>
      <c r="AL47" s="74">
        <f t="shared" ca="1" si="136"/>
        <v>45857</v>
      </c>
      <c r="AM47" s="74">
        <f t="shared" ca="1" si="136"/>
        <v>45858</v>
      </c>
      <c r="AN47" s="74">
        <f t="shared" ca="1" si="136"/>
        <v>45859</v>
      </c>
      <c r="AO47" s="74">
        <f t="shared" ca="1" si="136"/>
        <v>45860</v>
      </c>
      <c r="AP47" s="74">
        <f t="shared" ca="1" si="136"/>
        <v>45861</v>
      </c>
      <c r="AQ47" s="74">
        <f t="shared" ca="1" si="136"/>
        <v>45862</v>
      </c>
      <c r="AR47" s="74">
        <f t="shared" ca="1" si="136"/>
        <v>45863</v>
      </c>
      <c r="AS47" s="109">
        <f t="shared" ca="1" si="136"/>
        <v>45864</v>
      </c>
    </row>
    <row r="48" spans="1:45" x14ac:dyDescent="0.3">
      <c r="A48" s="110" t="s">
        <v>28</v>
      </c>
      <c r="B48" s="83" t="s">
        <v>345</v>
      </c>
      <c r="C48" s="83" t="s">
        <v>346</v>
      </c>
      <c r="D48" s="77" t="str">
        <f t="shared" ref="D48:AS48" ca="1" si="137">LEFT(TEXT(D47,"nnn"),3)</f>
        <v>V</v>
      </c>
      <c r="E48" s="77" t="str">
        <f t="shared" ca="1" si="137"/>
        <v>H</v>
      </c>
      <c r="F48" s="77" t="str">
        <f t="shared" ca="1" si="137"/>
        <v>K</v>
      </c>
      <c r="G48" s="77" t="str">
        <f t="shared" ca="1" si="137"/>
        <v>Sze</v>
      </c>
      <c r="H48" s="77" t="str">
        <f t="shared" ca="1" si="137"/>
        <v>Cs</v>
      </c>
      <c r="I48" s="77" t="str">
        <f t="shared" ca="1" si="137"/>
        <v>P</v>
      </c>
      <c r="J48" s="77" t="str">
        <f t="shared" ca="1" si="137"/>
        <v>Szo</v>
      </c>
      <c r="K48" s="77" t="str">
        <f t="shared" ca="1" si="137"/>
        <v>V</v>
      </c>
      <c r="L48" s="77" t="str">
        <f t="shared" ca="1" si="137"/>
        <v>H</v>
      </c>
      <c r="M48" s="77" t="str">
        <f t="shared" ca="1" si="137"/>
        <v>K</v>
      </c>
      <c r="N48" s="77" t="str">
        <f t="shared" ca="1" si="137"/>
        <v>Sze</v>
      </c>
      <c r="O48" s="77" t="str">
        <f t="shared" ca="1" si="137"/>
        <v>Cs</v>
      </c>
      <c r="P48" s="77" t="str">
        <f t="shared" ca="1" si="137"/>
        <v>P</v>
      </c>
      <c r="Q48" s="77" t="str">
        <f t="shared" ca="1" si="137"/>
        <v>Szo</v>
      </c>
      <c r="R48" s="77" t="str">
        <f t="shared" ca="1" si="137"/>
        <v>V</v>
      </c>
      <c r="S48" s="77" t="str">
        <f t="shared" ca="1" si="137"/>
        <v>H</v>
      </c>
      <c r="T48" s="77" t="str">
        <f t="shared" ca="1" si="137"/>
        <v>K</v>
      </c>
      <c r="U48" s="77" t="str">
        <f t="shared" ca="1" si="137"/>
        <v>Sze</v>
      </c>
      <c r="V48" s="77" t="str">
        <f t="shared" ca="1" si="137"/>
        <v>Cs</v>
      </c>
      <c r="W48" s="77" t="str">
        <f t="shared" ca="1" si="137"/>
        <v>P</v>
      </c>
      <c r="X48" s="77" t="str">
        <f t="shared" ca="1" si="137"/>
        <v>Szo</v>
      </c>
      <c r="Y48" s="77" t="str">
        <f t="shared" ca="1" si="137"/>
        <v>V</v>
      </c>
      <c r="Z48" s="77" t="str">
        <f t="shared" ca="1" si="137"/>
        <v>H</v>
      </c>
      <c r="AA48" s="77" t="str">
        <f t="shared" ca="1" si="137"/>
        <v>K</v>
      </c>
      <c r="AB48" s="77" t="str">
        <f t="shared" ca="1" si="137"/>
        <v>Sze</v>
      </c>
      <c r="AC48" s="77" t="str">
        <f t="shared" ca="1" si="137"/>
        <v>Cs</v>
      </c>
      <c r="AD48" s="77" t="str">
        <f t="shared" ca="1" si="137"/>
        <v>P</v>
      </c>
      <c r="AE48" s="77" t="str">
        <f t="shared" ca="1" si="137"/>
        <v>Szo</v>
      </c>
      <c r="AF48" s="77" t="str">
        <f t="shared" ca="1" si="137"/>
        <v>V</v>
      </c>
      <c r="AG48" s="77" t="str">
        <f t="shared" ca="1" si="137"/>
        <v>H</v>
      </c>
      <c r="AH48" s="77" t="str">
        <f t="shared" ca="1" si="137"/>
        <v>K</v>
      </c>
      <c r="AI48" s="77" t="str">
        <f t="shared" ca="1" si="137"/>
        <v>Sze</v>
      </c>
      <c r="AJ48" s="77" t="str">
        <f t="shared" ca="1" si="137"/>
        <v>Cs</v>
      </c>
      <c r="AK48" s="77" t="str">
        <f t="shared" ca="1" si="137"/>
        <v>P</v>
      </c>
      <c r="AL48" s="77" t="str">
        <f t="shared" ca="1" si="137"/>
        <v>Szo</v>
      </c>
      <c r="AM48" s="77" t="str">
        <f t="shared" ca="1" si="137"/>
        <v>V</v>
      </c>
      <c r="AN48" s="77" t="str">
        <f t="shared" ca="1" si="137"/>
        <v>H</v>
      </c>
      <c r="AO48" s="77" t="str">
        <f t="shared" ca="1" si="137"/>
        <v>K</v>
      </c>
      <c r="AP48" s="77" t="str">
        <f t="shared" ca="1" si="137"/>
        <v>Sze</v>
      </c>
      <c r="AQ48" s="77" t="str">
        <f t="shared" ca="1" si="137"/>
        <v>Cs</v>
      </c>
      <c r="AR48" s="77" t="str">
        <f t="shared" ca="1" si="137"/>
        <v>P</v>
      </c>
      <c r="AS48" s="111" t="str">
        <f t="shared" ca="1" si="137"/>
        <v>Szo</v>
      </c>
    </row>
    <row r="49" spans="1:45" x14ac:dyDescent="0.3">
      <c r="A49" s="112">
        <v>1</v>
      </c>
      <c r="B49" s="70" t="s">
        <v>347</v>
      </c>
      <c r="C49" s="80">
        <f t="shared" ref="C49:C56" ca="1" si="138">SUM(D49:AS49)</f>
        <v>0</v>
      </c>
      <c r="D49" s="80" cm="1">
        <f t="array" aca="1" ref="D49" ca="1">SUMPRODUCT((Humánerő!$G$5:$G$116=$B49)*(Humánerő!$L$3:$BA$3=D$47)*(Humánerő!$L$5:$BA$116=2)*(Tervezettidő!$L$5:$BA$116))</f>
        <v>0</v>
      </c>
      <c r="E49" s="80" cm="1">
        <f t="array" aca="1" ref="E49" ca="1">SUMPRODUCT((Humánerő!$G$5:$G$116=$B49)*(Humánerő!$L$3:$BA$3=E$47)*(Humánerő!$L$5:$BA$116=2)*(Tervezettidő!$L$5:$BA$116))</f>
        <v>0</v>
      </c>
      <c r="F49" s="80" cm="1">
        <f t="array" aca="1" ref="F49" ca="1">SUMPRODUCT((Humánerő!$G$5:$G$116=$B49)*(Humánerő!$L$3:$BA$3=F$47)*(Humánerő!$L$5:$BA$116=2)*(Tervezettidő!$L$5:$BA$116))</f>
        <v>0</v>
      </c>
      <c r="G49" s="80" cm="1">
        <f t="array" aca="1" ref="G49" ca="1">SUMPRODUCT((Humánerő!$G$5:$G$116=$B49)*(Humánerő!$L$3:$BA$3=G$47)*(Humánerő!$L$5:$BA$116=2)*(Tervezettidő!$L$5:$BA$116))</f>
        <v>0</v>
      </c>
      <c r="H49" s="80" cm="1">
        <f t="array" aca="1" ref="H49" ca="1">SUMPRODUCT((Humánerő!$G$5:$G$116=$B49)*(Humánerő!$L$3:$BA$3=H$47)*(Humánerő!$L$5:$BA$116=2)*(Tervezettidő!$L$5:$BA$116))</f>
        <v>0</v>
      </c>
      <c r="I49" s="80" cm="1">
        <f t="array" aca="1" ref="I49" ca="1">SUMPRODUCT((Humánerő!$G$5:$G$116=$B49)*(Humánerő!$L$3:$BA$3=I$47)*(Humánerő!$L$5:$BA$116=2)*(Tervezettidő!$L$5:$BA$116))</f>
        <v>0</v>
      </c>
      <c r="J49" s="80" cm="1">
        <f t="array" aca="1" ref="J49" ca="1">SUMPRODUCT((Humánerő!$G$5:$G$116=$B49)*(Humánerő!$L$3:$BA$3=J$47)*(Humánerő!$L$5:$BA$116=2)*(Tervezettidő!$L$5:$BA$116))</f>
        <v>0</v>
      </c>
      <c r="K49" s="80" cm="1">
        <f t="array" aca="1" ref="K49" ca="1">SUMPRODUCT((Humánerő!$G$5:$G$116=$B49)*(Humánerő!$L$3:$BA$3=K$47)*(Humánerő!$L$5:$BA$116=2)*(Tervezettidő!$L$5:$BA$116))</f>
        <v>0</v>
      </c>
      <c r="L49" s="80" cm="1">
        <f t="array" aca="1" ref="L49" ca="1">SUMPRODUCT((Humánerő!$G$5:$G$116=$B49)*(Humánerő!$L$3:$BA$3=L$47)*(Humánerő!$L$5:$BA$116=2)*(Tervezettidő!$L$5:$BA$116))</f>
        <v>0</v>
      </c>
      <c r="M49" s="80" cm="1">
        <f t="array" aca="1" ref="M49" ca="1">SUMPRODUCT((Humánerő!$G$5:$G$116=$B49)*(Humánerő!$L$3:$BA$3=M$47)*(Humánerő!$L$5:$BA$116=2)*(Tervezettidő!$L$5:$BA$116))</f>
        <v>0</v>
      </c>
      <c r="N49" s="80" cm="1">
        <f t="array" aca="1" ref="N49" ca="1">SUMPRODUCT((Humánerő!$G$5:$G$116=$B49)*(Humánerő!$L$3:$BA$3=N$47)*(Humánerő!$L$5:$BA$116=2)*(Tervezettidő!$L$5:$BA$116))</f>
        <v>0</v>
      </c>
      <c r="O49" s="80" cm="1">
        <f t="array" aca="1" ref="O49" ca="1">SUMPRODUCT((Humánerő!$G$5:$G$116=$B49)*(Humánerő!$L$3:$BA$3=O$47)*(Humánerő!$L$5:$BA$116=2)*(Tervezettidő!$L$5:$BA$116))</f>
        <v>0</v>
      </c>
      <c r="P49" s="80" cm="1">
        <f t="array" aca="1" ref="P49" ca="1">SUMPRODUCT((Humánerő!$G$5:$G$116=$B49)*(Humánerő!$L$3:$BA$3=P$47)*(Humánerő!$L$5:$BA$116=2)*(Tervezettidő!$L$5:$BA$116))</f>
        <v>0</v>
      </c>
      <c r="Q49" s="80" cm="1">
        <f t="array" aca="1" ref="Q49" ca="1">SUMPRODUCT((Humánerő!$G$5:$G$116=$B49)*(Humánerő!$L$3:$BA$3=Q$47)*(Humánerő!$L$5:$BA$116=2)*(Tervezettidő!$L$5:$BA$116))</f>
        <v>0</v>
      </c>
      <c r="R49" s="80" cm="1">
        <f t="array" aca="1" ref="R49" ca="1">SUMPRODUCT((Humánerő!$G$5:$G$116=$B49)*(Humánerő!$L$3:$BA$3=R$47)*(Humánerő!$L$5:$BA$116=2)*(Tervezettidő!$L$5:$BA$116))</f>
        <v>0</v>
      </c>
      <c r="S49" s="80" cm="1">
        <f t="array" aca="1" ref="S49" ca="1">SUMPRODUCT((Humánerő!$G$5:$G$116=$B49)*(Humánerő!$L$3:$BA$3=S$47)*(Humánerő!$L$5:$BA$116=2)*(Tervezettidő!$L$5:$BA$116))</f>
        <v>0</v>
      </c>
      <c r="T49" s="80" cm="1">
        <f t="array" aca="1" ref="T49" ca="1">SUMPRODUCT((Humánerő!$G$5:$G$116=$B49)*(Humánerő!$L$3:$BA$3=T$47)*(Humánerő!$L$5:$BA$116=2)*(Tervezettidő!$L$5:$BA$116))</f>
        <v>0</v>
      </c>
      <c r="U49" s="80" cm="1">
        <f t="array" aca="1" ref="U49" ca="1">SUMPRODUCT((Humánerő!$G$5:$G$116=$B49)*(Humánerő!$L$3:$BA$3=U$47)*(Humánerő!$L$5:$BA$116=2)*(Tervezettidő!$L$5:$BA$116))</f>
        <v>0</v>
      </c>
      <c r="V49" s="80" cm="1">
        <f t="array" aca="1" ref="V49" ca="1">SUMPRODUCT((Humánerő!$G$5:$G$116=$B49)*(Humánerő!$L$3:$BA$3=V$47)*(Humánerő!$L$5:$BA$116=2)*(Tervezettidő!$L$5:$BA$116))</f>
        <v>0</v>
      </c>
      <c r="W49" s="80" cm="1">
        <f t="array" aca="1" ref="W49" ca="1">SUMPRODUCT((Humánerő!$G$5:$G$116=$B49)*(Humánerő!$L$3:$BA$3=W$47)*(Humánerő!$L$5:$BA$116=2)*(Tervezettidő!$L$5:$BA$116))</f>
        <v>0</v>
      </c>
      <c r="X49" s="80" cm="1">
        <f t="array" aca="1" ref="X49" ca="1">SUMPRODUCT((Humánerő!$G$5:$G$116=$B49)*(Humánerő!$L$3:$BA$3=X$47)*(Humánerő!$L$5:$BA$116=2)*(Tervezettidő!$L$5:$BA$116))</f>
        <v>0</v>
      </c>
      <c r="Y49" s="80" cm="1">
        <f t="array" aca="1" ref="Y49" ca="1">SUMPRODUCT((Humánerő!$G$5:$G$116=$B49)*(Humánerő!$L$3:$BA$3=Y$47)*(Humánerő!$L$5:$BA$116=2)*(Tervezettidő!$L$5:$BA$116))</f>
        <v>0</v>
      </c>
      <c r="Z49" s="80" cm="1">
        <f t="array" aca="1" ref="Z49" ca="1">SUMPRODUCT((Humánerő!$G$5:$G$116=$B49)*(Humánerő!$L$3:$BA$3=Z$47)*(Humánerő!$L$5:$BA$116=2)*(Tervezettidő!$L$5:$BA$116))</f>
        <v>0</v>
      </c>
      <c r="AA49" s="80" cm="1">
        <f t="array" aca="1" ref="AA49" ca="1">SUMPRODUCT((Humánerő!$G$5:$G$116=$B49)*(Humánerő!$L$3:$BA$3=AA$47)*(Humánerő!$L$5:$BA$116=2)*(Tervezettidő!$L$5:$BA$116))</f>
        <v>0</v>
      </c>
      <c r="AB49" s="80" cm="1">
        <f t="array" aca="1" ref="AB49" ca="1">SUMPRODUCT((Humánerő!$G$5:$G$116=$B49)*(Humánerő!$L$3:$BA$3=AB$47)*(Humánerő!$L$5:$BA$116=2)*(Tervezettidő!$L$5:$BA$116))</f>
        <v>0</v>
      </c>
      <c r="AC49" s="80" cm="1">
        <f t="array" aca="1" ref="AC49" ca="1">SUMPRODUCT((Humánerő!$G$5:$G$116=$B49)*(Humánerő!$L$3:$BA$3=AC$47)*(Humánerő!$L$5:$BA$116=2)*(Tervezettidő!$L$5:$BA$116))</f>
        <v>0</v>
      </c>
      <c r="AD49" s="80" cm="1">
        <f t="array" aca="1" ref="AD49" ca="1">SUMPRODUCT((Humánerő!$G$5:$G$116=$B49)*(Humánerő!$L$3:$BA$3=AD$47)*(Humánerő!$L$5:$BA$116=2)*(Tervezettidő!$L$5:$BA$116))</f>
        <v>0</v>
      </c>
      <c r="AE49" s="80" cm="1">
        <f t="array" aca="1" ref="AE49" ca="1">SUMPRODUCT((Humánerő!$G$5:$G$116=$B49)*(Humánerő!$L$3:$BA$3=AE$47)*(Humánerő!$L$5:$BA$116=2)*(Tervezettidő!$L$5:$BA$116))</f>
        <v>0</v>
      </c>
      <c r="AF49" s="80" cm="1">
        <f t="array" aca="1" ref="AF49" ca="1">SUMPRODUCT((Humánerő!$G$5:$G$116=$B49)*(Humánerő!$L$3:$BA$3=AF$47)*(Humánerő!$L$5:$BA$116=2)*(Tervezettidő!$L$5:$BA$116))</f>
        <v>0</v>
      </c>
      <c r="AG49" s="80" cm="1">
        <f t="array" aca="1" ref="AG49" ca="1">SUMPRODUCT((Humánerő!$G$5:$G$116=$B49)*(Humánerő!$L$3:$BA$3=AG$47)*(Humánerő!$L$5:$BA$116=2)*(Tervezettidő!$L$5:$BA$116))</f>
        <v>0</v>
      </c>
      <c r="AH49" s="80" cm="1">
        <f t="array" aca="1" ref="AH49" ca="1">SUMPRODUCT((Humánerő!$G$5:$G$116=$B49)*(Humánerő!$L$3:$BA$3=AH$47)*(Humánerő!$L$5:$BA$116=2)*(Tervezettidő!$L$5:$BA$116))</f>
        <v>0</v>
      </c>
      <c r="AI49" s="80" cm="1">
        <f t="array" aca="1" ref="AI49" ca="1">SUMPRODUCT((Humánerő!$G$5:$G$116=$B49)*(Humánerő!$L$3:$BA$3=AI$47)*(Humánerő!$L$5:$BA$116=2)*(Tervezettidő!$L$5:$BA$116))</f>
        <v>0</v>
      </c>
      <c r="AJ49" s="80" cm="1">
        <f t="array" aca="1" ref="AJ49" ca="1">SUMPRODUCT((Humánerő!$G$5:$G$116=$B49)*(Humánerő!$L$3:$BA$3=AJ$47)*(Humánerő!$L$5:$BA$116=2)*(Tervezettidő!$L$5:$BA$116))</f>
        <v>0</v>
      </c>
      <c r="AK49" s="80" cm="1">
        <f t="array" aca="1" ref="AK49" ca="1">SUMPRODUCT((Humánerő!$G$5:$G$116=$B49)*(Humánerő!$L$3:$BA$3=AK$47)*(Humánerő!$L$5:$BA$116=2)*(Tervezettidő!$L$5:$BA$116))</f>
        <v>0</v>
      </c>
      <c r="AL49" s="80" cm="1">
        <f t="array" aca="1" ref="AL49" ca="1">SUMPRODUCT((Humánerő!$G$5:$G$116=$B49)*(Humánerő!$L$3:$BA$3=AL$47)*(Humánerő!$L$5:$BA$116=2)*(Tervezettidő!$L$5:$BA$116))</f>
        <v>0</v>
      </c>
      <c r="AM49" s="80" cm="1">
        <f t="array" aca="1" ref="AM49" ca="1">SUMPRODUCT((Humánerő!$G$5:$G$116=$B49)*(Humánerő!$L$3:$BA$3=AM$47)*(Humánerő!$L$5:$BA$116=2)*(Tervezettidő!$L$5:$BA$116))</f>
        <v>0</v>
      </c>
      <c r="AN49" s="80" cm="1">
        <f t="array" aca="1" ref="AN49" ca="1">SUMPRODUCT((Humánerő!$G$5:$G$116=$B49)*(Humánerő!$L$3:$BA$3=AN$47)*(Humánerő!$L$5:$BA$116=2)*(Tervezettidő!$L$5:$BA$116))</f>
        <v>0</v>
      </c>
      <c r="AO49" s="80" cm="1">
        <f t="array" aca="1" ref="AO49" ca="1">SUMPRODUCT((Humánerő!$G$5:$G$116=$B49)*(Humánerő!$L$3:$BA$3=AO$47)*(Humánerő!$L$5:$BA$116=2)*(Tervezettidő!$L$5:$BA$116))</f>
        <v>0</v>
      </c>
      <c r="AP49" s="80" cm="1">
        <f t="array" aca="1" ref="AP49" ca="1">SUMPRODUCT((Humánerő!$G$5:$G$116=$B49)*(Humánerő!$L$3:$BA$3=AP$47)*(Humánerő!$L$5:$BA$116=2)*(Tervezettidő!$L$5:$BA$116))</f>
        <v>0</v>
      </c>
      <c r="AQ49" s="80" cm="1">
        <f t="array" aca="1" ref="AQ49" ca="1">SUMPRODUCT((Humánerő!$G$5:$G$116=$B49)*(Humánerő!$L$3:$BA$3=AQ$47)*(Humánerő!$L$5:$BA$116=2)*(Tervezettidő!$L$5:$BA$116))</f>
        <v>0</v>
      </c>
      <c r="AR49" s="80" cm="1">
        <f t="array" aca="1" ref="AR49" ca="1">SUMPRODUCT((Humánerő!$G$5:$G$116=$B49)*(Humánerő!$L$3:$BA$3=AR$47)*(Humánerő!$L$5:$BA$116=2)*(Tervezettidő!$L$5:$BA$116))</f>
        <v>0</v>
      </c>
      <c r="AS49" s="113" cm="1">
        <f t="array" aca="1" ref="AS49" ca="1">SUMPRODUCT((Humánerő!$G$5:$G$116=$B49)*(Humánerő!$L$3:$BA$3=AS$47)*(Humánerő!$L$5:$BA$116=2)*(Tervezettidő!$L$5:$BA$116))</f>
        <v>0</v>
      </c>
    </row>
    <row r="50" spans="1:45" x14ac:dyDescent="0.3">
      <c r="A50" s="112">
        <v>2</v>
      </c>
      <c r="B50" s="70" t="s">
        <v>348</v>
      </c>
      <c r="C50" s="80">
        <f t="shared" ca="1" si="138"/>
        <v>0</v>
      </c>
      <c r="D50" s="80" cm="1">
        <f t="array" aca="1" ref="D50" ca="1">SUMPRODUCT((Humánerő!$G$5:$G$116=$B50)*(Humánerő!$L$3:$BA$3=D$47)*(Humánerő!$L$5:$BA$116=2)*(Tervezettidő!$L$5:$BA$116))</f>
        <v>0</v>
      </c>
      <c r="E50" s="80" cm="1">
        <f t="array" aca="1" ref="E50" ca="1">SUMPRODUCT((Humánerő!$G$5:$G$116=$B50)*(Humánerő!$L$3:$BA$3=E$47)*(Humánerő!$L$5:$BA$116=2)*(Tervezettidő!$L$5:$BA$116))</f>
        <v>0</v>
      </c>
      <c r="F50" s="80" cm="1">
        <f t="array" aca="1" ref="F50" ca="1">SUMPRODUCT((Humánerő!$G$5:$G$116=$B50)*(Humánerő!$L$3:$BA$3=F$47)*(Humánerő!$L$5:$BA$116=2)*(Tervezettidő!$L$5:$BA$116))</f>
        <v>0</v>
      </c>
      <c r="G50" s="80" cm="1">
        <f t="array" aca="1" ref="G50" ca="1">SUMPRODUCT((Humánerő!$G$5:$G$116=$B50)*(Humánerő!$L$3:$BA$3=G$47)*(Humánerő!$L$5:$BA$116=2)*(Tervezettidő!$L$5:$BA$116))</f>
        <v>0</v>
      </c>
      <c r="H50" s="80" cm="1">
        <f t="array" aca="1" ref="H50" ca="1">SUMPRODUCT((Humánerő!$G$5:$G$116=$B50)*(Humánerő!$L$3:$BA$3=H$47)*(Humánerő!$L$5:$BA$116=2)*(Tervezettidő!$L$5:$BA$116))</f>
        <v>0</v>
      </c>
      <c r="I50" s="80" cm="1">
        <f t="array" aca="1" ref="I50" ca="1">SUMPRODUCT((Humánerő!$G$5:$G$116=$B50)*(Humánerő!$L$3:$BA$3=I$47)*(Humánerő!$L$5:$BA$116=2)*(Tervezettidő!$L$5:$BA$116))</f>
        <v>0</v>
      </c>
      <c r="J50" s="80" cm="1">
        <f t="array" aca="1" ref="J50" ca="1">SUMPRODUCT((Humánerő!$G$5:$G$116=$B50)*(Humánerő!$L$3:$BA$3=J$47)*(Humánerő!$L$5:$BA$116=2)*(Tervezettidő!$L$5:$BA$116))</f>
        <v>0</v>
      </c>
      <c r="K50" s="80" cm="1">
        <f t="array" aca="1" ref="K50" ca="1">SUMPRODUCT((Humánerő!$G$5:$G$116=$B50)*(Humánerő!$L$3:$BA$3=K$47)*(Humánerő!$L$5:$BA$116=2)*(Tervezettidő!$L$5:$BA$116))</f>
        <v>0</v>
      </c>
      <c r="L50" s="80" cm="1">
        <f t="array" aca="1" ref="L50" ca="1">SUMPRODUCT((Humánerő!$G$5:$G$116=$B50)*(Humánerő!$L$3:$BA$3=L$47)*(Humánerő!$L$5:$BA$116=2)*(Tervezettidő!$L$5:$BA$116))</f>
        <v>0</v>
      </c>
      <c r="M50" s="80" cm="1">
        <f t="array" aca="1" ref="M50" ca="1">SUMPRODUCT((Humánerő!$G$5:$G$116=$B50)*(Humánerő!$L$3:$BA$3=M$47)*(Humánerő!$L$5:$BA$116=2)*(Tervezettidő!$L$5:$BA$116))</f>
        <v>0</v>
      </c>
      <c r="N50" s="80" cm="1">
        <f t="array" aca="1" ref="N50" ca="1">SUMPRODUCT((Humánerő!$G$5:$G$116=$B50)*(Humánerő!$L$3:$BA$3=N$47)*(Humánerő!$L$5:$BA$116=2)*(Tervezettidő!$L$5:$BA$116))</f>
        <v>0</v>
      </c>
      <c r="O50" s="80" cm="1">
        <f t="array" aca="1" ref="O50" ca="1">SUMPRODUCT((Humánerő!$G$5:$G$116=$B50)*(Humánerő!$L$3:$BA$3=O$47)*(Humánerő!$L$5:$BA$116=2)*(Tervezettidő!$L$5:$BA$116))</f>
        <v>0</v>
      </c>
      <c r="P50" s="80" cm="1">
        <f t="array" aca="1" ref="P50" ca="1">SUMPRODUCT((Humánerő!$G$5:$G$116=$B50)*(Humánerő!$L$3:$BA$3=P$47)*(Humánerő!$L$5:$BA$116=2)*(Tervezettidő!$L$5:$BA$116))</f>
        <v>0</v>
      </c>
      <c r="Q50" s="80" cm="1">
        <f t="array" aca="1" ref="Q50" ca="1">SUMPRODUCT((Humánerő!$G$5:$G$116=$B50)*(Humánerő!$L$3:$BA$3=Q$47)*(Humánerő!$L$5:$BA$116=2)*(Tervezettidő!$L$5:$BA$116))</f>
        <v>0</v>
      </c>
      <c r="R50" s="80" cm="1">
        <f t="array" aca="1" ref="R50" ca="1">SUMPRODUCT((Humánerő!$G$5:$G$116=$B50)*(Humánerő!$L$3:$BA$3=R$47)*(Humánerő!$L$5:$BA$116=2)*(Tervezettidő!$L$5:$BA$116))</f>
        <v>0</v>
      </c>
      <c r="S50" s="80" cm="1">
        <f t="array" aca="1" ref="S50" ca="1">SUMPRODUCT((Humánerő!$G$5:$G$116=$B50)*(Humánerő!$L$3:$BA$3=S$47)*(Humánerő!$L$5:$BA$116=2)*(Tervezettidő!$L$5:$BA$116))</f>
        <v>0</v>
      </c>
      <c r="T50" s="80" cm="1">
        <f t="array" aca="1" ref="T50" ca="1">SUMPRODUCT((Humánerő!$G$5:$G$116=$B50)*(Humánerő!$L$3:$BA$3=T$47)*(Humánerő!$L$5:$BA$116=2)*(Tervezettidő!$L$5:$BA$116))</f>
        <v>0</v>
      </c>
      <c r="U50" s="80" cm="1">
        <f t="array" aca="1" ref="U50" ca="1">SUMPRODUCT((Humánerő!$G$5:$G$116=$B50)*(Humánerő!$L$3:$BA$3=U$47)*(Humánerő!$L$5:$BA$116=2)*(Tervezettidő!$L$5:$BA$116))</f>
        <v>0</v>
      </c>
      <c r="V50" s="80" cm="1">
        <f t="array" aca="1" ref="V50" ca="1">SUMPRODUCT((Humánerő!$G$5:$G$116=$B50)*(Humánerő!$L$3:$BA$3=V$47)*(Humánerő!$L$5:$BA$116=2)*(Tervezettidő!$L$5:$BA$116))</f>
        <v>0</v>
      </c>
      <c r="W50" s="80" cm="1">
        <f t="array" aca="1" ref="W50" ca="1">SUMPRODUCT((Humánerő!$G$5:$G$116=$B50)*(Humánerő!$L$3:$BA$3=W$47)*(Humánerő!$L$5:$BA$116=2)*(Tervezettidő!$L$5:$BA$116))</f>
        <v>0</v>
      </c>
      <c r="X50" s="80" cm="1">
        <f t="array" aca="1" ref="X50" ca="1">SUMPRODUCT((Humánerő!$G$5:$G$116=$B50)*(Humánerő!$L$3:$BA$3=X$47)*(Humánerő!$L$5:$BA$116=2)*(Tervezettidő!$L$5:$BA$116))</f>
        <v>0</v>
      </c>
      <c r="Y50" s="80" cm="1">
        <f t="array" aca="1" ref="Y50" ca="1">SUMPRODUCT((Humánerő!$G$5:$G$116=$B50)*(Humánerő!$L$3:$BA$3=Y$47)*(Humánerő!$L$5:$BA$116=2)*(Tervezettidő!$L$5:$BA$116))</f>
        <v>0</v>
      </c>
      <c r="Z50" s="80" cm="1">
        <f t="array" aca="1" ref="Z50" ca="1">SUMPRODUCT((Humánerő!$G$5:$G$116=$B50)*(Humánerő!$L$3:$BA$3=Z$47)*(Humánerő!$L$5:$BA$116=2)*(Tervezettidő!$L$5:$BA$116))</f>
        <v>0</v>
      </c>
      <c r="AA50" s="80" cm="1">
        <f t="array" aca="1" ref="AA50" ca="1">SUMPRODUCT((Humánerő!$G$5:$G$116=$B50)*(Humánerő!$L$3:$BA$3=AA$47)*(Humánerő!$L$5:$BA$116=2)*(Tervezettidő!$L$5:$BA$116))</f>
        <v>0</v>
      </c>
      <c r="AB50" s="80" cm="1">
        <f t="array" aca="1" ref="AB50" ca="1">SUMPRODUCT((Humánerő!$G$5:$G$116=$B50)*(Humánerő!$L$3:$BA$3=AB$47)*(Humánerő!$L$5:$BA$116=2)*(Tervezettidő!$L$5:$BA$116))</f>
        <v>0</v>
      </c>
      <c r="AC50" s="80" cm="1">
        <f t="array" aca="1" ref="AC50" ca="1">SUMPRODUCT((Humánerő!$G$5:$G$116=$B50)*(Humánerő!$L$3:$BA$3=AC$47)*(Humánerő!$L$5:$BA$116=2)*(Tervezettidő!$L$5:$BA$116))</f>
        <v>0</v>
      </c>
      <c r="AD50" s="80" cm="1">
        <f t="array" aca="1" ref="AD50" ca="1">SUMPRODUCT((Humánerő!$G$5:$G$116=$B50)*(Humánerő!$L$3:$BA$3=AD$47)*(Humánerő!$L$5:$BA$116=2)*(Tervezettidő!$L$5:$BA$116))</f>
        <v>0</v>
      </c>
      <c r="AE50" s="80" cm="1">
        <f t="array" aca="1" ref="AE50" ca="1">SUMPRODUCT((Humánerő!$G$5:$G$116=$B50)*(Humánerő!$L$3:$BA$3=AE$47)*(Humánerő!$L$5:$BA$116=2)*(Tervezettidő!$L$5:$BA$116))</f>
        <v>0</v>
      </c>
      <c r="AF50" s="80" cm="1">
        <f t="array" aca="1" ref="AF50" ca="1">SUMPRODUCT((Humánerő!$G$5:$G$116=$B50)*(Humánerő!$L$3:$BA$3=AF$47)*(Humánerő!$L$5:$BA$116=2)*(Tervezettidő!$L$5:$BA$116))</f>
        <v>0</v>
      </c>
      <c r="AG50" s="80" cm="1">
        <f t="array" aca="1" ref="AG50" ca="1">SUMPRODUCT((Humánerő!$G$5:$G$116=$B50)*(Humánerő!$L$3:$BA$3=AG$47)*(Humánerő!$L$5:$BA$116=2)*(Tervezettidő!$L$5:$BA$116))</f>
        <v>0</v>
      </c>
      <c r="AH50" s="80" cm="1">
        <f t="array" aca="1" ref="AH50" ca="1">SUMPRODUCT((Humánerő!$G$5:$G$116=$B50)*(Humánerő!$L$3:$BA$3=AH$47)*(Humánerő!$L$5:$BA$116=2)*(Tervezettidő!$L$5:$BA$116))</f>
        <v>0</v>
      </c>
      <c r="AI50" s="80" cm="1">
        <f t="array" aca="1" ref="AI50" ca="1">SUMPRODUCT((Humánerő!$G$5:$G$116=$B50)*(Humánerő!$L$3:$BA$3=AI$47)*(Humánerő!$L$5:$BA$116=2)*(Tervezettidő!$L$5:$BA$116))</f>
        <v>0</v>
      </c>
      <c r="AJ50" s="80" cm="1">
        <f t="array" aca="1" ref="AJ50" ca="1">SUMPRODUCT((Humánerő!$G$5:$G$116=$B50)*(Humánerő!$L$3:$BA$3=AJ$47)*(Humánerő!$L$5:$BA$116=2)*(Tervezettidő!$L$5:$BA$116))</f>
        <v>0</v>
      </c>
      <c r="AK50" s="80" cm="1">
        <f t="array" aca="1" ref="AK50" ca="1">SUMPRODUCT((Humánerő!$G$5:$G$116=$B50)*(Humánerő!$L$3:$BA$3=AK$47)*(Humánerő!$L$5:$BA$116=2)*(Tervezettidő!$L$5:$BA$116))</f>
        <v>0</v>
      </c>
      <c r="AL50" s="80" cm="1">
        <f t="array" aca="1" ref="AL50" ca="1">SUMPRODUCT((Humánerő!$G$5:$G$116=$B50)*(Humánerő!$L$3:$BA$3=AL$47)*(Humánerő!$L$5:$BA$116=2)*(Tervezettidő!$L$5:$BA$116))</f>
        <v>0</v>
      </c>
      <c r="AM50" s="80" cm="1">
        <f t="array" aca="1" ref="AM50" ca="1">SUMPRODUCT((Humánerő!$G$5:$G$116=$B50)*(Humánerő!$L$3:$BA$3=AM$47)*(Humánerő!$L$5:$BA$116=2)*(Tervezettidő!$L$5:$BA$116))</f>
        <v>0</v>
      </c>
      <c r="AN50" s="80" cm="1">
        <f t="array" aca="1" ref="AN50" ca="1">SUMPRODUCT((Humánerő!$G$5:$G$116=$B50)*(Humánerő!$L$3:$BA$3=AN$47)*(Humánerő!$L$5:$BA$116=2)*(Tervezettidő!$L$5:$BA$116))</f>
        <v>0</v>
      </c>
      <c r="AO50" s="80" cm="1">
        <f t="array" aca="1" ref="AO50" ca="1">SUMPRODUCT((Humánerő!$G$5:$G$116=$B50)*(Humánerő!$L$3:$BA$3=AO$47)*(Humánerő!$L$5:$BA$116=2)*(Tervezettidő!$L$5:$BA$116))</f>
        <v>0</v>
      </c>
      <c r="AP50" s="80" cm="1">
        <f t="array" aca="1" ref="AP50" ca="1">SUMPRODUCT((Humánerő!$G$5:$G$116=$B50)*(Humánerő!$L$3:$BA$3=AP$47)*(Humánerő!$L$5:$BA$116=2)*(Tervezettidő!$L$5:$BA$116))</f>
        <v>0</v>
      </c>
      <c r="AQ50" s="80" cm="1">
        <f t="array" aca="1" ref="AQ50" ca="1">SUMPRODUCT((Humánerő!$G$5:$G$116=$B50)*(Humánerő!$L$3:$BA$3=AQ$47)*(Humánerő!$L$5:$BA$116=2)*(Tervezettidő!$L$5:$BA$116))</f>
        <v>0</v>
      </c>
      <c r="AR50" s="80" cm="1">
        <f t="array" aca="1" ref="AR50" ca="1">SUMPRODUCT((Humánerő!$G$5:$G$116=$B50)*(Humánerő!$L$3:$BA$3=AR$47)*(Humánerő!$L$5:$BA$116=2)*(Tervezettidő!$L$5:$BA$116))</f>
        <v>0</v>
      </c>
      <c r="AS50" s="113" cm="1">
        <f t="array" aca="1" ref="AS50" ca="1">SUMPRODUCT((Humánerő!$G$5:$G$116=$B50)*(Humánerő!$L$3:$BA$3=AS$47)*(Humánerő!$L$5:$BA$116=2)*(Tervezettidő!$L$5:$BA$116))</f>
        <v>0</v>
      </c>
    </row>
    <row r="51" spans="1:45" x14ac:dyDescent="0.3">
      <c r="A51" s="112">
        <v>3</v>
      </c>
      <c r="B51" s="70" t="s">
        <v>349</v>
      </c>
      <c r="C51" s="80">
        <f t="shared" ca="1" si="138"/>
        <v>0</v>
      </c>
      <c r="D51" s="80" cm="1">
        <f t="array" aca="1" ref="D51" ca="1">SUMPRODUCT((Humánerő!$G$5:$G$116=$B51)*(Humánerő!$L$3:$BA$3=D$47)*(Humánerő!$L$5:$BA$116=2)*(Tervezettidő!$L$5:$BA$116))</f>
        <v>0</v>
      </c>
      <c r="E51" s="80" cm="1">
        <f t="array" aca="1" ref="E51" ca="1">SUMPRODUCT((Humánerő!$G$5:$G$116=$B51)*(Humánerő!$L$3:$BA$3=E$47)*(Humánerő!$L$5:$BA$116=2)*(Tervezettidő!$L$5:$BA$116))</f>
        <v>0</v>
      </c>
      <c r="F51" s="80" cm="1">
        <f t="array" aca="1" ref="F51" ca="1">SUMPRODUCT((Humánerő!$G$5:$G$116=$B51)*(Humánerő!$L$3:$BA$3=F$47)*(Humánerő!$L$5:$BA$116=2)*(Tervezettidő!$L$5:$BA$116))</f>
        <v>0</v>
      </c>
      <c r="G51" s="80" cm="1">
        <f t="array" aca="1" ref="G51" ca="1">SUMPRODUCT((Humánerő!$G$5:$G$116=$B51)*(Humánerő!$L$3:$BA$3=G$47)*(Humánerő!$L$5:$BA$116=2)*(Tervezettidő!$L$5:$BA$116))</f>
        <v>0</v>
      </c>
      <c r="H51" s="80" cm="1">
        <f t="array" aca="1" ref="H51" ca="1">SUMPRODUCT((Humánerő!$G$5:$G$116=$B51)*(Humánerő!$L$3:$BA$3=H$47)*(Humánerő!$L$5:$BA$116=2)*(Tervezettidő!$L$5:$BA$116))</f>
        <v>0</v>
      </c>
      <c r="I51" s="80" cm="1">
        <f t="array" aca="1" ref="I51" ca="1">SUMPRODUCT((Humánerő!$G$5:$G$116=$B51)*(Humánerő!$L$3:$BA$3=I$47)*(Humánerő!$L$5:$BA$116=2)*(Tervezettidő!$L$5:$BA$116))</f>
        <v>0</v>
      </c>
      <c r="J51" s="80" cm="1">
        <f t="array" aca="1" ref="J51" ca="1">SUMPRODUCT((Humánerő!$G$5:$G$116=$B51)*(Humánerő!$L$3:$BA$3=J$47)*(Humánerő!$L$5:$BA$116=2)*(Tervezettidő!$L$5:$BA$116))</f>
        <v>0</v>
      </c>
      <c r="K51" s="80" cm="1">
        <f t="array" aca="1" ref="K51" ca="1">SUMPRODUCT((Humánerő!$G$5:$G$116=$B51)*(Humánerő!$L$3:$BA$3=K$47)*(Humánerő!$L$5:$BA$116=2)*(Tervezettidő!$L$5:$BA$116))</f>
        <v>0</v>
      </c>
      <c r="L51" s="80" cm="1">
        <f t="array" aca="1" ref="L51" ca="1">SUMPRODUCT((Humánerő!$G$5:$G$116=$B51)*(Humánerő!$L$3:$BA$3=L$47)*(Humánerő!$L$5:$BA$116=2)*(Tervezettidő!$L$5:$BA$116))</f>
        <v>0</v>
      </c>
      <c r="M51" s="80" cm="1">
        <f t="array" aca="1" ref="M51" ca="1">SUMPRODUCT((Humánerő!$G$5:$G$116=$B51)*(Humánerő!$L$3:$BA$3=M$47)*(Humánerő!$L$5:$BA$116=2)*(Tervezettidő!$L$5:$BA$116))</f>
        <v>0</v>
      </c>
      <c r="N51" s="80" cm="1">
        <f t="array" aca="1" ref="N51" ca="1">SUMPRODUCT((Humánerő!$G$5:$G$116=$B51)*(Humánerő!$L$3:$BA$3=N$47)*(Humánerő!$L$5:$BA$116=2)*(Tervezettidő!$L$5:$BA$116))</f>
        <v>0</v>
      </c>
      <c r="O51" s="80" cm="1">
        <f t="array" aca="1" ref="O51" ca="1">SUMPRODUCT((Humánerő!$G$5:$G$116=$B51)*(Humánerő!$L$3:$BA$3=O$47)*(Humánerő!$L$5:$BA$116=2)*(Tervezettidő!$L$5:$BA$116))</f>
        <v>0</v>
      </c>
      <c r="P51" s="80" cm="1">
        <f t="array" aca="1" ref="P51" ca="1">SUMPRODUCT((Humánerő!$G$5:$G$116=$B51)*(Humánerő!$L$3:$BA$3=P$47)*(Humánerő!$L$5:$BA$116=2)*(Tervezettidő!$L$5:$BA$116))</f>
        <v>0</v>
      </c>
      <c r="Q51" s="80" cm="1">
        <f t="array" aca="1" ref="Q51" ca="1">SUMPRODUCT((Humánerő!$G$5:$G$116=$B51)*(Humánerő!$L$3:$BA$3=Q$47)*(Humánerő!$L$5:$BA$116=2)*(Tervezettidő!$L$5:$BA$116))</f>
        <v>0</v>
      </c>
      <c r="R51" s="80" cm="1">
        <f t="array" aca="1" ref="R51" ca="1">SUMPRODUCT((Humánerő!$G$5:$G$116=$B51)*(Humánerő!$L$3:$BA$3=R$47)*(Humánerő!$L$5:$BA$116=2)*(Tervezettidő!$L$5:$BA$116))</f>
        <v>0</v>
      </c>
      <c r="S51" s="80" cm="1">
        <f t="array" aca="1" ref="S51" ca="1">SUMPRODUCT((Humánerő!$G$5:$G$116=$B51)*(Humánerő!$L$3:$BA$3=S$47)*(Humánerő!$L$5:$BA$116=2)*(Tervezettidő!$L$5:$BA$116))</f>
        <v>0</v>
      </c>
      <c r="T51" s="80" cm="1">
        <f t="array" aca="1" ref="T51" ca="1">SUMPRODUCT((Humánerő!$G$5:$G$116=$B51)*(Humánerő!$L$3:$BA$3=T$47)*(Humánerő!$L$5:$BA$116=2)*(Tervezettidő!$L$5:$BA$116))</f>
        <v>0</v>
      </c>
      <c r="U51" s="80" cm="1">
        <f t="array" aca="1" ref="U51" ca="1">SUMPRODUCT((Humánerő!$G$5:$G$116=$B51)*(Humánerő!$L$3:$BA$3=U$47)*(Humánerő!$L$5:$BA$116=2)*(Tervezettidő!$L$5:$BA$116))</f>
        <v>0</v>
      </c>
      <c r="V51" s="80" cm="1">
        <f t="array" aca="1" ref="V51" ca="1">SUMPRODUCT((Humánerő!$G$5:$G$116=$B51)*(Humánerő!$L$3:$BA$3=V$47)*(Humánerő!$L$5:$BA$116=2)*(Tervezettidő!$L$5:$BA$116))</f>
        <v>0</v>
      </c>
      <c r="W51" s="80" cm="1">
        <f t="array" aca="1" ref="W51" ca="1">SUMPRODUCT((Humánerő!$G$5:$G$116=$B51)*(Humánerő!$L$3:$BA$3=W$47)*(Humánerő!$L$5:$BA$116=2)*(Tervezettidő!$L$5:$BA$116))</f>
        <v>0</v>
      </c>
      <c r="X51" s="80" cm="1">
        <f t="array" aca="1" ref="X51" ca="1">SUMPRODUCT((Humánerő!$G$5:$G$116=$B51)*(Humánerő!$L$3:$BA$3=X$47)*(Humánerő!$L$5:$BA$116=2)*(Tervezettidő!$L$5:$BA$116))</f>
        <v>0</v>
      </c>
      <c r="Y51" s="80" cm="1">
        <f t="array" aca="1" ref="Y51" ca="1">SUMPRODUCT((Humánerő!$G$5:$G$116=$B51)*(Humánerő!$L$3:$BA$3=Y$47)*(Humánerő!$L$5:$BA$116=2)*(Tervezettidő!$L$5:$BA$116))</f>
        <v>0</v>
      </c>
      <c r="Z51" s="80" cm="1">
        <f t="array" aca="1" ref="Z51" ca="1">SUMPRODUCT((Humánerő!$G$5:$G$116=$B51)*(Humánerő!$L$3:$BA$3=Z$47)*(Humánerő!$L$5:$BA$116=2)*(Tervezettidő!$L$5:$BA$116))</f>
        <v>0</v>
      </c>
      <c r="AA51" s="80" cm="1">
        <f t="array" aca="1" ref="AA51" ca="1">SUMPRODUCT((Humánerő!$G$5:$G$116=$B51)*(Humánerő!$L$3:$BA$3=AA$47)*(Humánerő!$L$5:$BA$116=2)*(Tervezettidő!$L$5:$BA$116))</f>
        <v>0</v>
      </c>
      <c r="AB51" s="80" cm="1">
        <f t="array" aca="1" ref="AB51" ca="1">SUMPRODUCT((Humánerő!$G$5:$G$116=$B51)*(Humánerő!$L$3:$BA$3=AB$47)*(Humánerő!$L$5:$BA$116=2)*(Tervezettidő!$L$5:$BA$116))</f>
        <v>0</v>
      </c>
      <c r="AC51" s="80" cm="1">
        <f t="array" aca="1" ref="AC51" ca="1">SUMPRODUCT((Humánerő!$G$5:$G$116=$B51)*(Humánerő!$L$3:$BA$3=AC$47)*(Humánerő!$L$5:$BA$116=2)*(Tervezettidő!$L$5:$BA$116))</f>
        <v>0</v>
      </c>
      <c r="AD51" s="80" cm="1">
        <f t="array" aca="1" ref="AD51" ca="1">SUMPRODUCT((Humánerő!$G$5:$G$116=$B51)*(Humánerő!$L$3:$BA$3=AD$47)*(Humánerő!$L$5:$BA$116=2)*(Tervezettidő!$L$5:$BA$116))</f>
        <v>0</v>
      </c>
      <c r="AE51" s="80" cm="1">
        <f t="array" aca="1" ref="AE51" ca="1">SUMPRODUCT((Humánerő!$G$5:$G$116=$B51)*(Humánerő!$L$3:$BA$3=AE$47)*(Humánerő!$L$5:$BA$116=2)*(Tervezettidő!$L$5:$BA$116))</f>
        <v>0</v>
      </c>
      <c r="AF51" s="80" cm="1">
        <f t="array" aca="1" ref="AF51" ca="1">SUMPRODUCT((Humánerő!$G$5:$G$116=$B51)*(Humánerő!$L$3:$BA$3=AF$47)*(Humánerő!$L$5:$BA$116=2)*(Tervezettidő!$L$5:$BA$116))</f>
        <v>0</v>
      </c>
      <c r="AG51" s="80" cm="1">
        <f t="array" aca="1" ref="AG51" ca="1">SUMPRODUCT((Humánerő!$G$5:$G$116=$B51)*(Humánerő!$L$3:$BA$3=AG$47)*(Humánerő!$L$5:$BA$116=2)*(Tervezettidő!$L$5:$BA$116))</f>
        <v>0</v>
      </c>
      <c r="AH51" s="80" cm="1">
        <f t="array" aca="1" ref="AH51" ca="1">SUMPRODUCT((Humánerő!$G$5:$G$116=$B51)*(Humánerő!$L$3:$BA$3=AH$47)*(Humánerő!$L$5:$BA$116=2)*(Tervezettidő!$L$5:$BA$116))</f>
        <v>0</v>
      </c>
      <c r="AI51" s="80" cm="1">
        <f t="array" aca="1" ref="AI51" ca="1">SUMPRODUCT((Humánerő!$G$5:$G$116=$B51)*(Humánerő!$L$3:$BA$3=AI$47)*(Humánerő!$L$5:$BA$116=2)*(Tervezettidő!$L$5:$BA$116))</f>
        <v>0</v>
      </c>
      <c r="AJ51" s="80" cm="1">
        <f t="array" aca="1" ref="AJ51" ca="1">SUMPRODUCT((Humánerő!$G$5:$G$116=$B51)*(Humánerő!$L$3:$BA$3=AJ$47)*(Humánerő!$L$5:$BA$116=2)*(Tervezettidő!$L$5:$BA$116))</f>
        <v>0</v>
      </c>
      <c r="AK51" s="80" cm="1">
        <f t="array" aca="1" ref="AK51" ca="1">SUMPRODUCT((Humánerő!$G$5:$G$116=$B51)*(Humánerő!$L$3:$BA$3=AK$47)*(Humánerő!$L$5:$BA$116=2)*(Tervezettidő!$L$5:$BA$116))</f>
        <v>0</v>
      </c>
      <c r="AL51" s="80" cm="1">
        <f t="array" aca="1" ref="AL51" ca="1">SUMPRODUCT((Humánerő!$G$5:$G$116=$B51)*(Humánerő!$L$3:$BA$3=AL$47)*(Humánerő!$L$5:$BA$116=2)*(Tervezettidő!$L$5:$BA$116))</f>
        <v>0</v>
      </c>
      <c r="AM51" s="80" cm="1">
        <f t="array" aca="1" ref="AM51" ca="1">SUMPRODUCT((Humánerő!$G$5:$G$116=$B51)*(Humánerő!$L$3:$BA$3=AM$47)*(Humánerő!$L$5:$BA$116=2)*(Tervezettidő!$L$5:$BA$116))</f>
        <v>0</v>
      </c>
      <c r="AN51" s="80" cm="1">
        <f t="array" aca="1" ref="AN51" ca="1">SUMPRODUCT((Humánerő!$G$5:$G$116=$B51)*(Humánerő!$L$3:$BA$3=AN$47)*(Humánerő!$L$5:$BA$116=2)*(Tervezettidő!$L$5:$BA$116))</f>
        <v>0</v>
      </c>
      <c r="AO51" s="80" cm="1">
        <f t="array" aca="1" ref="AO51" ca="1">SUMPRODUCT((Humánerő!$G$5:$G$116=$B51)*(Humánerő!$L$3:$BA$3=AO$47)*(Humánerő!$L$5:$BA$116=2)*(Tervezettidő!$L$5:$BA$116))</f>
        <v>0</v>
      </c>
      <c r="AP51" s="80" cm="1">
        <f t="array" aca="1" ref="AP51" ca="1">SUMPRODUCT((Humánerő!$G$5:$G$116=$B51)*(Humánerő!$L$3:$BA$3=AP$47)*(Humánerő!$L$5:$BA$116=2)*(Tervezettidő!$L$5:$BA$116))</f>
        <v>0</v>
      </c>
      <c r="AQ51" s="80" cm="1">
        <f t="array" aca="1" ref="AQ51" ca="1">SUMPRODUCT((Humánerő!$G$5:$G$116=$B51)*(Humánerő!$L$3:$BA$3=AQ$47)*(Humánerő!$L$5:$BA$116=2)*(Tervezettidő!$L$5:$BA$116))</f>
        <v>0</v>
      </c>
      <c r="AR51" s="80" cm="1">
        <f t="array" aca="1" ref="AR51" ca="1">SUMPRODUCT((Humánerő!$G$5:$G$116=$B51)*(Humánerő!$L$3:$BA$3=AR$47)*(Humánerő!$L$5:$BA$116=2)*(Tervezettidő!$L$5:$BA$116))</f>
        <v>0</v>
      </c>
      <c r="AS51" s="113" cm="1">
        <f t="array" aca="1" ref="AS51" ca="1">SUMPRODUCT((Humánerő!$G$5:$G$116=$B51)*(Humánerő!$L$3:$BA$3=AS$47)*(Humánerő!$L$5:$BA$116=2)*(Tervezettidő!$L$5:$BA$116))</f>
        <v>0</v>
      </c>
    </row>
    <row r="52" spans="1:45" x14ac:dyDescent="0.3">
      <c r="A52" s="112">
        <v>4</v>
      </c>
      <c r="B52" s="70" t="s">
        <v>201</v>
      </c>
      <c r="C52" s="80">
        <f t="shared" ca="1" si="138"/>
        <v>0</v>
      </c>
      <c r="D52" s="80" cm="1">
        <f t="array" aca="1" ref="D52" ca="1">SUMPRODUCT((Humánerő!$G$5:$G$116=$B52)*(Humánerő!$L$3:$BA$3=D$47)*(Humánerő!$L$5:$BA$116=2)*(Tervezettidő!$L$5:$BA$116))</f>
        <v>0</v>
      </c>
      <c r="E52" s="80" cm="1">
        <f t="array" aca="1" ref="E52" ca="1">SUMPRODUCT((Humánerő!$G$5:$G$116=$B52)*(Humánerő!$L$3:$BA$3=E$47)*(Humánerő!$L$5:$BA$116=2)*(Tervezettidő!$L$5:$BA$116))</f>
        <v>0</v>
      </c>
      <c r="F52" s="80" cm="1">
        <f t="array" aca="1" ref="F52" ca="1">SUMPRODUCT((Humánerő!$G$5:$G$116=$B52)*(Humánerő!$L$3:$BA$3=F$47)*(Humánerő!$L$5:$BA$116=2)*(Tervezettidő!$L$5:$BA$116))</f>
        <v>0</v>
      </c>
      <c r="G52" s="80" cm="1">
        <f t="array" aca="1" ref="G52" ca="1">SUMPRODUCT((Humánerő!$G$5:$G$116=$B52)*(Humánerő!$L$3:$BA$3=G$47)*(Humánerő!$L$5:$BA$116=2)*(Tervezettidő!$L$5:$BA$116))</f>
        <v>0</v>
      </c>
      <c r="H52" s="80" cm="1">
        <f t="array" aca="1" ref="H52" ca="1">SUMPRODUCT((Humánerő!$G$5:$G$116=$B52)*(Humánerő!$L$3:$BA$3=H$47)*(Humánerő!$L$5:$BA$116=2)*(Tervezettidő!$L$5:$BA$116))</f>
        <v>0</v>
      </c>
      <c r="I52" s="80" cm="1">
        <f t="array" aca="1" ref="I52" ca="1">SUMPRODUCT((Humánerő!$G$5:$G$116=$B52)*(Humánerő!$L$3:$BA$3=I$47)*(Humánerő!$L$5:$BA$116=2)*(Tervezettidő!$L$5:$BA$116))</f>
        <v>0</v>
      </c>
      <c r="J52" s="80" cm="1">
        <f t="array" aca="1" ref="J52" ca="1">SUMPRODUCT((Humánerő!$G$5:$G$116=$B52)*(Humánerő!$L$3:$BA$3=J$47)*(Humánerő!$L$5:$BA$116=2)*(Tervezettidő!$L$5:$BA$116))</f>
        <v>0</v>
      </c>
      <c r="K52" s="80" cm="1">
        <f t="array" aca="1" ref="K52" ca="1">SUMPRODUCT((Humánerő!$G$5:$G$116=$B52)*(Humánerő!$L$3:$BA$3=K$47)*(Humánerő!$L$5:$BA$116=2)*(Tervezettidő!$L$5:$BA$116))</f>
        <v>0</v>
      </c>
      <c r="L52" s="80" cm="1">
        <f t="array" aca="1" ref="L52" ca="1">SUMPRODUCT((Humánerő!$G$5:$G$116=$B52)*(Humánerő!$L$3:$BA$3=L$47)*(Humánerő!$L$5:$BA$116=2)*(Tervezettidő!$L$5:$BA$116))</f>
        <v>0</v>
      </c>
      <c r="M52" s="80" cm="1">
        <f t="array" aca="1" ref="M52" ca="1">SUMPRODUCT((Humánerő!$G$5:$G$116=$B52)*(Humánerő!$L$3:$BA$3=M$47)*(Humánerő!$L$5:$BA$116=2)*(Tervezettidő!$L$5:$BA$116))</f>
        <v>0</v>
      </c>
      <c r="N52" s="80" cm="1">
        <f t="array" aca="1" ref="N52" ca="1">SUMPRODUCT((Humánerő!$G$5:$G$116=$B52)*(Humánerő!$L$3:$BA$3=N$47)*(Humánerő!$L$5:$BA$116=2)*(Tervezettidő!$L$5:$BA$116))</f>
        <v>0</v>
      </c>
      <c r="O52" s="80" cm="1">
        <f t="array" aca="1" ref="O52" ca="1">SUMPRODUCT((Humánerő!$G$5:$G$116=$B52)*(Humánerő!$L$3:$BA$3=O$47)*(Humánerő!$L$5:$BA$116=2)*(Tervezettidő!$L$5:$BA$116))</f>
        <v>0</v>
      </c>
      <c r="P52" s="80" cm="1">
        <f t="array" aca="1" ref="P52" ca="1">SUMPRODUCT((Humánerő!$G$5:$G$116=$B52)*(Humánerő!$L$3:$BA$3=P$47)*(Humánerő!$L$5:$BA$116=2)*(Tervezettidő!$L$5:$BA$116))</f>
        <v>0</v>
      </c>
      <c r="Q52" s="80" cm="1">
        <f t="array" aca="1" ref="Q52" ca="1">SUMPRODUCT((Humánerő!$G$5:$G$116=$B52)*(Humánerő!$L$3:$BA$3=Q$47)*(Humánerő!$L$5:$BA$116=2)*(Tervezettidő!$L$5:$BA$116))</f>
        <v>0</v>
      </c>
      <c r="R52" s="80" cm="1">
        <f t="array" aca="1" ref="R52" ca="1">SUMPRODUCT((Humánerő!$G$5:$G$116=$B52)*(Humánerő!$L$3:$BA$3=R$47)*(Humánerő!$L$5:$BA$116=2)*(Tervezettidő!$L$5:$BA$116))</f>
        <v>0</v>
      </c>
      <c r="S52" s="80" cm="1">
        <f t="array" aca="1" ref="S52" ca="1">SUMPRODUCT((Humánerő!$G$5:$G$116=$B52)*(Humánerő!$L$3:$BA$3=S$47)*(Humánerő!$L$5:$BA$116=2)*(Tervezettidő!$L$5:$BA$116))</f>
        <v>0</v>
      </c>
      <c r="T52" s="80" cm="1">
        <f t="array" aca="1" ref="T52" ca="1">SUMPRODUCT((Humánerő!$G$5:$G$116=$B52)*(Humánerő!$L$3:$BA$3=T$47)*(Humánerő!$L$5:$BA$116=2)*(Tervezettidő!$L$5:$BA$116))</f>
        <v>0</v>
      </c>
      <c r="U52" s="80" cm="1">
        <f t="array" aca="1" ref="U52" ca="1">SUMPRODUCT((Humánerő!$G$5:$G$116=$B52)*(Humánerő!$L$3:$BA$3=U$47)*(Humánerő!$L$5:$BA$116=2)*(Tervezettidő!$L$5:$BA$116))</f>
        <v>0</v>
      </c>
      <c r="V52" s="80" cm="1">
        <f t="array" aca="1" ref="V52" ca="1">SUMPRODUCT((Humánerő!$G$5:$G$116=$B52)*(Humánerő!$L$3:$BA$3=V$47)*(Humánerő!$L$5:$BA$116=2)*(Tervezettidő!$L$5:$BA$116))</f>
        <v>0</v>
      </c>
      <c r="W52" s="80" cm="1">
        <f t="array" aca="1" ref="W52" ca="1">SUMPRODUCT((Humánerő!$G$5:$G$116=$B52)*(Humánerő!$L$3:$BA$3=W$47)*(Humánerő!$L$5:$BA$116=2)*(Tervezettidő!$L$5:$BA$116))</f>
        <v>0</v>
      </c>
      <c r="X52" s="80" cm="1">
        <f t="array" aca="1" ref="X52" ca="1">SUMPRODUCT((Humánerő!$G$5:$G$116=$B52)*(Humánerő!$L$3:$BA$3=X$47)*(Humánerő!$L$5:$BA$116=2)*(Tervezettidő!$L$5:$BA$116))</f>
        <v>0</v>
      </c>
      <c r="Y52" s="80" cm="1">
        <f t="array" aca="1" ref="Y52" ca="1">SUMPRODUCT((Humánerő!$G$5:$G$116=$B52)*(Humánerő!$L$3:$BA$3=Y$47)*(Humánerő!$L$5:$BA$116=2)*(Tervezettidő!$L$5:$BA$116))</f>
        <v>0</v>
      </c>
      <c r="Z52" s="80" cm="1">
        <f t="array" aca="1" ref="Z52" ca="1">SUMPRODUCT((Humánerő!$G$5:$G$116=$B52)*(Humánerő!$L$3:$BA$3=Z$47)*(Humánerő!$L$5:$BA$116=2)*(Tervezettidő!$L$5:$BA$116))</f>
        <v>0</v>
      </c>
      <c r="AA52" s="80" cm="1">
        <f t="array" aca="1" ref="AA52" ca="1">SUMPRODUCT((Humánerő!$G$5:$G$116=$B52)*(Humánerő!$L$3:$BA$3=AA$47)*(Humánerő!$L$5:$BA$116=2)*(Tervezettidő!$L$5:$BA$116))</f>
        <v>0</v>
      </c>
      <c r="AB52" s="80" cm="1">
        <f t="array" aca="1" ref="AB52" ca="1">SUMPRODUCT((Humánerő!$G$5:$G$116=$B52)*(Humánerő!$L$3:$BA$3=AB$47)*(Humánerő!$L$5:$BA$116=2)*(Tervezettidő!$L$5:$BA$116))</f>
        <v>0</v>
      </c>
      <c r="AC52" s="80" cm="1">
        <f t="array" aca="1" ref="AC52" ca="1">SUMPRODUCT((Humánerő!$G$5:$G$116=$B52)*(Humánerő!$L$3:$BA$3=AC$47)*(Humánerő!$L$5:$BA$116=2)*(Tervezettidő!$L$5:$BA$116))</f>
        <v>0</v>
      </c>
      <c r="AD52" s="80" cm="1">
        <f t="array" aca="1" ref="AD52" ca="1">SUMPRODUCT((Humánerő!$G$5:$G$116=$B52)*(Humánerő!$L$3:$BA$3=AD$47)*(Humánerő!$L$5:$BA$116=2)*(Tervezettidő!$L$5:$BA$116))</f>
        <v>0</v>
      </c>
      <c r="AE52" s="80" cm="1">
        <f t="array" aca="1" ref="AE52" ca="1">SUMPRODUCT((Humánerő!$G$5:$G$116=$B52)*(Humánerő!$L$3:$BA$3=AE$47)*(Humánerő!$L$5:$BA$116=2)*(Tervezettidő!$L$5:$BA$116))</f>
        <v>0</v>
      </c>
      <c r="AF52" s="80" cm="1">
        <f t="array" aca="1" ref="AF52" ca="1">SUMPRODUCT((Humánerő!$G$5:$G$116=$B52)*(Humánerő!$L$3:$BA$3=AF$47)*(Humánerő!$L$5:$BA$116=2)*(Tervezettidő!$L$5:$BA$116))</f>
        <v>0</v>
      </c>
      <c r="AG52" s="80" cm="1">
        <f t="array" aca="1" ref="AG52" ca="1">SUMPRODUCT((Humánerő!$G$5:$G$116=$B52)*(Humánerő!$L$3:$BA$3=AG$47)*(Humánerő!$L$5:$BA$116=2)*(Tervezettidő!$L$5:$BA$116))</f>
        <v>0</v>
      </c>
      <c r="AH52" s="80" cm="1">
        <f t="array" aca="1" ref="AH52" ca="1">SUMPRODUCT((Humánerő!$G$5:$G$116=$B52)*(Humánerő!$L$3:$BA$3=AH$47)*(Humánerő!$L$5:$BA$116=2)*(Tervezettidő!$L$5:$BA$116))</f>
        <v>0</v>
      </c>
      <c r="AI52" s="80" cm="1">
        <f t="array" aca="1" ref="AI52" ca="1">SUMPRODUCT((Humánerő!$G$5:$G$116=$B52)*(Humánerő!$L$3:$BA$3=AI$47)*(Humánerő!$L$5:$BA$116=2)*(Tervezettidő!$L$5:$BA$116))</f>
        <v>0</v>
      </c>
      <c r="AJ52" s="80" cm="1">
        <f t="array" aca="1" ref="AJ52" ca="1">SUMPRODUCT((Humánerő!$G$5:$G$116=$B52)*(Humánerő!$L$3:$BA$3=AJ$47)*(Humánerő!$L$5:$BA$116=2)*(Tervezettidő!$L$5:$BA$116))</f>
        <v>0</v>
      </c>
      <c r="AK52" s="80" cm="1">
        <f t="array" aca="1" ref="AK52" ca="1">SUMPRODUCT((Humánerő!$G$5:$G$116=$B52)*(Humánerő!$L$3:$BA$3=AK$47)*(Humánerő!$L$5:$BA$116=2)*(Tervezettidő!$L$5:$BA$116))</f>
        <v>0</v>
      </c>
      <c r="AL52" s="80" cm="1">
        <f t="array" aca="1" ref="AL52" ca="1">SUMPRODUCT((Humánerő!$G$5:$G$116=$B52)*(Humánerő!$L$3:$BA$3=AL$47)*(Humánerő!$L$5:$BA$116=2)*(Tervezettidő!$L$5:$BA$116))</f>
        <v>0</v>
      </c>
      <c r="AM52" s="80" cm="1">
        <f t="array" aca="1" ref="AM52" ca="1">SUMPRODUCT((Humánerő!$G$5:$G$116=$B52)*(Humánerő!$L$3:$BA$3=AM$47)*(Humánerő!$L$5:$BA$116=2)*(Tervezettidő!$L$5:$BA$116))</f>
        <v>0</v>
      </c>
      <c r="AN52" s="80" cm="1">
        <f t="array" aca="1" ref="AN52" ca="1">SUMPRODUCT((Humánerő!$G$5:$G$116=$B52)*(Humánerő!$L$3:$BA$3=AN$47)*(Humánerő!$L$5:$BA$116=2)*(Tervezettidő!$L$5:$BA$116))</f>
        <v>0</v>
      </c>
      <c r="AO52" s="80" cm="1">
        <f t="array" aca="1" ref="AO52" ca="1">SUMPRODUCT((Humánerő!$G$5:$G$116=$B52)*(Humánerő!$L$3:$BA$3=AO$47)*(Humánerő!$L$5:$BA$116=2)*(Tervezettidő!$L$5:$BA$116))</f>
        <v>0</v>
      </c>
      <c r="AP52" s="80" cm="1">
        <f t="array" aca="1" ref="AP52" ca="1">SUMPRODUCT((Humánerő!$G$5:$G$116=$B52)*(Humánerő!$L$3:$BA$3=AP$47)*(Humánerő!$L$5:$BA$116=2)*(Tervezettidő!$L$5:$BA$116))</f>
        <v>0</v>
      </c>
      <c r="AQ52" s="80" cm="1">
        <f t="array" aca="1" ref="AQ52" ca="1">SUMPRODUCT((Humánerő!$G$5:$G$116=$B52)*(Humánerő!$L$3:$BA$3=AQ$47)*(Humánerő!$L$5:$BA$116=2)*(Tervezettidő!$L$5:$BA$116))</f>
        <v>0</v>
      </c>
      <c r="AR52" s="80" cm="1">
        <f t="array" aca="1" ref="AR52" ca="1">SUMPRODUCT((Humánerő!$G$5:$G$116=$B52)*(Humánerő!$L$3:$BA$3=AR$47)*(Humánerő!$L$5:$BA$116=2)*(Tervezettidő!$L$5:$BA$116))</f>
        <v>0</v>
      </c>
      <c r="AS52" s="113" cm="1">
        <f t="array" aca="1" ref="AS52" ca="1">SUMPRODUCT((Humánerő!$G$5:$G$116=$B52)*(Humánerő!$L$3:$BA$3=AS$47)*(Humánerő!$L$5:$BA$116=2)*(Tervezettidő!$L$5:$BA$116))</f>
        <v>0</v>
      </c>
    </row>
    <row r="53" spans="1:45" x14ac:dyDescent="0.3">
      <c r="A53" s="112">
        <v>5</v>
      </c>
      <c r="B53" s="70" t="s">
        <v>192</v>
      </c>
      <c r="C53" s="80">
        <f t="shared" ca="1" si="138"/>
        <v>0.21388888888888891</v>
      </c>
      <c r="D53" s="80" cm="1">
        <f t="array" aca="1" ref="D53" ca="1">SUMPRODUCT((Humánerő!$G$5:$G$116=$B53)*(Humánerő!$L$3:$BA$3=D$47)*(Humánerő!$L$5:$BA$116=2)*(Tervezettidő!$L$5:$BA$116))</f>
        <v>0</v>
      </c>
      <c r="E53" s="80" cm="1">
        <f t="array" aca="1" ref="E53" ca="1">SUMPRODUCT((Humánerő!$G$5:$G$116=$B53)*(Humánerő!$L$3:$BA$3=E$47)*(Humánerő!$L$5:$BA$116=2)*(Tervezettidő!$L$5:$BA$116))</f>
        <v>0</v>
      </c>
      <c r="F53" s="80" cm="1">
        <f t="array" aca="1" ref="F53" ca="1">SUMPRODUCT((Humánerő!$G$5:$G$116=$B53)*(Humánerő!$L$3:$BA$3=F$47)*(Humánerő!$L$5:$BA$116=2)*(Tervezettidő!$L$5:$BA$116))</f>
        <v>0</v>
      </c>
      <c r="G53" s="80" cm="1">
        <f t="array" aca="1" ref="G53" ca="1">SUMPRODUCT((Humánerő!$G$5:$G$116=$B53)*(Humánerő!$L$3:$BA$3=G$47)*(Humánerő!$L$5:$BA$116=2)*(Tervezettidő!$L$5:$BA$116))</f>
        <v>0</v>
      </c>
      <c r="H53" s="80" cm="1">
        <f t="array" aca="1" ref="H53" ca="1">SUMPRODUCT((Humánerő!$G$5:$G$116=$B53)*(Humánerő!$L$3:$BA$3=H$47)*(Humánerő!$L$5:$BA$116=2)*(Tervezettidő!$L$5:$BA$116))</f>
        <v>0</v>
      </c>
      <c r="I53" s="80" cm="1">
        <f t="array" aca="1" ref="I53" ca="1">SUMPRODUCT((Humánerő!$G$5:$G$116=$B53)*(Humánerő!$L$3:$BA$3=I$47)*(Humánerő!$L$5:$BA$116=2)*(Tervezettidő!$L$5:$BA$116))</f>
        <v>0</v>
      </c>
      <c r="J53" s="80" cm="1">
        <f t="array" aca="1" ref="J53" ca="1">SUMPRODUCT((Humánerő!$G$5:$G$116=$B53)*(Humánerő!$L$3:$BA$3=J$47)*(Humánerő!$L$5:$BA$116=2)*(Tervezettidő!$L$5:$BA$116))</f>
        <v>0</v>
      </c>
      <c r="K53" s="80" cm="1">
        <f t="array" aca="1" ref="K53" ca="1">SUMPRODUCT((Humánerő!$G$5:$G$116=$B53)*(Humánerő!$L$3:$BA$3=K$47)*(Humánerő!$L$5:$BA$116=2)*(Tervezettidő!$L$5:$BA$116))</f>
        <v>0</v>
      </c>
      <c r="L53" s="80" cm="1">
        <f t="array" aca="1" ref="L53" ca="1">SUMPRODUCT((Humánerő!$G$5:$G$116=$B53)*(Humánerő!$L$3:$BA$3=L$47)*(Humánerő!$L$5:$BA$116=2)*(Tervezettidő!$L$5:$BA$116))</f>
        <v>0</v>
      </c>
      <c r="M53" s="80" cm="1">
        <f t="array" aca="1" ref="M53" ca="1">SUMPRODUCT((Humánerő!$G$5:$G$116=$B53)*(Humánerő!$L$3:$BA$3=M$47)*(Humánerő!$L$5:$BA$116=2)*(Tervezettidő!$L$5:$BA$116))</f>
        <v>0</v>
      </c>
      <c r="N53" s="80" cm="1">
        <f t="array" aca="1" ref="N53" ca="1">SUMPRODUCT((Humánerő!$G$5:$G$116=$B53)*(Humánerő!$L$3:$BA$3=N$47)*(Humánerő!$L$5:$BA$116=2)*(Tervezettidő!$L$5:$BA$116))</f>
        <v>0.21388888888888891</v>
      </c>
      <c r="O53" s="80" cm="1">
        <f t="array" aca="1" ref="O53" ca="1">SUMPRODUCT((Humánerő!$G$5:$G$116=$B53)*(Humánerő!$L$3:$BA$3=O$47)*(Humánerő!$L$5:$BA$116=2)*(Tervezettidő!$L$5:$BA$116))</f>
        <v>0</v>
      </c>
      <c r="P53" s="80" cm="1">
        <f t="array" aca="1" ref="P53" ca="1">SUMPRODUCT((Humánerő!$G$5:$G$116=$B53)*(Humánerő!$L$3:$BA$3=P$47)*(Humánerő!$L$5:$BA$116=2)*(Tervezettidő!$L$5:$BA$116))</f>
        <v>0</v>
      </c>
      <c r="Q53" s="80" cm="1">
        <f t="array" aca="1" ref="Q53" ca="1">SUMPRODUCT((Humánerő!$G$5:$G$116=$B53)*(Humánerő!$L$3:$BA$3=Q$47)*(Humánerő!$L$5:$BA$116=2)*(Tervezettidő!$L$5:$BA$116))</f>
        <v>0</v>
      </c>
      <c r="R53" s="80" cm="1">
        <f t="array" aca="1" ref="R53" ca="1">SUMPRODUCT((Humánerő!$G$5:$G$116=$B53)*(Humánerő!$L$3:$BA$3=R$47)*(Humánerő!$L$5:$BA$116=2)*(Tervezettidő!$L$5:$BA$116))</f>
        <v>0</v>
      </c>
      <c r="S53" s="80" cm="1">
        <f t="array" aca="1" ref="S53" ca="1">SUMPRODUCT((Humánerő!$G$5:$G$116=$B53)*(Humánerő!$L$3:$BA$3=S$47)*(Humánerő!$L$5:$BA$116=2)*(Tervezettidő!$L$5:$BA$116))</f>
        <v>0</v>
      </c>
      <c r="T53" s="80" cm="1">
        <f t="array" aca="1" ref="T53" ca="1">SUMPRODUCT((Humánerő!$G$5:$G$116=$B53)*(Humánerő!$L$3:$BA$3=T$47)*(Humánerő!$L$5:$BA$116=2)*(Tervezettidő!$L$5:$BA$116))</f>
        <v>0</v>
      </c>
      <c r="U53" s="80" cm="1">
        <f t="array" aca="1" ref="U53" ca="1">SUMPRODUCT((Humánerő!$G$5:$G$116=$B53)*(Humánerő!$L$3:$BA$3=U$47)*(Humánerő!$L$5:$BA$116=2)*(Tervezettidő!$L$5:$BA$116))</f>
        <v>0</v>
      </c>
      <c r="V53" s="80" cm="1">
        <f t="array" aca="1" ref="V53" ca="1">SUMPRODUCT((Humánerő!$G$5:$G$116=$B53)*(Humánerő!$L$3:$BA$3=V$47)*(Humánerő!$L$5:$BA$116=2)*(Tervezettidő!$L$5:$BA$116))</f>
        <v>0</v>
      </c>
      <c r="W53" s="80" cm="1">
        <f t="array" aca="1" ref="W53" ca="1">SUMPRODUCT((Humánerő!$G$5:$G$116=$B53)*(Humánerő!$L$3:$BA$3=W$47)*(Humánerő!$L$5:$BA$116=2)*(Tervezettidő!$L$5:$BA$116))</f>
        <v>0</v>
      </c>
      <c r="X53" s="80" cm="1">
        <f t="array" aca="1" ref="X53" ca="1">SUMPRODUCT((Humánerő!$G$5:$G$116=$B53)*(Humánerő!$L$3:$BA$3=X$47)*(Humánerő!$L$5:$BA$116=2)*(Tervezettidő!$L$5:$BA$116))</f>
        <v>0</v>
      </c>
      <c r="Y53" s="80" cm="1">
        <f t="array" aca="1" ref="Y53" ca="1">SUMPRODUCT((Humánerő!$G$5:$G$116=$B53)*(Humánerő!$L$3:$BA$3=Y$47)*(Humánerő!$L$5:$BA$116=2)*(Tervezettidő!$L$5:$BA$116))</f>
        <v>0</v>
      </c>
      <c r="Z53" s="80" cm="1">
        <f t="array" aca="1" ref="Z53" ca="1">SUMPRODUCT((Humánerő!$G$5:$G$116=$B53)*(Humánerő!$L$3:$BA$3=Z$47)*(Humánerő!$L$5:$BA$116=2)*(Tervezettidő!$L$5:$BA$116))</f>
        <v>0</v>
      </c>
      <c r="AA53" s="80" cm="1">
        <f t="array" aca="1" ref="AA53" ca="1">SUMPRODUCT((Humánerő!$G$5:$G$116=$B53)*(Humánerő!$L$3:$BA$3=AA$47)*(Humánerő!$L$5:$BA$116=2)*(Tervezettidő!$L$5:$BA$116))</f>
        <v>0</v>
      </c>
      <c r="AB53" s="80" cm="1">
        <f t="array" aca="1" ref="AB53" ca="1">SUMPRODUCT((Humánerő!$G$5:$G$116=$B53)*(Humánerő!$L$3:$BA$3=AB$47)*(Humánerő!$L$5:$BA$116=2)*(Tervezettidő!$L$5:$BA$116))</f>
        <v>0</v>
      </c>
      <c r="AC53" s="80" cm="1">
        <f t="array" aca="1" ref="AC53" ca="1">SUMPRODUCT((Humánerő!$G$5:$G$116=$B53)*(Humánerő!$L$3:$BA$3=AC$47)*(Humánerő!$L$5:$BA$116=2)*(Tervezettidő!$L$5:$BA$116))</f>
        <v>0</v>
      </c>
      <c r="AD53" s="80" cm="1">
        <f t="array" aca="1" ref="AD53" ca="1">SUMPRODUCT((Humánerő!$G$5:$G$116=$B53)*(Humánerő!$L$3:$BA$3=AD$47)*(Humánerő!$L$5:$BA$116=2)*(Tervezettidő!$L$5:$BA$116))</f>
        <v>0</v>
      </c>
      <c r="AE53" s="80" cm="1">
        <f t="array" aca="1" ref="AE53" ca="1">SUMPRODUCT((Humánerő!$G$5:$G$116=$B53)*(Humánerő!$L$3:$BA$3=AE$47)*(Humánerő!$L$5:$BA$116=2)*(Tervezettidő!$L$5:$BA$116))</f>
        <v>0</v>
      </c>
      <c r="AF53" s="80" cm="1">
        <f t="array" aca="1" ref="AF53" ca="1">SUMPRODUCT((Humánerő!$G$5:$G$116=$B53)*(Humánerő!$L$3:$BA$3=AF$47)*(Humánerő!$L$5:$BA$116=2)*(Tervezettidő!$L$5:$BA$116))</f>
        <v>0</v>
      </c>
      <c r="AG53" s="80" cm="1">
        <f t="array" aca="1" ref="AG53" ca="1">SUMPRODUCT((Humánerő!$G$5:$G$116=$B53)*(Humánerő!$L$3:$BA$3=AG$47)*(Humánerő!$L$5:$BA$116=2)*(Tervezettidő!$L$5:$BA$116))</f>
        <v>0</v>
      </c>
      <c r="AH53" s="80" cm="1">
        <f t="array" aca="1" ref="AH53" ca="1">SUMPRODUCT((Humánerő!$G$5:$G$116=$B53)*(Humánerő!$L$3:$BA$3=AH$47)*(Humánerő!$L$5:$BA$116=2)*(Tervezettidő!$L$5:$BA$116))</f>
        <v>0</v>
      </c>
      <c r="AI53" s="80" cm="1">
        <f t="array" aca="1" ref="AI53" ca="1">SUMPRODUCT((Humánerő!$G$5:$G$116=$B53)*(Humánerő!$L$3:$BA$3=AI$47)*(Humánerő!$L$5:$BA$116=2)*(Tervezettidő!$L$5:$BA$116))</f>
        <v>0</v>
      </c>
      <c r="AJ53" s="80" cm="1">
        <f t="array" aca="1" ref="AJ53" ca="1">SUMPRODUCT((Humánerő!$G$5:$G$116=$B53)*(Humánerő!$L$3:$BA$3=AJ$47)*(Humánerő!$L$5:$BA$116=2)*(Tervezettidő!$L$5:$BA$116))</f>
        <v>0</v>
      </c>
      <c r="AK53" s="80" cm="1">
        <f t="array" aca="1" ref="AK53" ca="1">SUMPRODUCT((Humánerő!$G$5:$G$116=$B53)*(Humánerő!$L$3:$BA$3=AK$47)*(Humánerő!$L$5:$BA$116=2)*(Tervezettidő!$L$5:$BA$116))</f>
        <v>0</v>
      </c>
      <c r="AL53" s="80" cm="1">
        <f t="array" aca="1" ref="AL53" ca="1">SUMPRODUCT((Humánerő!$G$5:$G$116=$B53)*(Humánerő!$L$3:$BA$3=AL$47)*(Humánerő!$L$5:$BA$116=2)*(Tervezettidő!$L$5:$BA$116))</f>
        <v>0</v>
      </c>
      <c r="AM53" s="80" cm="1">
        <f t="array" aca="1" ref="AM53" ca="1">SUMPRODUCT((Humánerő!$G$5:$G$116=$B53)*(Humánerő!$L$3:$BA$3=AM$47)*(Humánerő!$L$5:$BA$116=2)*(Tervezettidő!$L$5:$BA$116))</f>
        <v>0</v>
      </c>
      <c r="AN53" s="80" cm="1">
        <f t="array" aca="1" ref="AN53" ca="1">SUMPRODUCT((Humánerő!$G$5:$G$116=$B53)*(Humánerő!$L$3:$BA$3=AN$47)*(Humánerő!$L$5:$BA$116=2)*(Tervezettidő!$L$5:$BA$116))</f>
        <v>0</v>
      </c>
      <c r="AO53" s="80" cm="1">
        <f t="array" aca="1" ref="AO53" ca="1">SUMPRODUCT((Humánerő!$G$5:$G$116=$B53)*(Humánerő!$L$3:$BA$3=AO$47)*(Humánerő!$L$5:$BA$116=2)*(Tervezettidő!$L$5:$BA$116))</f>
        <v>0</v>
      </c>
      <c r="AP53" s="80" cm="1">
        <f t="array" aca="1" ref="AP53" ca="1">SUMPRODUCT((Humánerő!$G$5:$G$116=$B53)*(Humánerő!$L$3:$BA$3=AP$47)*(Humánerő!$L$5:$BA$116=2)*(Tervezettidő!$L$5:$BA$116))</f>
        <v>0</v>
      </c>
      <c r="AQ53" s="80" cm="1">
        <f t="array" aca="1" ref="AQ53" ca="1">SUMPRODUCT((Humánerő!$G$5:$G$116=$B53)*(Humánerő!$L$3:$BA$3=AQ$47)*(Humánerő!$L$5:$BA$116=2)*(Tervezettidő!$L$5:$BA$116))</f>
        <v>0</v>
      </c>
      <c r="AR53" s="80" cm="1">
        <f t="array" aca="1" ref="AR53" ca="1">SUMPRODUCT((Humánerő!$G$5:$G$116=$B53)*(Humánerő!$L$3:$BA$3=AR$47)*(Humánerő!$L$5:$BA$116=2)*(Tervezettidő!$L$5:$BA$116))</f>
        <v>0</v>
      </c>
      <c r="AS53" s="113" cm="1">
        <f t="array" aca="1" ref="AS53" ca="1">SUMPRODUCT((Humánerő!$G$5:$G$116=$B53)*(Humánerő!$L$3:$BA$3=AS$47)*(Humánerő!$L$5:$BA$116=2)*(Tervezettidő!$L$5:$BA$116))</f>
        <v>0</v>
      </c>
    </row>
    <row r="54" spans="1:45" x14ac:dyDescent="0.3">
      <c r="A54" s="112">
        <v>6</v>
      </c>
      <c r="B54" s="70" t="s">
        <v>208</v>
      </c>
      <c r="C54" s="80">
        <f t="shared" ca="1" si="138"/>
        <v>2.1874999999999999E-2</v>
      </c>
      <c r="D54" s="80" cm="1">
        <f t="array" aca="1" ref="D54" ca="1">SUMPRODUCT((Humánerő!$G$5:$G$116=$B54)*(Humánerő!$L$3:$BA$3=D$47)*(Humánerő!$L$5:$BA$116=2)*(Tervezettidő!$L$5:$BA$116))</f>
        <v>0</v>
      </c>
      <c r="E54" s="80" cm="1">
        <f t="array" aca="1" ref="E54" ca="1">SUMPRODUCT((Humánerő!$G$5:$G$116=$B54)*(Humánerő!$L$3:$BA$3=E$47)*(Humánerő!$L$5:$BA$116=2)*(Tervezettidő!$L$5:$BA$116))</f>
        <v>0</v>
      </c>
      <c r="F54" s="80" cm="1">
        <f t="array" aca="1" ref="F54" ca="1">SUMPRODUCT((Humánerő!$G$5:$G$116=$B54)*(Humánerő!$L$3:$BA$3=F$47)*(Humánerő!$L$5:$BA$116=2)*(Tervezettidő!$L$5:$BA$116))</f>
        <v>0</v>
      </c>
      <c r="G54" s="80" cm="1">
        <f t="array" aca="1" ref="G54" ca="1">SUMPRODUCT((Humánerő!$G$5:$G$116=$B54)*(Humánerő!$L$3:$BA$3=G$47)*(Humánerő!$L$5:$BA$116=2)*(Tervezettidő!$L$5:$BA$116))</f>
        <v>0</v>
      </c>
      <c r="H54" s="80" cm="1">
        <f t="array" aca="1" ref="H54" ca="1">SUMPRODUCT((Humánerő!$G$5:$G$116=$B54)*(Humánerő!$L$3:$BA$3=H$47)*(Humánerő!$L$5:$BA$116=2)*(Tervezettidő!$L$5:$BA$116))</f>
        <v>0</v>
      </c>
      <c r="I54" s="80" cm="1">
        <f t="array" aca="1" ref="I54" ca="1">SUMPRODUCT((Humánerő!$G$5:$G$116=$B54)*(Humánerő!$L$3:$BA$3=I$47)*(Humánerő!$L$5:$BA$116=2)*(Tervezettidő!$L$5:$BA$116))</f>
        <v>0</v>
      </c>
      <c r="J54" s="80" cm="1">
        <f t="array" aca="1" ref="J54" ca="1">SUMPRODUCT((Humánerő!$G$5:$G$116=$B54)*(Humánerő!$L$3:$BA$3=J$47)*(Humánerő!$L$5:$BA$116=2)*(Tervezettidő!$L$5:$BA$116))</f>
        <v>0</v>
      </c>
      <c r="K54" s="80" cm="1">
        <f t="array" aca="1" ref="K54" ca="1">SUMPRODUCT((Humánerő!$G$5:$G$116=$B54)*(Humánerő!$L$3:$BA$3=K$47)*(Humánerő!$L$5:$BA$116=2)*(Tervezettidő!$L$5:$BA$116))</f>
        <v>0</v>
      </c>
      <c r="L54" s="80" cm="1">
        <f t="array" aca="1" ref="L54" ca="1">SUMPRODUCT((Humánerő!$G$5:$G$116=$B54)*(Humánerő!$L$3:$BA$3=L$47)*(Humánerő!$L$5:$BA$116=2)*(Tervezettidő!$L$5:$BA$116))</f>
        <v>0</v>
      </c>
      <c r="M54" s="80" cm="1">
        <f t="array" aca="1" ref="M54" ca="1">SUMPRODUCT((Humánerő!$G$5:$G$116=$B54)*(Humánerő!$L$3:$BA$3=M$47)*(Humánerő!$L$5:$BA$116=2)*(Tervezettidő!$L$5:$BA$116))</f>
        <v>0</v>
      </c>
      <c r="N54" s="80" cm="1">
        <f t="array" aca="1" ref="N54" ca="1">SUMPRODUCT((Humánerő!$G$5:$G$116=$B54)*(Humánerő!$L$3:$BA$3=N$47)*(Humánerő!$L$5:$BA$116=2)*(Tervezettidő!$L$5:$BA$116))</f>
        <v>0</v>
      </c>
      <c r="O54" s="80" cm="1">
        <f t="array" aca="1" ref="O54" ca="1">SUMPRODUCT((Humánerő!$G$5:$G$116=$B54)*(Humánerő!$L$3:$BA$3=O$47)*(Humánerő!$L$5:$BA$116=2)*(Tervezettidő!$L$5:$BA$116))</f>
        <v>0</v>
      </c>
      <c r="P54" s="80" cm="1">
        <f t="array" aca="1" ref="P54" ca="1">SUMPRODUCT((Humánerő!$G$5:$G$116=$B54)*(Humánerő!$L$3:$BA$3=P$47)*(Humánerő!$L$5:$BA$116=2)*(Tervezettidő!$L$5:$BA$116))</f>
        <v>0</v>
      </c>
      <c r="Q54" s="80" cm="1">
        <f t="array" aca="1" ref="Q54" ca="1">SUMPRODUCT((Humánerő!$G$5:$G$116=$B54)*(Humánerő!$L$3:$BA$3=Q$47)*(Humánerő!$L$5:$BA$116=2)*(Tervezettidő!$L$5:$BA$116))</f>
        <v>0</v>
      </c>
      <c r="R54" s="80" cm="1">
        <f t="array" aca="1" ref="R54" ca="1">SUMPRODUCT((Humánerő!$G$5:$G$116=$B54)*(Humánerő!$L$3:$BA$3=R$47)*(Humánerő!$L$5:$BA$116=2)*(Tervezettidő!$L$5:$BA$116))</f>
        <v>0</v>
      </c>
      <c r="S54" s="80" cm="1">
        <f t="array" aca="1" ref="S54" ca="1">SUMPRODUCT((Humánerő!$G$5:$G$116=$B54)*(Humánerő!$L$3:$BA$3=S$47)*(Humánerő!$L$5:$BA$116=2)*(Tervezettidő!$L$5:$BA$116))</f>
        <v>0</v>
      </c>
      <c r="T54" s="80" cm="1">
        <f t="array" aca="1" ref="T54" ca="1">SUMPRODUCT((Humánerő!$G$5:$G$116=$B54)*(Humánerő!$L$3:$BA$3=T$47)*(Humánerő!$L$5:$BA$116=2)*(Tervezettidő!$L$5:$BA$116))</f>
        <v>2.1874999999999999E-2</v>
      </c>
      <c r="U54" s="80" cm="1">
        <f t="array" aca="1" ref="U54" ca="1">SUMPRODUCT((Humánerő!$G$5:$G$116=$B54)*(Humánerő!$L$3:$BA$3=U$47)*(Humánerő!$L$5:$BA$116=2)*(Tervezettidő!$L$5:$BA$116))</f>
        <v>0</v>
      </c>
      <c r="V54" s="80" cm="1">
        <f t="array" aca="1" ref="V54" ca="1">SUMPRODUCT((Humánerő!$G$5:$G$116=$B54)*(Humánerő!$L$3:$BA$3=V$47)*(Humánerő!$L$5:$BA$116=2)*(Tervezettidő!$L$5:$BA$116))</f>
        <v>0</v>
      </c>
      <c r="W54" s="80" cm="1">
        <f t="array" aca="1" ref="W54" ca="1">SUMPRODUCT((Humánerő!$G$5:$G$116=$B54)*(Humánerő!$L$3:$BA$3=W$47)*(Humánerő!$L$5:$BA$116=2)*(Tervezettidő!$L$5:$BA$116))</f>
        <v>0</v>
      </c>
      <c r="X54" s="80" cm="1">
        <f t="array" aca="1" ref="X54" ca="1">SUMPRODUCT((Humánerő!$G$5:$G$116=$B54)*(Humánerő!$L$3:$BA$3=X$47)*(Humánerő!$L$5:$BA$116=2)*(Tervezettidő!$L$5:$BA$116))</f>
        <v>0</v>
      </c>
      <c r="Y54" s="80" cm="1">
        <f t="array" aca="1" ref="Y54" ca="1">SUMPRODUCT((Humánerő!$G$5:$G$116=$B54)*(Humánerő!$L$3:$BA$3=Y$47)*(Humánerő!$L$5:$BA$116=2)*(Tervezettidő!$L$5:$BA$116))</f>
        <v>0</v>
      </c>
      <c r="Z54" s="80" cm="1">
        <f t="array" aca="1" ref="Z54" ca="1">SUMPRODUCT((Humánerő!$G$5:$G$116=$B54)*(Humánerő!$L$3:$BA$3=Z$47)*(Humánerő!$L$5:$BA$116=2)*(Tervezettidő!$L$5:$BA$116))</f>
        <v>0</v>
      </c>
      <c r="AA54" s="80" cm="1">
        <f t="array" aca="1" ref="AA54" ca="1">SUMPRODUCT((Humánerő!$G$5:$G$116=$B54)*(Humánerő!$L$3:$BA$3=AA$47)*(Humánerő!$L$5:$BA$116=2)*(Tervezettidő!$L$5:$BA$116))</f>
        <v>0</v>
      </c>
      <c r="AB54" s="80" cm="1">
        <f t="array" aca="1" ref="AB54" ca="1">SUMPRODUCT((Humánerő!$G$5:$G$116=$B54)*(Humánerő!$L$3:$BA$3=AB$47)*(Humánerő!$L$5:$BA$116=2)*(Tervezettidő!$L$5:$BA$116))</f>
        <v>0</v>
      </c>
      <c r="AC54" s="80" cm="1">
        <f t="array" aca="1" ref="AC54" ca="1">SUMPRODUCT((Humánerő!$G$5:$G$116=$B54)*(Humánerő!$L$3:$BA$3=AC$47)*(Humánerő!$L$5:$BA$116=2)*(Tervezettidő!$L$5:$BA$116))</f>
        <v>0</v>
      </c>
      <c r="AD54" s="80" cm="1">
        <f t="array" aca="1" ref="AD54" ca="1">SUMPRODUCT((Humánerő!$G$5:$G$116=$B54)*(Humánerő!$L$3:$BA$3=AD$47)*(Humánerő!$L$5:$BA$116=2)*(Tervezettidő!$L$5:$BA$116))</f>
        <v>0</v>
      </c>
      <c r="AE54" s="80" cm="1">
        <f t="array" aca="1" ref="AE54" ca="1">SUMPRODUCT((Humánerő!$G$5:$G$116=$B54)*(Humánerő!$L$3:$BA$3=AE$47)*(Humánerő!$L$5:$BA$116=2)*(Tervezettidő!$L$5:$BA$116))</f>
        <v>0</v>
      </c>
      <c r="AF54" s="80" cm="1">
        <f t="array" aca="1" ref="AF54" ca="1">SUMPRODUCT((Humánerő!$G$5:$G$116=$B54)*(Humánerő!$L$3:$BA$3=AF$47)*(Humánerő!$L$5:$BA$116=2)*(Tervezettidő!$L$5:$BA$116))</f>
        <v>0</v>
      </c>
      <c r="AG54" s="80" cm="1">
        <f t="array" aca="1" ref="AG54" ca="1">SUMPRODUCT((Humánerő!$G$5:$G$116=$B54)*(Humánerő!$L$3:$BA$3=AG$47)*(Humánerő!$L$5:$BA$116=2)*(Tervezettidő!$L$5:$BA$116))</f>
        <v>0</v>
      </c>
      <c r="AH54" s="80" cm="1">
        <f t="array" aca="1" ref="AH54" ca="1">SUMPRODUCT((Humánerő!$G$5:$G$116=$B54)*(Humánerő!$L$3:$BA$3=AH$47)*(Humánerő!$L$5:$BA$116=2)*(Tervezettidő!$L$5:$BA$116))</f>
        <v>0</v>
      </c>
      <c r="AI54" s="80" cm="1">
        <f t="array" aca="1" ref="AI54" ca="1">SUMPRODUCT((Humánerő!$G$5:$G$116=$B54)*(Humánerő!$L$3:$BA$3=AI$47)*(Humánerő!$L$5:$BA$116=2)*(Tervezettidő!$L$5:$BA$116))</f>
        <v>0</v>
      </c>
      <c r="AJ54" s="80" cm="1">
        <f t="array" aca="1" ref="AJ54" ca="1">SUMPRODUCT((Humánerő!$G$5:$G$116=$B54)*(Humánerő!$L$3:$BA$3=AJ$47)*(Humánerő!$L$5:$BA$116=2)*(Tervezettidő!$L$5:$BA$116))</f>
        <v>0</v>
      </c>
      <c r="AK54" s="80" cm="1">
        <f t="array" aca="1" ref="AK54" ca="1">SUMPRODUCT((Humánerő!$G$5:$G$116=$B54)*(Humánerő!$L$3:$BA$3=AK$47)*(Humánerő!$L$5:$BA$116=2)*(Tervezettidő!$L$5:$BA$116))</f>
        <v>0</v>
      </c>
      <c r="AL54" s="80" cm="1">
        <f t="array" aca="1" ref="AL54" ca="1">SUMPRODUCT((Humánerő!$G$5:$G$116=$B54)*(Humánerő!$L$3:$BA$3=AL$47)*(Humánerő!$L$5:$BA$116=2)*(Tervezettidő!$L$5:$BA$116))</f>
        <v>0</v>
      </c>
      <c r="AM54" s="80" cm="1">
        <f t="array" aca="1" ref="AM54" ca="1">SUMPRODUCT((Humánerő!$G$5:$G$116=$B54)*(Humánerő!$L$3:$BA$3=AM$47)*(Humánerő!$L$5:$BA$116=2)*(Tervezettidő!$L$5:$BA$116))</f>
        <v>0</v>
      </c>
      <c r="AN54" s="80" cm="1">
        <f t="array" aca="1" ref="AN54" ca="1">SUMPRODUCT((Humánerő!$G$5:$G$116=$B54)*(Humánerő!$L$3:$BA$3=AN$47)*(Humánerő!$L$5:$BA$116=2)*(Tervezettidő!$L$5:$BA$116))</f>
        <v>0</v>
      </c>
      <c r="AO54" s="80" cm="1">
        <f t="array" aca="1" ref="AO54" ca="1">SUMPRODUCT((Humánerő!$G$5:$G$116=$B54)*(Humánerő!$L$3:$BA$3=AO$47)*(Humánerő!$L$5:$BA$116=2)*(Tervezettidő!$L$5:$BA$116))</f>
        <v>0</v>
      </c>
      <c r="AP54" s="80" cm="1">
        <f t="array" aca="1" ref="AP54" ca="1">SUMPRODUCT((Humánerő!$G$5:$G$116=$B54)*(Humánerő!$L$3:$BA$3=AP$47)*(Humánerő!$L$5:$BA$116=2)*(Tervezettidő!$L$5:$BA$116))</f>
        <v>0</v>
      </c>
      <c r="AQ54" s="80" cm="1">
        <f t="array" aca="1" ref="AQ54" ca="1">SUMPRODUCT((Humánerő!$G$5:$G$116=$B54)*(Humánerő!$L$3:$BA$3=AQ$47)*(Humánerő!$L$5:$BA$116=2)*(Tervezettidő!$L$5:$BA$116))</f>
        <v>0</v>
      </c>
      <c r="AR54" s="80" cm="1">
        <f t="array" aca="1" ref="AR54" ca="1">SUMPRODUCT((Humánerő!$G$5:$G$116=$B54)*(Humánerő!$L$3:$BA$3=AR$47)*(Humánerő!$L$5:$BA$116=2)*(Tervezettidő!$L$5:$BA$116))</f>
        <v>0</v>
      </c>
      <c r="AS54" s="113" cm="1">
        <f t="array" aca="1" ref="AS54" ca="1">SUMPRODUCT((Humánerő!$G$5:$G$116=$B54)*(Humánerő!$L$3:$BA$3=AS$47)*(Humánerő!$L$5:$BA$116=2)*(Tervezettidő!$L$5:$BA$116))</f>
        <v>0</v>
      </c>
    </row>
    <row r="55" spans="1:45" x14ac:dyDescent="0.3">
      <c r="A55" s="112">
        <v>7</v>
      </c>
      <c r="B55" s="70" t="s">
        <v>205</v>
      </c>
      <c r="C55" s="80">
        <f t="shared" ca="1" si="138"/>
        <v>0</v>
      </c>
      <c r="D55" s="80" cm="1">
        <f t="array" aca="1" ref="D55" ca="1">SUMPRODUCT((Humánerő!$G$5:$G$116=$B55)*(Humánerő!$L$3:$BA$3=D$47)*(Humánerő!$L$5:$BA$116=2)*(Tervezettidő!$L$5:$BA$116))</f>
        <v>0</v>
      </c>
      <c r="E55" s="80" cm="1">
        <f t="array" aca="1" ref="E55" ca="1">SUMPRODUCT((Humánerő!$G$5:$G$116=$B55)*(Humánerő!$L$3:$BA$3=E$47)*(Humánerő!$L$5:$BA$116=2)*(Tervezettidő!$L$5:$BA$116))</f>
        <v>0</v>
      </c>
      <c r="F55" s="80" cm="1">
        <f t="array" aca="1" ref="F55" ca="1">SUMPRODUCT((Humánerő!$G$5:$G$116=$B55)*(Humánerő!$L$3:$BA$3=F$47)*(Humánerő!$L$5:$BA$116=2)*(Tervezettidő!$L$5:$BA$116))</f>
        <v>0</v>
      </c>
      <c r="G55" s="80" cm="1">
        <f t="array" aca="1" ref="G55" ca="1">SUMPRODUCT((Humánerő!$G$5:$G$116=$B55)*(Humánerő!$L$3:$BA$3=G$47)*(Humánerő!$L$5:$BA$116=2)*(Tervezettidő!$L$5:$BA$116))</f>
        <v>0</v>
      </c>
      <c r="H55" s="80" cm="1">
        <f t="array" aca="1" ref="H55" ca="1">SUMPRODUCT((Humánerő!$G$5:$G$116=$B55)*(Humánerő!$L$3:$BA$3=H$47)*(Humánerő!$L$5:$BA$116=2)*(Tervezettidő!$L$5:$BA$116))</f>
        <v>0</v>
      </c>
      <c r="I55" s="80" cm="1">
        <f t="array" aca="1" ref="I55" ca="1">SUMPRODUCT((Humánerő!$G$5:$G$116=$B55)*(Humánerő!$L$3:$BA$3=I$47)*(Humánerő!$L$5:$BA$116=2)*(Tervezettidő!$L$5:$BA$116))</f>
        <v>0</v>
      </c>
      <c r="J55" s="80" cm="1">
        <f t="array" aca="1" ref="J55" ca="1">SUMPRODUCT((Humánerő!$G$5:$G$116=$B55)*(Humánerő!$L$3:$BA$3=J$47)*(Humánerő!$L$5:$BA$116=2)*(Tervezettidő!$L$5:$BA$116))</f>
        <v>0</v>
      </c>
      <c r="K55" s="80" cm="1">
        <f t="array" aca="1" ref="K55" ca="1">SUMPRODUCT((Humánerő!$G$5:$G$116=$B55)*(Humánerő!$L$3:$BA$3=K$47)*(Humánerő!$L$5:$BA$116=2)*(Tervezettidő!$L$5:$BA$116))</f>
        <v>0</v>
      </c>
      <c r="L55" s="80" cm="1">
        <f t="array" aca="1" ref="L55" ca="1">SUMPRODUCT((Humánerő!$G$5:$G$116=$B55)*(Humánerő!$L$3:$BA$3=L$47)*(Humánerő!$L$5:$BA$116=2)*(Tervezettidő!$L$5:$BA$116))</f>
        <v>0</v>
      </c>
      <c r="M55" s="80" cm="1">
        <f t="array" aca="1" ref="M55" ca="1">SUMPRODUCT((Humánerő!$G$5:$G$116=$B55)*(Humánerő!$L$3:$BA$3=M$47)*(Humánerő!$L$5:$BA$116=2)*(Tervezettidő!$L$5:$BA$116))</f>
        <v>0</v>
      </c>
      <c r="N55" s="80" cm="1">
        <f t="array" aca="1" ref="N55" ca="1">SUMPRODUCT((Humánerő!$G$5:$G$116=$B55)*(Humánerő!$L$3:$BA$3=N$47)*(Humánerő!$L$5:$BA$116=2)*(Tervezettidő!$L$5:$BA$116))</f>
        <v>0</v>
      </c>
      <c r="O55" s="80" cm="1">
        <f t="array" aca="1" ref="O55" ca="1">SUMPRODUCT((Humánerő!$G$5:$G$116=$B55)*(Humánerő!$L$3:$BA$3=O$47)*(Humánerő!$L$5:$BA$116=2)*(Tervezettidő!$L$5:$BA$116))</f>
        <v>0</v>
      </c>
      <c r="P55" s="80" cm="1">
        <f t="array" aca="1" ref="P55" ca="1">SUMPRODUCT((Humánerő!$G$5:$G$116=$B55)*(Humánerő!$L$3:$BA$3=P$47)*(Humánerő!$L$5:$BA$116=2)*(Tervezettidő!$L$5:$BA$116))</f>
        <v>0</v>
      </c>
      <c r="Q55" s="80" cm="1">
        <f t="array" aca="1" ref="Q55" ca="1">SUMPRODUCT((Humánerő!$G$5:$G$116=$B55)*(Humánerő!$L$3:$BA$3=Q$47)*(Humánerő!$L$5:$BA$116=2)*(Tervezettidő!$L$5:$BA$116))</f>
        <v>0</v>
      </c>
      <c r="R55" s="80" cm="1">
        <f t="array" aca="1" ref="R55" ca="1">SUMPRODUCT((Humánerő!$G$5:$G$116=$B55)*(Humánerő!$L$3:$BA$3=R$47)*(Humánerő!$L$5:$BA$116=2)*(Tervezettidő!$L$5:$BA$116))</f>
        <v>0</v>
      </c>
      <c r="S55" s="80" cm="1">
        <f t="array" aca="1" ref="S55" ca="1">SUMPRODUCT((Humánerő!$G$5:$G$116=$B55)*(Humánerő!$L$3:$BA$3=S$47)*(Humánerő!$L$5:$BA$116=2)*(Tervezettidő!$L$5:$BA$116))</f>
        <v>0</v>
      </c>
      <c r="T55" s="80" cm="1">
        <f t="array" aca="1" ref="T55" ca="1">SUMPRODUCT((Humánerő!$G$5:$G$116=$B55)*(Humánerő!$L$3:$BA$3=T$47)*(Humánerő!$L$5:$BA$116=2)*(Tervezettidő!$L$5:$BA$116))</f>
        <v>0</v>
      </c>
      <c r="U55" s="80" cm="1">
        <f t="array" aca="1" ref="U55" ca="1">SUMPRODUCT((Humánerő!$G$5:$G$116=$B55)*(Humánerő!$L$3:$BA$3=U$47)*(Humánerő!$L$5:$BA$116=2)*(Tervezettidő!$L$5:$BA$116))</f>
        <v>0</v>
      </c>
      <c r="V55" s="80" cm="1">
        <f t="array" aca="1" ref="V55" ca="1">SUMPRODUCT((Humánerő!$G$5:$G$116=$B55)*(Humánerő!$L$3:$BA$3=V$47)*(Humánerő!$L$5:$BA$116=2)*(Tervezettidő!$L$5:$BA$116))</f>
        <v>0</v>
      </c>
      <c r="W55" s="80" cm="1">
        <f t="array" aca="1" ref="W55" ca="1">SUMPRODUCT((Humánerő!$G$5:$G$116=$B55)*(Humánerő!$L$3:$BA$3=W$47)*(Humánerő!$L$5:$BA$116=2)*(Tervezettidő!$L$5:$BA$116))</f>
        <v>0</v>
      </c>
      <c r="X55" s="80" cm="1">
        <f t="array" aca="1" ref="X55" ca="1">SUMPRODUCT((Humánerő!$G$5:$G$116=$B55)*(Humánerő!$L$3:$BA$3=X$47)*(Humánerő!$L$5:$BA$116=2)*(Tervezettidő!$L$5:$BA$116))</f>
        <v>0</v>
      </c>
      <c r="Y55" s="80" cm="1">
        <f t="array" aca="1" ref="Y55" ca="1">SUMPRODUCT((Humánerő!$G$5:$G$116=$B55)*(Humánerő!$L$3:$BA$3=Y$47)*(Humánerő!$L$5:$BA$116=2)*(Tervezettidő!$L$5:$BA$116))</f>
        <v>0</v>
      </c>
      <c r="Z55" s="80" cm="1">
        <f t="array" aca="1" ref="Z55" ca="1">SUMPRODUCT((Humánerő!$G$5:$G$116=$B55)*(Humánerő!$L$3:$BA$3=Z$47)*(Humánerő!$L$5:$BA$116=2)*(Tervezettidő!$L$5:$BA$116))</f>
        <v>0</v>
      </c>
      <c r="AA55" s="80" cm="1">
        <f t="array" aca="1" ref="AA55" ca="1">SUMPRODUCT((Humánerő!$G$5:$G$116=$B55)*(Humánerő!$L$3:$BA$3=AA$47)*(Humánerő!$L$5:$BA$116=2)*(Tervezettidő!$L$5:$BA$116))</f>
        <v>0</v>
      </c>
      <c r="AB55" s="80" cm="1">
        <f t="array" aca="1" ref="AB55" ca="1">SUMPRODUCT((Humánerő!$G$5:$G$116=$B55)*(Humánerő!$L$3:$BA$3=AB$47)*(Humánerő!$L$5:$BA$116=2)*(Tervezettidő!$L$5:$BA$116))</f>
        <v>0</v>
      </c>
      <c r="AC55" s="80" cm="1">
        <f t="array" aca="1" ref="AC55" ca="1">SUMPRODUCT((Humánerő!$G$5:$G$116=$B55)*(Humánerő!$L$3:$BA$3=AC$47)*(Humánerő!$L$5:$BA$116=2)*(Tervezettidő!$L$5:$BA$116))</f>
        <v>0</v>
      </c>
      <c r="AD55" s="80" cm="1">
        <f t="array" aca="1" ref="AD55" ca="1">SUMPRODUCT((Humánerő!$G$5:$G$116=$B55)*(Humánerő!$L$3:$BA$3=AD$47)*(Humánerő!$L$5:$BA$116=2)*(Tervezettidő!$L$5:$BA$116))</f>
        <v>0</v>
      </c>
      <c r="AE55" s="80" cm="1">
        <f t="array" aca="1" ref="AE55" ca="1">SUMPRODUCT((Humánerő!$G$5:$G$116=$B55)*(Humánerő!$L$3:$BA$3=AE$47)*(Humánerő!$L$5:$BA$116=2)*(Tervezettidő!$L$5:$BA$116))</f>
        <v>0</v>
      </c>
      <c r="AF55" s="80" cm="1">
        <f t="array" aca="1" ref="AF55" ca="1">SUMPRODUCT((Humánerő!$G$5:$G$116=$B55)*(Humánerő!$L$3:$BA$3=AF$47)*(Humánerő!$L$5:$BA$116=2)*(Tervezettidő!$L$5:$BA$116))</f>
        <v>0</v>
      </c>
      <c r="AG55" s="80" cm="1">
        <f t="array" aca="1" ref="AG55" ca="1">SUMPRODUCT((Humánerő!$G$5:$G$116=$B55)*(Humánerő!$L$3:$BA$3=AG$47)*(Humánerő!$L$5:$BA$116=2)*(Tervezettidő!$L$5:$BA$116))</f>
        <v>0</v>
      </c>
      <c r="AH55" s="80" cm="1">
        <f t="array" aca="1" ref="AH55" ca="1">SUMPRODUCT((Humánerő!$G$5:$G$116=$B55)*(Humánerő!$L$3:$BA$3=AH$47)*(Humánerő!$L$5:$BA$116=2)*(Tervezettidő!$L$5:$BA$116))</f>
        <v>0</v>
      </c>
      <c r="AI55" s="80" cm="1">
        <f t="array" aca="1" ref="AI55" ca="1">SUMPRODUCT((Humánerő!$G$5:$G$116=$B55)*(Humánerő!$L$3:$BA$3=AI$47)*(Humánerő!$L$5:$BA$116=2)*(Tervezettidő!$L$5:$BA$116))</f>
        <v>0</v>
      </c>
      <c r="AJ55" s="80" cm="1">
        <f t="array" aca="1" ref="AJ55" ca="1">SUMPRODUCT((Humánerő!$G$5:$G$116=$B55)*(Humánerő!$L$3:$BA$3=AJ$47)*(Humánerő!$L$5:$BA$116=2)*(Tervezettidő!$L$5:$BA$116))</f>
        <v>0</v>
      </c>
      <c r="AK55" s="80" cm="1">
        <f t="array" aca="1" ref="AK55" ca="1">SUMPRODUCT((Humánerő!$G$5:$G$116=$B55)*(Humánerő!$L$3:$BA$3=AK$47)*(Humánerő!$L$5:$BA$116=2)*(Tervezettidő!$L$5:$BA$116))</f>
        <v>0</v>
      </c>
      <c r="AL55" s="80" cm="1">
        <f t="array" aca="1" ref="AL55" ca="1">SUMPRODUCT((Humánerő!$G$5:$G$116=$B55)*(Humánerő!$L$3:$BA$3=AL$47)*(Humánerő!$L$5:$BA$116=2)*(Tervezettidő!$L$5:$BA$116))</f>
        <v>0</v>
      </c>
      <c r="AM55" s="80" cm="1">
        <f t="array" aca="1" ref="AM55" ca="1">SUMPRODUCT((Humánerő!$G$5:$G$116=$B55)*(Humánerő!$L$3:$BA$3=AM$47)*(Humánerő!$L$5:$BA$116=2)*(Tervezettidő!$L$5:$BA$116))</f>
        <v>0</v>
      </c>
      <c r="AN55" s="80" cm="1">
        <f t="array" aca="1" ref="AN55" ca="1">SUMPRODUCT((Humánerő!$G$5:$G$116=$B55)*(Humánerő!$L$3:$BA$3=AN$47)*(Humánerő!$L$5:$BA$116=2)*(Tervezettidő!$L$5:$BA$116))</f>
        <v>0</v>
      </c>
      <c r="AO55" s="80" cm="1">
        <f t="array" aca="1" ref="AO55" ca="1">SUMPRODUCT((Humánerő!$G$5:$G$116=$B55)*(Humánerő!$L$3:$BA$3=AO$47)*(Humánerő!$L$5:$BA$116=2)*(Tervezettidő!$L$5:$BA$116))</f>
        <v>0</v>
      </c>
      <c r="AP55" s="80" cm="1">
        <f t="array" aca="1" ref="AP55" ca="1">SUMPRODUCT((Humánerő!$G$5:$G$116=$B55)*(Humánerő!$L$3:$BA$3=AP$47)*(Humánerő!$L$5:$BA$116=2)*(Tervezettidő!$L$5:$BA$116))</f>
        <v>0</v>
      </c>
      <c r="AQ55" s="80" cm="1">
        <f t="array" aca="1" ref="AQ55" ca="1">SUMPRODUCT((Humánerő!$G$5:$G$116=$B55)*(Humánerő!$L$3:$BA$3=AQ$47)*(Humánerő!$L$5:$BA$116=2)*(Tervezettidő!$L$5:$BA$116))</f>
        <v>0</v>
      </c>
      <c r="AR55" s="80" cm="1">
        <f t="array" aca="1" ref="AR55" ca="1">SUMPRODUCT((Humánerő!$G$5:$G$116=$B55)*(Humánerő!$L$3:$BA$3=AR$47)*(Humánerő!$L$5:$BA$116=2)*(Tervezettidő!$L$5:$BA$116))</f>
        <v>0</v>
      </c>
      <c r="AS55" s="113" cm="1">
        <f t="array" aca="1" ref="AS55" ca="1">SUMPRODUCT((Humánerő!$G$5:$G$116=$B55)*(Humánerő!$L$3:$BA$3=AS$47)*(Humánerő!$L$5:$BA$116=2)*(Tervezettidő!$L$5:$BA$116))</f>
        <v>0</v>
      </c>
    </row>
    <row r="56" spans="1:45" ht="15" thickBot="1" x14ac:dyDescent="0.35">
      <c r="A56" s="114">
        <v>8</v>
      </c>
      <c r="B56" s="115" t="s">
        <v>173</v>
      </c>
      <c r="C56" s="116">
        <f t="shared" ca="1" si="138"/>
        <v>0</v>
      </c>
      <c r="D56" s="116" cm="1">
        <f t="array" aca="1" ref="D56" ca="1">SUMPRODUCT((Humánerő!$G$5:$G$116=$B56)*(Humánerő!$L$3:$BA$3=D$47)*(Humánerő!$L$5:$BA$116=2)*(Tervezettidő!$L$5:$BA$116))</f>
        <v>0</v>
      </c>
      <c r="E56" s="116" cm="1">
        <f t="array" aca="1" ref="E56" ca="1">SUMPRODUCT((Humánerő!$G$5:$G$116=$B56)*(Humánerő!$L$3:$BA$3=E$47)*(Humánerő!$L$5:$BA$116=2)*(Tervezettidő!$L$5:$BA$116))</f>
        <v>0</v>
      </c>
      <c r="F56" s="116" cm="1">
        <f t="array" aca="1" ref="F56" ca="1">SUMPRODUCT((Humánerő!$G$5:$G$116=$B56)*(Humánerő!$L$3:$BA$3=F$47)*(Humánerő!$L$5:$BA$116=2)*(Tervezettidő!$L$5:$BA$116))</f>
        <v>0</v>
      </c>
      <c r="G56" s="116" cm="1">
        <f t="array" aca="1" ref="G56" ca="1">SUMPRODUCT((Humánerő!$G$5:$G$116=$B56)*(Humánerő!$L$3:$BA$3=G$47)*(Humánerő!$L$5:$BA$116=2)*(Tervezettidő!$L$5:$BA$116))</f>
        <v>0</v>
      </c>
      <c r="H56" s="116" cm="1">
        <f t="array" aca="1" ref="H56" ca="1">SUMPRODUCT((Humánerő!$G$5:$G$116=$B56)*(Humánerő!$L$3:$BA$3=H$47)*(Humánerő!$L$5:$BA$116=2)*(Tervezettidő!$L$5:$BA$116))</f>
        <v>0</v>
      </c>
      <c r="I56" s="116" cm="1">
        <f t="array" aca="1" ref="I56" ca="1">SUMPRODUCT((Humánerő!$G$5:$G$116=$B56)*(Humánerő!$L$3:$BA$3=I$47)*(Humánerő!$L$5:$BA$116=2)*(Tervezettidő!$L$5:$BA$116))</f>
        <v>0</v>
      </c>
      <c r="J56" s="116" cm="1">
        <f t="array" aca="1" ref="J56" ca="1">SUMPRODUCT((Humánerő!$G$5:$G$116=$B56)*(Humánerő!$L$3:$BA$3=J$47)*(Humánerő!$L$5:$BA$116=2)*(Tervezettidő!$L$5:$BA$116))</f>
        <v>0</v>
      </c>
      <c r="K56" s="116" cm="1">
        <f t="array" aca="1" ref="K56" ca="1">SUMPRODUCT((Humánerő!$G$5:$G$116=$B56)*(Humánerő!$L$3:$BA$3=K$47)*(Humánerő!$L$5:$BA$116=2)*(Tervezettidő!$L$5:$BA$116))</f>
        <v>0</v>
      </c>
      <c r="L56" s="116" cm="1">
        <f t="array" aca="1" ref="L56" ca="1">SUMPRODUCT((Humánerő!$G$5:$G$116=$B56)*(Humánerő!$L$3:$BA$3=L$47)*(Humánerő!$L$5:$BA$116=2)*(Tervezettidő!$L$5:$BA$116))</f>
        <v>0</v>
      </c>
      <c r="M56" s="116" cm="1">
        <f t="array" aca="1" ref="M56" ca="1">SUMPRODUCT((Humánerő!$G$5:$G$116=$B56)*(Humánerő!$L$3:$BA$3=M$47)*(Humánerő!$L$5:$BA$116=2)*(Tervezettidő!$L$5:$BA$116))</f>
        <v>0</v>
      </c>
      <c r="N56" s="116" cm="1">
        <f t="array" aca="1" ref="N56" ca="1">SUMPRODUCT((Humánerő!$G$5:$G$116=$B56)*(Humánerő!$L$3:$BA$3=N$47)*(Humánerő!$L$5:$BA$116=2)*(Tervezettidő!$L$5:$BA$116))</f>
        <v>0</v>
      </c>
      <c r="O56" s="116" cm="1">
        <f t="array" aca="1" ref="O56" ca="1">SUMPRODUCT((Humánerő!$G$5:$G$116=$B56)*(Humánerő!$L$3:$BA$3=O$47)*(Humánerő!$L$5:$BA$116=2)*(Tervezettidő!$L$5:$BA$116))</f>
        <v>0</v>
      </c>
      <c r="P56" s="116" cm="1">
        <f t="array" aca="1" ref="P56" ca="1">SUMPRODUCT((Humánerő!$G$5:$G$116=$B56)*(Humánerő!$L$3:$BA$3=P$47)*(Humánerő!$L$5:$BA$116=2)*(Tervezettidő!$L$5:$BA$116))</f>
        <v>0</v>
      </c>
      <c r="Q56" s="116" cm="1">
        <f t="array" aca="1" ref="Q56" ca="1">SUMPRODUCT((Humánerő!$G$5:$G$116=$B56)*(Humánerő!$L$3:$BA$3=Q$47)*(Humánerő!$L$5:$BA$116=2)*(Tervezettidő!$L$5:$BA$116))</f>
        <v>0</v>
      </c>
      <c r="R56" s="116" cm="1">
        <f t="array" aca="1" ref="R56" ca="1">SUMPRODUCT((Humánerő!$G$5:$G$116=$B56)*(Humánerő!$L$3:$BA$3=R$47)*(Humánerő!$L$5:$BA$116=2)*(Tervezettidő!$L$5:$BA$116))</f>
        <v>0</v>
      </c>
      <c r="S56" s="116" cm="1">
        <f t="array" aca="1" ref="S56" ca="1">SUMPRODUCT((Humánerő!$G$5:$G$116=$B56)*(Humánerő!$L$3:$BA$3=S$47)*(Humánerő!$L$5:$BA$116=2)*(Tervezettidő!$L$5:$BA$116))</f>
        <v>0</v>
      </c>
      <c r="T56" s="116" cm="1">
        <f t="array" aca="1" ref="T56" ca="1">SUMPRODUCT((Humánerő!$G$5:$G$116=$B56)*(Humánerő!$L$3:$BA$3=T$47)*(Humánerő!$L$5:$BA$116=2)*(Tervezettidő!$L$5:$BA$116))</f>
        <v>0</v>
      </c>
      <c r="U56" s="116" cm="1">
        <f t="array" aca="1" ref="U56" ca="1">SUMPRODUCT((Humánerő!$G$5:$G$116=$B56)*(Humánerő!$L$3:$BA$3=U$47)*(Humánerő!$L$5:$BA$116=2)*(Tervezettidő!$L$5:$BA$116))</f>
        <v>0</v>
      </c>
      <c r="V56" s="116" cm="1">
        <f t="array" aca="1" ref="V56" ca="1">SUMPRODUCT((Humánerő!$G$5:$G$116=$B56)*(Humánerő!$L$3:$BA$3=V$47)*(Humánerő!$L$5:$BA$116=2)*(Tervezettidő!$L$5:$BA$116))</f>
        <v>0</v>
      </c>
      <c r="W56" s="116" cm="1">
        <f t="array" aca="1" ref="W56" ca="1">SUMPRODUCT((Humánerő!$G$5:$G$116=$B56)*(Humánerő!$L$3:$BA$3=W$47)*(Humánerő!$L$5:$BA$116=2)*(Tervezettidő!$L$5:$BA$116))</f>
        <v>0</v>
      </c>
      <c r="X56" s="116" cm="1">
        <f t="array" aca="1" ref="X56" ca="1">SUMPRODUCT((Humánerő!$G$5:$G$116=$B56)*(Humánerő!$L$3:$BA$3=X$47)*(Humánerő!$L$5:$BA$116=2)*(Tervezettidő!$L$5:$BA$116))</f>
        <v>0</v>
      </c>
      <c r="Y56" s="116" cm="1">
        <f t="array" aca="1" ref="Y56" ca="1">SUMPRODUCT((Humánerő!$G$5:$G$116=$B56)*(Humánerő!$L$3:$BA$3=Y$47)*(Humánerő!$L$5:$BA$116=2)*(Tervezettidő!$L$5:$BA$116))</f>
        <v>0</v>
      </c>
      <c r="Z56" s="116" cm="1">
        <f t="array" aca="1" ref="Z56" ca="1">SUMPRODUCT((Humánerő!$G$5:$G$116=$B56)*(Humánerő!$L$3:$BA$3=Z$47)*(Humánerő!$L$5:$BA$116=2)*(Tervezettidő!$L$5:$BA$116))</f>
        <v>0</v>
      </c>
      <c r="AA56" s="116" cm="1">
        <f t="array" aca="1" ref="AA56" ca="1">SUMPRODUCT((Humánerő!$G$5:$G$116=$B56)*(Humánerő!$L$3:$BA$3=AA$47)*(Humánerő!$L$5:$BA$116=2)*(Tervezettidő!$L$5:$BA$116))</f>
        <v>0</v>
      </c>
      <c r="AB56" s="116" cm="1">
        <f t="array" aca="1" ref="AB56" ca="1">SUMPRODUCT((Humánerő!$G$5:$G$116=$B56)*(Humánerő!$L$3:$BA$3=AB$47)*(Humánerő!$L$5:$BA$116=2)*(Tervezettidő!$L$5:$BA$116))</f>
        <v>0</v>
      </c>
      <c r="AC56" s="116" cm="1">
        <f t="array" aca="1" ref="AC56" ca="1">SUMPRODUCT((Humánerő!$G$5:$G$116=$B56)*(Humánerő!$L$3:$BA$3=AC$47)*(Humánerő!$L$5:$BA$116=2)*(Tervezettidő!$L$5:$BA$116))</f>
        <v>0</v>
      </c>
      <c r="AD56" s="116" cm="1">
        <f t="array" aca="1" ref="AD56" ca="1">SUMPRODUCT((Humánerő!$G$5:$G$116=$B56)*(Humánerő!$L$3:$BA$3=AD$47)*(Humánerő!$L$5:$BA$116=2)*(Tervezettidő!$L$5:$BA$116))</f>
        <v>0</v>
      </c>
      <c r="AE56" s="116" cm="1">
        <f t="array" aca="1" ref="AE56" ca="1">SUMPRODUCT((Humánerő!$G$5:$G$116=$B56)*(Humánerő!$L$3:$BA$3=AE$47)*(Humánerő!$L$5:$BA$116=2)*(Tervezettidő!$L$5:$BA$116))</f>
        <v>0</v>
      </c>
      <c r="AF56" s="116" cm="1">
        <f t="array" aca="1" ref="AF56" ca="1">SUMPRODUCT((Humánerő!$G$5:$G$116=$B56)*(Humánerő!$L$3:$BA$3=AF$47)*(Humánerő!$L$5:$BA$116=2)*(Tervezettidő!$L$5:$BA$116))</f>
        <v>0</v>
      </c>
      <c r="AG56" s="116" cm="1">
        <f t="array" aca="1" ref="AG56" ca="1">SUMPRODUCT((Humánerő!$G$5:$G$116=$B56)*(Humánerő!$L$3:$BA$3=AG$47)*(Humánerő!$L$5:$BA$116=2)*(Tervezettidő!$L$5:$BA$116))</f>
        <v>0</v>
      </c>
      <c r="AH56" s="116" cm="1">
        <f t="array" aca="1" ref="AH56" ca="1">SUMPRODUCT((Humánerő!$G$5:$G$116=$B56)*(Humánerő!$L$3:$BA$3=AH$47)*(Humánerő!$L$5:$BA$116=2)*(Tervezettidő!$L$5:$BA$116))</f>
        <v>0</v>
      </c>
      <c r="AI56" s="116" cm="1">
        <f t="array" aca="1" ref="AI56" ca="1">SUMPRODUCT((Humánerő!$G$5:$G$116=$B56)*(Humánerő!$L$3:$BA$3=AI$47)*(Humánerő!$L$5:$BA$116=2)*(Tervezettidő!$L$5:$BA$116))</f>
        <v>0</v>
      </c>
      <c r="AJ56" s="116" cm="1">
        <f t="array" aca="1" ref="AJ56" ca="1">SUMPRODUCT((Humánerő!$G$5:$G$116=$B56)*(Humánerő!$L$3:$BA$3=AJ$47)*(Humánerő!$L$5:$BA$116=2)*(Tervezettidő!$L$5:$BA$116))</f>
        <v>0</v>
      </c>
      <c r="AK56" s="116" cm="1">
        <f t="array" aca="1" ref="AK56" ca="1">SUMPRODUCT((Humánerő!$G$5:$G$116=$B56)*(Humánerő!$L$3:$BA$3=AK$47)*(Humánerő!$L$5:$BA$116=2)*(Tervezettidő!$L$5:$BA$116))</f>
        <v>0</v>
      </c>
      <c r="AL56" s="116" cm="1">
        <f t="array" aca="1" ref="AL56" ca="1">SUMPRODUCT((Humánerő!$G$5:$G$116=$B56)*(Humánerő!$L$3:$BA$3=AL$47)*(Humánerő!$L$5:$BA$116=2)*(Tervezettidő!$L$5:$BA$116))</f>
        <v>0</v>
      </c>
      <c r="AM56" s="116" cm="1">
        <f t="array" aca="1" ref="AM56" ca="1">SUMPRODUCT((Humánerő!$G$5:$G$116=$B56)*(Humánerő!$L$3:$BA$3=AM$47)*(Humánerő!$L$5:$BA$116=2)*(Tervezettidő!$L$5:$BA$116))</f>
        <v>0</v>
      </c>
      <c r="AN56" s="116" cm="1">
        <f t="array" aca="1" ref="AN56" ca="1">SUMPRODUCT((Humánerő!$G$5:$G$116=$B56)*(Humánerő!$L$3:$BA$3=AN$47)*(Humánerő!$L$5:$BA$116=2)*(Tervezettidő!$L$5:$BA$116))</f>
        <v>0</v>
      </c>
      <c r="AO56" s="116" cm="1">
        <f t="array" aca="1" ref="AO56" ca="1">SUMPRODUCT((Humánerő!$G$5:$G$116=$B56)*(Humánerő!$L$3:$BA$3=AO$47)*(Humánerő!$L$5:$BA$116=2)*(Tervezettidő!$L$5:$BA$116))</f>
        <v>0</v>
      </c>
      <c r="AP56" s="116" cm="1">
        <f t="array" aca="1" ref="AP56" ca="1">SUMPRODUCT((Humánerő!$G$5:$G$116=$B56)*(Humánerő!$L$3:$BA$3=AP$47)*(Humánerő!$L$5:$BA$116=2)*(Tervezettidő!$L$5:$BA$116))</f>
        <v>0</v>
      </c>
      <c r="AQ56" s="116" cm="1">
        <f t="array" aca="1" ref="AQ56" ca="1">SUMPRODUCT((Humánerő!$G$5:$G$116=$B56)*(Humánerő!$L$3:$BA$3=AQ$47)*(Humánerő!$L$5:$BA$116=2)*(Tervezettidő!$L$5:$BA$116))</f>
        <v>0</v>
      </c>
      <c r="AR56" s="116" cm="1">
        <f t="array" aca="1" ref="AR56" ca="1">SUMPRODUCT((Humánerő!$G$5:$G$116=$B56)*(Humánerő!$L$3:$BA$3=AR$47)*(Humánerő!$L$5:$BA$116=2)*(Tervezettidő!$L$5:$BA$116))</f>
        <v>0</v>
      </c>
      <c r="AS56" s="117" cm="1">
        <f t="array" aca="1" ref="AS56" ca="1">SUMPRODUCT((Humánerő!$G$5:$G$116=$B56)*(Humánerő!$L$3:$BA$3=AS$47)*(Humánerő!$L$5:$BA$116=2)*(Tervezettidő!$L$5:$BA$116))</f>
        <v>0</v>
      </c>
    </row>
  </sheetData>
  <mergeCells count="7">
    <mergeCell ref="D1:G1"/>
    <mergeCell ref="K1:O1"/>
    <mergeCell ref="A46:C47"/>
    <mergeCell ref="A35:C36"/>
    <mergeCell ref="A24:C25"/>
    <mergeCell ref="A13:C14"/>
    <mergeCell ref="A2:C3"/>
  </mergeCells>
  <conditionalFormatting sqref="C5:C12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{B0806547-7473-4B3F-BAFB-5219635E10AA}</x14:id>
        </ext>
      </extLst>
    </cfRule>
  </conditionalFormatting>
  <conditionalFormatting sqref="D4:AS12">
    <cfRule type="expression" dxfId="35" priority="27">
      <formula>OR(LEFT(TEXT(D$3,"nnn"),3)="Szo",LEFT(TEXT(D$3,"nnn"),3)="V")</formula>
    </cfRule>
  </conditionalFormatting>
  <conditionalFormatting sqref="C16:C23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{86572644-DE5E-47C9-88E1-A3FBC519C6D5}</x14:id>
        </ext>
      </extLst>
    </cfRule>
  </conditionalFormatting>
  <conditionalFormatting sqref="D15:AS23">
    <cfRule type="expression" dxfId="34" priority="25">
      <formula>OR(LEFT(TEXT(D$3,"nnn"),3)="Szo",LEFT(TEXT(D$3,"nnn"),3)="V")</formula>
    </cfRule>
  </conditionalFormatting>
  <conditionalFormatting sqref="C27:C34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{C4E4BD30-0826-47DB-8492-54A55B41C59E}</x14:id>
        </ext>
      </extLst>
    </cfRule>
  </conditionalFormatting>
  <conditionalFormatting sqref="D26:AS34">
    <cfRule type="expression" dxfId="33" priority="23">
      <formula>OR(LEFT(TEXT(D$3,"nnn"),3)="Szo",LEFT(TEXT(D$3,"nnn"),3)="V")</formula>
    </cfRule>
  </conditionalFormatting>
  <conditionalFormatting sqref="C37">
    <cfRule type="expression" dxfId="32" priority="20">
      <formula>INDIRECT("Mérföldkövek[@Ősszefoglaló feladat ID]")=""</formula>
    </cfRule>
  </conditionalFormatting>
  <conditionalFormatting sqref="C38:C45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{35832BD5-06EC-46B6-9E1D-69F1A455CABB}</x14:id>
        </ext>
      </extLst>
    </cfRule>
  </conditionalFormatting>
  <conditionalFormatting sqref="D37:AS45">
    <cfRule type="expression" dxfId="31" priority="21">
      <formula>OR(LEFT(TEXT(D$3,"nnn"),3)="Szo",LEFT(TEXT(D$3,"nnn"),3)="V")</formula>
    </cfRule>
  </conditionalFormatting>
  <conditionalFormatting sqref="C48">
    <cfRule type="expression" dxfId="30" priority="17">
      <formula>INDIRECT("Mérföldkövek[@Ősszefoglaló feladat ID]")=""</formula>
    </cfRule>
  </conditionalFormatting>
  <conditionalFormatting sqref="C49:C56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{39FAAFD4-0CF4-4678-991E-0535CE241D70}</x14:id>
        </ext>
      </extLst>
    </cfRule>
  </conditionalFormatting>
  <conditionalFormatting sqref="D48:AS56">
    <cfRule type="expression" dxfId="29" priority="18">
      <formula>OR(LEFT(TEXT(D$3,"nnn"),3)="Szo",LEFT(TEXT(D$3,"nnn"),3)="V")</formula>
    </cfRule>
  </conditionalFormatting>
  <conditionalFormatting sqref="B37">
    <cfRule type="expression" dxfId="28" priority="15">
      <formula>INDIRECT("Mérföldkövek[@Ősszefoglaló feladat ID]")=""</formula>
    </cfRule>
  </conditionalFormatting>
  <conditionalFormatting sqref="B48">
    <cfRule type="expression" dxfId="27" priority="14">
      <formula>INDIRECT("Mérföldkövek[@Ősszefoglaló feladat ID]")=""</formula>
    </cfRule>
  </conditionalFormatting>
  <conditionalFormatting sqref="C26">
    <cfRule type="expression" dxfId="26" priority="13">
      <formula>INDIRECT("Mérföldkövek[@Ősszefoglaló feladat ID]")=""</formula>
    </cfRule>
  </conditionalFormatting>
  <conditionalFormatting sqref="B26">
    <cfRule type="expression" dxfId="25" priority="12">
      <formula>INDIRECT("Mérföldkövek[@Ősszefoglaló feladat ID]")=""</formula>
    </cfRule>
  </conditionalFormatting>
  <conditionalFormatting sqref="C15">
    <cfRule type="expression" dxfId="24" priority="11">
      <formula>INDIRECT("Mérföldkövek[@Ősszefoglaló feladat ID]")=""</formula>
    </cfRule>
  </conditionalFormatting>
  <conditionalFormatting sqref="B15">
    <cfRule type="expression" dxfId="23" priority="10">
      <formula>INDIRECT("Mérföldkövek[@Ősszefoglaló feladat ID]")=""</formula>
    </cfRule>
  </conditionalFormatting>
  <conditionalFormatting sqref="C4">
    <cfRule type="expression" dxfId="22" priority="9">
      <formula>INDIRECT("Mérföldkövek[@Ősszefoglaló feladat ID]")=""</formula>
    </cfRule>
  </conditionalFormatting>
  <conditionalFormatting sqref="B4">
    <cfRule type="expression" dxfId="21" priority="8">
      <formula>INDIRECT("Mérföldkövek[@Ősszefoglaló feladat ID]")=""</formula>
    </cfRule>
  </conditionalFormatting>
  <conditionalFormatting sqref="D5:AS12">
    <cfRule type="dataBar" priority="2">
      <dataBar>
        <cfvo type="min"/>
        <cfvo type="formula" val="$Q$1"/>
        <color rgb="FF638EC6"/>
      </dataBar>
      <extLst>
        <ext xmlns:x14="http://schemas.microsoft.com/office/spreadsheetml/2009/9/main" uri="{B025F937-C7B1-47D3-B67F-A62EFF666E3E}">
          <x14:id>{EA03F516-B84D-4593-9475-E82DC023C378}</x14:id>
        </ext>
      </extLst>
    </cfRule>
    <cfRule type="expression" dxfId="20" priority="7">
      <formula>D5=0</formula>
    </cfRule>
  </conditionalFormatting>
  <conditionalFormatting sqref="D16:AS23">
    <cfRule type="dataBar" priority="1">
      <dataBar>
        <cfvo type="min"/>
        <cfvo type="formula" val="$Q$1"/>
        <color rgb="FF638EC6"/>
      </dataBar>
      <extLst>
        <ext xmlns:x14="http://schemas.microsoft.com/office/spreadsheetml/2009/9/main" uri="{B025F937-C7B1-47D3-B67F-A62EFF666E3E}">
          <x14:id>{46B60FB9-ABFA-49A8-A1DD-11D70424B3F8}</x14:id>
        </ext>
      </extLst>
    </cfRule>
    <cfRule type="expression" dxfId="19" priority="6">
      <formula>D16=0</formula>
    </cfRule>
  </conditionalFormatting>
  <conditionalFormatting sqref="D27:AS34">
    <cfRule type="expression" dxfId="18" priority="5">
      <formula>D27=0</formula>
    </cfRule>
  </conditionalFormatting>
  <conditionalFormatting sqref="D38:AS45">
    <cfRule type="expression" dxfId="17" priority="4">
      <formula>D38=0</formula>
    </cfRule>
  </conditionalFormatting>
  <conditionalFormatting sqref="D49:AS56">
    <cfRule type="expression" dxfId="16" priority="3">
      <formula>D49=0</formula>
    </cfRule>
  </conditionalFormatting>
  <dataValidations disablePrompts="1" count="1">
    <dataValidation type="whole" operator="greaterThanOrEqual" allowBlank="1" showInputMessage="1" promptTitle="Görgetési növekmény" prompt="A szám módosítása görgeti a Gantt-diagram nézetet." sqref="I1" xr:uid="{B27A10C4-2535-4BE2-B932-5A2D7869FCE3}">
      <formula1>0</formula1>
    </dataValidation>
  </dataValidations>
  <pageMargins left="0.7" right="0.7" top="0.75" bottom="0.75" header="0.3" footer="0.3"/>
  <pageSetup paperSize="9" scale="75" fitToHeight="0" orientation="landscape" r:id="rId1"/>
  <rowBreaks count="1" manualBreakCount="1">
    <brk id="34" max="2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806547-7473-4B3F-BAFB-5219635E10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C5:C12</xm:sqref>
        </x14:conditionalFormatting>
        <x14:conditionalFormatting xmlns:xm="http://schemas.microsoft.com/office/excel/2006/main">
          <x14:cfRule type="dataBar" id="{86572644-DE5E-47C9-88E1-A3FBC519C6D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C16:C23</xm:sqref>
        </x14:conditionalFormatting>
        <x14:conditionalFormatting xmlns:xm="http://schemas.microsoft.com/office/excel/2006/main">
          <x14:cfRule type="dataBar" id="{C4E4BD30-0826-47DB-8492-54A55B41C5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C27:C34</xm:sqref>
        </x14:conditionalFormatting>
        <x14:conditionalFormatting xmlns:xm="http://schemas.microsoft.com/office/excel/2006/main">
          <x14:cfRule type="dataBar" id="{35832BD5-06EC-46B6-9E1D-69F1A455CA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C38:C45</xm:sqref>
        </x14:conditionalFormatting>
        <x14:conditionalFormatting xmlns:xm="http://schemas.microsoft.com/office/excel/2006/main">
          <x14:cfRule type="dataBar" id="{39FAAFD4-0CF4-4678-991E-0535CE241D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C49:C56</xm:sqref>
        </x14:conditionalFormatting>
        <x14:conditionalFormatting xmlns:xm="http://schemas.microsoft.com/office/excel/2006/main">
          <x14:cfRule type="dataBar" id="{EA03F516-B84D-4593-9475-E82DC023C378}">
            <x14:dataBar minLength="0" maxLength="100" border="1" negativeBarBorderColorSameAsPositive="0">
              <x14:cfvo type="autoMin"/>
              <x14:cfvo type="formula">
                <xm:f>$Q$1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D5:AS12</xm:sqref>
        </x14:conditionalFormatting>
        <x14:conditionalFormatting xmlns:xm="http://schemas.microsoft.com/office/excel/2006/main">
          <x14:cfRule type="dataBar" id="{46B60FB9-ABFA-49A8-A1DD-11D70424B3F8}">
            <x14:dataBar minLength="0" maxLength="100" border="1" negativeBarBorderColorSameAsPositive="0">
              <x14:cfvo type="autoMin"/>
              <x14:cfvo type="formula">
                <xm:f>$Q$1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D16:AS23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E78E-0726-4C98-B8D8-9D3166AB246C}">
  <sheetPr codeName="Munka33">
    <tabColor rgb="FF92D050"/>
  </sheetPr>
  <dimension ref="A1:AB37"/>
  <sheetViews>
    <sheetView view="pageBreakPreview" zoomScale="85" zoomScaleNormal="100" zoomScaleSheetLayoutView="85" workbookViewId="0">
      <selection activeCell="F19" sqref="F19"/>
    </sheetView>
  </sheetViews>
  <sheetFormatPr defaultColWidth="9.33203125" defaultRowHeight="15" customHeight="1" x14ac:dyDescent="0.3"/>
  <cols>
    <col min="1" max="1" width="5" style="6" bestFit="1" customWidth="1"/>
    <col min="2" max="2" width="27.6640625" style="6" bestFit="1" customWidth="1"/>
    <col min="3" max="3" width="6.6640625" style="6" bestFit="1" customWidth="1"/>
    <col min="4" max="4" width="6.44140625" style="6" bestFit="1" customWidth="1"/>
    <col min="5" max="5" width="5.5546875" style="6" bestFit="1" customWidth="1"/>
    <col min="6" max="6" width="5.6640625" style="61" bestFit="1" customWidth="1"/>
    <col min="7" max="7" width="24.6640625" style="6" customWidth="1"/>
    <col min="8" max="8" width="12.33203125" style="6" bestFit="1" customWidth="1"/>
    <col min="9" max="9" width="9.33203125" style="6"/>
    <col min="10" max="10" width="11.33203125" style="6" bestFit="1" customWidth="1"/>
    <col min="11" max="11" width="17.33203125" style="6" bestFit="1" customWidth="1"/>
    <col min="12" max="12" width="15.6640625" style="6" bestFit="1" customWidth="1"/>
    <col min="13" max="13" width="32.5546875" style="6" bestFit="1" customWidth="1"/>
    <col min="14" max="14" width="16.33203125" style="6" bestFit="1" customWidth="1"/>
    <col min="15" max="15" width="11.5546875" style="6" bestFit="1" customWidth="1"/>
    <col min="16" max="16" width="11.6640625" style="6" bestFit="1" customWidth="1"/>
    <col min="17" max="17" width="14.6640625" style="6" bestFit="1" customWidth="1"/>
    <col min="18" max="19" width="12.33203125" style="6" bestFit="1" customWidth="1"/>
    <col min="20" max="20" width="11" style="6" bestFit="1" customWidth="1"/>
    <col min="21" max="21" width="11.6640625" style="61" bestFit="1" customWidth="1"/>
    <col min="22" max="22" width="14.6640625" style="6" bestFit="1" customWidth="1"/>
    <col min="23" max="23" width="21.33203125" style="6" bestFit="1" customWidth="1"/>
    <col min="24" max="24" width="21.44140625" style="6" bestFit="1" customWidth="1"/>
    <col min="25" max="25" width="15.6640625" style="6" bestFit="1" customWidth="1"/>
    <col min="26" max="26" width="22.44140625" style="6" bestFit="1" customWidth="1"/>
    <col min="27" max="27" width="18.6640625" style="6" bestFit="1" customWidth="1"/>
    <col min="28" max="28" width="42.6640625" style="61" bestFit="1" customWidth="1"/>
    <col min="29" max="29" width="10.6640625" style="6" bestFit="1" customWidth="1"/>
    <col min="30" max="16384" width="9.33203125" style="6"/>
  </cols>
  <sheetData>
    <row r="1" spans="1:8" ht="15" customHeight="1" x14ac:dyDescent="0.35">
      <c r="A1" s="249" t="str">
        <f>INDEX(Folyamat_Sor_Gyártáselőkészítés[Feladat leírás], 1)</f>
        <v>Előkészítés</v>
      </c>
      <c r="B1" s="249"/>
      <c r="C1" s="249"/>
      <c r="D1" s="249"/>
      <c r="E1" s="249"/>
      <c r="F1" s="249"/>
      <c r="G1" s="249"/>
      <c r="H1" s="249"/>
    </row>
    <row r="2" spans="1:8" ht="15" customHeight="1" x14ac:dyDescent="0.3">
      <c r="A2" s="29"/>
      <c r="B2" s="5"/>
      <c r="C2" s="7"/>
      <c r="D2" s="29"/>
      <c r="E2" s="28"/>
      <c r="F2" s="28"/>
      <c r="G2" s="5"/>
      <c r="H2" s="5"/>
    </row>
    <row r="3" spans="1:8" ht="15" customHeight="1" x14ac:dyDescent="0.3">
      <c r="A3" s="8" t="s">
        <v>32</v>
      </c>
      <c r="B3" s="8" t="s">
        <v>353</v>
      </c>
      <c r="C3" s="8" t="s">
        <v>354</v>
      </c>
      <c r="D3" s="8" t="s">
        <v>355</v>
      </c>
      <c r="E3" s="8" t="s">
        <v>356</v>
      </c>
      <c r="F3" s="8" t="s">
        <v>95</v>
      </c>
      <c r="G3" s="8" t="s">
        <v>34</v>
      </c>
      <c r="H3" s="8" t="s">
        <v>357</v>
      </c>
    </row>
    <row r="4" spans="1:8" ht="15" customHeight="1" x14ac:dyDescent="0.3">
      <c r="A4" s="5">
        <v>1</v>
      </c>
      <c r="B4" s="9" t="str" cm="1">
        <f t="array" ref="B4">INDEX(Folyamat_Sor_Gyártáselőkészítés[Feladat leírás], A4+1)</f>
        <v>Megrendelés átadó megbeszélés</v>
      </c>
      <c r="C4" s="5"/>
      <c r="D4" s="5"/>
      <c r="E4" s="5"/>
      <c r="F4" s="62" cm="1">
        <f t="array" ref="F4">INDEX(Folyamat_Sor_Gyártáselőkészítés[Volumen], A4+1)</f>
        <v>1</v>
      </c>
      <c r="G4" s="5"/>
      <c r="H4" s="5"/>
    </row>
    <row r="5" spans="1:8" ht="15" customHeight="1" x14ac:dyDescent="0.3">
      <c r="A5" s="5"/>
      <c r="B5" s="5" t="str" cm="1">
        <f t="array" ref="B5">INDEX(Folyamat_Sor_Gyártáselőkészítés[Részleg 01], A4+1)</f>
        <v>Műszaki tervezés</v>
      </c>
      <c r="C5" s="5"/>
      <c r="D5" s="5"/>
      <c r="E5" s="5"/>
      <c r="F5" s="28"/>
      <c r="G5" s="5"/>
      <c r="H5" s="5"/>
    </row>
    <row r="6" spans="1:8" ht="15" customHeight="1" thickBot="1" x14ac:dyDescent="0.35">
      <c r="A6" s="10"/>
      <c r="B6" s="10"/>
      <c r="C6" s="10"/>
      <c r="D6" s="10"/>
      <c r="E6" s="10"/>
      <c r="F6" s="60"/>
      <c r="G6" s="10"/>
      <c r="H6" s="10"/>
    </row>
    <row r="7" spans="1:8" ht="15" customHeight="1" thickTop="1" x14ac:dyDescent="0.3">
      <c r="A7" s="5">
        <v>2</v>
      </c>
      <c r="B7" s="9" t="str" cm="1">
        <f t="array" ref="B7">INDEX(Folyamat_Sor_Gyártáselőkészítés[Feladat leírás], A7+1)</f>
        <v>Információk beszerzése</v>
      </c>
      <c r="C7" s="5"/>
      <c r="D7" s="5"/>
      <c r="E7" s="5"/>
      <c r="F7" s="62" cm="1">
        <f t="array" ref="F7">INDEX(Folyamat_Sor_Gyártáselőkészítés[Volumen], A7+1)</f>
        <v>1</v>
      </c>
      <c r="G7" s="5"/>
      <c r="H7" s="5"/>
    </row>
    <row r="8" spans="1:8" ht="15" customHeight="1" x14ac:dyDescent="0.3">
      <c r="A8" s="5"/>
      <c r="B8" s="5" t="str" cm="1">
        <f t="array" ref="B8">INDEX(Folyamat_Sor_Gyártáselőkészítés[Részleg 01], A7+1)</f>
        <v>Műszaki tervezés</v>
      </c>
      <c r="C8" s="5"/>
      <c r="D8" s="5"/>
      <c r="E8" s="5"/>
      <c r="F8" s="28"/>
      <c r="G8" s="5"/>
      <c r="H8" s="5"/>
    </row>
    <row r="9" spans="1:8" ht="15" customHeight="1" thickBot="1" x14ac:dyDescent="0.35">
      <c r="A9" s="10"/>
      <c r="B9" s="10"/>
      <c r="C9" s="10"/>
      <c r="D9" s="10"/>
      <c r="E9" s="10"/>
      <c r="F9" s="60"/>
      <c r="G9" s="10"/>
      <c r="H9" s="10"/>
    </row>
    <row r="10" spans="1:8" ht="15" customHeight="1" thickTop="1" x14ac:dyDescent="0.3">
      <c r="A10" s="5">
        <v>3</v>
      </c>
      <c r="B10" s="9" cm="1">
        <f t="array" ref="B10">INDEX(Folyamat_Sor_Gyártáselőkészítés[Feladat leírás], A10+1)</f>
        <v>0</v>
      </c>
      <c r="C10" s="5"/>
      <c r="D10" s="5"/>
      <c r="E10" s="5"/>
      <c r="F10" s="62" cm="1">
        <f t="array" ref="F10">INDEX(Folyamat_Sor_Gyártáselőkészítés[Volumen], A10+1)</f>
        <v>1</v>
      </c>
      <c r="G10" s="5"/>
      <c r="H10" s="5"/>
    </row>
    <row r="11" spans="1:8" ht="15" customHeight="1" x14ac:dyDescent="0.3">
      <c r="A11" s="5"/>
      <c r="B11" s="5" t="str" cm="1">
        <f t="array" ref="B11">INDEX(Folyamat_Sor_Gyártáselőkészítés[Részleg 01], A10+1)</f>
        <v>Műszaki tervezés</v>
      </c>
      <c r="C11" s="5"/>
      <c r="D11" s="5"/>
      <c r="E11" s="5"/>
      <c r="F11" s="28"/>
      <c r="G11" s="5"/>
      <c r="H11" s="5"/>
    </row>
    <row r="12" spans="1:8" ht="15" customHeight="1" thickBot="1" x14ac:dyDescent="0.35">
      <c r="A12" s="10"/>
      <c r="B12" s="10"/>
      <c r="C12" s="10"/>
      <c r="D12" s="10"/>
      <c r="E12" s="10"/>
      <c r="F12" s="60"/>
      <c r="G12" s="10"/>
      <c r="H12" s="10"/>
    </row>
    <row r="13" spans="1:8" ht="15" customHeight="1" thickTop="1" x14ac:dyDescent="0.3">
      <c r="A13" s="5">
        <v>4</v>
      </c>
      <c r="B13" s="9" t="str" cm="1">
        <f t="array" ref="B13">INDEX(Folyamat_Sor_Gyártáselőkészítés[Feladat leírás], A13+1)</f>
        <v>Megerndelőlap elenőrzése</v>
      </c>
      <c r="C13" s="5"/>
      <c r="D13" s="5"/>
      <c r="E13" s="5"/>
      <c r="F13" s="62" cm="1">
        <f t="array" ref="F13">INDEX(Folyamat_Sor_Gyártáselőkészítés[Volumen], A13+1)</f>
        <v>1</v>
      </c>
      <c r="G13" s="5"/>
      <c r="H13" s="5"/>
    </row>
    <row r="14" spans="1:8" ht="15" customHeight="1" x14ac:dyDescent="0.3">
      <c r="A14" s="5"/>
      <c r="B14" s="5" t="str" cm="1">
        <f t="array" ref="B14">INDEX(Folyamat_Sor_Gyártáselőkészítés[Részleg 01], A13+1)</f>
        <v>Műszaki tervezés</v>
      </c>
      <c r="C14" s="5"/>
      <c r="D14" s="5"/>
      <c r="E14" s="5"/>
      <c r="F14" s="28"/>
      <c r="G14" s="5"/>
      <c r="H14" s="5"/>
    </row>
    <row r="15" spans="1:8" ht="15" customHeight="1" thickBot="1" x14ac:dyDescent="0.35">
      <c r="A15" s="10"/>
      <c r="B15" s="10"/>
      <c r="C15" s="10"/>
      <c r="D15" s="10"/>
      <c r="E15" s="10"/>
      <c r="F15" s="60"/>
      <c r="G15" s="10"/>
      <c r="H15" s="10"/>
    </row>
    <row r="16" spans="1:8" ht="15" customHeight="1" thickTop="1" x14ac:dyDescent="0.3">
      <c r="A16" s="5">
        <v>5</v>
      </c>
      <c r="B16" s="9" t="str" cm="1">
        <f t="array" ref="B16">INDEX(Folyamat_Sor_Gyártáselőkészítés[Feladat leírás], A16+1)</f>
        <v>Információk elenőrzése</v>
      </c>
      <c r="C16" s="5"/>
      <c r="D16" s="5"/>
      <c r="E16" s="5"/>
      <c r="F16" s="62" cm="1">
        <f t="array" ref="F16">INDEX(Folyamat_Sor_Gyártáselőkészítés[Volumen], A16+1)</f>
        <v>1</v>
      </c>
      <c r="G16" s="5"/>
      <c r="H16" s="5"/>
    </row>
    <row r="17" spans="1:8" ht="15" customHeight="1" x14ac:dyDescent="0.3">
      <c r="A17" s="5"/>
      <c r="B17" s="5" t="str" cm="1">
        <f t="array" ref="B17">INDEX(Folyamat_Sor_Gyártáselőkészítés[Részleg 01], A16+1)</f>
        <v>Műszaki tervezés</v>
      </c>
      <c r="C17" s="5"/>
      <c r="D17" s="5"/>
      <c r="E17" s="5"/>
      <c r="F17" s="28"/>
      <c r="G17" s="5"/>
      <c r="H17" s="5"/>
    </row>
    <row r="18" spans="1:8" ht="15" customHeight="1" thickBot="1" x14ac:dyDescent="0.35">
      <c r="A18" s="10"/>
      <c r="B18" s="10"/>
      <c r="C18" s="10"/>
      <c r="D18" s="10"/>
      <c r="E18" s="10"/>
      <c r="F18" s="60"/>
      <c r="G18" s="10"/>
      <c r="H18" s="10"/>
    </row>
    <row r="19" spans="1:8" ht="15" customHeight="1" thickTop="1" x14ac:dyDescent="0.3">
      <c r="A19" s="5">
        <v>6</v>
      </c>
      <c r="B19" s="9" t="str" cm="1">
        <f t="array" ref="B19">INDEX(Folyamat_Sor_Gyártáselőkészítés[Feladat leírás], A19+1)</f>
        <v>Meghajtón a mappa előkészítése</v>
      </c>
      <c r="C19" s="5"/>
      <c r="D19" s="5"/>
      <c r="E19" s="5"/>
      <c r="F19" s="62" cm="1">
        <f t="array" ref="F19">INDEX(Folyamat_Sor_Gyártáselőkészítés[Volumen], A19+1)</f>
        <v>1</v>
      </c>
      <c r="G19" s="5"/>
      <c r="H19" s="5"/>
    </row>
    <row r="20" spans="1:8" ht="15" customHeight="1" x14ac:dyDescent="0.3">
      <c r="A20" s="5"/>
      <c r="B20" s="5" t="str" cm="1">
        <f t="array" ref="B20">INDEX(Folyamat_Sor_Gyártáselőkészítés[Részleg 01], A19+1)</f>
        <v>Műszaki tervezés</v>
      </c>
      <c r="C20" s="5"/>
      <c r="D20" s="5"/>
      <c r="E20" s="5"/>
      <c r="F20" s="28"/>
      <c r="G20" s="5"/>
      <c r="H20" s="5"/>
    </row>
    <row r="21" spans="1:8" ht="15" customHeight="1" thickBot="1" x14ac:dyDescent="0.35">
      <c r="A21" s="10"/>
      <c r="B21" s="10"/>
      <c r="C21" s="10"/>
      <c r="D21" s="10"/>
      <c r="E21" s="10"/>
      <c r="F21" s="60"/>
      <c r="G21" s="10"/>
      <c r="H21" s="10"/>
    </row>
    <row r="22" spans="1:8" ht="15" customHeight="1" thickTop="1" x14ac:dyDescent="0.3">
      <c r="A22" s="5">
        <v>7</v>
      </c>
      <c r="B22" s="9" t="str" cm="1">
        <f t="array" ref="B22">INDEX(Folyamat_Sor_Gyártáselőkészítés[Feladat leírás], A22+1)</f>
        <v>Kiíróba átvezetés</v>
      </c>
      <c r="C22" s="5"/>
      <c r="D22" s="5"/>
      <c r="E22" s="5"/>
      <c r="F22" s="62" cm="1">
        <f t="array" ref="F22">INDEX(Folyamat_Sor_Gyártáselőkészítés[Volumen], A22+1)</f>
        <v>1</v>
      </c>
      <c r="G22" s="5"/>
      <c r="H22" s="5"/>
    </row>
    <row r="23" spans="1:8" ht="15" customHeight="1" x14ac:dyDescent="0.3">
      <c r="A23" s="5"/>
      <c r="B23" s="5" t="str" cm="1">
        <f t="array" ref="B23">INDEX(Folyamat_Sor_Gyártáselőkészítés[Részleg 01], A22+1)</f>
        <v>Műszaki tervezés</v>
      </c>
      <c r="C23" s="5"/>
      <c r="D23" s="5"/>
      <c r="E23" s="5"/>
      <c r="F23" s="28"/>
      <c r="G23" s="5"/>
      <c r="H23" s="5"/>
    </row>
    <row r="24" spans="1:8" ht="15" customHeight="1" thickBot="1" x14ac:dyDescent="0.35">
      <c r="A24" s="10"/>
      <c r="B24" s="10"/>
      <c r="C24" s="10"/>
      <c r="D24" s="10"/>
      <c r="E24" s="10"/>
      <c r="F24" s="60"/>
      <c r="G24" s="10"/>
      <c r="H24" s="10"/>
    </row>
    <row r="25" spans="1:8" ht="15" customHeight="1" thickTop="1" x14ac:dyDescent="0.3">
      <c r="A25" s="5">
        <v>8</v>
      </c>
      <c r="B25" s="9" t="str" cm="1">
        <f t="array" ref="B25">INDEX(Folyamat_Sor_Gyártáselőkészítés[Feladat leírás], A25+1)</f>
        <v>Kiíró elenőrzése</v>
      </c>
      <c r="C25" s="5"/>
      <c r="D25" s="5"/>
      <c r="E25" s="5"/>
      <c r="F25" s="62" cm="1">
        <f t="array" ref="F25">INDEX(Folyamat_Sor_Gyártáselőkészítés[Volumen], A25+1)</f>
        <v>1</v>
      </c>
      <c r="G25" s="5"/>
      <c r="H25" s="5"/>
    </row>
    <row r="26" spans="1:8" ht="15" customHeight="1" x14ac:dyDescent="0.3">
      <c r="A26" s="5"/>
      <c r="B26" s="5" t="str" cm="1">
        <f t="array" ref="B26">INDEX(Folyamat_Sor_Gyártáselőkészítés[Részleg 01], A25+1)</f>
        <v>Műszaki tervezés</v>
      </c>
      <c r="C26" s="5"/>
      <c r="D26" s="5"/>
      <c r="E26" s="5"/>
      <c r="F26" s="28"/>
      <c r="G26" s="5"/>
      <c r="H26" s="5"/>
    </row>
    <row r="27" spans="1:8" ht="15" customHeight="1" thickBot="1" x14ac:dyDescent="0.35">
      <c r="A27" s="10"/>
      <c r="B27" s="10"/>
      <c r="C27" s="10"/>
      <c r="D27" s="10"/>
      <c r="E27" s="10"/>
      <c r="F27" s="60"/>
      <c r="G27" s="10"/>
      <c r="H27" s="10"/>
    </row>
    <row r="28" spans="1:8" ht="15" customHeight="1" thickTop="1" x14ac:dyDescent="0.3">
      <c r="A28" s="5">
        <v>9</v>
      </c>
      <c r="B28" s="9" t="str" cm="1">
        <f t="array" ref="B28">INDEX(Folyamat_Sor_Gyártáselőkészítés[Feladat leírás], A28+1)</f>
        <v>Gyártás inditó megbeszéléssel</v>
      </c>
      <c r="C28" s="5"/>
      <c r="D28" s="5"/>
      <c r="E28" s="5"/>
      <c r="F28" s="62" cm="1">
        <f t="array" ref="F28">INDEX(Folyamat_Sor_Gyártáselőkészítés[Volumen], A28+1)</f>
        <v>1</v>
      </c>
      <c r="G28" s="5"/>
      <c r="H28" s="5"/>
    </row>
    <row r="29" spans="1:8" ht="15" customHeight="1" x14ac:dyDescent="0.3">
      <c r="A29" s="5"/>
      <c r="B29" s="5" t="str" cm="1">
        <f t="array" ref="B29">INDEX(Folyamat_Sor_Gyártáselőkészítés[Részleg 01], A28+1)</f>
        <v>Műszaki tervezés</v>
      </c>
      <c r="C29" s="5"/>
      <c r="D29" s="5"/>
      <c r="E29" s="5"/>
      <c r="F29" s="28"/>
      <c r="G29" s="5"/>
      <c r="H29" s="5"/>
    </row>
    <row r="30" spans="1:8" ht="15" customHeight="1" thickBot="1" x14ac:dyDescent="0.35">
      <c r="A30" s="10"/>
      <c r="B30" s="10"/>
      <c r="C30" s="10"/>
      <c r="D30" s="10"/>
      <c r="E30" s="10"/>
      <c r="F30" s="60"/>
      <c r="G30" s="10"/>
      <c r="H30" s="10"/>
    </row>
    <row r="31" spans="1:8" ht="15" customHeight="1" thickTop="1" x14ac:dyDescent="0.3">
      <c r="A31" s="5">
        <v>10</v>
      </c>
      <c r="B31" s="9" cm="1">
        <f t="array" ref="B31">INDEX(Folyamat_Sor_Gyártáselőkészítés[Feladat leírás], A31+1)</f>
        <v>0</v>
      </c>
      <c r="C31" s="5"/>
      <c r="D31" s="5"/>
      <c r="E31" s="5"/>
      <c r="F31" s="62" cm="1">
        <f t="array" ref="F31">INDEX(Folyamat_Sor_Gyártáselőkészítés[Volumen], A31+1)</f>
        <v>1</v>
      </c>
      <c r="G31" s="5"/>
      <c r="H31" s="5"/>
    </row>
    <row r="32" spans="1:8" ht="15" customHeight="1" x14ac:dyDescent="0.3">
      <c r="A32" s="5"/>
      <c r="B32" s="5" t="str" cm="1">
        <f t="array" ref="B32">INDEX(Folyamat_Sor_Gyártáselőkészítés[Részleg 01], A31+1)</f>
        <v>Műszaki tervezés</v>
      </c>
      <c r="C32" s="5"/>
      <c r="D32" s="5"/>
      <c r="E32" s="5"/>
      <c r="F32" s="28"/>
      <c r="G32" s="5"/>
      <c r="H32" s="5"/>
    </row>
    <row r="33" spans="1:8" ht="15" customHeight="1" thickBot="1" x14ac:dyDescent="0.35">
      <c r="A33" s="10"/>
      <c r="B33" s="10"/>
      <c r="C33" s="10"/>
      <c r="D33" s="10"/>
      <c r="E33" s="10"/>
      <c r="F33" s="60"/>
      <c r="G33" s="10"/>
      <c r="H33" s="10"/>
    </row>
    <row r="34" spans="1:8" ht="15" customHeight="1" thickTop="1" x14ac:dyDescent="0.3">
      <c r="A34" s="5">
        <v>11</v>
      </c>
      <c r="B34" s="9" t="str" cm="1">
        <f t="array" ref="B34">INDEX(Folyamat_Sor_Gyártáselőkészítés[Feladat leírás], A34+1)</f>
        <v>Anyagszükséglet</v>
      </c>
      <c r="C34" s="5"/>
      <c r="D34" s="5"/>
      <c r="E34" s="5"/>
      <c r="F34" s="62" cm="1">
        <f t="array" ref="F34">INDEX(Folyamat_Sor_Gyártáselőkészítés[Volumen], A34+1)</f>
        <v>1</v>
      </c>
      <c r="G34" s="5"/>
      <c r="H34" s="5"/>
    </row>
    <row r="35" spans="1:8" ht="15" customHeight="1" x14ac:dyDescent="0.3">
      <c r="A35" s="5"/>
      <c r="B35" s="5" t="str" cm="1">
        <f t="array" ref="B35">INDEX(Folyamat_Sor_Gyártáselőkészítés[Részleg 01], A34+1)</f>
        <v>Műszaki tervezés</v>
      </c>
      <c r="C35" s="5"/>
      <c r="D35" s="5"/>
      <c r="E35" s="5"/>
      <c r="F35" s="28"/>
      <c r="G35" s="5"/>
      <c r="H35" s="5"/>
    </row>
    <row r="36" spans="1:8" ht="15" customHeight="1" thickBot="1" x14ac:dyDescent="0.35">
      <c r="A36" s="10"/>
      <c r="B36" s="10"/>
      <c r="C36" s="10"/>
      <c r="D36" s="10"/>
      <c r="E36" s="10"/>
      <c r="F36" s="60"/>
      <c r="G36" s="10"/>
      <c r="H36" s="10"/>
    </row>
    <row r="37" spans="1:8" ht="15" customHeight="1" thickTop="1" x14ac:dyDescent="0.3">
      <c r="B37" s="27"/>
    </row>
  </sheetData>
  <mergeCells count="1">
    <mergeCell ref="A1:H1"/>
  </mergeCells>
  <pageMargins left="0.7" right="0.7" top="0.75" bottom="0.75" header="0.3" footer="0.3"/>
  <pageSetup paperSize="9" scale="83" orientation="portrait" horizontalDpi="4294967293" r:id="rId1"/>
  <headerFooter>
    <oddHeader>&amp;L&amp;D&amp;C&amp;F - &amp;A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817F-5E73-4BC8-BE1C-275F8864F5F7}">
  <sheetPr codeName="Munka34">
    <tabColor rgb="FF92D050"/>
  </sheetPr>
  <dimension ref="A1:V49"/>
  <sheetViews>
    <sheetView view="pageBreakPreview" zoomScale="85" zoomScaleNormal="100" zoomScaleSheetLayoutView="85" workbookViewId="0">
      <selection activeCell="G22" sqref="G22"/>
    </sheetView>
  </sheetViews>
  <sheetFormatPr defaultColWidth="9.33203125" defaultRowHeight="15" customHeight="1" x14ac:dyDescent="0.3"/>
  <cols>
    <col min="1" max="1" width="5" style="36" bestFit="1" customWidth="1"/>
    <col min="2" max="2" width="26.6640625" style="36" bestFit="1" customWidth="1"/>
    <col min="3" max="3" width="6.6640625" style="36" bestFit="1" customWidth="1"/>
    <col min="4" max="4" width="6.33203125" style="36" bestFit="1" customWidth="1"/>
    <col min="5" max="5" width="17.6640625" style="36" bestFit="1" customWidth="1"/>
    <col min="6" max="6" width="9" style="36" bestFit="1" customWidth="1"/>
    <col min="7" max="7" width="30.6640625" style="36" customWidth="1"/>
    <col min="8" max="8" width="12.33203125" style="36" bestFit="1" customWidth="1"/>
    <col min="9" max="9" width="9.33203125" style="36"/>
    <col min="10" max="10" width="11.33203125" style="36" bestFit="1" customWidth="1"/>
    <col min="11" max="11" width="20" style="36" bestFit="1" customWidth="1"/>
    <col min="12" max="12" width="14.33203125" style="36" bestFit="1" customWidth="1"/>
    <col min="13" max="13" width="16.6640625" style="64" bestFit="1" customWidth="1"/>
    <col min="14" max="14" width="16.5546875" style="36" hidden="1" customWidth="1"/>
    <col min="15" max="15" width="13.33203125" style="36" hidden="1" customWidth="1"/>
    <col min="16" max="16" width="14.5546875" style="36" hidden="1" customWidth="1"/>
    <col min="17" max="17" width="14.5546875" style="36" customWidth="1"/>
    <col min="18" max="18" width="12.33203125" style="36" hidden="1" customWidth="1"/>
    <col min="19" max="19" width="14.33203125" style="36" hidden="1" customWidth="1"/>
    <col min="20" max="20" width="13.6640625" style="36" hidden="1" customWidth="1"/>
    <col min="21" max="21" width="14.44140625" style="36" hidden="1" customWidth="1"/>
    <col min="22" max="22" width="14.6640625" style="36" hidden="1" customWidth="1"/>
    <col min="23" max="23" width="24" style="36" bestFit="1" customWidth="1"/>
    <col min="24" max="24" width="24.33203125" style="36" bestFit="1" customWidth="1"/>
    <col min="25" max="25" width="18.33203125" style="36" bestFit="1" customWidth="1"/>
    <col min="26" max="26" width="25.33203125" style="36" bestFit="1" customWidth="1"/>
    <col min="27" max="27" width="21.44140625" style="36" bestFit="1" customWidth="1"/>
    <col min="28" max="28" width="42.6640625" style="36" bestFit="1" customWidth="1"/>
    <col min="29" max="29" width="13.5546875" style="36" bestFit="1" customWidth="1"/>
    <col min="30" max="16384" width="9.33203125" style="36"/>
  </cols>
  <sheetData>
    <row r="1" spans="1:8" ht="15" customHeight="1" x14ac:dyDescent="0.35">
      <c r="A1" s="250" t="str">
        <f>INDEX(Folyamat_Sor_Ajtólap[Feladat leírás], 1)</f>
        <v>Ajtólap</v>
      </c>
      <c r="B1" s="250"/>
      <c r="C1" s="250"/>
      <c r="D1" s="250"/>
      <c r="E1" s="250"/>
      <c r="F1" s="250"/>
      <c r="G1" s="250"/>
      <c r="H1" s="251"/>
    </row>
    <row r="2" spans="1:8" ht="15" customHeight="1" x14ac:dyDescent="0.3">
      <c r="B2" s="43"/>
      <c r="D2" s="44"/>
      <c r="E2" s="44"/>
      <c r="F2" s="44"/>
      <c r="H2" s="38"/>
    </row>
    <row r="3" spans="1:8" ht="15" customHeight="1" x14ac:dyDescent="0.3">
      <c r="A3" s="8" t="s">
        <v>32</v>
      </c>
      <c r="B3" s="45" t="s">
        <v>353</v>
      </c>
      <c r="C3" s="45" t="s">
        <v>354</v>
      </c>
      <c r="D3" s="45" t="s">
        <v>355</v>
      </c>
      <c r="E3" s="45" t="s">
        <v>356</v>
      </c>
      <c r="F3" s="45" t="s">
        <v>95</v>
      </c>
      <c r="G3" s="45" t="s">
        <v>34</v>
      </c>
      <c r="H3" s="45" t="s">
        <v>357</v>
      </c>
    </row>
    <row r="4" spans="1:8" ht="15" customHeight="1" x14ac:dyDescent="0.3">
      <c r="A4" s="5">
        <v>1</v>
      </c>
      <c r="B4" s="37" t="str" cm="1">
        <f t="array" ref="B4">INDEX(Folyamat_Sor_Ajtólap[Feladat leírás], A4+1)</f>
        <v>5-ös HDF</v>
      </c>
      <c r="C4" s="32"/>
      <c r="D4" s="32"/>
      <c r="E4" s="32"/>
      <c r="F4" s="49" cm="1">
        <f t="array" ref="F4">INDEX(Folyamat_Sor_Ajtólap[Volumen], A4+1)</f>
        <v>0</v>
      </c>
      <c r="G4" s="32"/>
      <c r="H4" s="32"/>
    </row>
    <row r="5" spans="1:8" ht="15" customHeight="1" x14ac:dyDescent="0.3">
      <c r="A5" s="5"/>
      <c r="B5" s="33" t="str" cm="1">
        <f t="array" ref="B5">INDEX(Folyamat_Sor_Ajtólap[Részleg 01], A4+1)</f>
        <v>Asztalos</v>
      </c>
      <c r="C5" s="33"/>
      <c r="D5" s="33"/>
      <c r="E5" s="33"/>
      <c r="F5" s="33"/>
      <c r="G5" s="33"/>
      <c r="H5" s="33"/>
    </row>
    <row r="6" spans="1:8" ht="15" customHeight="1" thickBot="1" x14ac:dyDescent="0.35">
      <c r="A6" s="10"/>
      <c r="B6" s="34"/>
      <c r="C6" s="34"/>
      <c r="D6" s="34"/>
      <c r="E6" s="34"/>
      <c r="F6" s="34"/>
      <c r="G6" s="34"/>
      <c r="H6" s="34"/>
    </row>
    <row r="7" spans="1:8" ht="15" customHeight="1" thickTop="1" x14ac:dyDescent="0.3">
      <c r="A7" s="5">
        <v>2</v>
      </c>
      <c r="B7" s="37" t="str" cm="1">
        <f t="array" ref="B7">INDEX(Folyamat_Sor_Ajtólap[Feladat leírás], A7+1)</f>
        <v>Keret</v>
      </c>
      <c r="C7" s="32"/>
      <c r="D7" s="32"/>
      <c r="E7" s="32"/>
      <c r="F7" s="49" cm="1">
        <f t="array" ref="F7">INDEX(Folyamat_Sor_Ajtólap[Volumen], A7+1)</f>
        <v>0</v>
      </c>
      <c r="G7" s="32"/>
      <c r="H7" s="32"/>
    </row>
    <row r="8" spans="1:8" ht="15" customHeight="1" x14ac:dyDescent="0.3">
      <c r="A8" s="5"/>
      <c r="B8" s="33" t="str" cm="1">
        <f t="array" ref="B8">INDEX(Folyamat_Sor_Ajtólap[Részleg 01], A7+1)</f>
        <v>Asztalos</v>
      </c>
      <c r="C8" s="33"/>
      <c r="D8" s="33"/>
      <c r="E8" s="33"/>
      <c r="F8" s="33"/>
      <c r="G8" s="33"/>
      <c r="H8" s="33"/>
    </row>
    <row r="9" spans="1:8" ht="15" customHeight="1" thickBot="1" x14ac:dyDescent="0.35">
      <c r="A9" s="10"/>
      <c r="B9" s="34"/>
      <c r="C9" s="34"/>
      <c r="D9" s="34"/>
      <c r="E9" s="34"/>
      <c r="F9" s="34"/>
      <c r="G9" s="34"/>
      <c r="H9" s="34"/>
    </row>
    <row r="10" spans="1:8" ht="15" customHeight="1" thickTop="1" x14ac:dyDescent="0.3">
      <c r="A10" s="5">
        <v>3</v>
      </c>
      <c r="B10" s="37" t="str" cm="1">
        <f t="array" ref="B10">INDEX(Folyamat_Sor_Ajtólap[Feladat leírás], A10+1)</f>
        <v>Betét</v>
      </c>
      <c r="C10" s="32"/>
      <c r="D10" s="32"/>
      <c r="E10" s="32"/>
      <c r="F10" s="49" cm="1">
        <f t="array" ref="F10">INDEX(Folyamat_Sor_Ajtólap[Volumen], A10+1)</f>
        <v>0</v>
      </c>
      <c r="G10" s="32"/>
      <c r="H10" s="32"/>
    </row>
    <row r="11" spans="1:8" ht="15" customHeight="1" x14ac:dyDescent="0.3">
      <c r="A11" s="5"/>
      <c r="B11" s="33" t="str" cm="1">
        <f t="array" ref="B11">INDEX(Folyamat_Sor_Ajtólap[Részleg 01], A10+1)</f>
        <v>Asztalos</v>
      </c>
      <c r="C11" s="33"/>
      <c r="D11" s="33"/>
      <c r="E11" s="33"/>
      <c r="F11" s="33"/>
      <c r="G11" s="33"/>
      <c r="H11" s="33"/>
    </row>
    <row r="12" spans="1:8" ht="15" customHeight="1" thickBot="1" x14ac:dyDescent="0.35">
      <c r="A12" s="10"/>
      <c r="B12" s="34"/>
      <c r="C12" s="34"/>
      <c r="D12" s="34"/>
      <c r="E12" s="34"/>
      <c r="F12" s="34"/>
      <c r="G12" s="34"/>
      <c r="H12" s="34"/>
    </row>
    <row r="13" spans="1:8" ht="15" customHeight="1" thickTop="1" x14ac:dyDescent="0.3">
      <c r="A13" s="5">
        <v>4</v>
      </c>
      <c r="B13" s="37" t="str" cm="1">
        <f t="array" ref="B13">INDEX(Folyamat_Sor_Ajtólap[Feladat leírás], A13+1)</f>
        <v>Au. Küsz./lapfesz.</v>
      </c>
      <c r="C13" s="32"/>
      <c r="D13" s="32"/>
      <c r="E13" s="32"/>
      <c r="F13" s="49" cm="1">
        <f t="array" aca="1" ref="F13" ca="1">INDEX(Folyamat_Sor_Ajtólap[Volumen], A13+1)</f>
        <v>0</v>
      </c>
      <c r="G13" s="32"/>
      <c r="H13" s="32"/>
    </row>
    <row r="14" spans="1:8" ht="15" customHeight="1" x14ac:dyDescent="0.3">
      <c r="A14" s="5"/>
      <c r="B14" s="33" t="str" cm="1">
        <f t="array" ref="B14">INDEX(Folyamat_Sor_Ajtólap[Részleg 01], A13+1)</f>
        <v>Asztalos</v>
      </c>
      <c r="C14" s="33"/>
      <c r="D14" s="33"/>
      <c r="E14" s="33"/>
      <c r="F14" s="33"/>
      <c r="G14" s="35"/>
      <c r="H14" s="35"/>
    </row>
    <row r="15" spans="1:8" ht="15" customHeight="1" thickBot="1" x14ac:dyDescent="0.35">
      <c r="A15" s="10"/>
      <c r="B15" s="34"/>
      <c r="C15" s="34"/>
      <c r="D15" s="34"/>
      <c r="E15" s="34"/>
      <c r="F15" s="34"/>
      <c r="G15" s="34"/>
      <c r="H15" s="34"/>
    </row>
    <row r="16" spans="1:8" ht="15" customHeight="1" thickTop="1" x14ac:dyDescent="0.3">
      <c r="A16" s="5">
        <v>5</v>
      </c>
      <c r="B16" s="37" t="str" cm="1">
        <f t="array" ref="B16">INDEX(Folyamat_Sor_Ajtólap[Feladat leírás], A16+1)</f>
        <v>Összerakás</v>
      </c>
      <c r="C16" s="32"/>
      <c r="D16" s="32"/>
      <c r="E16" s="32"/>
      <c r="F16" s="49" cm="1">
        <f t="array" aca="1" ref="F16" ca="1">INDEX(Folyamat_Sor_Ajtólap[Volumen], A16+1)</f>
        <v>0</v>
      </c>
      <c r="G16" s="32"/>
      <c r="H16" s="32"/>
    </row>
    <row r="17" spans="1:8" ht="15" customHeight="1" x14ac:dyDescent="0.3">
      <c r="A17" s="5"/>
      <c r="B17" s="33" t="str" cm="1">
        <f t="array" ref="B17">INDEX(Folyamat_Sor_Ajtólap[Részleg 01], A16+1)</f>
        <v>Asztalos</v>
      </c>
      <c r="C17" s="33"/>
      <c r="D17" s="33"/>
      <c r="E17" s="33"/>
      <c r="F17" s="33"/>
      <c r="G17" s="33"/>
      <c r="H17" s="33"/>
    </row>
    <row r="18" spans="1:8" ht="15" customHeight="1" thickBot="1" x14ac:dyDescent="0.35">
      <c r="A18" s="10"/>
      <c r="B18" s="34"/>
      <c r="C18" s="34"/>
      <c r="D18" s="34"/>
      <c r="E18" s="34"/>
      <c r="F18" s="34"/>
      <c r="G18" s="34"/>
      <c r="H18" s="34"/>
    </row>
    <row r="19" spans="1:8" ht="15" customHeight="1" thickTop="1" x14ac:dyDescent="0.3">
      <c r="A19" s="5">
        <v>6</v>
      </c>
      <c r="B19" s="37" t="str" cm="1">
        <f t="array" ref="B19">INDEX(Folyamat_Sor_Ajtólap[Feladat leírás], A19+1)</f>
        <v>Préselés</v>
      </c>
      <c r="C19" s="32"/>
      <c r="D19" s="32"/>
      <c r="E19" s="32"/>
      <c r="F19" s="49" cm="1">
        <f t="array" aca="1" ref="F19" ca="1">INDEX(Folyamat_Sor_Ajtólap[Volumen], A19+1)</f>
        <v>0</v>
      </c>
      <c r="G19" s="32"/>
      <c r="H19" s="32"/>
    </row>
    <row r="20" spans="1:8" ht="15" customHeight="1" x14ac:dyDescent="0.3">
      <c r="A20" s="5"/>
      <c r="B20" s="33" t="str" cm="1">
        <f t="array" ref="B20">INDEX(Folyamat_Sor_Ajtólap[Részleg 01], A19+1)</f>
        <v>Asztalos</v>
      </c>
      <c r="C20" s="33"/>
      <c r="D20" s="33"/>
      <c r="E20" s="33"/>
      <c r="F20" s="33"/>
      <c r="G20" s="33"/>
      <c r="H20" s="33"/>
    </row>
    <row r="21" spans="1:8" ht="15" customHeight="1" thickBot="1" x14ac:dyDescent="0.35">
      <c r="A21" s="10"/>
      <c r="B21" s="34"/>
      <c r="C21" s="34"/>
      <c r="D21" s="34"/>
      <c r="E21" s="34"/>
      <c r="F21" s="34"/>
      <c r="G21" s="34"/>
      <c r="H21" s="34"/>
    </row>
    <row r="22" spans="1:8" ht="15" customHeight="1" thickTop="1" x14ac:dyDescent="0.3">
      <c r="A22" s="5">
        <v>7</v>
      </c>
      <c r="B22" s="37" t="str" cm="1">
        <f t="array" ref="B22">INDEX(Folyamat_Sor_Ajtólap[Feladat leírás], A22+1)</f>
        <v>CNC kontúr</v>
      </c>
      <c r="C22" s="32"/>
      <c r="D22" s="32"/>
      <c r="E22" s="32"/>
      <c r="F22" s="49" cm="1">
        <f t="array" aca="1" ref="F22" ca="1">INDEX(Folyamat_Sor_Ajtólap[Volumen], A22+1)</f>
        <v>0</v>
      </c>
      <c r="G22" s="32"/>
      <c r="H22" s="32"/>
    </row>
    <row r="23" spans="1:8" ht="15" customHeight="1" x14ac:dyDescent="0.3">
      <c r="A23" s="5"/>
      <c r="B23" s="33" t="str" cm="1">
        <f t="array" ref="B23">INDEX(Folyamat_Sor_Ajtólap[Részleg 01], A22+1)</f>
        <v>CNC</v>
      </c>
      <c r="C23" s="33"/>
      <c r="D23" s="33"/>
      <c r="E23" s="33"/>
      <c r="F23" s="33"/>
      <c r="G23" s="33"/>
      <c r="H23" s="33"/>
    </row>
    <row r="24" spans="1:8" ht="14.4" thickBot="1" x14ac:dyDescent="0.35">
      <c r="A24" s="10"/>
      <c r="B24" s="34"/>
      <c r="C24" s="34"/>
      <c r="D24" s="34"/>
      <c r="E24" s="34"/>
      <c r="F24" s="34"/>
      <c r="G24" s="34"/>
      <c r="H24" s="34"/>
    </row>
    <row r="25" spans="1:8" ht="28.2" thickTop="1" x14ac:dyDescent="0.3">
      <c r="A25" s="5">
        <v>8</v>
      </c>
      <c r="B25" s="37" t="str" cm="1">
        <f t="array" ref="B25">INDEX(Folyamat_Sor_Ajtólap[Feladat leírás], A25+1)</f>
        <v xml:space="preserve">CNC minta/betét </v>
      </c>
      <c r="C25" s="32"/>
      <c r="D25" s="32"/>
      <c r="E25" s="32"/>
      <c r="F25" s="49" cm="1">
        <f t="array" aca="1" ref="F25" ca="1">INDEX(Folyamat_Sor_Ajtólap[Volumen], A25+1)</f>
        <v>0</v>
      </c>
      <c r="G25" s="84" t="str" cm="1">
        <f t="array" ref="G25">"Fixoldal Minta: " &amp; IFERROR(ROWS(_xlfn._xlws.FILTER(#REF!,(LEN(#REF!)&gt;1)*(#REF!&lt;&gt;"Nincs"))),0) &amp; " Mózgó oldal Minta: " &amp; IFERROR(ROWS(_xlfn._xlws.FILTER(#REF!,(LEN(#REF!)&gt;1)*(#REF!&lt;&gt;"Nincs"))),0)</f>
        <v>Fixoldal Minta: 0 Mózgó oldal Minta: 0</v>
      </c>
      <c r="H25" s="32"/>
    </row>
    <row r="26" spans="1:8" ht="15" customHeight="1" x14ac:dyDescent="0.3">
      <c r="A26" s="5"/>
      <c r="B26" s="33" t="str" cm="1">
        <f t="array" ref="B26">INDEX(Folyamat_Sor_Ajtólap[Részleg 01], A25+1)</f>
        <v>CNC</v>
      </c>
      <c r="C26" s="33"/>
      <c r="D26" s="33"/>
      <c r="E26" s="33"/>
      <c r="F26" s="33"/>
      <c r="G26" s="33"/>
      <c r="H26" s="33"/>
    </row>
    <row r="27" spans="1:8" ht="15" customHeight="1" thickBot="1" x14ac:dyDescent="0.35">
      <c r="A27" s="10"/>
      <c r="B27" s="34"/>
      <c r="C27" s="34"/>
      <c r="D27" s="34"/>
      <c r="E27" s="34"/>
      <c r="F27" s="34"/>
      <c r="G27" s="34"/>
      <c r="H27" s="34"/>
    </row>
    <row r="28" spans="1:8" ht="15" customHeight="1" thickTop="1" x14ac:dyDescent="0.3">
      <c r="A28" s="5">
        <v>9</v>
      </c>
      <c r="B28" s="37" t="str" cm="1">
        <f t="array" ref="B28">INDEX(Folyamat_Sor_Ajtólap[Feladat leírás], A28+1)</f>
        <v>Csiszolás</v>
      </c>
      <c r="C28" s="32"/>
      <c r="D28" s="32"/>
      <c r="E28" s="32"/>
      <c r="F28" s="49" cm="1">
        <f t="array" aca="1" ref="F28" ca="1">INDEX(Folyamat_Sor_Ajtólap[Volumen], A28+1)</f>
        <v>0</v>
      </c>
      <c r="G28" s="32"/>
      <c r="H28" s="32"/>
    </row>
    <row r="29" spans="1:8" ht="15" customHeight="1" x14ac:dyDescent="0.3">
      <c r="A29" s="5"/>
      <c r="B29" s="33" t="str" cm="1">
        <f t="array" ref="B29">INDEX(Folyamat_Sor_Ajtólap[Részleg 01], A28+1)</f>
        <v>Összeszerelő</v>
      </c>
      <c r="C29" s="33"/>
      <c r="D29" s="33"/>
      <c r="E29" s="33"/>
      <c r="F29" s="33"/>
      <c r="G29" s="33"/>
      <c r="H29" s="33"/>
    </row>
    <row r="30" spans="1:8" ht="15" customHeight="1" thickBot="1" x14ac:dyDescent="0.35">
      <c r="A30" s="10"/>
      <c r="B30" s="34"/>
      <c r="C30" s="34"/>
      <c r="D30" s="34"/>
      <c r="E30" s="34"/>
      <c r="F30" s="34"/>
      <c r="G30" s="34"/>
      <c r="H30" s="34"/>
    </row>
    <row r="31" spans="1:8" ht="15" customHeight="1" thickTop="1" x14ac:dyDescent="0.3">
      <c r="A31" s="5">
        <v>10</v>
      </c>
      <c r="B31" s="37" t="str" cm="1">
        <f t="array" ref="B31">INDEX(Folyamat_Sor_Ajtólap[Feladat leírás], A31+1)</f>
        <v>Fújás</v>
      </c>
      <c r="C31" s="32"/>
      <c r="D31" s="32"/>
      <c r="E31" s="32"/>
      <c r="F31" s="49" cm="1">
        <f t="array" aca="1" ref="F31" ca="1">INDEX(Folyamat_Sor_Ajtólap[Volumen], A31+1)</f>
        <v>0</v>
      </c>
      <c r="G31" s="32"/>
      <c r="H31" s="32"/>
    </row>
    <row r="32" spans="1:8" ht="15" customHeight="1" x14ac:dyDescent="0.3">
      <c r="A32" s="5"/>
      <c r="B32" s="33" t="str" cm="1">
        <f t="array" ref="B32">INDEX(Folyamat_Sor_Ajtólap[Részleg 01], A31+1)</f>
        <v>Összeszerelő</v>
      </c>
      <c r="C32" s="33"/>
      <c r="D32" s="33"/>
      <c r="E32" s="33"/>
      <c r="F32" s="33"/>
      <c r="G32" s="33"/>
      <c r="H32" s="33"/>
    </row>
    <row r="33" spans="1:8" ht="15" customHeight="1" thickBot="1" x14ac:dyDescent="0.35">
      <c r="A33" s="10"/>
      <c r="B33" s="34"/>
      <c r="C33" s="34"/>
      <c r="D33" s="34"/>
      <c r="E33" s="34"/>
      <c r="F33" s="34"/>
      <c r="G33" s="34"/>
      <c r="H33" s="34"/>
    </row>
    <row r="34" spans="1:8" ht="15" customHeight="1" thickTop="1" x14ac:dyDescent="0.3">
      <c r="A34" s="5">
        <v>11</v>
      </c>
      <c r="B34" s="37" t="str" cm="1">
        <f t="array" ref="B34">INDEX(Folyamat_Sor_Ajtólap[Feladat leírás], A34+1)</f>
        <v>Ragasztó csiszolás</v>
      </c>
      <c r="C34" s="32"/>
      <c r="D34" s="32"/>
      <c r="E34" s="32"/>
      <c r="F34" s="49" cm="1">
        <f t="array" aca="1" ref="F34" ca="1">INDEX(Folyamat_Sor_Ajtólap[Volumen], A34+1)</f>
        <v>0</v>
      </c>
      <c r="H34" s="32"/>
    </row>
    <row r="35" spans="1:8" ht="15" customHeight="1" x14ac:dyDescent="0.3">
      <c r="A35" s="5"/>
      <c r="B35" s="33" t="str" cm="1">
        <f t="array" ref="B35">INDEX(Folyamat_Sor_Ajtólap[Részleg 01], A34+1)</f>
        <v>Fóliázó</v>
      </c>
      <c r="C35" s="33"/>
      <c r="D35" s="33"/>
      <c r="E35" s="33"/>
      <c r="F35" s="33"/>
      <c r="G35" s="33"/>
      <c r="H35" s="33"/>
    </row>
    <row r="36" spans="1:8" ht="15" customHeight="1" thickBot="1" x14ac:dyDescent="0.35">
      <c r="A36" s="10"/>
      <c r="B36" s="34"/>
      <c r="C36" s="34"/>
      <c r="D36" s="34"/>
      <c r="E36" s="34"/>
      <c r="F36" s="34"/>
      <c r="G36" s="34"/>
      <c r="H36" s="34"/>
    </row>
    <row r="37" spans="1:8" ht="15" customHeight="1" thickTop="1" x14ac:dyDescent="0.3">
      <c r="A37" s="5">
        <v>12</v>
      </c>
      <c r="B37" s="37" t="str" cm="1">
        <f t="array" ref="B37">INDEX(Folyamat_Sor_Ajtólap[Feladat leírás], A37+1)</f>
        <v>Fóliázás</v>
      </c>
      <c r="C37" s="32"/>
      <c r="D37" s="32"/>
      <c r="E37" s="32"/>
      <c r="F37" s="49" cm="1">
        <f t="array" aca="1" ref="F37" ca="1">INDEX(Folyamat_Sor_Ajtólap[Volumen], A37+1)</f>
        <v>0</v>
      </c>
      <c r="G37" s="32"/>
      <c r="H37" s="32"/>
    </row>
    <row r="38" spans="1:8" ht="15" customHeight="1" x14ac:dyDescent="0.3">
      <c r="A38" s="5"/>
      <c r="B38" s="33" t="str" cm="1">
        <f t="array" ref="B38">INDEX(Folyamat_Sor_Ajtólap[Részleg 01], A37+1)</f>
        <v>Fóliázó</v>
      </c>
      <c r="C38" s="33"/>
      <c r="D38" s="33"/>
      <c r="E38" s="33"/>
      <c r="F38" s="33"/>
      <c r="G38" s="33"/>
      <c r="H38" s="33"/>
    </row>
    <row r="39" spans="1:8" ht="15" customHeight="1" thickBot="1" x14ac:dyDescent="0.35">
      <c r="A39" s="10"/>
      <c r="B39" s="34"/>
      <c r="C39" s="34"/>
      <c r="D39" s="34"/>
      <c r="E39" s="34"/>
      <c r="F39" s="34"/>
      <c r="G39" s="34"/>
      <c r="H39" s="34"/>
    </row>
    <row r="40" spans="1:8" ht="15" customHeight="1" thickTop="1" x14ac:dyDescent="0.3">
      <c r="A40" s="5">
        <v>13</v>
      </c>
      <c r="B40" s="37" t="str" cm="1">
        <f t="array" ref="B40">INDEX(Folyamat_Sor_Ajtólap[Feladat leírás], A40+1)</f>
        <v>Él-lécezés</v>
      </c>
      <c r="C40" s="32"/>
      <c r="D40" s="32"/>
      <c r="E40" s="32"/>
      <c r="F40" s="49" cm="1">
        <f t="array" aca="1" ref="F40" ca="1">INDEX(Folyamat_Sor_Ajtólap[Volumen], A40+1)</f>
        <v>0</v>
      </c>
      <c r="G40" s="32"/>
      <c r="H40" s="32"/>
    </row>
    <row r="41" spans="1:8" ht="15" customHeight="1" x14ac:dyDescent="0.3">
      <c r="A41" s="5"/>
      <c r="B41" s="33" t="str" cm="1">
        <f t="array" ref="B41">INDEX(Folyamat_Sor_Ajtólap[Részleg 01], A40+1)</f>
        <v>Fóliázó</v>
      </c>
      <c r="C41" s="33"/>
      <c r="D41" s="33"/>
      <c r="E41" s="33"/>
      <c r="F41" s="33"/>
      <c r="G41" s="33"/>
      <c r="H41" s="33"/>
    </row>
    <row r="42" spans="1:8" ht="15" customHeight="1" thickBot="1" x14ac:dyDescent="0.35">
      <c r="A42" s="10"/>
      <c r="B42" s="34"/>
      <c r="C42" s="34"/>
      <c r="D42" s="34"/>
      <c r="E42" s="34"/>
      <c r="F42" s="34"/>
      <c r="G42" s="34"/>
      <c r="H42" s="34"/>
    </row>
    <row r="43" spans="1:8" ht="15" customHeight="1" thickTop="1" x14ac:dyDescent="0.3">
      <c r="A43" s="5">
        <v>14</v>
      </c>
      <c r="B43" s="37" t="str" cm="1">
        <f t="array" ref="B43">INDEX(Folyamat_Sor_Ajtólap[Feladat leírás], A43+1)</f>
        <v>Festőnél</v>
      </c>
      <c r="C43" s="32"/>
      <c r="D43" s="32"/>
      <c r="E43" s="32"/>
      <c r="F43" s="49" cm="1">
        <f t="array" aca="1" ref="F43" ca="1">INDEX(Folyamat_Sor_Ajtólap[Volumen], A43+1)</f>
        <v>0</v>
      </c>
      <c r="G43" s="32"/>
      <c r="H43" s="32"/>
    </row>
    <row r="44" spans="1:8" ht="15" customHeight="1" x14ac:dyDescent="0.3">
      <c r="A44" s="5"/>
      <c r="B44" s="33" t="str" cm="1">
        <f t="array" ref="B44">INDEX(Folyamat_Sor_Ajtólap[Részleg 01], A43+1)</f>
        <v>Összeszerelő</v>
      </c>
      <c r="C44" s="33"/>
      <c r="D44" s="33"/>
      <c r="E44" s="33"/>
      <c r="F44" s="33"/>
      <c r="G44" s="33"/>
      <c r="H44" s="33"/>
    </row>
    <row r="45" spans="1:8" ht="15" customHeight="1" thickBot="1" x14ac:dyDescent="0.35">
      <c r="A45" s="10"/>
      <c r="B45" s="34"/>
      <c r="C45" s="34"/>
      <c r="D45" s="34"/>
      <c r="E45" s="34"/>
      <c r="F45" s="34"/>
      <c r="G45" s="34"/>
      <c r="H45" s="34"/>
    </row>
    <row r="46" spans="1:8" ht="15" customHeight="1" thickTop="1" x14ac:dyDescent="0.3">
      <c r="A46" s="5">
        <v>15</v>
      </c>
      <c r="B46" s="37" t="str" cm="1">
        <f t="array" ref="B46">INDEX(Folyamat_Sor_Ajtólap[Feladat leírás], A46+1)</f>
        <v>Festőtöl viszahozzva</v>
      </c>
      <c r="C46" s="32"/>
      <c r="D46" s="32"/>
      <c r="E46" s="32"/>
      <c r="F46" s="49" cm="1">
        <f t="array" aca="1" ref="F46" ca="1">INDEX(Folyamat_Sor_Ajtólap[Volumen], A46+1)</f>
        <v>0</v>
      </c>
      <c r="G46" s="32"/>
      <c r="H46" s="32"/>
    </row>
    <row r="47" spans="1:8" ht="15" customHeight="1" x14ac:dyDescent="0.3">
      <c r="A47" s="5"/>
      <c r="B47" s="33" t="str" cm="1">
        <f t="array" ref="B47">INDEX(Folyamat_Sor_Ajtólap[Részleg 01], A46+1)</f>
        <v>Összeszerelő</v>
      </c>
      <c r="C47" s="33"/>
      <c r="D47" s="33"/>
      <c r="E47" s="33"/>
      <c r="F47" s="33"/>
      <c r="G47" s="33"/>
      <c r="H47" s="33"/>
    </row>
    <row r="48" spans="1:8" ht="15" customHeight="1" thickBot="1" x14ac:dyDescent="0.35">
      <c r="A48" s="10"/>
      <c r="B48" s="34"/>
      <c r="C48" s="34"/>
      <c r="D48" s="34"/>
      <c r="E48" s="34"/>
      <c r="F48" s="34"/>
      <c r="G48" s="34"/>
      <c r="H48" s="34"/>
    </row>
    <row r="49" ht="15" customHeight="1" thickTop="1" x14ac:dyDescent="0.3"/>
  </sheetData>
  <mergeCells count="1">
    <mergeCell ref="A1:H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r:id="rId1"/>
  <headerFooter>
    <oddHeader>&amp;L&amp;D&amp;C&amp;14&amp;F&amp;11 - &amp;"-,Félkövér"&amp;18&amp;A&amp;R&amp;P/&amp;N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61D7-631A-4402-ADFB-B15E19AD52E7}">
  <sheetPr codeName="Munka36">
    <tabColor rgb="FF92D050"/>
  </sheetPr>
  <dimension ref="A1:U37"/>
  <sheetViews>
    <sheetView view="pageBreakPreview" zoomScale="70" zoomScaleNormal="100" zoomScaleSheetLayoutView="70" workbookViewId="0">
      <selection activeCell="A2" sqref="A2:XFD6"/>
    </sheetView>
  </sheetViews>
  <sheetFormatPr defaultColWidth="9.33203125" defaultRowHeight="15.75" customHeight="1" x14ac:dyDescent="0.3"/>
  <cols>
    <col min="1" max="1" width="5" style="15" bestFit="1" customWidth="1"/>
    <col min="2" max="2" width="21" style="15" bestFit="1" customWidth="1"/>
    <col min="3" max="3" width="6.6640625" style="15" bestFit="1" customWidth="1"/>
    <col min="4" max="4" width="6.33203125" style="15" bestFit="1" customWidth="1"/>
    <col min="5" max="5" width="12" style="15" bestFit="1" customWidth="1"/>
    <col min="6" max="6" width="5.5546875" style="54" bestFit="1" customWidth="1"/>
    <col min="7" max="7" width="27.6640625" style="15" customWidth="1"/>
    <col min="8" max="8" width="12" style="15" bestFit="1" customWidth="1"/>
    <col min="9" max="9" width="9.33203125" style="15"/>
    <col min="10" max="10" width="12.5546875" style="54" bestFit="1" customWidth="1"/>
    <col min="11" max="11" width="17.6640625" style="15" bestFit="1" customWidth="1"/>
    <col min="12" max="12" width="15.44140625" style="54" bestFit="1" customWidth="1"/>
    <col min="13" max="13" width="21" style="15" bestFit="1" customWidth="1"/>
    <col min="14" max="14" width="15.6640625" style="15" bestFit="1" customWidth="1"/>
    <col min="15" max="15" width="11.44140625" style="15" bestFit="1" customWidth="1"/>
    <col min="16" max="17" width="13" style="15" bestFit="1" customWidth="1"/>
    <col min="18" max="19" width="12.33203125" style="15" bestFit="1" customWidth="1"/>
    <col min="20" max="20" width="11.5546875" style="15" bestFit="1" customWidth="1"/>
    <col min="21" max="21" width="12.5546875" style="54" bestFit="1" customWidth="1"/>
    <col min="22" max="22" width="16" style="15" bestFit="1" customWidth="1"/>
    <col min="23" max="23" width="22.5546875" style="15" bestFit="1" customWidth="1"/>
    <col min="24" max="24" width="22.44140625" style="15" bestFit="1" customWidth="1"/>
    <col min="25" max="25" width="16.44140625" style="15" bestFit="1" customWidth="1"/>
    <col min="26" max="26" width="23.44140625" style="15" bestFit="1" customWidth="1"/>
    <col min="27" max="27" width="19.5546875" style="15" bestFit="1" customWidth="1"/>
    <col min="28" max="28" width="41.5546875" style="15" bestFit="1" customWidth="1"/>
    <col min="29" max="29" width="11.5546875" style="15" bestFit="1" customWidth="1"/>
    <col min="30" max="16384" width="9.33203125" style="15"/>
  </cols>
  <sheetData>
    <row r="1" spans="1:8" ht="15.75" customHeight="1" x14ac:dyDescent="0.35">
      <c r="A1" s="252" t="str">
        <f>INDEX(Folyamat_Sor_Borítás[Feladat leírás], 1)</f>
        <v>Boritás</v>
      </c>
      <c r="B1" s="252"/>
      <c r="C1" s="252"/>
      <c r="D1" s="252"/>
      <c r="E1" s="252"/>
      <c r="F1" s="252"/>
      <c r="G1" s="252"/>
      <c r="H1" s="252"/>
    </row>
    <row r="2" spans="1:8" ht="15.75" customHeight="1" x14ac:dyDescent="0.4">
      <c r="B2" s="12"/>
      <c r="C2" s="13"/>
      <c r="D2" s="30"/>
      <c r="E2" s="26"/>
      <c r="F2" s="26"/>
      <c r="G2" s="13"/>
      <c r="H2" s="14"/>
    </row>
    <row r="3" spans="1:8" ht="13.8" x14ac:dyDescent="0.3">
      <c r="A3" s="8" t="s">
        <v>32</v>
      </c>
      <c r="B3" s="16" t="s">
        <v>353</v>
      </c>
      <c r="C3" s="16" t="s">
        <v>354</v>
      </c>
      <c r="D3" s="16" t="s">
        <v>355</v>
      </c>
      <c r="E3" s="16" t="s">
        <v>356</v>
      </c>
      <c r="F3" s="16" t="s">
        <v>95</v>
      </c>
      <c r="G3" s="16" t="s">
        <v>34</v>
      </c>
      <c r="H3" s="16" t="s">
        <v>357</v>
      </c>
    </row>
    <row r="4" spans="1:8" ht="13.8" x14ac:dyDescent="0.3">
      <c r="A4" s="5">
        <v>1</v>
      </c>
      <c r="B4" s="17" t="str" cm="1">
        <f t="array" ref="B4">INDEX(Folyamat_Sor_Borítás[Feladat leírás], A4+1)</f>
        <v>Kiválogatás, megírás</v>
      </c>
      <c r="C4" s="13"/>
      <c r="D4" s="13"/>
      <c r="E4" s="13"/>
      <c r="F4" s="26" cm="1">
        <f t="array" ref="F4">INDEX(Folyamat_Sor_Borítás[Volumen], A4+1)</f>
        <v>0</v>
      </c>
      <c r="G4" s="52" t="e">
        <f>"Fix Függ: " &amp; SUM(#REF!) &amp; " Fix Viz: " &amp; SUM(#REF!) &amp; " Mozgo Függ: " &amp; SUM(#REF!) &amp; " Mozgo Viz: " &amp; SUM(#REF!)</f>
        <v>#REF!</v>
      </c>
      <c r="H4" s="13"/>
    </row>
    <row r="5" spans="1:8" ht="15.75" customHeight="1" x14ac:dyDescent="0.3">
      <c r="A5" s="5"/>
      <c r="B5" s="13" t="str" cm="1">
        <f t="array" ref="B5">INDEX(Folyamat_Sor_Borítás[Részleg 01], A4+1)</f>
        <v>Asztalos</v>
      </c>
      <c r="C5" s="13"/>
      <c r="D5" s="13"/>
      <c r="E5" s="13"/>
      <c r="F5" s="26"/>
      <c r="G5" s="13"/>
      <c r="H5" s="13"/>
    </row>
    <row r="6" spans="1:8" ht="15.75" customHeight="1" thickBot="1" x14ac:dyDescent="0.35">
      <c r="A6" s="10"/>
      <c r="B6" s="18"/>
      <c r="C6" s="18"/>
      <c r="D6" s="18"/>
      <c r="E6" s="18"/>
      <c r="F6" s="53"/>
      <c r="G6" s="18"/>
      <c r="H6" s="18"/>
    </row>
    <row r="7" spans="1:8" ht="15.75" customHeight="1" thickTop="1" x14ac:dyDescent="0.3">
      <c r="A7" s="5">
        <v>2</v>
      </c>
      <c r="B7" s="17" t="str" cm="1">
        <f t="array" ref="B7">INDEX(Folyamat_Sor_Borítás[Feladat leírás], A7+1)</f>
        <v>Gér össz. fúrás</v>
      </c>
      <c r="C7" s="13"/>
      <c r="D7" s="13"/>
      <c r="E7" s="13"/>
      <c r="F7" s="26" cm="1">
        <f t="array" ref="F7">INDEX(Folyamat_Sor_Borítás[Volumen], A7+1)</f>
        <v>0</v>
      </c>
      <c r="G7" s="19"/>
      <c r="H7" s="19"/>
    </row>
    <row r="8" spans="1:8" ht="15.75" customHeight="1" x14ac:dyDescent="0.3">
      <c r="A8" s="5"/>
      <c r="B8" s="13" t="str" cm="1">
        <f t="array" ref="B8">INDEX(Folyamat_Sor_Borítás[Részleg 01], A7+1)</f>
        <v>Asztalos</v>
      </c>
      <c r="C8" s="13"/>
      <c r="D8" s="13"/>
      <c r="E8" s="13"/>
      <c r="F8" s="26"/>
      <c r="G8" s="13"/>
      <c r="H8" s="13"/>
    </row>
    <row r="9" spans="1:8" ht="15.75" customHeight="1" thickBot="1" x14ac:dyDescent="0.35">
      <c r="A9" s="10"/>
      <c r="B9" s="18"/>
      <c r="C9" s="18"/>
      <c r="D9" s="18"/>
      <c r="E9" s="18"/>
      <c r="F9" s="53"/>
      <c r="G9" s="18"/>
      <c r="H9" s="18"/>
    </row>
    <row r="10" spans="1:8" ht="15.75" customHeight="1" thickTop="1" x14ac:dyDescent="0.3">
      <c r="A10" s="5">
        <v>3</v>
      </c>
      <c r="B10" s="17" t="str" cm="1">
        <f t="array" ref="B10">INDEX(Folyamat_Sor_Borítás[Feladat leírás], A10+1)</f>
        <v>Csiszolás</v>
      </c>
      <c r="C10" s="13"/>
      <c r="D10" s="13"/>
      <c r="E10" s="13"/>
      <c r="F10" s="26" cm="1">
        <f t="array" ref="F10">INDEX(Folyamat_Sor_Borítás[Volumen], A10+1)</f>
        <v>0</v>
      </c>
      <c r="G10" s="19"/>
      <c r="H10" s="19"/>
    </row>
    <row r="11" spans="1:8" ht="15.75" customHeight="1" x14ac:dyDescent="0.3">
      <c r="A11" s="5"/>
      <c r="B11" s="13" t="str" cm="1">
        <f t="array" ref="B11">INDEX(Folyamat_Sor_Borítás[Részleg 01], A10+1)</f>
        <v>Összeszerelő</v>
      </c>
      <c r="C11" s="13"/>
      <c r="D11" s="13"/>
      <c r="E11" s="13"/>
      <c r="F11" s="26"/>
      <c r="G11" s="13"/>
      <c r="H11" s="13"/>
    </row>
    <row r="12" spans="1:8" ht="15.75" customHeight="1" thickBot="1" x14ac:dyDescent="0.35">
      <c r="A12" s="10"/>
      <c r="B12" s="18"/>
      <c r="C12" s="18"/>
      <c r="D12" s="18"/>
      <c r="E12" s="18"/>
      <c r="F12" s="53"/>
      <c r="G12" s="18"/>
      <c r="H12" s="18"/>
    </row>
    <row r="13" spans="1:8" ht="15.75" customHeight="1" thickTop="1" x14ac:dyDescent="0.3">
      <c r="A13" s="5">
        <v>4</v>
      </c>
      <c r="B13" s="17" t="str" cm="1">
        <f t="array" ref="B13">INDEX(Folyamat_Sor_Borítás[Feladat leírás], A13+1)</f>
        <v>Fújás</v>
      </c>
      <c r="C13" s="13"/>
      <c r="D13" s="13"/>
      <c r="E13" s="13"/>
      <c r="F13" s="26" cm="1">
        <f t="array" ref="F13">INDEX(Folyamat_Sor_Borítás[Volumen], A13+1)</f>
        <v>0</v>
      </c>
      <c r="G13" s="19"/>
      <c r="H13" s="19"/>
    </row>
    <row r="14" spans="1:8" ht="15.75" customHeight="1" x14ac:dyDescent="0.3">
      <c r="A14" s="5"/>
      <c r="B14" s="13" t="str" cm="1">
        <f t="array" ref="B14">INDEX(Folyamat_Sor_Borítás[Részleg 01], A13+1)</f>
        <v>Összeszerelő</v>
      </c>
      <c r="C14" s="13"/>
      <c r="D14" s="13"/>
      <c r="E14" s="13"/>
      <c r="F14" s="26"/>
      <c r="G14" s="13"/>
      <c r="H14" s="13"/>
    </row>
    <row r="15" spans="1:8" ht="15.75" customHeight="1" thickBot="1" x14ac:dyDescent="0.35">
      <c r="A15" s="10"/>
      <c r="B15" s="18"/>
      <c r="C15" s="18"/>
      <c r="D15" s="18"/>
      <c r="E15" s="18"/>
      <c r="F15" s="53"/>
      <c r="G15" s="18"/>
      <c r="H15" s="18"/>
    </row>
    <row r="16" spans="1:8" ht="15.75" customHeight="1" thickTop="1" x14ac:dyDescent="0.3">
      <c r="A16" s="5">
        <v>5</v>
      </c>
      <c r="B16" s="17" t="str" cm="1">
        <f t="array" ref="B16">INDEX(Folyamat_Sor_Borítás[Feladat leírás], A16+1)</f>
        <v>Ragasztó csiszolás</v>
      </c>
      <c r="C16" s="13"/>
      <c r="D16" s="13"/>
      <c r="E16" s="13"/>
      <c r="F16" s="26" cm="1">
        <f t="array" ref="F16">INDEX(Folyamat_Sor_Borítás[Volumen], A16+1)</f>
        <v>0</v>
      </c>
      <c r="G16" s="19"/>
      <c r="H16" s="19"/>
    </row>
    <row r="17" spans="1:8" ht="15.75" customHeight="1" x14ac:dyDescent="0.3">
      <c r="A17" s="5"/>
      <c r="B17" s="13" t="str" cm="1">
        <f t="array" ref="B17">INDEX(Folyamat_Sor_Borítás[Részleg 01], A16+1)</f>
        <v>Fóliázó</v>
      </c>
      <c r="C17" s="13"/>
      <c r="D17" s="13"/>
      <c r="E17" s="13"/>
      <c r="F17" s="26"/>
      <c r="G17" s="13"/>
      <c r="H17" s="13"/>
    </row>
    <row r="18" spans="1:8" ht="15.75" customHeight="1" thickBot="1" x14ac:dyDescent="0.35">
      <c r="A18" s="10"/>
      <c r="B18" s="18"/>
      <c r="C18" s="18"/>
      <c r="D18" s="18"/>
      <c r="E18" s="18"/>
      <c r="F18" s="53"/>
      <c r="G18" s="18"/>
      <c r="H18" s="18"/>
    </row>
    <row r="19" spans="1:8" ht="15.75" customHeight="1" thickTop="1" x14ac:dyDescent="0.3">
      <c r="A19" s="5">
        <v>6</v>
      </c>
      <c r="B19" s="17" t="str" cm="1">
        <f t="array" ref="B19">INDEX(Folyamat_Sor_Borítás[Feladat leírás], A19+1)</f>
        <v>Fóliázás</v>
      </c>
      <c r="C19" s="13"/>
      <c r="D19" s="13"/>
      <c r="E19" s="13"/>
      <c r="F19" s="26" cm="1">
        <f t="array" ref="F19">INDEX(Folyamat_Sor_Borítás[Volumen], A19+1)</f>
        <v>0</v>
      </c>
      <c r="G19" s="19"/>
      <c r="H19" s="19"/>
    </row>
    <row r="20" spans="1:8" ht="15.75" customHeight="1" x14ac:dyDescent="0.3">
      <c r="A20" s="5"/>
      <c r="B20" s="13" t="str" cm="1">
        <f t="array" ref="B20">INDEX(Folyamat_Sor_Borítás[Részleg 01], A19+1)</f>
        <v>Fóliázó</v>
      </c>
      <c r="C20" s="13"/>
      <c r="D20" s="13"/>
      <c r="E20" s="13"/>
      <c r="F20" s="26"/>
      <c r="G20" s="13"/>
      <c r="H20" s="13"/>
    </row>
    <row r="21" spans="1:8" ht="15.75" customHeight="1" thickBot="1" x14ac:dyDescent="0.35">
      <c r="A21" s="10"/>
      <c r="B21" s="18"/>
      <c r="C21" s="18"/>
      <c r="D21" s="18"/>
      <c r="E21" s="18"/>
      <c r="F21" s="53"/>
      <c r="G21" s="18"/>
      <c r="H21" s="18"/>
    </row>
    <row r="22" spans="1:8" ht="15.75" customHeight="1" thickTop="1" x14ac:dyDescent="0.3">
      <c r="A22" s="5">
        <v>7</v>
      </c>
      <c r="B22" s="17" t="str" cm="1">
        <f t="array" ref="B22">INDEX(Folyamat_Sor_Borítás[Feladat leírás], A22+1)</f>
        <v>Kivágás</v>
      </c>
      <c r="C22" s="13"/>
      <c r="D22" s="13"/>
      <c r="E22" s="13"/>
      <c r="F22" s="26" cm="1">
        <f t="array" ref="F22">INDEX(Folyamat_Sor_Borítás[Volumen], A22+1)</f>
        <v>0</v>
      </c>
      <c r="G22" s="19"/>
      <c r="H22" s="19"/>
    </row>
    <row r="23" spans="1:8" ht="15.75" customHeight="1" x14ac:dyDescent="0.3">
      <c r="A23" s="5"/>
      <c r="B23" s="13" t="str" cm="1">
        <f t="array" ref="B23">INDEX(Folyamat_Sor_Borítás[Részleg 01], A22+1)</f>
        <v>Fóliázó</v>
      </c>
      <c r="C23" s="13"/>
      <c r="D23" s="13"/>
      <c r="E23" s="13"/>
      <c r="F23" s="26"/>
      <c r="G23" s="13"/>
      <c r="H23" s="13"/>
    </row>
    <row r="24" spans="1:8" ht="15.75" customHeight="1" thickBot="1" x14ac:dyDescent="0.35">
      <c r="A24" s="10"/>
      <c r="B24" s="18"/>
      <c r="C24" s="18"/>
      <c r="D24" s="18"/>
      <c r="E24" s="18"/>
      <c r="F24" s="53"/>
      <c r="G24" s="18"/>
      <c r="H24" s="18"/>
    </row>
    <row r="25" spans="1:8" ht="15.75" customHeight="1" thickTop="1" x14ac:dyDescent="0.3">
      <c r="A25" s="5">
        <v>8</v>
      </c>
      <c r="B25" s="17" t="str" cm="1">
        <f t="array" ref="B25">INDEX(Folyamat_Sor_Borítás[Feladat leírás], A25+1)</f>
        <v>Festőnél</v>
      </c>
      <c r="C25" s="13"/>
      <c r="D25" s="13"/>
      <c r="E25" s="13"/>
      <c r="F25" s="26" cm="1">
        <f t="array" ref="F25">INDEX(Folyamat_Sor_Borítás[Volumen], A25+1)</f>
        <v>0</v>
      </c>
      <c r="G25" s="19"/>
      <c r="H25" s="19"/>
    </row>
    <row r="26" spans="1:8" ht="15.75" customHeight="1" x14ac:dyDescent="0.3">
      <c r="A26" s="5"/>
      <c r="B26" s="13" t="str" cm="1">
        <f t="array" ref="B26">INDEX(Folyamat_Sor_Borítás[Részleg 01], A25+1)</f>
        <v>Összeszerelő</v>
      </c>
      <c r="C26" s="13"/>
      <c r="D26" s="13"/>
      <c r="E26" s="13"/>
      <c r="F26" s="26"/>
      <c r="G26" s="13"/>
      <c r="H26" s="13"/>
    </row>
    <row r="27" spans="1:8" ht="15.75" customHeight="1" thickBot="1" x14ac:dyDescent="0.35">
      <c r="A27" s="10"/>
      <c r="B27" s="18"/>
      <c r="C27" s="18"/>
      <c r="D27" s="18"/>
      <c r="E27" s="18"/>
      <c r="F27" s="53"/>
      <c r="G27" s="18"/>
      <c r="H27" s="18"/>
    </row>
    <row r="28" spans="1:8" ht="15.75" customHeight="1" thickTop="1" x14ac:dyDescent="0.3">
      <c r="A28" s="5">
        <v>9</v>
      </c>
      <c r="B28" s="17" t="str" cm="1">
        <f t="array" ref="B28">INDEX(Folyamat_Sor_Borítás[Feladat leírás], A28+1)</f>
        <v>Festőtöl viszahozzva</v>
      </c>
      <c r="C28" s="13"/>
      <c r="D28" s="13"/>
      <c r="E28" s="13"/>
      <c r="F28" s="26" cm="1">
        <f t="array" ref="F28">INDEX(Folyamat_Sor_Borítás[Volumen], A28+1)</f>
        <v>0</v>
      </c>
      <c r="G28" s="19"/>
      <c r="H28" s="19"/>
    </row>
    <row r="29" spans="1:8" ht="15.75" customHeight="1" x14ac:dyDescent="0.3">
      <c r="A29" s="5"/>
      <c r="B29" s="13" t="str" cm="1">
        <f t="array" ref="B29">INDEX(Folyamat_Sor_Borítás[Részleg 01], A28+1)</f>
        <v>Összeszerelő</v>
      </c>
      <c r="C29" s="13"/>
      <c r="D29" s="13"/>
      <c r="E29" s="13"/>
      <c r="F29" s="26"/>
      <c r="G29" s="13"/>
      <c r="H29" s="13"/>
    </row>
    <row r="30" spans="1:8" ht="15.75" customHeight="1" thickBot="1" x14ac:dyDescent="0.35">
      <c r="A30" s="10"/>
      <c r="B30" s="18"/>
      <c r="C30" s="18"/>
      <c r="D30" s="18"/>
      <c r="E30" s="18"/>
      <c r="F30" s="53"/>
      <c r="G30" s="18"/>
      <c r="H30" s="18"/>
    </row>
    <row r="31" spans="1:8" ht="15.75" customHeight="1" thickTop="1" x14ac:dyDescent="0.3">
      <c r="A31" s="5">
        <v>10</v>
      </c>
      <c r="B31" s="17" t="str" cm="1">
        <f t="array" ref="B31">INDEX(Folyamat_Sor_Borítás[Feladat leírás], A31+1)</f>
        <v>Paknizás</v>
      </c>
      <c r="C31" s="13"/>
      <c r="D31" s="13"/>
      <c r="E31" s="13"/>
      <c r="F31" s="26" cm="1">
        <f t="array" aca="1" ref="F31" ca="1">INDEX(Folyamat_Sor_Borítás[Volumen], A31+1)</f>
        <v>0</v>
      </c>
      <c r="G31" s="19"/>
      <c r="H31" s="19"/>
    </row>
    <row r="32" spans="1:8" ht="15.75" customHeight="1" x14ac:dyDescent="0.3">
      <c r="A32" s="5"/>
      <c r="B32" s="13" t="str" cm="1">
        <f t="array" ref="B32">INDEX(Folyamat_Sor_Borítás[Részleg 01], A31+1)</f>
        <v>Összeszerelő</v>
      </c>
      <c r="C32" s="13"/>
      <c r="D32" s="13"/>
      <c r="E32" s="13"/>
      <c r="F32" s="26"/>
      <c r="G32" s="13"/>
      <c r="H32" s="13"/>
    </row>
    <row r="33" spans="1:8" ht="15.75" customHeight="1" thickBot="1" x14ac:dyDescent="0.35">
      <c r="A33" s="10"/>
      <c r="B33" s="18"/>
      <c r="C33" s="18"/>
      <c r="D33" s="18"/>
      <c r="E33" s="18"/>
      <c r="F33" s="53"/>
      <c r="G33" s="18"/>
      <c r="H33" s="18"/>
    </row>
    <row r="34" spans="1:8" ht="15.75" customHeight="1" thickTop="1" x14ac:dyDescent="0.3">
      <c r="A34" s="5">
        <v>11</v>
      </c>
      <c r="B34" s="17" t="str" cm="1">
        <f t="array" ref="B34">INDEX(Folyamat_Sor_Borítás[Feladat leírás], A34+1)</f>
        <v>CNC-marás</v>
      </c>
      <c r="C34" s="13"/>
      <c r="D34" s="13"/>
      <c r="E34" s="13"/>
      <c r="F34" s="26" cm="1">
        <f t="array" aca="1" ref="F34" ca="1">INDEX(Folyamat_Sor_Borítás[Volumen], A34+1)</f>
        <v>0</v>
      </c>
      <c r="G34" s="19"/>
      <c r="H34" s="19"/>
    </row>
    <row r="35" spans="1:8" ht="15.75" customHeight="1" x14ac:dyDescent="0.3">
      <c r="A35" s="5"/>
      <c r="B35" s="13" t="str" cm="1">
        <f t="array" ref="B35">INDEX(Folyamat_Sor_Borítás[Részleg 01], A34+1)</f>
        <v>CNC</v>
      </c>
      <c r="C35" s="13"/>
      <c r="D35" s="13"/>
      <c r="E35" s="13"/>
      <c r="F35" s="26"/>
      <c r="G35" s="13"/>
      <c r="H35" s="13"/>
    </row>
    <row r="36" spans="1:8" ht="15.75" customHeight="1" thickBot="1" x14ac:dyDescent="0.35">
      <c r="A36" s="10"/>
      <c r="B36" s="18"/>
      <c r="C36" s="18"/>
      <c r="D36" s="18"/>
      <c r="E36" s="18"/>
      <c r="F36" s="53"/>
      <c r="G36" s="18"/>
      <c r="H36" s="18"/>
    </row>
    <row r="37" spans="1:8" ht="15.75" customHeight="1" thickTop="1" x14ac:dyDescent="0.3"/>
  </sheetData>
  <mergeCells count="1">
    <mergeCell ref="A1:H1"/>
  </mergeCells>
  <pageMargins left="0.70866141732283472" right="0.70866141732283472" top="0.74803149606299213" bottom="0.74803149606299213" header="0.31496062992125984" footer="0.31496062992125984"/>
  <pageSetup paperSize="9" scale="87" orientation="portrait" horizontalDpi="4294967293" r:id="rId1"/>
  <headerFooter>
    <oddHeader>&amp;L&amp;D&amp;C&amp;14&amp;F &amp;"-,Félkövér"&amp;18&amp;A&amp;R&amp;P/&amp;N</oddHeader>
  </headerFooter>
  <colBreaks count="1" manualBreakCount="1">
    <brk id="2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0912-91A6-4A35-BDFE-795529577BD8}">
  <sheetPr codeName="Munka35">
    <tabColor rgb="FF92D050"/>
  </sheetPr>
  <dimension ref="A1:AB42"/>
  <sheetViews>
    <sheetView view="pageBreakPreview" zoomScale="85" zoomScaleNormal="100" zoomScaleSheetLayoutView="85" workbookViewId="0">
      <selection activeCell="J53" sqref="J53"/>
    </sheetView>
  </sheetViews>
  <sheetFormatPr defaultColWidth="9.33203125" defaultRowHeight="15" customHeight="1" x14ac:dyDescent="0.3"/>
  <cols>
    <col min="1" max="1" width="5" style="21" bestFit="1" customWidth="1"/>
    <col min="2" max="2" width="18.6640625" style="21" bestFit="1" customWidth="1"/>
    <col min="3" max="3" width="6.6640625" style="21" bestFit="1" customWidth="1"/>
    <col min="4" max="4" width="6.33203125" style="21" bestFit="1" customWidth="1"/>
    <col min="5" max="5" width="6.33203125" style="42" bestFit="1" customWidth="1"/>
    <col min="6" max="6" width="9" style="58" bestFit="1" customWidth="1"/>
    <col min="7" max="7" width="30.6640625" style="21" customWidth="1"/>
    <col min="8" max="8" width="12.33203125" style="21" bestFit="1" customWidth="1"/>
    <col min="9" max="9" width="9.33203125" style="21"/>
    <col min="10" max="10" width="11.33203125" style="58" bestFit="1" customWidth="1"/>
    <col min="11" max="11" width="17.33203125" style="21" bestFit="1" customWidth="1"/>
    <col min="12" max="12" width="13.6640625" style="21" bestFit="1" customWidth="1"/>
    <col min="13" max="13" width="16" style="21" bestFit="1" customWidth="1"/>
    <col min="14" max="14" width="16.33203125" style="21" bestFit="1" customWidth="1"/>
    <col min="15" max="15" width="10.5546875" style="21" bestFit="1" customWidth="1"/>
    <col min="16" max="16" width="13.5546875" style="21" bestFit="1" customWidth="1"/>
    <col min="17" max="18" width="11.6640625" style="21" bestFit="1" customWidth="1"/>
    <col min="19" max="19" width="12.44140625" style="21" bestFit="1" customWidth="1"/>
    <col min="20" max="20" width="11" style="21" bestFit="1" customWidth="1"/>
    <col min="21" max="21" width="11.6640625" style="21" bestFit="1" customWidth="1"/>
    <col min="22" max="22" width="14.6640625" style="58" bestFit="1" customWidth="1"/>
    <col min="23" max="23" width="21.33203125" style="21" bestFit="1" customWidth="1"/>
    <col min="24" max="24" width="21.44140625" style="21" bestFit="1" customWidth="1"/>
    <col min="25" max="25" width="15.5546875" style="21" bestFit="1" customWidth="1"/>
    <col min="26" max="26" width="25.33203125" style="58" bestFit="1" customWidth="1"/>
    <col min="27" max="27" width="21.44140625" style="58" bestFit="1" customWidth="1"/>
    <col min="28" max="28" width="42.6640625" style="58" bestFit="1" customWidth="1"/>
    <col min="29" max="29" width="10.6640625" style="21" bestFit="1" customWidth="1"/>
    <col min="30" max="16384" width="9.33203125" style="21"/>
  </cols>
  <sheetData>
    <row r="1" spans="1:8" ht="15" customHeight="1" x14ac:dyDescent="0.35">
      <c r="A1" s="253" t="str">
        <f>INDEX(Folyamat_Sor_Tokmag[Feladat leírás], 1)</f>
        <v>Tok</v>
      </c>
      <c r="B1" s="253"/>
      <c r="C1" s="253"/>
      <c r="D1" s="253"/>
      <c r="E1" s="253"/>
      <c r="F1" s="253"/>
      <c r="G1" s="253"/>
      <c r="H1" s="253"/>
    </row>
    <row r="3" spans="1:8" ht="15" customHeight="1" x14ac:dyDescent="0.3">
      <c r="A3" s="8" t="s">
        <v>32</v>
      </c>
      <c r="B3" s="46" t="s">
        <v>353</v>
      </c>
      <c r="C3" s="46" t="s">
        <v>354</v>
      </c>
      <c r="D3" s="46" t="s">
        <v>355</v>
      </c>
      <c r="E3" s="47" t="s">
        <v>356</v>
      </c>
      <c r="F3" s="46" t="s">
        <v>95</v>
      </c>
      <c r="G3" s="46" t="s">
        <v>34</v>
      </c>
      <c r="H3" s="46" t="s">
        <v>357</v>
      </c>
    </row>
    <row r="4" spans="1:8" ht="15" customHeight="1" x14ac:dyDescent="0.3">
      <c r="A4" s="5">
        <v>1</v>
      </c>
      <c r="B4" s="24" t="str" cm="1">
        <f t="array" ref="B4">INDEX(Folyamat_Sor_Tokmag[Feladat leírás], A4+1)</f>
        <v>22-es Szabás</v>
      </c>
      <c r="C4" s="23"/>
      <c r="D4" s="23"/>
      <c r="E4" s="41"/>
      <c r="F4" s="55" cm="1">
        <f t="array" ref="F4">INDEX(Folyamat_Sor_Tokmag[Volumen], A4+1)</f>
        <v>0</v>
      </c>
      <c r="G4" s="23"/>
      <c r="H4" s="23"/>
    </row>
    <row r="5" spans="1:8" ht="15" customHeight="1" x14ac:dyDescent="0.3">
      <c r="A5" s="5"/>
      <c r="B5" s="20" t="str" cm="1">
        <f t="array" ref="B5">INDEX(Folyamat_Sor_Tokmag[Részleg 01], A4+1)</f>
        <v>Asztalos</v>
      </c>
      <c r="C5" s="20"/>
      <c r="D5" s="20"/>
      <c r="E5" s="39"/>
      <c r="F5" s="56"/>
      <c r="G5" s="20"/>
      <c r="H5" s="20"/>
    </row>
    <row r="6" spans="1:8" ht="15" customHeight="1" thickBot="1" x14ac:dyDescent="0.35">
      <c r="A6" s="10"/>
      <c r="B6" s="22"/>
      <c r="C6" s="22"/>
      <c r="D6" s="22"/>
      <c r="E6" s="40"/>
      <c r="F6" s="57"/>
      <c r="G6" s="22"/>
      <c r="H6" s="22"/>
    </row>
    <row r="7" spans="1:8" ht="15" customHeight="1" thickTop="1" x14ac:dyDescent="0.3">
      <c r="A7" s="5">
        <v>2</v>
      </c>
      <c r="B7" s="24" t="str" cm="1">
        <f t="array" ref="B7">INDEX(Folyamat_Sor_Tokmag[Feladat leírás], A7+1)</f>
        <v>Marás</v>
      </c>
      <c r="C7" s="23"/>
      <c r="D7" s="23"/>
      <c r="E7" s="41"/>
      <c r="F7" s="55" cm="1">
        <f t="array" ref="F7">INDEX(Folyamat_Sor_Tokmag[Volumen], A7+1)</f>
        <v>0</v>
      </c>
      <c r="G7" s="23"/>
      <c r="H7" s="23"/>
    </row>
    <row r="8" spans="1:8" ht="15" customHeight="1" x14ac:dyDescent="0.3">
      <c r="A8" s="5"/>
      <c r="B8" s="20" t="str" cm="1">
        <f t="array" ref="B8">INDEX(Folyamat_Sor_Tokmag[Részleg 01], A7+1)</f>
        <v>Asztalos</v>
      </c>
      <c r="C8" s="20"/>
      <c r="D8" s="20"/>
      <c r="E8" s="39"/>
      <c r="F8" s="56"/>
      <c r="G8" s="20"/>
      <c r="H8" s="20"/>
    </row>
    <row r="9" spans="1:8" ht="15" customHeight="1" thickBot="1" x14ac:dyDescent="0.35">
      <c r="A9" s="10"/>
      <c r="B9" s="22"/>
      <c r="C9" s="22"/>
      <c r="D9" s="22"/>
      <c r="E9" s="40"/>
      <c r="F9" s="57"/>
      <c r="G9" s="22"/>
      <c r="H9" s="22"/>
    </row>
    <row r="10" spans="1:8" ht="15" customHeight="1" thickTop="1" x14ac:dyDescent="0.3">
      <c r="A10" s="5">
        <v>3</v>
      </c>
      <c r="B10" s="24" t="str" cm="1">
        <f t="array" ref="B10">INDEX(Folyamat_Sor_Tokmag[Feladat leírás], A10+1)</f>
        <v>Gérvágás</v>
      </c>
      <c r="C10" s="23"/>
      <c r="D10" s="23"/>
      <c r="E10" s="41"/>
      <c r="F10" s="55" cm="1">
        <f t="array" ref="F10">INDEX(Folyamat_Sor_Tokmag[Volumen], A10+1)</f>
        <v>0</v>
      </c>
      <c r="G10" s="23"/>
      <c r="H10" s="23"/>
    </row>
    <row r="11" spans="1:8" ht="15" customHeight="1" x14ac:dyDescent="0.3">
      <c r="A11" s="5"/>
      <c r="B11" s="20" t="str" cm="1">
        <f t="array" ref="B11">INDEX(Folyamat_Sor_Tokmag[Részleg 01], A10+1)</f>
        <v>Asztalos</v>
      </c>
      <c r="C11" s="20"/>
      <c r="D11" s="20"/>
      <c r="E11" s="39"/>
      <c r="F11" s="56"/>
      <c r="G11" s="20"/>
      <c r="H11" s="20"/>
    </row>
    <row r="12" spans="1:8" ht="15" customHeight="1" thickBot="1" x14ac:dyDescent="0.35">
      <c r="A12" s="10"/>
      <c r="B12" s="22"/>
      <c r="C12" s="22"/>
      <c r="D12" s="22"/>
      <c r="E12" s="40"/>
      <c r="F12" s="57"/>
      <c r="G12" s="22"/>
      <c r="H12" s="22"/>
    </row>
    <row r="13" spans="1:8" ht="15" customHeight="1" thickTop="1" x14ac:dyDescent="0.3">
      <c r="A13" s="5">
        <v>4</v>
      </c>
      <c r="B13" s="24" t="str" cm="1">
        <f t="array" ref="B13">INDEX(Folyamat_Sor_Tokmag[Feladat leírás], A13+1)</f>
        <v>Tok kapocs</v>
      </c>
      <c r="C13" s="23"/>
      <c r="D13" s="23"/>
      <c r="E13" s="41"/>
      <c r="F13" s="55" cm="1">
        <f t="array" ref="F13">INDEX(Folyamat_Sor_Tokmag[Volumen], A13+1)</f>
        <v>0</v>
      </c>
      <c r="G13" s="23"/>
      <c r="H13" s="23"/>
    </row>
    <row r="14" spans="1:8" ht="15" customHeight="1" x14ac:dyDescent="0.3">
      <c r="A14" s="5"/>
      <c r="B14" s="20" t="str" cm="1">
        <f t="array" ref="B14">INDEX(Folyamat_Sor_Tokmag[Részleg 01], A13+1)</f>
        <v>Összeszerelő</v>
      </c>
      <c r="C14" s="20"/>
      <c r="D14" s="20"/>
      <c r="E14" s="39"/>
      <c r="F14" s="56"/>
      <c r="G14" s="20"/>
      <c r="H14" s="20"/>
    </row>
    <row r="15" spans="1:8" ht="15" customHeight="1" thickBot="1" x14ac:dyDescent="0.35">
      <c r="A15" s="10"/>
      <c r="B15" s="22"/>
      <c r="C15" s="22"/>
      <c r="D15" s="22"/>
      <c r="E15" s="40"/>
      <c r="F15" s="57"/>
      <c r="G15" s="22"/>
      <c r="H15" s="22"/>
    </row>
    <row r="16" spans="1:8" ht="15" customHeight="1" thickTop="1" x14ac:dyDescent="0.3">
      <c r="A16" s="5">
        <v>5</v>
      </c>
      <c r="B16" s="24" t="str" cm="1">
        <f t="array" ref="B16">INDEX(Folyamat_Sor_Tokmag[Feladat leírás], A16+1)</f>
        <v>Csiszolás</v>
      </c>
      <c r="C16" s="23"/>
      <c r="D16" s="23"/>
      <c r="E16" s="41"/>
      <c r="F16" s="55" cm="1">
        <f t="array" ref="F16">INDEX(Folyamat_Sor_Tokmag[Volumen], A16+1)</f>
        <v>0</v>
      </c>
      <c r="G16" s="23"/>
      <c r="H16" s="23"/>
    </row>
    <row r="17" spans="1:8" ht="15" customHeight="1" x14ac:dyDescent="0.3">
      <c r="A17" s="5"/>
      <c r="B17" s="20" t="str" cm="1">
        <f t="array" ref="B17">INDEX(Folyamat_Sor_Tokmag[Részleg 01], A16+1)</f>
        <v>Összeszerelő</v>
      </c>
      <c r="C17" s="20"/>
      <c r="D17" s="20"/>
      <c r="E17" s="39"/>
      <c r="F17" s="56"/>
      <c r="G17" s="20"/>
      <c r="H17" s="20"/>
    </row>
    <row r="18" spans="1:8" ht="15" customHeight="1" thickBot="1" x14ac:dyDescent="0.35">
      <c r="A18" s="10"/>
      <c r="B18" s="22"/>
      <c r="C18" s="22"/>
      <c r="D18" s="22"/>
      <c r="E18" s="40"/>
      <c r="F18" s="57"/>
      <c r="G18" s="22"/>
      <c r="H18" s="22"/>
    </row>
    <row r="19" spans="1:8" ht="15" customHeight="1" thickTop="1" x14ac:dyDescent="0.3">
      <c r="A19" s="5">
        <v>6</v>
      </c>
      <c r="B19" s="24" t="str" cm="1">
        <f t="array" ref="B19">INDEX(Folyamat_Sor_Tokmag[Feladat leírás], A19+1)</f>
        <v>Fújás</v>
      </c>
      <c r="C19" s="23"/>
      <c r="D19" s="23"/>
      <c r="E19" s="41"/>
      <c r="F19" s="55" cm="1">
        <f t="array" ref="F19">INDEX(Folyamat_Sor_Tokmag[Volumen], A19+1)</f>
        <v>0</v>
      </c>
      <c r="G19" s="23"/>
      <c r="H19" s="23"/>
    </row>
    <row r="20" spans="1:8" ht="15" customHeight="1" x14ac:dyDescent="0.3">
      <c r="A20" s="5"/>
      <c r="B20" s="20" t="str" cm="1">
        <f t="array" ref="B20">INDEX(Folyamat_Sor_Tokmag[Részleg 01], A19+1)</f>
        <v>Összeszerelő</v>
      </c>
      <c r="C20" s="20"/>
      <c r="D20" s="20"/>
      <c r="E20" s="39"/>
      <c r="F20" s="56"/>
      <c r="G20" s="20"/>
      <c r="H20" s="20"/>
    </row>
    <row r="21" spans="1:8" ht="15" customHeight="1" thickBot="1" x14ac:dyDescent="0.35">
      <c r="A21" s="10"/>
      <c r="B21" s="22"/>
      <c r="C21" s="22"/>
      <c r="D21" s="22"/>
      <c r="E21" s="40"/>
      <c r="F21" s="57"/>
      <c r="G21" s="22"/>
      <c r="H21" s="22"/>
    </row>
    <row r="22" spans="1:8" ht="15" customHeight="1" thickTop="1" x14ac:dyDescent="0.3">
      <c r="A22" s="5">
        <v>7</v>
      </c>
      <c r="B22" s="24" t="str" cm="1">
        <f t="array" ref="B22">INDEX(Folyamat_Sor_Tokmag[Feladat leírás], A22+1)</f>
        <v>Ragasztó Csiszolás</v>
      </c>
      <c r="C22" s="23"/>
      <c r="D22" s="23"/>
      <c r="E22" s="41"/>
      <c r="F22" s="55" cm="1">
        <f t="array" ref="F22">INDEX(Folyamat_Sor_Tokmag[Volumen], A22+1)</f>
        <v>0</v>
      </c>
      <c r="G22" s="23"/>
      <c r="H22" s="23"/>
    </row>
    <row r="23" spans="1:8" ht="15" customHeight="1" x14ac:dyDescent="0.3">
      <c r="A23" s="5"/>
      <c r="B23" s="20" t="str" cm="1">
        <f t="array" ref="B23">INDEX(Folyamat_Sor_Tokmag[Részleg 01], A22+1)</f>
        <v>Fóliázó</v>
      </c>
      <c r="C23" s="20"/>
      <c r="D23" s="20"/>
      <c r="E23" s="39"/>
      <c r="F23" s="56"/>
      <c r="G23" s="20"/>
      <c r="H23" s="20"/>
    </row>
    <row r="24" spans="1:8" ht="15" customHeight="1" thickBot="1" x14ac:dyDescent="0.35">
      <c r="A24" s="10"/>
      <c r="B24" s="22"/>
      <c r="C24" s="22"/>
      <c r="D24" s="22"/>
      <c r="E24" s="40"/>
      <c r="F24" s="57"/>
      <c r="G24" s="22"/>
      <c r="H24" s="22"/>
    </row>
    <row r="25" spans="1:8" ht="15" customHeight="1" thickTop="1" x14ac:dyDescent="0.3">
      <c r="A25" s="5">
        <v>8</v>
      </c>
      <c r="B25" s="24" t="str" cm="1">
        <f t="array" ref="B25">INDEX(Folyamat_Sor_Tokmag[Feladat leírás], A25+1)</f>
        <v>Fóliázás</v>
      </c>
      <c r="C25" s="23"/>
      <c r="D25" s="23"/>
      <c r="E25" s="41"/>
      <c r="F25" s="55" cm="1">
        <f t="array" ref="F25">INDEX(Folyamat_Sor_Tokmag[Volumen], A25+1)</f>
        <v>0</v>
      </c>
      <c r="G25" s="23"/>
      <c r="H25" s="23"/>
    </row>
    <row r="26" spans="1:8" ht="15" customHeight="1" x14ac:dyDescent="0.3">
      <c r="A26" s="5"/>
      <c r="B26" s="20" t="str" cm="1">
        <f t="array" ref="B26">INDEX(Folyamat_Sor_Tokmag[Részleg 01], A25+1)</f>
        <v>Fóliázó</v>
      </c>
      <c r="C26" s="20"/>
      <c r="D26" s="20"/>
      <c r="E26" s="39"/>
      <c r="F26" s="56"/>
      <c r="G26" s="20"/>
      <c r="H26" s="20"/>
    </row>
    <row r="27" spans="1:8" ht="15" customHeight="1" thickBot="1" x14ac:dyDescent="0.35">
      <c r="A27" s="10"/>
      <c r="B27" s="22"/>
      <c r="C27" s="22"/>
      <c r="D27" s="22"/>
      <c r="E27" s="40"/>
      <c r="F27" s="57"/>
      <c r="G27" s="22"/>
      <c r="H27" s="22"/>
    </row>
    <row r="28" spans="1:8" ht="15" customHeight="1" thickTop="1" x14ac:dyDescent="0.3">
      <c r="A28" s="5">
        <v>9</v>
      </c>
      <c r="B28" s="24" t="str" cm="1">
        <f t="array" ref="B28">INDEX(Folyamat_Sor_Tokmag[Feladat leírás], A28+1)</f>
        <v>Kivágás</v>
      </c>
      <c r="C28" s="23"/>
      <c r="D28" s="23"/>
      <c r="E28" s="41"/>
      <c r="F28" s="55" cm="1">
        <f t="array" ref="F28">INDEX(Folyamat_Sor_Tokmag[Volumen], A28+1)</f>
        <v>0</v>
      </c>
      <c r="G28" s="23"/>
      <c r="H28" s="23"/>
    </row>
    <row r="29" spans="1:8" ht="15" customHeight="1" x14ac:dyDescent="0.3">
      <c r="A29" s="5"/>
      <c r="B29" s="20" t="str" cm="1">
        <f t="array" ref="B29">INDEX(Folyamat_Sor_Tokmag[Részleg 01], A28+1)</f>
        <v>Fóliázó</v>
      </c>
      <c r="C29" s="20"/>
      <c r="D29" s="20"/>
      <c r="E29" s="39"/>
      <c r="F29" s="56"/>
      <c r="G29" s="20"/>
      <c r="H29" s="20"/>
    </row>
    <row r="30" spans="1:8" ht="15" customHeight="1" thickBot="1" x14ac:dyDescent="0.35">
      <c r="A30" s="10"/>
      <c r="B30" s="22"/>
      <c r="C30" s="22"/>
      <c r="D30" s="22"/>
      <c r="E30" s="40"/>
      <c r="F30" s="57"/>
      <c r="G30" s="22"/>
      <c r="H30" s="22"/>
    </row>
    <row r="31" spans="1:8" ht="15" customHeight="1" thickTop="1" x14ac:dyDescent="0.3">
      <c r="A31" s="5">
        <v>10</v>
      </c>
      <c r="B31" s="24" t="str" cm="1">
        <f t="array" ref="B31">INDEX(Folyamat_Sor_Tokmag[Feladat leírás], A31+1)</f>
        <v>Festőnél</v>
      </c>
      <c r="C31" s="23"/>
      <c r="D31" s="23"/>
      <c r="E31" s="41"/>
      <c r="F31" s="55" cm="1">
        <f t="array" ref="F31">INDEX(Folyamat_Sor_Tokmag[Volumen], A31+1)</f>
        <v>0</v>
      </c>
      <c r="G31" s="23"/>
      <c r="H31" s="23"/>
    </row>
    <row r="32" spans="1:8" ht="15" customHeight="1" x14ac:dyDescent="0.3">
      <c r="A32" s="5"/>
      <c r="B32" s="20" t="str" cm="1">
        <f t="array" ref="B32">INDEX(Folyamat_Sor_Tokmag[Részleg 01], A31+1)</f>
        <v>Összeszerelő</v>
      </c>
      <c r="C32" s="20"/>
      <c r="D32" s="20"/>
      <c r="E32" s="39"/>
      <c r="F32" s="56"/>
      <c r="G32" s="20"/>
      <c r="H32" s="20"/>
    </row>
    <row r="33" spans="1:8" ht="15" customHeight="1" thickBot="1" x14ac:dyDescent="0.35">
      <c r="A33" s="10"/>
      <c r="B33" s="22"/>
      <c r="C33" s="22"/>
      <c r="D33" s="22"/>
      <c r="E33" s="40"/>
      <c r="F33" s="57"/>
      <c r="G33" s="22"/>
      <c r="H33" s="22"/>
    </row>
    <row r="34" spans="1:8" ht="15" customHeight="1" thickTop="1" x14ac:dyDescent="0.3">
      <c r="A34" s="5">
        <v>11</v>
      </c>
      <c r="B34" s="24" t="str" cm="1">
        <f t="array" ref="B34">INDEX(Folyamat_Sor_Tokmag[Feladat leírás], A34+1)</f>
        <v>Festőtöl viszahozzva</v>
      </c>
      <c r="C34" s="23"/>
      <c r="D34" s="23"/>
      <c r="E34" s="41"/>
      <c r="F34" s="55" cm="1">
        <f t="array" ref="F34">INDEX(Folyamat_Sor_Tokmag[Volumen], A34+1)</f>
        <v>0</v>
      </c>
      <c r="G34" s="23"/>
      <c r="H34" s="23"/>
    </row>
    <row r="35" spans="1:8" ht="15" customHeight="1" x14ac:dyDescent="0.3">
      <c r="A35" s="5"/>
      <c r="B35" s="20" t="str" cm="1">
        <f t="array" ref="B35">INDEX(Folyamat_Sor_Tokmag[Részleg 01], A34+1)</f>
        <v>Összeszerelő</v>
      </c>
      <c r="C35" s="20"/>
      <c r="D35" s="20"/>
      <c r="E35" s="39"/>
      <c r="F35" s="56"/>
      <c r="G35" s="20"/>
      <c r="H35" s="20"/>
    </row>
    <row r="36" spans="1:8" ht="15" customHeight="1" thickBot="1" x14ac:dyDescent="0.35">
      <c r="A36" s="10"/>
      <c r="B36" s="22"/>
      <c r="C36" s="22"/>
      <c r="D36" s="22"/>
      <c r="E36" s="40"/>
      <c r="F36" s="57"/>
      <c r="G36" s="22"/>
      <c r="H36" s="22"/>
    </row>
    <row r="37" spans="1:8" ht="15" customHeight="1" thickTop="1" x14ac:dyDescent="0.3"/>
    <row r="42" spans="1:8" ht="15" customHeight="1" x14ac:dyDescent="0.3">
      <c r="B42" s="31"/>
    </row>
  </sheetData>
  <mergeCells count="1">
    <mergeCell ref="A1:H1"/>
  </mergeCells>
  <pageMargins left="0.7" right="0.7" top="0.75" bottom="0.75" header="0.3" footer="0.3"/>
  <pageSetup paperSize="9" scale="90" orientation="portrait" horizontalDpi="4294967293" r:id="rId1"/>
  <headerFooter>
    <oddHeader>&amp;L&amp;D&amp;C&amp;F - &amp;A</oddHeader>
  </headerFooter>
  <colBreaks count="1" manualBreakCount="1">
    <brk id="27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D228-D371-453A-BE42-C8D15793B1E5}">
  <sheetPr codeName="Munka48">
    <tabColor rgb="FF92D050"/>
  </sheetPr>
  <dimension ref="A1:AB42"/>
  <sheetViews>
    <sheetView view="pageBreakPreview" zoomScale="85" zoomScaleNormal="100" zoomScaleSheetLayoutView="85" workbookViewId="0">
      <selection activeCell="K18" sqref="K18"/>
    </sheetView>
  </sheetViews>
  <sheetFormatPr defaultColWidth="9.33203125" defaultRowHeight="15" customHeight="1" x14ac:dyDescent="0.3"/>
  <cols>
    <col min="1" max="1" width="5" style="21" bestFit="1" customWidth="1"/>
    <col min="2" max="2" width="18.6640625" style="21" bestFit="1" customWidth="1"/>
    <col min="3" max="3" width="6.6640625" style="21" bestFit="1" customWidth="1"/>
    <col min="4" max="4" width="6.33203125" style="21" bestFit="1" customWidth="1"/>
    <col min="5" max="5" width="6.33203125" style="42" bestFit="1" customWidth="1"/>
    <col min="6" max="6" width="9" style="58" bestFit="1" customWidth="1"/>
    <col min="7" max="7" width="30.6640625" style="21" customWidth="1"/>
    <col min="8" max="8" width="12.33203125" style="21" bestFit="1" customWidth="1"/>
    <col min="9" max="9" width="9.33203125" style="21"/>
    <col min="10" max="10" width="11.33203125" style="58" bestFit="1" customWidth="1"/>
    <col min="11" max="11" width="17.33203125" style="21" bestFit="1" customWidth="1"/>
    <col min="12" max="12" width="13.6640625" style="21" bestFit="1" customWidth="1"/>
    <col min="13" max="13" width="16" style="21" bestFit="1" customWidth="1"/>
    <col min="14" max="14" width="16.33203125" style="21" bestFit="1" customWidth="1"/>
    <col min="15" max="15" width="10.5546875" style="21" bestFit="1" customWidth="1"/>
    <col min="16" max="16" width="13.5546875" style="21" bestFit="1" customWidth="1"/>
    <col min="17" max="18" width="11.6640625" style="21" bestFit="1" customWidth="1"/>
    <col min="19" max="19" width="12.44140625" style="21" bestFit="1" customWidth="1"/>
    <col min="20" max="20" width="11" style="21" bestFit="1" customWidth="1"/>
    <col min="21" max="21" width="11.6640625" style="21" bestFit="1" customWidth="1"/>
    <col min="22" max="22" width="14.6640625" style="58" bestFit="1" customWidth="1"/>
    <col min="23" max="23" width="21.33203125" style="21" bestFit="1" customWidth="1"/>
    <col min="24" max="24" width="21.44140625" style="21" bestFit="1" customWidth="1"/>
    <col min="25" max="25" width="15.5546875" style="21" bestFit="1" customWidth="1"/>
    <col min="26" max="26" width="25.33203125" style="58" bestFit="1" customWidth="1"/>
    <col min="27" max="27" width="21.44140625" style="58" bestFit="1" customWidth="1"/>
    <col min="28" max="28" width="42.6640625" style="58" bestFit="1" customWidth="1"/>
    <col min="29" max="29" width="10.6640625" style="21" bestFit="1" customWidth="1"/>
    <col min="30" max="16384" width="9.33203125" style="21"/>
  </cols>
  <sheetData>
    <row r="1" spans="1:8" ht="15" customHeight="1" x14ac:dyDescent="0.35">
      <c r="A1" s="253" t="str">
        <f>INDEX(Folyamat_Sor_TokmagTU[Feladat leírás], 1)</f>
        <v>TokmagTU</v>
      </c>
      <c r="B1" s="253"/>
      <c r="C1" s="253"/>
      <c r="D1" s="253"/>
      <c r="E1" s="253"/>
      <c r="F1" s="253"/>
      <c r="G1" s="253"/>
      <c r="H1" s="253"/>
    </row>
    <row r="3" spans="1:8" ht="15" customHeight="1" x14ac:dyDescent="0.3">
      <c r="A3" s="8" t="s">
        <v>32</v>
      </c>
      <c r="B3" s="46" t="s">
        <v>353</v>
      </c>
      <c r="C3" s="46" t="s">
        <v>354</v>
      </c>
      <c r="D3" s="46" t="s">
        <v>355</v>
      </c>
      <c r="E3" s="47" t="s">
        <v>356</v>
      </c>
      <c r="F3" s="46" t="s">
        <v>95</v>
      </c>
      <c r="G3" s="46" t="s">
        <v>34</v>
      </c>
      <c r="H3" s="46" t="s">
        <v>357</v>
      </c>
    </row>
    <row r="4" spans="1:8" ht="15" customHeight="1" x14ac:dyDescent="0.3">
      <c r="A4" s="5">
        <v>1</v>
      </c>
      <c r="B4" s="24" t="str" cm="1">
        <f t="array" ref="B4">INDEX(Folyamat_Sor_TokmagTU[Feladat leírás], A4+1)</f>
        <v>Fenyő-MDF szabás</v>
      </c>
      <c r="C4" s="23"/>
      <c r="D4" s="23"/>
      <c r="E4" s="41"/>
      <c r="F4" s="55" cm="1">
        <f t="array" ref="F4">INDEX(Folyamat_Sor_TokmagTU[Volumen], A4+1)</f>
        <v>0</v>
      </c>
      <c r="G4" s="23"/>
      <c r="H4" s="23"/>
    </row>
    <row r="5" spans="1:8" ht="15" customHeight="1" x14ac:dyDescent="0.3">
      <c r="A5" s="5"/>
      <c r="B5" s="20" t="str" cm="1">
        <f t="array" ref="B5">INDEX(Folyamat_Sor_TokmagTU[Részleg 01], A4+1)</f>
        <v>Asztalos</v>
      </c>
      <c r="C5" s="20"/>
      <c r="D5" s="20"/>
      <c r="E5" s="39"/>
      <c r="F5" s="56"/>
      <c r="G5" s="20"/>
      <c r="H5" s="20"/>
    </row>
    <row r="6" spans="1:8" ht="15" customHeight="1" thickBot="1" x14ac:dyDescent="0.35">
      <c r="A6" s="10"/>
      <c r="B6" s="22"/>
      <c r="C6" s="22"/>
      <c r="D6" s="22"/>
      <c r="E6" s="40"/>
      <c r="F6" s="57"/>
      <c r="G6" s="22"/>
      <c r="H6" s="22"/>
    </row>
    <row r="7" spans="1:8" ht="15" customHeight="1" thickTop="1" x14ac:dyDescent="0.3">
      <c r="A7" s="5">
        <v>2</v>
      </c>
      <c r="B7" s="24" t="str" cm="1">
        <f t="array" ref="B7">INDEX(Folyamat_Sor_TokmagTU[Feladat leírás], A7+1)</f>
        <v>CNC Marás</v>
      </c>
      <c r="C7" s="23"/>
      <c r="D7" s="23"/>
      <c r="E7" s="41"/>
      <c r="F7" s="55" cm="1">
        <f t="array" ref="F7">INDEX(Folyamat_Sor_TokmagTU[Volumen], A7+1)</f>
        <v>0</v>
      </c>
      <c r="G7" s="23"/>
      <c r="H7" s="23"/>
    </row>
    <row r="8" spans="1:8" ht="15" customHeight="1" x14ac:dyDescent="0.3">
      <c r="A8" s="5"/>
      <c r="B8" s="20" t="str" cm="1">
        <f t="array" ref="B8">INDEX(Folyamat_Sor_TokmagTU[Részleg 01], A7+1)</f>
        <v>CNC</v>
      </c>
      <c r="C8" s="20"/>
      <c r="D8" s="20"/>
      <c r="E8" s="39"/>
      <c r="F8" s="56"/>
      <c r="G8" s="20"/>
      <c r="H8" s="20"/>
    </row>
    <row r="9" spans="1:8" ht="15" customHeight="1" thickBot="1" x14ac:dyDescent="0.35">
      <c r="A9" s="10"/>
      <c r="B9" s="22"/>
      <c r="C9" s="22"/>
      <c r="D9" s="22"/>
      <c r="E9" s="40"/>
      <c r="F9" s="57"/>
      <c r="G9" s="22"/>
      <c r="H9" s="22"/>
    </row>
    <row r="10" spans="1:8" ht="15" customHeight="1" thickTop="1" x14ac:dyDescent="0.3">
      <c r="A10" s="5">
        <v>3</v>
      </c>
      <c r="B10" s="24" t="str" cm="1">
        <f t="array" ref="B10">INDEX(Folyamat_Sor_TokmagTU[Feladat leírás], A10+1)</f>
        <v>Vissza vágás</v>
      </c>
      <c r="C10" s="23"/>
      <c r="D10" s="23"/>
      <c r="E10" s="41"/>
      <c r="F10" s="55" cm="1">
        <f t="array" ref="F10">INDEX(Folyamat_Sor_TokmagTU[Volumen], A10+1)</f>
        <v>0</v>
      </c>
      <c r="G10" s="23"/>
      <c r="H10" s="23"/>
    </row>
    <row r="11" spans="1:8" ht="15" customHeight="1" x14ac:dyDescent="0.3">
      <c r="A11" s="5"/>
      <c r="B11" s="20" t="str" cm="1">
        <f t="array" ref="B11">INDEX(Folyamat_Sor_TokmagTU[Részleg 01], A10+1)</f>
        <v>Asztalos</v>
      </c>
      <c r="C11" s="20"/>
      <c r="D11" s="20"/>
      <c r="E11" s="39"/>
      <c r="F11" s="56"/>
      <c r="G11" s="20"/>
      <c r="H11" s="20"/>
    </row>
    <row r="12" spans="1:8" ht="15" customHeight="1" thickBot="1" x14ac:dyDescent="0.35">
      <c r="A12" s="10"/>
      <c r="B12" s="22"/>
      <c r="C12" s="22"/>
      <c r="D12" s="22"/>
      <c r="E12" s="40"/>
      <c r="F12" s="57"/>
      <c r="G12" s="22"/>
      <c r="H12" s="22"/>
    </row>
    <row r="13" spans="1:8" ht="15" customHeight="1" thickTop="1" x14ac:dyDescent="0.3">
      <c r="A13" s="5">
        <v>4</v>
      </c>
      <c r="B13" s="24" t="str" cm="1">
        <f t="array" ref="B13">INDEX(Folyamat_Sor_TokmagTU[Feladat leírás], A13+1)</f>
        <v>Csiszolás</v>
      </c>
      <c r="C13" s="23"/>
      <c r="D13" s="23"/>
      <c r="E13" s="41"/>
      <c r="F13" s="55" cm="1">
        <f t="array" ref="F13">INDEX(Folyamat_Sor_TokmagTU[Volumen], A13+1)</f>
        <v>0</v>
      </c>
      <c r="G13" s="23"/>
      <c r="H13" s="23"/>
    </row>
    <row r="14" spans="1:8" ht="15" customHeight="1" x14ac:dyDescent="0.3">
      <c r="A14" s="5"/>
      <c r="B14" s="20" t="str" cm="1">
        <f t="array" ref="B14">INDEX(Folyamat_Sor_TokmagTU[Részleg 01], A13+1)</f>
        <v>Összeszerelő</v>
      </c>
      <c r="C14" s="20"/>
      <c r="D14" s="20"/>
      <c r="E14" s="39"/>
      <c r="F14" s="56"/>
      <c r="G14" s="20"/>
      <c r="H14" s="20"/>
    </row>
    <row r="15" spans="1:8" ht="15" customHeight="1" thickBot="1" x14ac:dyDescent="0.35">
      <c r="A15" s="10"/>
      <c r="B15" s="22"/>
      <c r="C15" s="22"/>
      <c r="D15" s="22"/>
      <c r="E15" s="40"/>
      <c r="F15" s="57"/>
      <c r="G15" s="22"/>
      <c r="H15" s="22"/>
    </row>
    <row r="16" spans="1:8" ht="15" customHeight="1" thickTop="1" x14ac:dyDescent="0.3">
      <c r="A16" s="5">
        <v>5</v>
      </c>
      <c r="B16" s="24" t="str" cm="1">
        <f t="array" ref="B16">INDEX(Folyamat_Sor_TokmagTU[Feladat leírás], A16+1)</f>
        <v>Fújás</v>
      </c>
      <c r="C16" s="23"/>
      <c r="D16" s="23"/>
      <c r="E16" s="41"/>
      <c r="F16" s="55" cm="1">
        <f t="array" ref="F16">INDEX(Folyamat_Sor_TokmagTU[Volumen], A16+1)</f>
        <v>0</v>
      </c>
      <c r="G16" s="23"/>
      <c r="H16" s="23"/>
    </row>
    <row r="17" spans="1:8" ht="15" customHeight="1" x14ac:dyDescent="0.3">
      <c r="A17" s="5"/>
      <c r="B17" s="20" t="str" cm="1">
        <f t="array" ref="B17">INDEX(Folyamat_Sor_TokmagTU[Részleg 01], A16+1)</f>
        <v>Összeszerelő</v>
      </c>
      <c r="C17" s="20"/>
      <c r="D17" s="20"/>
      <c r="E17" s="39"/>
      <c r="F17" s="56"/>
      <c r="G17" s="20"/>
      <c r="H17" s="20"/>
    </row>
    <row r="18" spans="1:8" ht="15" customHeight="1" thickBot="1" x14ac:dyDescent="0.35">
      <c r="A18" s="10"/>
      <c r="B18" s="22"/>
      <c r="C18" s="22"/>
      <c r="D18" s="22"/>
      <c r="E18" s="40"/>
      <c r="F18" s="57"/>
      <c r="G18" s="22"/>
      <c r="H18" s="22"/>
    </row>
    <row r="19" spans="1:8" ht="15" customHeight="1" thickTop="1" x14ac:dyDescent="0.3">
      <c r="A19" s="5">
        <v>6</v>
      </c>
      <c r="B19" s="24" t="str" cm="1">
        <f t="array" ref="B19">INDEX(Folyamat_Sor_TokmagTU[Feladat leírás], A19+1)</f>
        <v>Ragasztó Csiszolás</v>
      </c>
      <c r="C19" s="23"/>
      <c r="D19" s="23"/>
      <c r="E19" s="41"/>
      <c r="F19" s="55" cm="1">
        <f t="array" ref="F19">INDEX(Folyamat_Sor_TokmagTU[Volumen], A19+1)</f>
        <v>0</v>
      </c>
      <c r="G19" s="23"/>
      <c r="H19" s="23"/>
    </row>
    <row r="20" spans="1:8" ht="15" customHeight="1" x14ac:dyDescent="0.3">
      <c r="A20" s="5"/>
      <c r="B20" s="20" t="str" cm="1">
        <f t="array" ref="B20">INDEX(Folyamat_Sor_TokmagTU[Részleg 01], A19+1)</f>
        <v>Összeszerelő</v>
      </c>
      <c r="C20" s="20"/>
      <c r="D20" s="20"/>
      <c r="E20" s="39"/>
      <c r="F20" s="56"/>
      <c r="G20" s="20"/>
      <c r="H20" s="20"/>
    </row>
    <row r="21" spans="1:8" ht="15" customHeight="1" thickBot="1" x14ac:dyDescent="0.35">
      <c r="A21" s="10"/>
      <c r="B21" s="22"/>
      <c r="C21" s="22"/>
      <c r="D21" s="22"/>
      <c r="E21" s="40"/>
      <c r="F21" s="57"/>
      <c r="G21" s="22"/>
      <c r="H21" s="22"/>
    </row>
    <row r="22" spans="1:8" ht="15" customHeight="1" thickTop="1" x14ac:dyDescent="0.3">
      <c r="A22" s="5">
        <v>7</v>
      </c>
      <c r="B22" s="24" t="str" cm="1">
        <f t="array" ref="B22">INDEX(Folyamat_Sor_TokmagTU[Feladat leírás], A22+1)</f>
        <v>Fóliázás</v>
      </c>
      <c r="C22" s="23"/>
      <c r="D22" s="23"/>
      <c r="E22" s="41"/>
      <c r="F22" s="55" cm="1">
        <f t="array" ref="F22">INDEX(Folyamat_Sor_TokmagTU[Volumen], A22+1)</f>
        <v>0</v>
      </c>
      <c r="G22" s="23"/>
      <c r="H22" s="23"/>
    </row>
    <row r="23" spans="1:8" ht="15" customHeight="1" x14ac:dyDescent="0.3">
      <c r="A23" s="5"/>
      <c r="B23" s="20" t="str" cm="1">
        <f t="array" ref="B23">INDEX(Folyamat_Sor_TokmagTU[Részleg 01], A22+1)</f>
        <v>Fóliázó</v>
      </c>
      <c r="C23" s="20"/>
      <c r="D23" s="20"/>
      <c r="E23" s="39"/>
      <c r="F23" s="56"/>
      <c r="G23" s="20"/>
      <c r="H23" s="20"/>
    </row>
    <row r="24" spans="1:8" ht="15" customHeight="1" thickBot="1" x14ac:dyDescent="0.35">
      <c r="A24" s="10"/>
      <c r="B24" s="22"/>
      <c r="C24" s="22"/>
      <c r="D24" s="22"/>
      <c r="E24" s="40"/>
      <c r="F24" s="57"/>
      <c r="G24" s="22"/>
      <c r="H24" s="22"/>
    </row>
    <row r="25" spans="1:8" ht="15" customHeight="1" thickTop="1" x14ac:dyDescent="0.3">
      <c r="A25" s="5">
        <v>8</v>
      </c>
      <c r="B25" s="24" t="str" cm="1">
        <f t="array" ref="B25">INDEX(Folyamat_Sor_TokmagTU[Feladat leírás], A25+1)</f>
        <v>Kivágás</v>
      </c>
      <c r="C25" s="23"/>
      <c r="D25" s="23"/>
      <c r="E25" s="41"/>
      <c r="F25" s="55" cm="1">
        <f t="array" ref="F25">INDEX(Folyamat_Sor_TokmagTU[Volumen], A25+1)</f>
        <v>0</v>
      </c>
      <c r="G25" s="23"/>
      <c r="H25" s="23"/>
    </row>
    <row r="26" spans="1:8" ht="15" customHeight="1" x14ac:dyDescent="0.3">
      <c r="A26" s="5"/>
      <c r="B26" s="20" t="str" cm="1">
        <f t="array" ref="B26">INDEX(Folyamat_Sor_TokmagTU[Részleg 01], A25+1)</f>
        <v>Fóliázó</v>
      </c>
      <c r="C26" s="20"/>
      <c r="D26" s="20"/>
      <c r="E26" s="39"/>
      <c r="F26" s="56"/>
      <c r="G26" s="20"/>
      <c r="H26" s="20"/>
    </row>
    <row r="27" spans="1:8" ht="15" customHeight="1" thickBot="1" x14ac:dyDescent="0.35">
      <c r="A27" s="10"/>
      <c r="B27" s="22"/>
      <c r="C27" s="22"/>
      <c r="D27" s="22"/>
      <c r="E27" s="40"/>
      <c r="F27" s="57"/>
      <c r="G27" s="22"/>
      <c r="H27" s="22"/>
    </row>
    <row r="28" spans="1:8" ht="15" customHeight="1" thickTop="1" x14ac:dyDescent="0.3">
      <c r="A28" s="5">
        <v>9</v>
      </c>
      <c r="B28" s="24" t="str" cm="1">
        <f t="array" ref="B28">INDEX(Folyamat_Sor_TokmagTU[Feladat leírás], A28+1)</f>
        <v>Festőnél</v>
      </c>
      <c r="C28" s="23"/>
      <c r="D28" s="23"/>
      <c r="E28" s="41"/>
      <c r="F28" s="55" cm="1">
        <f t="array" ref="F28">INDEX(Folyamat_Sor_TokmagTU[Volumen], A28+1)</f>
        <v>0</v>
      </c>
      <c r="G28" s="23"/>
      <c r="H28" s="23"/>
    </row>
    <row r="29" spans="1:8" ht="15" customHeight="1" x14ac:dyDescent="0.3">
      <c r="A29" s="5"/>
      <c r="B29" s="20" t="str" cm="1">
        <f t="array" ref="B29">INDEX(Folyamat_Sor_TokmagTU[Részleg 01], A28+1)</f>
        <v>Fóliázó</v>
      </c>
      <c r="C29" s="20"/>
      <c r="D29" s="20"/>
      <c r="E29" s="39"/>
      <c r="F29" s="56"/>
      <c r="G29" s="20"/>
      <c r="H29" s="20"/>
    </row>
    <row r="30" spans="1:8" ht="15" customHeight="1" thickBot="1" x14ac:dyDescent="0.35">
      <c r="A30" s="10"/>
      <c r="B30" s="22"/>
      <c r="C30" s="22"/>
      <c r="D30" s="22"/>
      <c r="E30" s="40"/>
      <c r="F30" s="57"/>
      <c r="G30" s="22"/>
      <c r="H30" s="22"/>
    </row>
    <row r="31" spans="1:8" ht="15" customHeight="1" thickTop="1" x14ac:dyDescent="0.3">
      <c r="A31" s="5">
        <v>10</v>
      </c>
      <c r="B31" s="24" t="str" cm="1">
        <f t="array" ref="B31">INDEX(Folyamat_Sor_TokmagTU[Feladat leírás], A31+1)</f>
        <v>Festőtöl viszahozzva</v>
      </c>
      <c r="C31" s="23"/>
      <c r="D31" s="23"/>
      <c r="E31" s="41"/>
      <c r="F31" s="55" cm="1">
        <f t="array" ref="F31">INDEX(Folyamat_Sor_TokmagTU[Volumen], A31+1)</f>
        <v>0</v>
      </c>
      <c r="G31" s="23"/>
      <c r="H31" s="23"/>
    </row>
    <row r="32" spans="1:8" ht="15" customHeight="1" x14ac:dyDescent="0.3">
      <c r="A32" s="5"/>
      <c r="B32" s="20" t="str" cm="1">
        <f t="array" ref="B32">INDEX(Folyamat_Sor_TokmagTU[Részleg 01], A31+1)</f>
        <v>Összeszerelő</v>
      </c>
      <c r="C32" s="20"/>
      <c r="D32" s="20"/>
      <c r="E32" s="39"/>
      <c r="F32" s="56"/>
      <c r="G32" s="20"/>
      <c r="H32" s="20"/>
    </row>
    <row r="33" spans="1:8" ht="15" customHeight="1" thickBot="1" x14ac:dyDescent="0.35">
      <c r="A33" s="10"/>
      <c r="B33" s="22"/>
      <c r="C33" s="22"/>
      <c r="D33" s="22"/>
      <c r="E33" s="40"/>
      <c r="F33" s="57"/>
      <c r="G33" s="22"/>
      <c r="H33" s="22"/>
    </row>
    <row r="34" spans="1:8" ht="15" customHeight="1" thickTop="1" x14ac:dyDescent="0.3">
      <c r="A34" s="5">
        <v>11</v>
      </c>
      <c r="B34" s="24" t="str" cm="1">
        <f t="array" ref="B34">INDEX(Folyamat_Sor_TokmagTU[Feladat leírás], A34+1)</f>
        <v>Csomagolás</v>
      </c>
      <c r="C34" s="23"/>
      <c r="D34" s="23"/>
      <c r="E34" s="41"/>
      <c r="F34" s="55" cm="1">
        <f t="array" ref="F34">INDEX(Folyamat_Sor_TokmagTU[Volumen], A34+1)</f>
        <v>0</v>
      </c>
      <c r="G34" s="23"/>
      <c r="H34" s="23"/>
    </row>
    <row r="35" spans="1:8" ht="15" customHeight="1" x14ac:dyDescent="0.3">
      <c r="A35" s="5"/>
      <c r="B35" s="20" t="str" cm="1">
        <f t="array" ref="B35">INDEX(Folyamat_Sor_TokmagTU[Részleg 01], A34+1)</f>
        <v>Összeszerelő</v>
      </c>
      <c r="C35" s="20"/>
      <c r="D35" s="20"/>
      <c r="E35" s="39"/>
      <c r="F35" s="56"/>
      <c r="G35" s="20"/>
      <c r="H35" s="20"/>
    </row>
    <row r="36" spans="1:8" ht="15" customHeight="1" thickBot="1" x14ac:dyDescent="0.35">
      <c r="A36" s="10"/>
      <c r="B36" s="22"/>
      <c r="C36" s="22"/>
      <c r="D36" s="22"/>
      <c r="E36" s="40"/>
      <c r="F36" s="57"/>
      <c r="G36" s="22"/>
      <c r="H36" s="22"/>
    </row>
    <row r="37" spans="1:8" ht="15" customHeight="1" thickTop="1" x14ac:dyDescent="0.3"/>
    <row r="42" spans="1:8" ht="15" customHeight="1" x14ac:dyDescent="0.3">
      <c r="B42" s="31"/>
    </row>
  </sheetData>
  <mergeCells count="1">
    <mergeCell ref="A1:H1"/>
  </mergeCells>
  <pageMargins left="0.7" right="0.7" top="0.75" bottom="0.75" header="0.3" footer="0.3"/>
  <pageSetup paperSize="9" scale="90" orientation="portrait" horizontalDpi="4294967293" r:id="rId1"/>
  <headerFooter>
    <oddHeader>&amp;L&amp;D&amp;C&amp;F - &amp;A</oddHeader>
  </headerFooter>
  <colBreaks count="1" manualBreakCount="1">
    <brk id="2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F5B3-FAF8-420A-A16A-99263694F87E}">
  <sheetPr codeName="Munka37">
    <tabColor rgb="FF92D050"/>
  </sheetPr>
  <dimension ref="A1:U34"/>
  <sheetViews>
    <sheetView view="pageBreakPreview" zoomScale="85" zoomScaleNormal="100" zoomScaleSheetLayoutView="85" workbookViewId="0">
      <selection activeCell="K28" sqref="K28"/>
    </sheetView>
  </sheetViews>
  <sheetFormatPr defaultColWidth="15.6640625" defaultRowHeight="15" customHeight="1" x14ac:dyDescent="0.3"/>
  <cols>
    <col min="1" max="1" width="5" style="2" bestFit="1" customWidth="1"/>
    <col min="2" max="2" width="18" style="2" bestFit="1" customWidth="1"/>
    <col min="3" max="3" width="6.6640625" style="2" bestFit="1" customWidth="1"/>
    <col min="4" max="4" width="6.33203125" style="2" bestFit="1" customWidth="1"/>
    <col min="5" max="5" width="5.44140625" style="2" bestFit="1" customWidth="1"/>
    <col min="6" max="6" width="5.6640625" style="59" bestFit="1" customWidth="1"/>
    <col min="7" max="7" width="30.6640625" style="2" customWidth="1"/>
    <col min="8" max="8" width="12.33203125" style="2" bestFit="1" customWidth="1"/>
    <col min="9" max="9" width="15.6640625" style="2"/>
    <col min="10" max="10" width="11.33203125" style="59" bestFit="1" customWidth="1"/>
    <col min="11" max="11" width="17.33203125" style="2" bestFit="1" customWidth="1"/>
    <col min="12" max="12" width="14.6640625" style="2" bestFit="1" customWidth="1"/>
    <col min="13" max="13" width="16" style="2" bestFit="1" customWidth="1"/>
    <col min="14" max="14" width="16.33203125" style="2" bestFit="1" customWidth="1"/>
    <col min="15" max="15" width="10.5546875" style="2" bestFit="1" customWidth="1"/>
    <col min="16" max="16" width="13.5546875" style="2" bestFit="1" customWidth="1"/>
    <col min="17" max="17" width="11.6640625" style="2" bestFit="1" customWidth="1"/>
    <col min="18" max="18" width="12.33203125" style="2" bestFit="1" customWidth="1"/>
    <col min="19" max="19" width="11.44140625" style="2" bestFit="1" customWidth="1"/>
    <col min="20" max="20" width="11" style="2" bestFit="1" customWidth="1"/>
    <col min="21" max="21" width="11.6640625" style="59" bestFit="1" customWidth="1"/>
    <col min="22" max="22" width="14.6640625" style="2" bestFit="1" customWidth="1"/>
    <col min="23" max="23" width="21.33203125" style="2" bestFit="1" customWidth="1"/>
    <col min="24" max="24" width="21.44140625" style="2" bestFit="1" customWidth="1"/>
    <col min="25" max="25" width="15.5546875" style="2" bestFit="1" customWidth="1"/>
    <col min="26" max="26" width="22.44140625" style="2" bestFit="1" customWidth="1"/>
    <col min="27" max="27" width="18.6640625" style="2" bestFit="1" customWidth="1"/>
    <col min="28" max="28" width="40" style="2" bestFit="1" customWidth="1"/>
    <col min="29" max="29" width="10.6640625" style="2" bestFit="1" customWidth="1"/>
    <col min="30" max="16384" width="15.6640625" style="2"/>
  </cols>
  <sheetData>
    <row r="1" spans="1:8" ht="15" customHeight="1" x14ac:dyDescent="0.35">
      <c r="A1" s="254" t="str">
        <f>INDEX(Folyamat_Sor_Bútorfront[Feladat leírás], 1)</f>
        <v>Bútorfront</v>
      </c>
      <c r="B1" s="254"/>
      <c r="C1" s="254"/>
      <c r="D1" s="254"/>
      <c r="E1" s="254"/>
      <c r="F1" s="254"/>
      <c r="G1" s="254"/>
      <c r="H1" s="254"/>
    </row>
    <row r="2" spans="1:8" ht="15" customHeight="1" x14ac:dyDescent="0.4">
      <c r="A2" s="88"/>
      <c r="B2" s="89"/>
      <c r="C2" s="88"/>
      <c r="D2" s="90"/>
      <c r="E2" s="91"/>
      <c r="F2" s="91"/>
      <c r="G2" s="88"/>
      <c r="H2" s="92"/>
    </row>
    <row r="3" spans="1:8" ht="15" customHeight="1" x14ac:dyDescent="0.3">
      <c r="A3" s="85" t="s">
        <v>32</v>
      </c>
      <c r="B3" s="86" t="s">
        <v>353</v>
      </c>
      <c r="C3" s="86" t="s">
        <v>354</v>
      </c>
      <c r="D3" s="86" t="s">
        <v>355</v>
      </c>
      <c r="E3" s="86" t="s">
        <v>356</v>
      </c>
      <c r="F3" s="86" t="s">
        <v>95</v>
      </c>
      <c r="G3" s="87" t="s">
        <v>34</v>
      </c>
      <c r="H3" s="87" t="s">
        <v>357</v>
      </c>
    </row>
    <row r="4" spans="1:8" ht="15" customHeight="1" x14ac:dyDescent="0.3">
      <c r="A4" s="5">
        <v>1</v>
      </c>
      <c r="B4" s="17" t="str" cm="1">
        <f t="array" ref="B4">INDEX(Folyamat_Sor_Bútorfront[Feladat leírás], A4+1)</f>
        <v>18-as szabás</v>
      </c>
      <c r="C4" s="13"/>
      <c r="D4" s="13"/>
      <c r="E4" s="13"/>
      <c r="F4" s="26" cm="1">
        <f t="array" ref="F4">INDEX(Folyamat_Sor_Bútorfront[Volumen], A4+1)</f>
        <v>70</v>
      </c>
      <c r="G4" s="1"/>
      <c r="H4" s="1"/>
    </row>
    <row r="5" spans="1:8" ht="15" customHeight="1" x14ac:dyDescent="0.3">
      <c r="A5" s="5"/>
      <c r="B5" s="13" t="str" cm="1">
        <f t="array" ref="B5">INDEX(Folyamat_Sor_Bútorfront[Részleg 01], A4+1)</f>
        <v>Asztalos</v>
      </c>
      <c r="C5" s="13"/>
      <c r="D5" s="13"/>
      <c r="E5" s="13"/>
      <c r="F5" s="26"/>
      <c r="G5" s="1"/>
      <c r="H5" s="1"/>
    </row>
    <row r="6" spans="1:8" ht="15" customHeight="1" thickBot="1" x14ac:dyDescent="0.35">
      <c r="A6" s="10"/>
      <c r="B6" s="18"/>
      <c r="C6" s="18"/>
      <c r="D6" s="18"/>
      <c r="E6" s="18"/>
      <c r="F6" s="53"/>
      <c r="G6" s="3"/>
      <c r="H6" s="3"/>
    </row>
    <row r="7" spans="1:8" ht="15" customHeight="1" thickTop="1" x14ac:dyDescent="0.3">
      <c r="A7" s="5">
        <v>2</v>
      </c>
      <c r="B7" s="17" t="str" cm="1">
        <f t="array" ref="B7">INDEX(Folyamat_Sor_Bútorfront[Feladat leírás], A7+1)</f>
        <v>CNC kontúr+ minta</v>
      </c>
      <c r="C7" s="13"/>
      <c r="D7" s="13"/>
      <c r="E7" s="13"/>
      <c r="F7" s="26" cm="1">
        <f t="array" ref="F7">INDEX(Folyamat_Sor_Bútorfront[Volumen], A7+1)</f>
        <v>70</v>
      </c>
      <c r="G7" s="4"/>
      <c r="H7" s="4"/>
    </row>
    <row r="8" spans="1:8" ht="15" customHeight="1" x14ac:dyDescent="0.3">
      <c r="A8" s="5"/>
      <c r="B8" s="13" t="str" cm="1">
        <f t="array" ref="B8">INDEX(Folyamat_Sor_Bútorfront[Részleg 01], A7+1)</f>
        <v>CNC</v>
      </c>
      <c r="C8" s="13"/>
      <c r="D8" s="13"/>
      <c r="E8" s="13"/>
      <c r="F8" s="26"/>
      <c r="G8" s="1"/>
      <c r="H8" s="1"/>
    </row>
    <row r="9" spans="1:8" ht="15" customHeight="1" thickBot="1" x14ac:dyDescent="0.35">
      <c r="A9" s="10"/>
      <c r="B9" s="18"/>
      <c r="C9" s="18"/>
      <c r="D9" s="18"/>
      <c r="E9" s="18"/>
      <c r="F9" s="53"/>
      <c r="G9" s="3"/>
      <c r="H9" s="3"/>
    </row>
    <row r="10" spans="1:8" ht="15" customHeight="1" thickTop="1" x14ac:dyDescent="0.3">
      <c r="A10" s="5">
        <v>3</v>
      </c>
      <c r="B10" s="17" t="str" cm="1">
        <f t="array" ref="B10">INDEX(Folyamat_Sor_Bútorfront[Feladat leírás], A10+1)</f>
        <v>Csiszolás</v>
      </c>
      <c r="C10" s="13"/>
      <c r="D10" s="13"/>
      <c r="E10" s="13"/>
      <c r="F10" s="26" cm="1">
        <f t="array" ref="F10">INDEX(Folyamat_Sor_Bútorfront[Volumen], A10+1)</f>
        <v>70</v>
      </c>
      <c r="G10" s="4"/>
      <c r="H10" s="4"/>
    </row>
    <row r="11" spans="1:8" ht="15" customHeight="1" x14ac:dyDescent="0.3">
      <c r="A11" s="5"/>
      <c r="B11" s="13" t="str" cm="1">
        <f t="array" ref="B11">INDEX(Folyamat_Sor_Bútorfront[Részleg 01], A10+1)</f>
        <v>Összeszerelő</v>
      </c>
      <c r="C11" s="13"/>
      <c r="D11" s="13"/>
      <c r="E11" s="13"/>
      <c r="F11" s="26"/>
      <c r="G11" s="1"/>
      <c r="H11" s="1"/>
    </row>
    <row r="12" spans="1:8" ht="15" customHeight="1" thickBot="1" x14ac:dyDescent="0.35">
      <c r="A12" s="10"/>
      <c r="B12" s="18"/>
      <c r="C12" s="18"/>
      <c r="D12" s="18"/>
      <c r="E12" s="18"/>
      <c r="F12" s="53"/>
      <c r="G12" s="3"/>
      <c r="H12" s="3"/>
    </row>
    <row r="13" spans="1:8" ht="15" customHeight="1" thickTop="1" x14ac:dyDescent="0.3">
      <c r="A13" s="5">
        <v>4</v>
      </c>
      <c r="B13" s="17" t="str" cm="1">
        <f t="array" ref="B13">INDEX(Folyamat_Sor_Bútorfront[Feladat leírás], A13+1)</f>
        <v>Fújás</v>
      </c>
      <c r="C13" s="13"/>
      <c r="D13" s="13"/>
      <c r="E13" s="13"/>
      <c r="F13" s="26" cm="1">
        <f t="array" ref="F13">INDEX(Folyamat_Sor_Bútorfront[Volumen], A13+1)</f>
        <v>70</v>
      </c>
      <c r="G13" s="4"/>
      <c r="H13" s="4"/>
    </row>
    <row r="14" spans="1:8" ht="15" customHeight="1" x14ac:dyDescent="0.3">
      <c r="A14" s="5"/>
      <c r="B14" s="13" t="str" cm="1">
        <f t="array" ref="B14">INDEX(Folyamat_Sor_Bútorfront[Részleg 01], A13+1)</f>
        <v>Összeszerelő</v>
      </c>
      <c r="C14" s="13"/>
      <c r="D14" s="13"/>
      <c r="E14" s="13"/>
      <c r="F14" s="26"/>
      <c r="G14" s="1"/>
      <c r="H14" s="1"/>
    </row>
    <row r="15" spans="1:8" ht="15" customHeight="1" thickBot="1" x14ac:dyDescent="0.35">
      <c r="A15" s="10"/>
      <c r="B15" s="18"/>
      <c r="C15" s="18"/>
      <c r="D15" s="18"/>
      <c r="E15" s="18"/>
      <c r="F15" s="53"/>
      <c r="G15" s="3"/>
      <c r="H15" s="3"/>
    </row>
    <row r="16" spans="1:8" ht="15" customHeight="1" thickTop="1" x14ac:dyDescent="0.3">
      <c r="A16" s="5">
        <v>5</v>
      </c>
      <c r="B16" s="17" t="str" cm="1">
        <f t="array" ref="B16">INDEX(Folyamat_Sor_Bútorfront[Feladat leírás], A16+1)</f>
        <v>Ragasztó Csiszolás</v>
      </c>
      <c r="C16" s="13"/>
      <c r="D16" s="13"/>
      <c r="E16" s="13"/>
      <c r="F16" s="26" cm="1">
        <f t="array" ref="F16">INDEX(Folyamat_Sor_Bútorfront[Volumen], A16+1)</f>
        <v>3</v>
      </c>
      <c r="G16" s="4"/>
      <c r="H16" s="4"/>
    </row>
    <row r="17" spans="1:8" ht="15" customHeight="1" x14ac:dyDescent="0.3">
      <c r="A17" s="5"/>
      <c r="B17" s="13" t="str" cm="1">
        <f t="array" ref="B17">INDEX(Folyamat_Sor_Bútorfront[Részleg 01], A16+1)</f>
        <v>Fóliázó</v>
      </c>
      <c r="C17" s="13"/>
      <c r="D17" s="13"/>
      <c r="E17" s="13"/>
      <c r="F17" s="26"/>
      <c r="G17" s="1"/>
      <c r="H17" s="1"/>
    </row>
    <row r="18" spans="1:8" ht="15" customHeight="1" thickBot="1" x14ac:dyDescent="0.35">
      <c r="A18" s="10"/>
      <c r="B18" s="18"/>
      <c r="C18" s="18"/>
      <c r="D18" s="18"/>
      <c r="E18" s="18"/>
      <c r="F18" s="53"/>
      <c r="G18" s="3"/>
      <c r="H18" s="3"/>
    </row>
    <row r="19" spans="1:8" ht="15" customHeight="1" thickTop="1" x14ac:dyDescent="0.3">
      <c r="A19" s="5">
        <v>6</v>
      </c>
      <c r="B19" s="17" t="str" cm="1">
        <f t="array" ref="B19">INDEX(Folyamat_Sor_Bútorfront[Feladat leírás], A19+1)</f>
        <v>Fóliázás</v>
      </c>
      <c r="C19" s="13"/>
      <c r="D19" s="13"/>
      <c r="E19" s="13"/>
      <c r="F19" s="26" t="s">
        <v>358</v>
      </c>
      <c r="G19" s="4"/>
      <c r="H19" s="4"/>
    </row>
    <row r="20" spans="1:8" ht="15" customHeight="1" x14ac:dyDescent="0.3">
      <c r="A20" s="5"/>
      <c r="B20" s="13" t="str" cm="1">
        <f t="array" ref="B20">INDEX(Folyamat_Sor_Bútorfront[Részleg 01], A19+1)</f>
        <v>Fóliázó</v>
      </c>
      <c r="C20" s="13"/>
      <c r="D20" s="13"/>
      <c r="E20" s="13"/>
      <c r="F20" s="26"/>
      <c r="G20" s="1"/>
      <c r="H20" s="1"/>
    </row>
    <row r="21" spans="1:8" ht="15" customHeight="1" thickBot="1" x14ac:dyDescent="0.35">
      <c r="A21" s="10"/>
      <c r="B21" s="18"/>
      <c r="C21" s="18"/>
      <c r="D21" s="18"/>
      <c r="E21" s="18"/>
      <c r="F21" s="53"/>
      <c r="G21" s="3"/>
      <c r="H21" s="3"/>
    </row>
    <row r="22" spans="1:8" ht="15" customHeight="1" thickTop="1" x14ac:dyDescent="0.3">
      <c r="A22" s="5">
        <v>7</v>
      </c>
      <c r="B22" s="17" t="str" cm="1">
        <f t="array" ref="B22">INDEX(Folyamat_Sor_Bútorfront[Feladat leírás], A22+1)</f>
        <v>Kivágás</v>
      </c>
      <c r="C22" s="13"/>
      <c r="D22" s="13"/>
      <c r="E22" s="13"/>
      <c r="F22" s="26" cm="1">
        <f t="array" ref="F22">INDEX(Folyamat_Sor_Bútorfront[Volumen], A22+1)</f>
        <v>3</v>
      </c>
      <c r="G22" s="4"/>
      <c r="H22" s="4"/>
    </row>
    <row r="23" spans="1:8" ht="15" customHeight="1" x14ac:dyDescent="0.3">
      <c r="A23" s="5"/>
      <c r="B23" s="13" t="str" cm="1">
        <f t="array" ref="B23">INDEX(Folyamat_Sor_Bútorfront[Részleg 01], A22+1)</f>
        <v>Fóliázó</v>
      </c>
      <c r="C23" s="13"/>
      <c r="D23" s="13"/>
      <c r="E23" s="13"/>
      <c r="F23" s="26"/>
      <c r="G23" s="1"/>
      <c r="H23" s="1"/>
    </row>
    <row r="24" spans="1:8" ht="15" customHeight="1" thickBot="1" x14ac:dyDescent="0.35">
      <c r="A24" s="10"/>
      <c r="B24" s="18"/>
      <c r="C24" s="18"/>
      <c r="D24" s="18"/>
      <c r="E24" s="18"/>
      <c r="F24" s="53"/>
      <c r="G24" s="3"/>
      <c r="H24" s="3"/>
    </row>
    <row r="25" spans="1:8" ht="15" customHeight="1" thickTop="1" x14ac:dyDescent="0.3">
      <c r="A25" s="5">
        <v>8</v>
      </c>
      <c r="B25" s="17" t="str" cm="1">
        <f t="array" ref="B25">INDEX(Folyamat_Sor_Bútorfront[Feladat leírás], A25+1)</f>
        <v>Visszafordítás</v>
      </c>
      <c r="C25" s="13"/>
      <c r="D25" s="13"/>
      <c r="E25" s="13"/>
      <c r="F25" s="26" cm="1">
        <f t="array" ref="F25">INDEX(Folyamat_Sor_Bútorfront[Volumen], A25+1)</f>
        <v>3</v>
      </c>
      <c r="G25" s="4"/>
      <c r="H25" s="4"/>
    </row>
    <row r="26" spans="1:8" ht="15" customHeight="1" x14ac:dyDescent="0.3">
      <c r="A26" s="5"/>
      <c r="B26" s="13" t="str" cm="1">
        <f t="array" ref="B26">INDEX(Folyamat_Sor_Bútorfront[Részleg 01], A25+1)</f>
        <v>Fóliázó</v>
      </c>
      <c r="C26" s="13"/>
      <c r="D26" s="13"/>
      <c r="E26" s="13"/>
      <c r="F26" s="26"/>
      <c r="G26" s="1"/>
      <c r="H26" s="1"/>
    </row>
    <row r="27" spans="1:8" ht="15" customHeight="1" thickBot="1" x14ac:dyDescent="0.35">
      <c r="A27" s="10"/>
      <c r="B27" s="18"/>
      <c r="C27" s="18"/>
      <c r="D27" s="18"/>
      <c r="E27" s="18"/>
      <c r="F27" s="53"/>
      <c r="G27" s="3"/>
      <c r="H27" s="3"/>
    </row>
    <row r="28" spans="1:8" ht="15" customHeight="1" thickTop="1" x14ac:dyDescent="0.3">
      <c r="A28" s="5">
        <v>9</v>
      </c>
      <c r="B28" s="17" t="str" cm="1">
        <f t="array" ref="B28">INDEX(Folyamat_Sor_Bútorfront[Feladat leírás], A28+1)</f>
        <v>Festőnél</v>
      </c>
      <c r="C28" s="13"/>
      <c r="D28" s="13"/>
      <c r="E28" s="13"/>
      <c r="F28" s="26" cm="1">
        <f t="array" ref="F28">INDEX(Folyamat_Sor_Bútorfront[Volumen], A28+1)</f>
        <v>70</v>
      </c>
      <c r="G28" s="4"/>
      <c r="H28" s="4"/>
    </row>
    <row r="29" spans="1:8" ht="15" customHeight="1" x14ac:dyDescent="0.3">
      <c r="A29" s="5"/>
      <c r="B29" s="13" t="str" cm="1">
        <f t="array" ref="B29">INDEX(Folyamat_Sor_Bútorfront[Részleg 01], A28+1)</f>
        <v>CNC</v>
      </c>
      <c r="C29" s="13"/>
      <c r="D29" s="13"/>
      <c r="E29" s="13"/>
      <c r="F29" s="26"/>
      <c r="G29" s="1"/>
      <c r="H29" s="1"/>
    </row>
    <row r="30" spans="1:8" ht="15" customHeight="1" thickBot="1" x14ac:dyDescent="0.35">
      <c r="A30" s="10"/>
      <c r="B30" s="18"/>
      <c r="C30" s="18"/>
      <c r="D30" s="18"/>
      <c r="E30" s="18"/>
      <c r="F30" s="53"/>
      <c r="G30" s="3"/>
      <c r="H30" s="3"/>
    </row>
    <row r="31" spans="1:8" ht="15" customHeight="1" thickTop="1" x14ac:dyDescent="0.3">
      <c r="A31" s="5">
        <v>10</v>
      </c>
      <c r="B31" s="17" t="str" cm="1">
        <f t="array" ref="B31">INDEX(Folyamat_Sor_Bútorfront[Feladat leírás], A31+1)</f>
        <v>Festőtöl viszahozzva</v>
      </c>
      <c r="C31" s="13"/>
      <c r="D31" s="13"/>
      <c r="E31" s="13"/>
      <c r="F31" s="26" cm="1">
        <f t="array" ref="F31">INDEX(Folyamat_Sor_Bútorfront[Volumen], A31+1)</f>
        <v>70</v>
      </c>
      <c r="G31" s="4"/>
      <c r="H31" s="4"/>
    </row>
    <row r="32" spans="1:8" ht="15" customHeight="1" x14ac:dyDescent="0.3">
      <c r="A32" s="5"/>
      <c r="B32" s="13" t="str" cm="1">
        <f t="array" ref="B32">INDEX(Folyamat_Sor_Bútorfront[Részleg 01], A31+1)</f>
        <v>Összeszerelő</v>
      </c>
      <c r="C32" s="13"/>
      <c r="D32" s="13"/>
      <c r="E32" s="13"/>
      <c r="F32" s="26"/>
      <c r="G32" s="1"/>
      <c r="H32" s="1"/>
    </row>
    <row r="33" spans="1:8" ht="15" customHeight="1" thickBot="1" x14ac:dyDescent="0.35">
      <c r="A33" s="10"/>
      <c r="B33" s="18"/>
      <c r="C33" s="18"/>
      <c r="D33" s="18"/>
      <c r="E33" s="18"/>
      <c r="F33" s="53"/>
      <c r="G33" s="3"/>
      <c r="H33" s="3"/>
    </row>
    <row r="34" spans="1:8" ht="15" customHeight="1" thickTop="1" x14ac:dyDescent="0.3">
      <c r="B34" s="25"/>
    </row>
  </sheetData>
  <mergeCells count="1">
    <mergeCell ref="A1:H1"/>
  </mergeCells>
  <pageMargins left="0.7" right="0.7" top="0.75" bottom="0.75" header="0.3" footer="0.3"/>
  <pageSetup paperSize="9" scale="86" orientation="portrait" horizontalDpi="4294967293" r:id="rId1"/>
  <headerFooter>
    <oddHeader>&amp;L&amp;D&amp;C&amp;F - &amp;A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FA73-FB5D-452B-8E5E-F80BC6D12CB0}">
  <sheetPr codeName="Munka38">
    <tabColor rgb="FF92D050"/>
  </sheetPr>
  <dimension ref="A1:U40"/>
  <sheetViews>
    <sheetView view="pageBreakPreview" zoomScale="85" zoomScaleNormal="100" zoomScaleSheetLayoutView="85" workbookViewId="0">
      <selection activeCell="F19" sqref="F19"/>
    </sheetView>
  </sheetViews>
  <sheetFormatPr defaultColWidth="9.33203125" defaultRowHeight="15" customHeight="1" x14ac:dyDescent="0.3"/>
  <cols>
    <col min="1" max="1" width="5" style="6" bestFit="1" customWidth="1"/>
    <col min="2" max="2" width="20.33203125" style="6" bestFit="1" customWidth="1"/>
    <col min="3" max="3" width="6.6640625" style="6" bestFit="1" customWidth="1"/>
    <col min="4" max="4" width="6.33203125" style="6" bestFit="1" customWidth="1"/>
    <col min="5" max="5" width="5.44140625" style="6" bestFit="1" customWidth="1"/>
    <col min="6" max="6" width="8.44140625" style="61" bestFit="1" customWidth="1"/>
    <col min="7" max="7" width="30.6640625" style="6" customWidth="1"/>
    <col min="8" max="8" width="12.33203125" style="6" bestFit="1" customWidth="1"/>
    <col min="9" max="9" width="9.33203125" style="6"/>
    <col min="10" max="10" width="16.44140625" style="61" customWidth="1"/>
    <col min="11" max="11" width="20.33203125" style="6" bestFit="1" customWidth="1"/>
    <col min="12" max="12" width="16.33203125" style="6" bestFit="1" customWidth="1"/>
    <col min="13" max="13" width="20.33203125" style="6" bestFit="1" customWidth="1"/>
    <col min="14" max="14" width="13.5546875" style="6" bestFit="1" customWidth="1"/>
    <col min="15" max="15" width="11.44140625" style="6" bestFit="1" customWidth="1"/>
    <col min="16" max="16" width="13.5546875" style="6" bestFit="1" customWidth="1"/>
    <col min="17" max="17" width="12.44140625" style="6" bestFit="1" customWidth="1"/>
    <col min="18" max="18" width="10.44140625" style="6" customWidth="1"/>
    <col min="19" max="19" width="12.33203125" style="6" bestFit="1" customWidth="1"/>
    <col min="20" max="20" width="9.33203125" style="6"/>
    <col min="21" max="21" width="9.33203125" style="61"/>
    <col min="22" max="22" width="9.33203125" style="6"/>
    <col min="23" max="23" width="21.33203125" style="6" bestFit="1" customWidth="1"/>
    <col min="24" max="24" width="21.44140625" style="6" bestFit="1" customWidth="1"/>
    <col min="25" max="25" width="15.5546875" style="6" bestFit="1" customWidth="1"/>
    <col min="26" max="26" width="22.44140625" style="6" bestFit="1" customWidth="1"/>
    <col min="27" max="27" width="18.6640625" style="6" bestFit="1" customWidth="1"/>
    <col min="28" max="28" width="40" style="6" bestFit="1" customWidth="1"/>
    <col min="29" max="29" width="10.6640625" style="6" bestFit="1" customWidth="1"/>
    <col min="30" max="16384" width="9.33203125" style="6"/>
  </cols>
  <sheetData>
    <row r="1" spans="1:8" ht="15" customHeight="1" x14ac:dyDescent="0.35">
      <c r="A1" s="255" t="str">
        <f>INDEX(Folyamat_Sor_Blende[Feladat leírás], 1)</f>
        <v>Blende</v>
      </c>
      <c r="B1" s="255"/>
      <c r="C1" s="255"/>
      <c r="D1" s="255"/>
      <c r="E1" s="255"/>
      <c r="F1" s="255"/>
      <c r="G1" s="255"/>
      <c r="H1" s="255"/>
    </row>
    <row r="2" spans="1:8" ht="15" customHeight="1" x14ac:dyDescent="0.4">
      <c r="B2" s="93"/>
      <c r="C2" s="11"/>
      <c r="D2" s="94"/>
      <c r="E2" s="95"/>
      <c r="F2" s="95" t="e">
        <f>"F: " &amp;#REF! &amp; " M: " &amp;#REF!</f>
        <v>#REF!</v>
      </c>
      <c r="G2" s="11"/>
      <c r="H2" s="96"/>
    </row>
    <row r="3" spans="1:8" ht="15" customHeight="1" x14ac:dyDescent="0.3">
      <c r="A3" s="8" t="s">
        <v>32</v>
      </c>
      <c r="B3" s="16" t="s">
        <v>353</v>
      </c>
      <c r="C3" s="16" t="s">
        <v>354</v>
      </c>
      <c r="D3" s="16" t="s">
        <v>355</v>
      </c>
      <c r="E3" s="16" t="s">
        <v>356</v>
      </c>
      <c r="F3" s="16" t="s">
        <v>95</v>
      </c>
      <c r="G3" s="8" t="s">
        <v>34</v>
      </c>
      <c r="H3" s="8" t="s">
        <v>357</v>
      </c>
    </row>
    <row r="4" spans="1:8" ht="15" customHeight="1" x14ac:dyDescent="0.3">
      <c r="A4" s="5">
        <v>1</v>
      </c>
      <c r="B4" s="17" t="str" cm="1">
        <f t="array" ref="B4">INDEX(Folyamat_Sor_Blende[Feladat leírás], A4+1)</f>
        <v>18-as szabás</v>
      </c>
      <c r="C4" s="13"/>
      <c r="D4" s="13"/>
      <c r="E4" s="13"/>
      <c r="F4" s="26" cm="1">
        <f t="array" ref="F4">INDEX(Folyamat_Sor_Blende[Volumen], A4+1)</f>
        <v>0</v>
      </c>
      <c r="G4" s="5" t="e">
        <f>"Fix: " &amp;#REF! &amp; " Mozgó: " &amp;#REF!</f>
        <v>#REF!</v>
      </c>
      <c r="H4" s="5"/>
    </row>
    <row r="5" spans="1:8" ht="15" customHeight="1" x14ac:dyDescent="0.3">
      <c r="A5" s="5"/>
      <c r="B5" s="13" t="str" cm="1">
        <f t="array" ref="B5">INDEX(Folyamat_Sor_Blende[Részleg 01], A4+1)</f>
        <v>Asztalos</v>
      </c>
      <c r="C5" s="13"/>
      <c r="D5" s="13"/>
      <c r="E5" s="13"/>
      <c r="F5" s="26"/>
      <c r="G5" s="5"/>
      <c r="H5" s="5"/>
    </row>
    <row r="6" spans="1:8" ht="15" customHeight="1" thickBot="1" x14ac:dyDescent="0.35">
      <c r="A6" s="10"/>
      <c r="B6" s="18"/>
      <c r="C6" s="18"/>
      <c r="D6" s="18"/>
      <c r="E6" s="18"/>
      <c r="F6" s="53"/>
      <c r="G6" s="10"/>
      <c r="H6" s="10"/>
    </row>
    <row r="7" spans="1:8" ht="15" customHeight="1" thickTop="1" x14ac:dyDescent="0.3">
      <c r="A7" s="5">
        <v>2</v>
      </c>
      <c r="B7" s="17" t="str" cm="1">
        <f t="array" ref="B7">INDEX(Folyamat_Sor_Blende[Feladat leírás], A7+1)</f>
        <v>CNC kontúr+minta</v>
      </c>
      <c r="C7" s="13"/>
      <c r="D7" s="13"/>
      <c r="E7" s="13"/>
      <c r="F7" s="26" cm="1">
        <f t="array" ref="F7">INDEX(Folyamat_Sor_Blende[Volumen], A7+1)</f>
        <v>0</v>
      </c>
      <c r="G7" s="11"/>
      <c r="H7" s="11"/>
    </row>
    <row r="8" spans="1:8" ht="15" customHeight="1" x14ac:dyDescent="0.3">
      <c r="A8" s="5"/>
      <c r="B8" s="13" t="str" cm="1">
        <f t="array" ref="B8">INDEX(Folyamat_Sor_Blende[Részleg 01], A7+1)</f>
        <v>CNC</v>
      </c>
      <c r="C8" s="13"/>
      <c r="D8" s="13"/>
      <c r="E8" s="13"/>
      <c r="F8" s="26"/>
      <c r="G8" s="5"/>
      <c r="H8" s="5"/>
    </row>
    <row r="9" spans="1:8" ht="15" customHeight="1" thickBot="1" x14ac:dyDescent="0.35">
      <c r="A9" s="10"/>
      <c r="B9" s="18"/>
      <c r="C9" s="18"/>
      <c r="D9" s="18"/>
      <c r="E9" s="18"/>
      <c r="F9" s="53"/>
      <c r="G9" s="10"/>
      <c r="H9" s="10"/>
    </row>
    <row r="10" spans="1:8" ht="15" customHeight="1" thickTop="1" x14ac:dyDescent="0.3">
      <c r="A10" s="5">
        <v>3</v>
      </c>
      <c r="B10" s="17" t="str" cm="1">
        <f t="array" ref="B10">INDEX(Folyamat_Sor_Blende[Feladat leírás], A10+1)</f>
        <v>Csap ragasztás</v>
      </c>
      <c r="C10" s="13"/>
      <c r="D10" s="13"/>
      <c r="E10" s="13"/>
      <c r="F10" s="26" cm="1">
        <f t="array" ref="F10">INDEX(Folyamat_Sor_Blende[Volumen], A10+1)</f>
        <v>0</v>
      </c>
      <c r="G10" s="11"/>
      <c r="H10" s="11"/>
    </row>
    <row r="11" spans="1:8" ht="15" customHeight="1" x14ac:dyDescent="0.3">
      <c r="A11" s="5"/>
      <c r="B11" s="13" t="str" cm="1">
        <f t="array" ref="B11">INDEX(Folyamat_Sor_Blende[Részleg 01], A10+1)</f>
        <v>Asztalos</v>
      </c>
      <c r="C11" s="13"/>
      <c r="D11" s="13"/>
      <c r="E11" s="13"/>
      <c r="F11" s="26"/>
      <c r="G11" s="5"/>
      <c r="H11" s="5"/>
    </row>
    <row r="12" spans="1:8" ht="15" customHeight="1" thickBot="1" x14ac:dyDescent="0.35">
      <c r="A12" s="10"/>
      <c r="B12" s="18"/>
      <c r="C12" s="18"/>
      <c r="D12" s="18"/>
      <c r="E12" s="18"/>
      <c r="F12" s="53"/>
      <c r="G12" s="10"/>
      <c r="H12" s="10"/>
    </row>
    <row r="13" spans="1:8" ht="15" customHeight="1" thickTop="1" x14ac:dyDescent="0.3">
      <c r="A13" s="5">
        <v>4</v>
      </c>
      <c r="B13" s="17" t="str" cm="1">
        <f t="array" ref="B13">INDEX(Folyamat_Sor_Blende[Feladat leírás], A13+1)</f>
        <v>Csiszolás</v>
      </c>
      <c r="C13" s="13"/>
      <c r="D13" s="13"/>
      <c r="E13" s="13"/>
      <c r="F13" s="26" cm="1">
        <f t="array" ref="F13">INDEX(Folyamat_Sor_Blende[Volumen], A13+1)</f>
        <v>0</v>
      </c>
      <c r="G13" s="11"/>
      <c r="H13" s="11"/>
    </row>
    <row r="14" spans="1:8" ht="15" customHeight="1" x14ac:dyDescent="0.3">
      <c r="A14" s="5"/>
      <c r="B14" s="13" t="str" cm="1">
        <f t="array" ref="B14">INDEX(Folyamat_Sor_Blende[Részleg 01], A13+1)</f>
        <v>Összeszerelő</v>
      </c>
      <c r="C14" s="13"/>
      <c r="D14" s="13"/>
      <c r="E14" s="13"/>
      <c r="F14" s="26"/>
      <c r="G14" s="5"/>
      <c r="H14" s="5"/>
    </row>
    <row r="15" spans="1:8" ht="15" customHeight="1" thickBot="1" x14ac:dyDescent="0.35">
      <c r="A15" s="10"/>
      <c r="B15" s="18"/>
      <c r="C15" s="18"/>
      <c r="D15" s="18"/>
      <c r="E15" s="18"/>
      <c r="F15" s="53"/>
      <c r="G15" s="10"/>
      <c r="H15" s="10"/>
    </row>
    <row r="16" spans="1:8" ht="15" customHeight="1" thickTop="1" x14ac:dyDescent="0.3">
      <c r="A16" s="5">
        <v>5</v>
      </c>
      <c r="B16" s="17" t="str" cm="1">
        <f t="array" ref="B16">INDEX(Folyamat_Sor_Blende[Feladat leírás], A16+1)</f>
        <v>Fújás</v>
      </c>
      <c r="C16" s="13"/>
      <c r="D16" s="13"/>
      <c r="E16" s="13"/>
      <c r="F16" s="26" cm="1">
        <f t="array" ref="F16">INDEX(Folyamat_Sor_Blende[Volumen], A16+1)</f>
        <v>0</v>
      </c>
      <c r="G16" s="11"/>
      <c r="H16" s="11"/>
    </row>
    <row r="17" spans="1:8" ht="15" customHeight="1" x14ac:dyDescent="0.3">
      <c r="A17" s="5"/>
      <c r="B17" s="13" t="str" cm="1">
        <f t="array" ref="B17">INDEX(Folyamat_Sor_Blende[Részleg 01], A16+1)</f>
        <v>Összeszerelő</v>
      </c>
      <c r="C17" s="13"/>
      <c r="D17" s="13"/>
      <c r="E17" s="13"/>
      <c r="F17" s="26"/>
      <c r="G17" s="5"/>
      <c r="H17" s="5"/>
    </row>
    <row r="18" spans="1:8" ht="15" customHeight="1" thickBot="1" x14ac:dyDescent="0.35">
      <c r="A18" s="10"/>
      <c r="B18" s="18"/>
      <c r="C18" s="18"/>
      <c r="D18" s="18"/>
      <c r="E18" s="18"/>
      <c r="F18" s="53"/>
      <c r="G18" s="10"/>
      <c r="H18" s="10"/>
    </row>
    <row r="19" spans="1:8" ht="15" customHeight="1" thickTop="1" x14ac:dyDescent="0.3">
      <c r="A19" s="5">
        <v>6</v>
      </c>
      <c r="B19" s="17" t="str" cm="1">
        <f t="array" ref="B19">INDEX(Folyamat_Sor_Blende[Feladat leírás], A19+1)</f>
        <v>Ragasztó csiszolás</v>
      </c>
      <c r="C19" s="13"/>
      <c r="D19" s="13"/>
      <c r="E19" s="13"/>
      <c r="F19" s="26" cm="1">
        <f t="array" ref="F19">INDEX(Folyamat_Sor_Blende[Volumen], A19+1)</f>
        <v>0</v>
      </c>
      <c r="G19" s="11"/>
      <c r="H19" s="11"/>
    </row>
    <row r="20" spans="1:8" ht="15" customHeight="1" x14ac:dyDescent="0.3">
      <c r="A20" s="5"/>
      <c r="B20" s="13" t="str" cm="1">
        <f t="array" ref="B20">INDEX(Folyamat_Sor_Blende[Részleg 01], A19+1)</f>
        <v>Fóliázó</v>
      </c>
      <c r="C20" s="13"/>
      <c r="D20" s="13"/>
      <c r="E20" s="13"/>
      <c r="F20" s="26"/>
      <c r="G20" s="5"/>
      <c r="H20" s="5"/>
    </row>
    <row r="21" spans="1:8" ht="15" customHeight="1" thickBot="1" x14ac:dyDescent="0.35">
      <c r="A21" s="10"/>
      <c r="B21" s="18"/>
      <c r="C21" s="18"/>
      <c r="D21" s="18"/>
      <c r="E21" s="18"/>
      <c r="F21" s="53"/>
      <c r="G21" s="10"/>
      <c r="H21" s="10"/>
    </row>
    <row r="22" spans="1:8" ht="15" customHeight="1" thickTop="1" x14ac:dyDescent="0.3">
      <c r="A22" s="5">
        <v>7</v>
      </c>
      <c r="B22" s="17" t="str" cm="1">
        <f t="array" ref="B22">INDEX(Folyamat_Sor_Blende[Feladat leírás], A22+1)</f>
        <v>Fóliázás</v>
      </c>
      <c r="C22" s="13"/>
      <c r="D22" s="13"/>
      <c r="E22" s="13"/>
      <c r="F22" s="26" cm="1">
        <f t="array" ref="F22">INDEX(Folyamat_Sor_Blende[Volumen], A22+1)</f>
        <v>0</v>
      </c>
      <c r="G22" s="11"/>
      <c r="H22" s="11"/>
    </row>
    <row r="23" spans="1:8" ht="15" customHeight="1" x14ac:dyDescent="0.3">
      <c r="A23" s="5"/>
      <c r="B23" s="13" t="str" cm="1">
        <f t="array" ref="B23">INDEX(Folyamat_Sor_Blende[Részleg 01], A22+1)</f>
        <v>Fóliázó</v>
      </c>
      <c r="C23" s="13"/>
      <c r="D23" s="13"/>
      <c r="E23" s="13"/>
      <c r="F23" s="26"/>
      <c r="G23" s="5"/>
      <c r="H23" s="5"/>
    </row>
    <row r="24" spans="1:8" ht="15" customHeight="1" thickBot="1" x14ac:dyDescent="0.35">
      <c r="A24" s="10"/>
      <c r="B24" s="18"/>
      <c r="C24" s="18"/>
      <c r="D24" s="18"/>
      <c r="E24" s="18"/>
      <c r="F24" s="53"/>
      <c r="G24" s="10"/>
      <c r="H24" s="10"/>
    </row>
    <row r="25" spans="1:8" ht="15" customHeight="1" thickTop="1" x14ac:dyDescent="0.3">
      <c r="A25" s="5">
        <v>8</v>
      </c>
      <c r="B25" s="17" t="str" cm="1">
        <f t="array" ref="B25">INDEX(Folyamat_Sor_Blende[Feladat leírás], A25+1)</f>
        <v>Kivágás</v>
      </c>
      <c r="C25" s="13"/>
      <c r="D25" s="13"/>
      <c r="E25" s="13"/>
      <c r="F25" s="26" cm="1">
        <f t="array" ref="F25">INDEX(Folyamat_Sor_Blende[Volumen], A25+1)</f>
        <v>0</v>
      </c>
      <c r="G25" s="11"/>
      <c r="H25" s="11"/>
    </row>
    <row r="26" spans="1:8" ht="15" customHeight="1" x14ac:dyDescent="0.3">
      <c r="A26" s="5"/>
      <c r="B26" s="13" t="str" cm="1">
        <f t="array" ref="B26">INDEX(Folyamat_Sor_Blende[Részleg 01], A25+1)</f>
        <v>Fóliázó</v>
      </c>
      <c r="C26" s="13"/>
      <c r="D26" s="13"/>
      <c r="E26" s="13"/>
      <c r="F26" s="26"/>
      <c r="G26" s="5"/>
      <c r="H26" s="5"/>
    </row>
    <row r="27" spans="1:8" ht="15" customHeight="1" thickBot="1" x14ac:dyDescent="0.35">
      <c r="A27" s="10"/>
      <c r="B27" s="18"/>
      <c r="C27" s="18"/>
      <c r="D27" s="18"/>
      <c r="E27" s="18"/>
      <c r="F27" s="53"/>
      <c r="G27" s="10"/>
      <c r="H27" s="10"/>
    </row>
    <row r="28" spans="1:8" ht="15" customHeight="1" thickTop="1" x14ac:dyDescent="0.3">
      <c r="A28" s="5">
        <v>9</v>
      </c>
      <c r="B28" s="17" t="str" cm="1">
        <f t="array" ref="B28">INDEX(Folyamat_Sor_Blende[Feladat leírás], A28+1)</f>
        <v>Visszafordítás</v>
      </c>
      <c r="C28" s="13"/>
      <c r="D28" s="13"/>
      <c r="E28" s="13"/>
      <c r="F28" s="26" cm="1">
        <f t="array" ref="F28">INDEX(Folyamat_Sor_Blende[Volumen], A28+1)</f>
        <v>0</v>
      </c>
      <c r="G28" s="11"/>
      <c r="H28" s="11"/>
    </row>
    <row r="29" spans="1:8" ht="15" customHeight="1" x14ac:dyDescent="0.3">
      <c r="A29" s="5"/>
      <c r="B29" s="13" t="str" cm="1">
        <f t="array" ref="B29">INDEX(Folyamat_Sor_Blende[Részleg 01], A28+1)</f>
        <v>Fóliázó</v>
      </c>
      <c r="C29" s="13"/>
      <c r="D29" s="13"/>
      <c r="E29" s="13"/>
      <c r="F29" s="26"/>
      <c r="G29" s="5"/>
      <c r="H29" s="5"/>
    </row>
    <row r="30" spans="1:8" ht="15" customHeight="1" thickBot="1" x14ac:dyDescent="0.35">
      <c r="A30" s="10"/>
      <c r="B30" s="18"/>
      <c r="C30" s="18"/>
      <c r="D30" s="18"/>
      <c r="E30" s="18"/>
      <c r="F30" s="53"/>
      <c r="G30" s="10"/>
      <c r="H30" s="10"/>
    </row>
    <row r="31" spans="1:8" ht="15" customHeight="1" thickTop="1" x14ac:dyDescent="0.3">
      <c r="A31" s="5">
        <v>10</v>
      </c>
      <c r="B31" s="17" t="str" cm="1">
        <f t="array" ref="B31">INDEX(Folyamat_Sor_Blende[Feladat leírás], A31+1)</f>
        <v>Festőnél</v>
      </c>
      <c r="C31" s="13"/>
      <c r="D31" s="13"/>
      <c r="E31" s="13"/>
      <c r="F31" s="26" cm="1">
        <f t="array" ref="F31">INDEX(Folyamat_Sor_Blende[Volumen], A31+1)</f>
        <v>0</v>
      </c>
      <c r="G31" s="11"/>
      <c r="H31" s="11"/>
    </row>
    <row r="32" spans="1:8" ht="15" customHeight="1" x14ac:dyDescent="0.3">
      <c r="A32" s="5"/>
      <c r="B32" s="13" t="str" cm="1">
        <f t="array" ref="B32">INDEX(Folyamat_Sor_Blende[Részleg 01], A31+1)</f>
        <v>Összeszerelő</v>
      </c>
      <c r="C32" s="13"/>
      <c r="D32" s="13"/>
      <c r="E32" s="13"/>
      <c r="F32" s="26"/>
      <c r="G32" s="5"/>
      <c r="H32" s="5"/>
    </row>
    <row r="33" spans="1:8" ht="15" customHeight="1" thickBot="1" x14ac:dyDescent="0.35">
      <c r="A33" s="10"/>
      <c r="B33" s="18"/>
      <c r="C33" s="18"/>
      <c r="D33" s="18"/>
      <c r="E33" s="18"/>
      <c r="F33" s="53"/>
      <c r="G33" s="10"/>
      <c r="H33" s="10"/>
    </row>
    <row r="34" spans="1:8" ht="15" customHeight="1" thickTop="1" x14ac:dyDescent="0.3">
      <c r="A34" s="5">
        <v>11</v>
      </c>
      <c r="B34" s="17" t="str" cm="1">
        <f t="array" ref="B34">INDEX(Folyamat_Sor_Blende[Feladat leírás], A34+1)</f>
        <v>Festőtöl viszahozzva</v>
      </c>
      <c r="C34" s="13"/>
      <c r="D34" s="13"/>
      <c r="E34" s="13"/>
      <c r="F34" s="26" cm="1">
        <f t="array" ref="F34">INDEX(Folyamat_Sor_Blende[Volumen], A34+1)</f>
        <v>0</v>
      </c>
      <c r="G34" s="11"/>
      <c r="H34" s="11"/>
    </row>
    <row r="35" spans="1:8" ht="15" customHeight="1" x14ac:dyDescent="0.3">
      <c r="A35" s="5"/>
      <c r="B35" s="13" t="str" cm="1">
        <f t="array" ref="B35">INDEX(Folyamat_Sor_Blende[Részleg 01], A34+1)</f>
        <v>Összeszerelő</v>
      </c>
      <c r="C35" s="13"/>
      <c r="D35" s="13"/>
      <c r="E35" s="13"/>
      <c r="F35" s="26"/>
      <c r="G35" s="5"/>
      <c r="H35" s="5"/>
    </row>
    <row r="36" spans="1:8" ht="15" customHeight="1" thickBot="1" x14ac:dyDescent="0.35">
      <c r="A36" s="10"/>
      <c r="B36" s="18"/>
      <c r="C36" s="18"/>
      <c r="D36" s="18"/>
      <c r="E36" s="18"/>
      <c r="F36" s="53"/>
      <c r="G36" s="10"/>
      <c r="H36" s="10"/>
    </row>
    <row r="37" spans="1:8" ht="15" customHeight="1" thickTop="1" x14ac:dyDescent="0.3">
      <c r="A37" s="5">
        <v>12</v>
      </c>
      <c r="B37" s="17" t="str" cm="1">
        <f t="array" ref="B37">INDEX(Folyamat_Sor_Blende[Feladat leírás], A37+1)</f>
        <v>Raszter</v>
      </c>
      <c r="C37" s="13"/>
      <c r="D37" s="13"/>
      <c r="E37" s="13"/>
      <c r="F37" s="26" cm="1">
        <f t="array" ref="F37">INDEX(Folyamat_Sor_Blende[Volumen], A37+1)</f>
        <v>0</v>
      </c>
      <c r="G37" s="11"/>
      <c r="H37" s="11"/>
    </row>
    <row r="38" spans="1:8" ht="15" customHeight="1" x14ac:dyDescent="0.3">
      <c r="A38" s="5"/>
      <c r="B38" s="13" t="str" cm="1">
        <f t="array" ref="B38">INDEX(Folyamat_Sor_Blende[Részleg 01], A37+1)</f>
        <v>Összeszerelő</v>
      </c>
      <c r="C38" s="13"/>
      <c r="D38" s="13"/>
      <c r="E38" s="13"/>
      <c r="F38" s="26"/>
      <c r="G38" s="5"/>
      <c r="H38" s="5"/>
    </row>
    <row r="39" spans="1:8" ht="15" customHeight="1" thickBot="1" x14ac:dyDescent="0.35">
      <c r="A39" s="10"/>
      <c r="B39" s="18"/>
      <c r="C39" s="18"/>
      <c r="D39" s="18"/>
      <c r="E39" s="18"/>
      <c r="F39" s="53"/>
      <c r="G39" s="10"/>
      <c r="H39" s="10"/>
    </row>
    <row r="40" spans="1:8" ht="15" customHeight="1" thickTop="1" x14ac:dyDescent="0.3">
      <c r="B40" s="27"/>
    </row>
  </sheetData>
  <mergeCells count="1">
    <mergeCell ref="A1:H1"/>
  </mergeCells>
  <pageMargins left="0.7" right="0.7" top="0.75" bottom="0.75" header="0.3" footer="0.3"/>
  <pageSetup paperSize="9" scale="92" orientation="portrait" horizontalDpi="4294967293" r:id="rId1"/>
  <headerFooter>
    <oddHeader>&amp;L&amp;D&amp;C&amp;F - &amp;A</oddHeader>
  </headerFooter>
  <rowBreaks count="1" manualBreakCount="1">
    <brk id="41" min="1" max="7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266E-FF4F-41BA-B11E-A4924AB41033}">
  <sheetPr codeName="Munka39">
    <tabColor rgb="FF92D050"/>
  </sheetPr>
  <dimension ref="A1:AB43"/>
  <sheetViews>
    <sheetView view="pageBreakPreview" zoomScaleNormal="100" zoomScaleSheetLayoutView="100" workbookViewId="0">
      <selection activeCell="K26" sqref="K26"/>
    </sheetView>
  </sheetViews>
  <sheetFormatPr defaultColWidth="9.33203125" defaultRowHeight="15" customHeight="1" x14ac:dyDescent="0.3"/>
  <cols>
    <col min="1" max="1" width="5" style="6" bestFit="1" customWidth="1"/>
    <col min="2" max="2" width="20" style="6" bestFit="1" customWidth="1"/>
    <col min="3" max="3" width="6.6640625" style="6" bestFit="1" customWidth="1"/>
    <col min="4" max="4" width="6.33203125" style="6" bestFit="1" customWidth="1"/>
    <col min="5" max="5" width="5.44140625" style="6" bestFit="1" customWidth="1"/>
    <col min="6" max="6" width="5.6640625" style="61" bestFit="1" customWidth="1"/>
    <col min="7" max="7" width="30.6640625" style="6" customWidth="1"/>
    <col min="8" max="8" width="12.33203125" style="6" bestFit="1" customWidth="1"/>
    <col min="9" max="9" width="9.33203125" style="6"/>
    <col min="10" max="10" width="16.44140625" style="6" customWidth="1"/>
    <col min="11" max="11" width="20" style="6" bestFit="1" customWidth="1"/>
    <col min="12" max="12" width="15.6640625" style="6" bestFit="1" customWidth="1"/>
    <col min="13" max="13" width="20" style="6" bestFit="1" customWidth="1"/>
    <col min="14" max="14" width="12.6640625" style="6" bestFit="1" customWidth="1"/>
    <col min="15" max="15" width="11.33203125" style="6" customWidth="1"/>
    <col min="16" max="17" width="12.33203125" style="6" bestFit="1" customWidth="1"/>
    <col min="18" max="18" width="10.33203125" style="6" customWidth="1"/>
    <col min="19" max="19" width="12" style="6" bestFit="1" customWidth="1"/>
    <col min="20" max="20" width="9.33203125" style="6"/>
    <col min="21" max="21" width="9.33203125" style="61"/>
    <col min="22" max="22" width="9.33203125" style="6"/>
    <col min="23" max="24" width="21" style="6" bestFit="1" customWidth="1"/>
    <col min="25" max="25" width="15.33203125" style="6" bestFit="1" customWidth="1"/>
    <col min="26" max="26" width="22.33203125" style="6" bestFit="1" customWidth="1"/>
    <col min="27" max="27" width="18.33203125" style="6" bestFit="1" customWidth="1"/>
    <col min="28" max="28" width="39.6640625" style="61" bestFit="1" customWidth="1"/>
    <col min="29" max="29" width="10.5546875" style="6" bestFit="1" customWidth="1"/>
    <col min="30" max="16384" width="9.33203125" style="6"/>
  </cols>
  <sheetData>
    <row r="1" spans="1:8" ht="15" customHeight="1" x14ac:dyDescent="0.35">
      <c r="A1" s="255" t="str">
        <f>INDEX(Folyamat_Sor_Falpanel[Feladat leírás], 1)</f>
        <v>Falpanel</v>
      </c>
      <c r="B1" s="255"/>
      <c r="C1" s="255"/>
      <c r="D1" s="255"/>
      <c r="E1" s="255"/>
      <c r="F1" s="255"/>
      <c r="G1" s="255"/>
      <c r="H1" s="255"/>
    </row>
    <row r="2" spans="1:8" ht="15" customHeight="1" x14ac:dyDescent="0.3">
      <c r="B2" s="11"/>
      <c r="C2" s="97"/>
      <c r="D2" s="98"/>
      <c r="E2" s="95"/>
      <c r="F2" s="95"/>
      <c r="G2" s="11"/>
      <c r="H2" s="11"/>
    </row>
    <row r="3" spans="1:8" ht="15" customHeight="1" x14ac:dyDescent="0.3">
      <c r="A3" s="8" t="s">
        <v>32</v>
      </c>
      <c r="B3" s="16" t="s">
        <v>353</v>
      </c>
      <c r="C3" s="16" t="s">
        <v>354</v>
      </c>
      <c r="D3" s="16" t="s">
        <v>355</v>
      </c>
      <c r="E3" s="16" t="s">
        <v>356</v>
      </c>
      <c r="F3" s="16" t="s">
        <v>95</v>
      </c>
      <c r="G3" s="8" t="s">
        <v>34</v>
      </c>
      <c r="H3" s="8" t="s">
        <v>357</v>
      </c>
    </row>
    <row r="4" spans="1:8" ht="15" customHeight="1" x14ac:dyDescent="0.3">
      <c r="A4" s="5">
        <v>1</v>
      </c>
      <c r="B4" s="17" t="str" cm="1">
        <f t="array" ref="B4">INDEX(Folyamat_Sor_Falpanel[Feladat leírás], A4+1)</f>
        <v>18-as szabás</v>
      </c>
      <c r="C4" s="13"/>
      <c r="D4" s="13"/>
      <c r="E4" s="13"/>
      <c r="F4" s="26" cm="1">
        <f t="array" ref="F4">INDEX(Folyamat_Sor_Falpanel[Volumen], A4+1)</f>
        <v>0</v>
      </c>
      <c r="G4" s="5"/>
      <c r="H4" s="5"/>
    </row>
    <row r="5" spans="1:8" ht="15" customHeight="1" x14ac:dyDescent="0.3">
      <c r="A5" s="5"/>
      <c r="B5" s="13" t="str" cm="1">
        <f t="array" ref="B5">INDEX(Folyamat_Sor_Falpanel[Részleg 01], A4+1)</f>
        <v>Asztalos</v>
      </c>
      <c r="C5" s="13"/>
      <c r="D5" s="13"/>
      <c r="E5" s="13"/>
      <c r="F5" s="26"/>
      <c r="G5" s="5"/>
      <c r="H5" s="5"/>
    </row>
    <row r="6" spans="1:8" ht="15" customHeight="1" thickBot="1" x14ac:dyDescent="0.35">
      <c r="A6" s="10"/>
      <c r="B6" s="18"/>
      <c r="C6" s="18"/>
      <c r="D6" s="18"/>
      <c r="E6" s="18"/>
      <c r="F6" s="53"/>
      <c r="G6" s="10"/>
      <c r="H6" s="10"/>
    </row>
    <row r="7" spans="1:8" ht="15" customHeight="1" thickTop="1" x14ac:dyDescent="0.3">
      <c r="A7" s="5">
        <v>2</v>
      </c>
      <c r="B7" s="17" t="str" cm="1">
        <f t="array" ref="B7">INDEX(Folyamat_Sor_Falpanel[Feladat leírás], A7+1)</f>
        <v>CNC kontúr+minta</v>
      </c>
      <c r="C7" s="13"/>
      <c r="D7" s="13"/>
      <c r="E7" s="13"/>
      <c r="F7" s="26" cm="1">
        <f t="array" ref="F7">INDEX(Folyamat_Sor_Falpanel[Volumen], A7+1)</f>
        <v>0</v>
      </c>
      <c r="G7" s="11"/>
      <c r="H7" s="11"/>
    </row>
    <row r="8" spans="1:8" ht="15" customHeight="1" x14ac:dyDescent="0.3">
      <c r="A8" s="5"/>
      <c r="B8" s="13" t="str" cm="1">
        <f t="array" ref="B8">INDEX(Folyamat_Sor_Falpanel[Részleg 01], A7+1)</f>
        <v>CNC</v>
      </c>
      <c r="C8" s="13"/>
      <c r="D8" s="13"/>
      <c r="E8" s="13"/>
      <c r="F8" s="26"/>
      <c r="G8" s="5"/>
      <c r="H8" s="5"/>
    </row>
    <row r="9" spans="1:8" ht="15" customHeight="1" thickBot="1" x14ac:dyDescent="0.35">
      <c r="A9" s="10"/>
      <c r="B9" s="18"/>
      <c r="C9" s="18"/>
      <c r="D9" s="18"/>
      <c r="E9" s="18"/>
      <c r="F9" s="53"/>
      <c r="G9" s="10"/>
      <c r="H9" s="10"/>
    </row>
    <row r="10" spans="1:8" ht="15" customHeight="1" thickTop="1" x14ac:dyDescent="0.3">
      <c r="A10" s="5">
        <v>3</v>
      </c>
      <c r="B10" s="17" t="str" cm="1">
        <f t="array" ref="B10">INDEX(Folyamat_Sor_Falpanel[Feladat leírás], A10+1)</f>
        <v>Csap ragasztás</v>
      </c>
      <c r="C10" s="13"/>
      <c r="D10" s="13"/>
      <c r="E10" s="13"/>
      <c r="F10" s="26" cm="1">
        <f t="array" ref="F10">INDEX(Folyamat_Sor_Falpanel[Volumen], A10+1)</f>
        <v>0</v>
      </c>
      <c r="G10" s="11"/>
      <c r="H10" s="11"/>
    </row>
    <row r="11" spans="1:8" ht="15" customHeight="1" x14ac:dyDescent="0.3">
      <c r="A11" s="5"/>
      <c r="B11" s="13" t="str" cm="1">
        <f t="array" ref="B11">INDEX(Folyamat_Sor_Falpanel[Részleg 01], A10+1)</f>
        <v>Asztalos</v>
      </c>
      <c r="C11" s="13"/>
      <c r="D11" s="13"/>
      <c r="E11" s="13"/>
      <c r="F11" s="26"/>
      <c r="G11" s="5"/>
      <c r="H11" s="5"/>
    </row>
    <row r="12" spans="1:8" ht="15" customHeight="1" thickBot="1" x14ac:dyDescent="0.35">
      <c r="A12" s="10"/>
      <c r="B12" s="18"/>
      <c r="C12" s="18"/>
      <c r="D12" s="18"/>
      <c r="E12" s="18"/>
      <c r="F12" s="53"/>
      <c r="G12" s="10"/>
      <c r="H12" s="10"/>
    </row>
    <row r="13" spans="1:8" ht="15" customHeight="1" thickTop="1" x14ac:dyDescent="0.3">
      <c r="A13" s="5">
        <v>4</v>
      </c>
      <c r="B13" s="17" t="str" cm="1">
        <f t="array" ref="B13">INDEX(Folyamat_Sor_Falpanel[Feladat leírás], A13+1)</f>
        <v>Csiszolás</v>
      </c>
      <c r="C13" s="13"/>
      <c r="D13" s="13"/>
      <c r="E13" s="13"/>
      <c r="F13" s="26" cm="1">
        <f t="array" ref="F13">INDEX(Folyamat_Sor_Falpanel[Volumen], A13+1)</f>
        <v>0</v>
      </c>
      <c r="G13" s="11"/>
      <c r="H13" s="11"/>
    </row>
    <row r="14" spans="1:8" ht="15" customHeight="1" x14ac:dyDescent="0.3">
      <c r="A14" s="5"/>
      <c r="B14" s="13" t="str" cm="1">
        <f t="array" ref="B14">INDEX(Folyamat_Sor_Falpanel[Részleg 01], A13+1)</f>
        <v>Összeszerelő</v>
      </c>
      <c r="C14" s="13"/>
      <c r="D14" s="13"/>
      <c r="E14" s="13"/>
      <c r="F14" s="26"/>
      <c r="G14" s="5"/>
      <c r="H14" s="5"/>
    </row>
    <row r="15" spans="1:8" ht="15" customHeight="1" thickBot="1" x14ac:dyDescent="0.35">
      <c r="A15" s="10"/>
      <c r="B15" s="18"/>
      <c r="C15" s="18"/>
      <c r="D15" s="18"/>
      <c r="E15" s="18"/>
      <c r="F15" s="53"/>
      <c r="G15" s="10"/>
      <c r="H15" s="10"/>
    </row>
    <row r="16" spans="1:8" ht="15" customHeight="1" thickTop="1" x14ac:dyDescent="0.3">
      <c r="A16" s="5">
        <v>5</v>
      </c>
      <c r="B16" s="17" t="str" cm="1">
        <f t="array" ref="B16">INDEX(Folyamat_Sor_Falpanel[Feladat leírás], A16+1)</f>
        <v>Fújás</v>
      </c>
      <c r="C16" s="13"/>
      <c r="D16" s="13"/>
      <c r="E16" s="13"/>
      <c r="F16" s="26" cm="1">
        <f t="array" ref="F16">INDEX(Folyamat_Sor_Falpanel[Volumen], A16+1)</f>
        <v>0</v>
      </c>
      <c r="G16" s="11"/>
      <c r="H16" s="11"/>
    </row>
    <row r="17" spans="1:8" ht="15" customHeight="1" x14ac:dyDescent="0.3">
      <c r="A17" s="5"/>
      <c r="B17" s="13" t="str" cm="1">
        <f t="array" ref="B17">INDEX(Folyamat_Sor_Falpanel[Részleg 01], A16+1)</f>
        <v>Összeszerelő</v>
      </c>
      <c r="C17" s="13"/>
      <c r="D17" s="13"/>
      <c r="E17" s="13"/>
      <c r="F17" s="26"/>
      <c r="G17" s="5"/>
      <c r="H17" s="5"/>
    </row>
    <row r="18" spans="1:8" ht="15" customHeight="1" thickBot="1" x14ac:dyDescent="0.35">
      <c r="A18" s="10"/>
      <c r="B18" s="18"/>
      <c r="C18" s="18"/>
      <c r="D18" s="18"/>
      <c r="E18" s="18"/>
      <c r="F18" s="53"/>
      <c r="G18" s="10"/>
      <c r="H18" s="10"/>
    </row>
    <row r="19" spans="1:8" ht="15" customHeight="1" thickTop="1" x14ac:dyDescent="0.3">
      <c r="A19" s="5">
        <v>6</v>
      </c>
      <c r="B19" s="17" t="str" cm="1">
        <f t="array" ref="B19">INDEX(Folyamat_Sor_Falpanel[Feladat leírás], A19+1)</f>
        <v>Ragasztó csiszolás</v>
      </c>
      <c r="C19" s="13"/>
      <c r="D19" s="13"/>
      <c r="E19" s="13"/>
      <c r="F19" s="26" cm="1">
        <f t="array" ref="F19">INDEX(Folyamat_Sor_Falpanel[Volumen], A19+1)</f>
        <v>0</v>
      </c>
      <c r="G19" s="11"/>
      <c r="H19" s="11"/>
    </row>
    <row r="20" spans="1:8" ht="15" customHeight="1" x14ac:dyDescent="0.3">
      <c r="A20" s="5"/>
      <c r="B20" s="13" t="str" cm="1">
        <f t="array" ref="B20">INDEX(Folyamat_Sor_Falpanel[Részleg 01], A19+1)</f>
        <v>Fóliázó</v>
      </c>
      <c r="C20" s="13"/>
      <c r="D20" s="13"/>
      <c r="E20" s="13"/>
      <c r="F20" s="26"/>
      <c r="G20" s="5"/>
      <c r="H20" s="5"/>
    </row>
    <row r="21" spans="1:8" ht="15" customHeight="1" thickBot="1" x14ac:dyDescent="0.35">
      <c r="A21" s="10"/>
      <c r="B21" s="18"/>
      <c r="C21" s="18"/>
      <c r="D21" s="18"/>
      <c r="E21" s="18"/>
      <c r="F21" s="53"/>
      <c r="G21" s="10"/>
      <c r="H21" s="10"/>
    </row>
    <row r="22" spans="1:8" ht="15" customHeight="1" thickTop="1" x14ac:dyDescent="0.3">
      <c r="A22" s="5">
        <v>7</v>
      </c>
      <c r="B22" s="17" t="str" cm="1">
        <f t="array" ref="B22">INDEX(Folyamat_Sor_Falpanel[Feladat leírás], A22+1)</f>
        <v>Fóliázás</v>
      </c>
      <c r="C22" s="13"/>
      <c r="D22" s="13"/>
      <c r="E22" s="13"/>
      <c r="F22" s="26" cm="1">
        <f t="array" ref="F22">INDEX(Folyamat_Sor_Falpanel[Volumen], A22+1)</f>
        <v>0</v>
      </c>
      <c r="G22" s="11"/>
      <c r="H22" s="11"/>
    </row>
    <row r="23" spans="1:8" ht="15" customHeight="1" x14ac:dyDescent="0.3">
      <c r="A23" s="5"/>
      <c r="B23" s="13" t="str" cm="1">
        <f t="array" ref="B23">INDEX(Folyamat_Sor_Falpanel[Részleg 01], A22+1)</f>
        <v>Fóliázó</v>
      </c>
      <c r="C23" s="13"/>
      <c r="D23" s="13"/>
      <c r="E23" s="13"/>
      <c r="F23" s="26"/>
      <c r="G23" s="5"/>
      <c r="H23" s="5"/>
    </row>
    <row r="24" spans="1:8" ht="15" customHeight="1" thickBot="1" x14ac:dyDescent="0.35">
      <c r="A24" s="10"/>
      <c r="B24" s="18"/>
      <c r="C24" s="18"/>
      <c r="D24" s="18"/>
      <c r="E24" s="18"/>
      <c r="F24" s="53"/>
      <c r="G24" s="10"/>
      <c r="H24" s="10"/>
    </row>
    <row r="25" spans="1:8" ht="15" customHeight="1" thickTop="1" x14ac:dyDescent="0.3">
      <c r="A25" s="5">
        <v>8</v>
      </c>
      <c r="B25" s="17" t="str" cm="1">
        <f t="array" ref="B25">INDEX(Folyamat_Sor_Falpanel[Feladat leírás], A25+1)</f>
        <v>Kivágás</v>
      </c>
      <c r="C25" s="13"/>
      <c r="D25" s="13"/>
      <c r="E25" s="13"/>
      <c r="F25" s="26" cm="1">
        <f t="array" ref="F25">INDEX(Folyamat_Sor_Falpanel[Volumen], A25+1)</f>
        <v>0</v>
      </c>
      <c r="G25" s="11"/>
      <c r="H25" s="11"/>
    </row>
    <row r="26" spans="1:8" ht="15" customHeight="1" x14ac:dyDescent="0.3">
      <c r="A26" s="5"/>
      <c r="B26" s="13" t="str" cm="1">
        <f t="array" ref="B26">INDEX(Folyamat_Sor_Falpanel[Részleg 01], A25+1)</f>
        <v>Fóliázó</v>
      </c>
      <c r="C26" s="13"/>
      <c r="D26" s="13"/>
      <c r="E26" s="13"/>
      <c r="F26" s="26"/>
      <c r="G26" s="5"/>
      <c r="H26" s="5"/>
    </row>
    <row r="27" spans="1:8" ht="15" customHeight="1" thickBot="1" x14ac:dyDescent="0.35">
      <c r="A27" s="10"/>
      <c r="B27" s="18"/>
      <c r="C27" s="18"/>
      <c r="D27" s="18"/>
      <c r="E27" s="18"/>
      <c r="F27" s="53"/>
      <c r="G27" s="10"/>
      <c r="H27" s="10"/>
    </row>
    <row r="28" spans="1:8" ht="15" customHeight="1" thickTop="1" x14ac:dyDescent="0.3">
      <c r="A28" s="5">
        <v>9</v>
      </c>
      <c r="B28" s="17" t="str" cm="1">
        <f t="array" ref="B28">INDEX(Folyamat_Sor_Falpanel[Feladat leírás], A28+1)</f>
        <v>Visszafordítás</v>
      </c>
      <c r="C28" s="13"/>
      <c r="D28" s="13"/>
      <c r="E28" s="13"/>
      <c r="F28" s="26" cm="1">
        <f t="array" ref="F28">INDEX(Folyamat_Sor_Falpanel[Volumen], A28+1)</f>
        <v>0</v>
      </c>
      <c r="G28" s="11"/>
      <c r="H28" s="11"/>
    </row>
    <row r="29" spans="1:8" ht="15" customHeight="1" x14ac:dyDescent="0.3">
      <c r="A29" s="5"/>
      <c r="B29" s="13" t="str" cm="1">
        <f t="array" ref="B29">INDEX(Folyamat_Sor_Falpanel[Részleg 01], A28+1)</f>
        <v>Fóliázó</v>
      </c>
      <c r="C29" s="13"/>
      <c r="D29" s="13"/>
      <c r="E29" s="13"/>
      <c r="F29" s="26"/>
      <c r="G29" s="5"/>
      <c r="H29" s="5"/>
    </row>
    <row r="30" spans="1:8" ht="15" customHeight="1" thickBot="1" x14ac:dyDescent="0.35">
      <c r="A30" s="10"/>
      <c r="B30" s="18"/>
      <c r="C30" s="18"/>
      <c r="D30" s="18"/>
      <c r="E30" s="18"/>
      <c r="F30" s="53"/>
      <c r="G30" s="10"/>
      <c r="H30" s="10"/>
    </row>
    <row r="31" spans="1:8" ht="15" customHeight="1" thickTop="1" x14ac:dyDescent="0.3">
      <c r="A31" s="5">
        <v>10</v>
      </c>
      <c r="B31" s="17" t="str" cm="1">
        <f t="array" ref="B31">INDEX(Folyamat_Sor_Falpanel[Feladat leírás], A31+1)</f>
        <v>Festőnél</v>
      </c>
      <c r="C31" s="13"/>
      <c r="D31" s="13"/>
      <c r="E31" s="13"/>
      <c r="F31" s="26" cm="1">
        <f t="array" ref="F31">INDEX(Folyamat_Sor_Falpanel[Volumen], A31+1)</f>
        <v>0</v>
      </c>
      <c r="G31" s="11"/>
      <c r="H31" s="11"/>
    </row>
    <row r="32" spans="1:8" ht="15" customHeight="1" x14ac:dyDescent="0.3">
      <c r="A32" s="5"/>
      <c r="B32" s="13" t="str" cm="1">
        <f t="array" ref="B32">INDEX(Folyamat_Sor_Falpanel[Részleg 01], A31+1)</f>
        <v>Összeszerelő</v>
      </c>
      <c r="C32" s="13"/>
      <c r="D32" s="13"/>
      <c r="E32" s="13"/>
      <c r="F32" s="26"/>
      <c r="G32" s="5"/>
      <c r="H32" s="5"/>
    </row>
    <row r="33" spans="1:8" ht="15" customHeight="1" thickBot="1" x14ac:dyDescent="0.35">
      <c r="A33" s="10"/>
      <c r="B33" s="18"/>
      <c r="C33" s="18"/>
      <c r="D33" s="18"/>
      <c r="E33" s="18"/>
      <c r="F33" s="53"/>
      <c r="G33" s="10"/>
      <c r="H33" s="10"/>
    </row>
    <row r="34" spans="1:8" ht="15" customHeight="1" thickTop="1" x14ac:dyDescent="0.3">
      <c r="A34" s="5">
        <v>11</v>
      </c>
      <c r="B34" s="17" t="str" cm="1">
        <f t="array" ref="B34">INDEX(Folyamat_Sor_Falpanel[Feladat leírás], A34+1)</f>
        <v>Festőtöl viszahozzva</v>
      </c>
      <c r="C34" s="13"/>
      <c r="D34" s="13"/>
      <c r="E34" s="13"/>
      <c r="F34" s="26" cm="1">
        <f t="array" ref="F34">INDEX(Folyamat_Sor_Falpanel[Volumen], A34+1)</f>
        <v>0</v>
      </c>
      <c r="G34" s="11"/>
      <c r="H34" s="11"/>
    </row>
    <row r="35" spans="1:8" ht="15" customHeight="1" x14ac:dyDescent="0.3">
      <c r="A35" s="5"/>
      <c r="B35" s="13" t="str" cm="1">
        <f t="array" ref="B35">INDEX(Folyamat_Sor_Falpanel[Részleg 01], A34+1)</f>
        <v>Összeszerelő</v>
      </c>
      <c r="C35" s="13"/>
      <c r="D35" s="13"/>
      <c r="E35" s="13"/>
      <c r="F35" s="26"/>
      <c r="G35" s="5"/>
      <c r="H35" s="5"/>
    </row>
    <row r="36" spans="1:8" ht="15" customHeight="1" thickBot="1" x14ac:dyDescent="0.35">
      <c r="A36" s="10"/>
      <c r="B36" s="18"/>
      <c r="C36" s="18"/>
      <c r="D36" s="18"/>
      <c r="E36" s="18"/>
      <c r="F36" s="53"/>
      <c r="G36" s="10"/>
      <c r="H36" s="10"/>
    </row>
    <row r="37" spans="1:8" ht="15" customHeight="1" thickTop="1" x14ac:dyDescent="0.3">
      <c r="A37" s="5">
        <v>12</v>
      </c>
      <c r="B37" s="17" t="str" cm="1">
        <f t="array" ref="B37">INDEX(Folyamat_Sor_Falpanel[Feladat leírás], A37+1)</f>
        <v>Paknizás</v>
      </c>
      <c r="C37" s="13"/>
      <c r="D37" s="13"/>
      <c r="E37" s="13"/>
      <c r="F37" s="26" cm="1">
        <f t="array" ref="F37">INDEX(Folyamat_Sor_Falpanel[Volumen], A37+1)</f>
        <v>0</v>
      </c>
      <c r="G37" s="11"/>
      <c r="H37" s="11"/>
    </row>
    <row r="38" spans="1:8" ht="15" customHeight="1" x14ac:dyDescent="0.3">
      <c r="A38" s="5"/>
      <c r="B38" s="13" t="str" cm="1">
        <f t="array" ref="B38">INDEX(Folyamat_Sor_Falpanel[Részleg 01], A37+1)</f>
        <v>Összeszerelő</v>
      </c>
      <c r="C38" s="13"/>
      <c r="D38" s="13"/>
      <c r="E38" s="13"/>
      <c r="F38" s="26"/>
      <c r="G38" s="5"/>
      <c r="H38" s="5"/>
    </row>
    <row r="39" spans="1:8" ht="15" customHeight="1" thickBot="1" x14ac:dyDescent="0.35">
      <c r="A39" s="10"/>
      <c r="B39" s="18"/>
      <c r="C39" s="18"/>
      <c r="D39" s="18"/>
      <c r="E39" s="18"/>
      <c r="F39" s="53"/>
      <c r="G39" s="10"/>
      <c r="H39" s="10"/>
    </row>
    <row r="40" spans="1:8" ht="15" customHeight="1" thickTop="1" x14ac:dyDescent="0.3">
      <c r="A40" s="5">
        <v>13</v>
      </c>
      <c r="B40" s="17" t="str" cm="1">
        <f t="array" ref="B40">INDEX(Folyamat_Sor_Falpanel[Feladat leírás], A40+1)</f>
        <v>Raszter</v>
      </c>
      <c r="C40" s="13"/>
      <c r="D40" s="13"/>
      <c r="E40" s="13"/>
      <c r="F40" s="26" cm="1">
        <f t="array" ref="F40">INDEX(Folyamat_Sor_Falpanel[Volumen], A40+1)</f>
        <v>0</v>
      </c>
      <c r="G40" s="11"/>
      <c r="H40" s="11"/>
    </row>
    <row r="41" spans="1:8" ht="15" customHeight="1" x14ac:dyDescent="0.3">
      <c r="A41" s="5"/>
      <c r="B41" s="13" t="str" cm="1">
        <f t="array" ref="B41">INDEX(Folyamat_Sor_Falpanel[Részleg 01], A40+1)</f>
        <v>Összeszerelő</v>
      </c>
      <c r="C41" s="13"/>
      <c r="D41" s="13"/>
      <c r="E41" s="13"/>
      <c r="F41" s="26"/>
      <c r="G41" s="5"/>
      <c r="H41" s="5"/>
    </row>
    <row r="42" spans="1:8" ht="15" customHeight="1" thickBot="1" x14ac:dyDescent="0.35">
      <c r="A42" s="10"/>
      <c r="B42" s="18"/>
      <c r="C42" s="18"/>
      <c r="D42" s="18"/>
      <c r="E42" s="18"/>
      <c r="F42" s="53"/>
      <c r="G42" s="10"/>
      <c r="H42" s="10"/>
    </row>
    <row r="43" spans="1:8" ht="15" customHeight="1" thickTop="1" x14ac:dyDescent="0.3">
      <c r="B43" s="27"/>
    </row>
  </sheetData>
  <mergeCells count="1">
    <mergeCell ref="A1:H1"/>
  </mergeCells>
  <pageMargins left="0.7" right="0.7" top="0.75" bottom="0.75" header="0.3" footer="0.3"/>
  <pageSetup paperSize="9" scale="90" orientation="portrait" horizontalDpi="4294967293" r:id="rId1"/>
  <headerFooter>
    <oddHeader>&amp;L&amp;D&amp;C&amp;F - &amp;A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A6C7-6287-47ED-B986-9F125A11D9C7}">
  <sheetPr codeName="Munka44">
    <tabColor rgb="FF7030A0"/>
  </sheetPr>
  <dimension ref="A1:BJ200"/>
  <sheetViews>
    <sheetView zoomScale="55" zoomScaleNormal="55" workbookViewId="0">
      <selection activeCell="F19" sqref="F19"/>
    </sheetView>
  </sheetViews>
  <sheetFormatPr defaultColWidth="9.33203125" defaultRowHeight="14.4" x14ac:dyDescent="0.3"/>
  <cols>
    <col min="1" max="1" width="19.44140625" style="70" bestFit="1" customWidth="1"/>
    <col min="2" max="2" width="30.6640625" style="70" bestFit="1" customWidth="1"/>
    <col min="3" max="3" width="15" style="71" bestFit="1" customWidth="1"/>
    <col min="4" max="4" width="18.5546875" style="71" bestFit="1" customWidth="1"/>
    <col min="5" max="5" width="17.5546875" style="71" bestFit="1" customWidth="1"/>
    <col min="6" max="6" width="19.6640625" style="70" bestFit="1" customWidth="1"/>
    <col min="7" max="7" width="19.6640625" style="79" bestFit="1" customWidth="1"/>
    <col min="8" max="8" width="17.33203125" style="79" bestFit="1" customWidth="1"/>
    <col min="9" max="9" width="19.5546875" style="79" bestFit="1" customWidth="1"/>
    <col min="10" max="10" width="19.6640625" style="79" bestFit="1" customWidth="1"/>
    <col min="11" max="11" width="32.5546875" style="79" bestFit="1" customWidth="1"/>
    <col min="12" max="12" width="7.44140625" style="70" bestFit="1" customWidth="1"/>
    <col min="13" max="14" width="7.44140625" style="70" customWidth="1"/>
    <col min="15" max="15" width="7.44140625" style="70" bestFit="1" customWidth="1"/>
    <col min="16" max="16" width="4" style="70" bestFit="1" customWidth="1"/>
    <col min="17" max="17" width="3.33203125" style="70" bestFit="1" customWidth="1"/>
    <col min="18" max="22" width="7.44140625" style="70" bestFit="1" customWidth="1"/>
    <col min="23" max="23" width="4" style="70" bestFit="1" customWidth="1"/>
    <col min="24" max="24" width="3.33203125" style="70" bestFit="1" customWidth="1"/>
    <col min="25" max="29" width="7.44140625" style="70" bestFit="1" customWidth="1"/>
    <col min="30" max="30" width="4" style="70" bestFit="1" customWidth="1"/>
    <col min="31" max="31" width="2.44140625" style="70" bestFit="1" customWidth="1"/>
    <col min="32" max="32" width="7.44140625" style="70" bestFit="1" customWidth="1"/>
    <col min="33" max="33" width="2.33203125" style="70" bestFit="1" customWidth="1"/>
    <col min="34" max="34" width="4" style="70" bestFit="1" customWidth="1"/>
    <col min="35" max="35" width="3" style="70" bestFit="1" customWidth="1"/>
    <col min="36" max="36" width="2.33203125" style="70" bestFit="1" customWidth="1"/>
    <col min="37" max="37" width="4" style="70" bestFit="1" customWidth="1"/>
    <col min="38" max="39" width="2.44140625" style="70" bestFit="1" customWidth="1"/>
    <col min="40" max="40" width="3.33203125" style="70" bestFit="1" customWidth="1"/>
    <col min="41" max="41" width="4" style="70" bestFit="1" customWidth="1"/>
    <col min="42" max="43" width="3.33203125" style="70" bestFit="1" customWidth="1"/>
    <col min="44" max="44" width="4" style="70" bestFit="1" customWidth="1"/>
    <col min="45" max="47" width="3.33203125" style="70" bestFit="1" customWidth="1"/>
    <col min="48" max="48" width="4" style="70" bestFit="1" customWidth="1"/>
    <col min="49" max="50" width="3.33203125" style="70" bestFit="1" customWidth="1"/>
    <col min="51" max="51" width="4" style="70" bestFit="1" customWidth="1"/>
    <col min="52" max="53" width="3.33203125" style="70" bestFit="1" customWidth="1"/>
    <col min="54" max="55" width="9.33203125" style="70"/>
    <col min="56" max="62" width="2.33203125" style="70" bestFit="1" customWidth="1"/>
    <col min="63" max="16384" width="9.33203125" style="70"/>
  </cols>
  <sheetData>
    <row r="1" spans="1:62" ht="15" thickBot="1" x14ac:dyDescent="0.35">
      <c r="L1" s="231">
        <f>'Folyamatok tervezése'!$D$1</f>
        <v>45823</v>
      </c>
      <c r="M1" s="232"/>
      <c r="N1" s="232"/>
      <c r="O1" s="232"/>
      <c r="P1" s="72"/>
      <c r="Q1" s="72">
        <f>'Részlegek napi terhelése'!$I$1</f>
        <v>0</v>
      </c>
      <c r="R1" s="72"/>
      <c r="S1" s="233">
        <f>'Folyamatok tervezése'!$F$1</f>
        <v>45840</v>
      </c>
      <c r="T1" s="234"/>
      <c r="U1" s="234"/>
      <c r="V1" s="234"/>
      <c r="W1" s="235"/>
    </row>
    <row r="2" spans="1:62" x14ac:dyDescent="0.3">
      <c r="L2" s="236" t="str">
        <f ca="1">TEXT(L3,"hhhh")</f>
        <v>június</v>
      </c>
      <c r="M2" s="236"/>
      <c r="N2" s="236"/>
      <c r="O2" s="236"/>
      <c r="P2" s="236"/>
      <c r="Q2" s="73"/>
      <c r="R2" s="73"/>
      <c r="S2" s="68" t="str">
        <f ca="1">IF(TEXT(S3,"hhhh")=L2,"",TEXT(S3,"hhhh"))</f>
        <v/>
      </c>
      <c r="T2" s="68"/>
      <c r="U2" s="68"/>
      <c r="V2" s="68"/>
      <c r="W2" s="68"/>
      <c r="X2" s="68"/>
      <c r="Y2" s="68"/>
      <c r="Z2" s="68" t="str">
        <f ca="1">IF(OR(TEXT(Z3,"hhhh")=S2,TEXT(Z3,"hhhh")=L2),"",TEXT(Z3,"hhhh"))</f>
        <v/>
      </c>
      <c r="AA2" s="68"/>
      <c r="AB2" s="68"/>
      <c r="AC2" s="236" t="str">
        <f ca="1">IF(OR(TEXT(AG3,"hhhh")=Z2,TEXT(AG3,"hhhh")=S2,TEXT(AG3,"hhhh")=L2),"",TEXT(AG3,"hhhh"))</f>
        <v>július</v>
      </c>
      <c r="AD2" s="236"/>
      <c r="AE2" s="236"/>
      <c r="AF2" s="236"/>
      <c r="AG2" s="236"/>
      <c r="AH2" s="236"/>
      <c r="AI2" s="73"/>
      <c r="AJ2" s="68"/>
      <c r="AK2" s="68"/>
      <c r="AL2" s="68"/>
      <c r="AM2" s="68"/>
      <c r="AN2" s="68" t="str">
        <f ca="1">IF(OR(TEXT(AN3,"hhhh")=AC2,TEXT(AN3,"hhhh")=Z2,TEXT(AN3,"hhhh")=S2,TEXT(AN3,"hhhh")=L2),"",TEXT(AN3,"hhhh"))</f>
        <v/>
      </c>
      <c r="AO2" s="68"/>
      <c r="AP2" s="68"/>
      <c r="AQ2" s="68"/>
      <c r="AR2" s="68"/>
      <c r="AS2" s="68"/>
      <c r="AT2" s="68"/>
      <c r="AU2" s="68" t="str">
        <f ca="1">IF(OR(TEXT(AU3,"hhhh")=AN2,TEXT(AU3,"hhhh")=AC2,TEXT(AU3,"hhhh")=Z2,TEXT(AU3,"hhhh")=S2),"",TEXT(AU3,"hhhh"))</f>
        <v/>
      </c>
      <c r="AV2" s="68"/>
      <c r="AW2" s="68"/>
      <c r="AX2" s="68"/>
      <c r="AY2" s="68"/>
      <c r="AZ2" s="68"/>
      <c r="BA2" s="68"/>
    </row>
    <row r="3" spans="1:62" x14ac:dyDescent="0.3">
      <c r="L3" s="74">
        <f ca="1">IFERROR(Project_Start+Scrolling_Increment,TODAY())</f>
        <v>45823</v>
      </c>
      <c r="M3" s="74">
        <f t="shared" ref="M3:BA3" ca="1" si="0">L3+1</f>
        <v>45824</v>
      </c>
      <c r="N3" s="74">
        <f t="shared" ca="1" si="0"/>
        <v>45825</v>
      </c>
      <c r="O3" s="74">
        <f t="shared" ca="1" si="0"/>
        <v>45826</v>
      </c>
      <c r="P3" s="74">
        <f t="shared" ca="1" si="0"/>
        <v>45827</v>
      </c>
      <c r="Q3" s="74">
        <f t="shared" ca="1" si="0"/>
        <v>45828</v>
      </c>
      <c r="R3" s="74">
        <f t="shared" ca="1" si="0"/>
        <v>45829</v>
      </c>
      <c r="S3" s="74">
        <f t="shared" ca="1" si="0"/>
        <v>45830</v>
      </c>
      <c r="T3" s="74">
        <f t="shared" ca="1" si="0"/>
        <v>45831</v>
      </c>
      <c r="U3" s="74">
        <f t="shared" ca="1" si="0"/>
        <v>45832</v>
      </c>
      <c r="V3" s="74">
        <f t="shared" ca="1" si="0"/>
        <v>45833</v>
      </c>
      <c r="W3" s="74">
        <f t="shared" ca="1" si="0"/>
        <v>45834</v>
      </c>
      <c r="X3" s="74">
        <f t="shared" ca="1" si="0"/>
        <v>45835</v>
      </c>
      <c r="Y3" s="74">
        <f t="shared" ca="1" si="0"/>
        <v>45836</v>
      </c>
      <c r="Z3" s="74">
        <f t="shared" ca="1" si="0"/>
        <v>45837</v>
      </c>
      <c r="AA3" s="74">
        <f t="shared" ca="1" si="0"/>
        <v>45838</v>
      </c>
      <c r="AB3" s="74">
        <f t="shared" ca="1" si="0"/>
        <v>45839</v>
      </c>
      <c r="AC3" s="74">
        <f t="shared" ca="1" si="0"/>
        <v>45840</v>
      </c>
      <c r="AD3" s="74">
        <f t="shared" ca="1" si="0"/>
        <v>45841</v>
      </c>
      <c r="AE3" s="74">
        <f t="shared" ca="1" si="0"/>
        <v>45842</v>
      </c>
      <c r="AF3" s="74">
        <f t="shared" ca="1" si="0"/>
        <v>45843</v>
      </c>
      <c r="AG3" s="74">
        <f t="shared" ca="1" si="0"/>
        <v>45844</v>
      </c>
      <c r="AH3" s="74">
        <f t="shared" ca="1" si="0"/>
        <v>45845</v>
      </c>
      <c r="AI3" s="74">
        <f t="shared" ca="1" si="0"/>
        <v>45846</v>
      </c>
      <c r="AJ3" s="74">
        <f t="shared" ca="1" si="0"/>
        <v>45847</v>
      </c>
      <c r="AK3" s="74">
        <f t="shared" ca="1" si="0"/>
        <v>45848</v>
      </c>
      <c r="AL3" s="74">
        <f t="shared" ca="1" si="0"/>
        <v>45849</v>
      </c>
      <c r="AM3" s="74">
        <f t="shared" ca="1" si="0"/>
        <v>45850</v>
      </c>
      <c r="AN3" s="74">
        <f t="shared" ca="1" si="0"/>
        <v>45851</v>
      </c>
      <c r="AO3" s="74">
        <f t="shared" ca="1" si="0"/>
        <v>45852</v>
      </c>
      <c r="AP3" s="74">
        <f t="shared" ca="1" si="0"/>
        <v>45853</v>
      </c>
      <c r="AQ3" s="74">
        <f t="shared" ca="1" si="0"/>
        <v>45854</v>
      </c>
      <c r="AR3" s="74">
        <f t="shared" ca="1" si="0"/>
        <v>45855</v>
      </c>
      <c r="AS3" s="74">
        <f t="shared" ca="1" si="0"/>
        <v>45856</v>
      </c>
      <c r="AT3" s="74">
        <f t="shared" ca="1" si="0"/>
        <v>45857</v>
      </c>
      <c r="AU3" s="74">
        <f t="shared" ca="1" si="0"/>
        <v>45858</v>
      </c>
      <c r="AV3" s="74">
        <f t="shared" ca="1" si="0"/>
        <v>45859</v>
      </c>
      <c r="AW3" s="74">
        <f t="shared" ca="1" si="0"/>
        <v>45860</v>
      </c>
      <c r="AX3" s="74">
        <f t="shared" ca="1" si="0"/>
        <v>45861</v>
      </c>
      <c r="AY3" s="74">
        <f t="shared" ca="1" si="0"/>
        <v>45862</v>
      </c>
      <c r="AZ3" s="74">
        <f t="shared" ca="1" si="0"/>
        <v>45863</v>
      </c>
      <c r="BA3" s="74">
        <f t="shared" ca="1" si="0"/>
        <v>45864</v>
      </c>
      <c r="BD3" s="70">
        <f ca="1">NETWORKDAYS(L3,L3,0)</f>
        <v>0</v>
      </c>
      <c r="BE3" s="70">
        <f t="shared" ref="BE3:BH3" ca="1" si="1">NETWORKDAYS(M3,M3,0)</f>
        <v>1</v>
      </c>
      <c r="BF3" s="70">
        <f t="shared" ca="1" si="1"/>
        <v>1</v>
      </c>
      <c r="BG3" s="70">
        <f t="shared" ca="1" si="1"/>
        <v>1</v>
      </c>
      <c r="BH3" s="70">
        <f t="shared" ca="1" si="1"/>
        <v>1</v>
      </c>
      <c r="BI3" s="70">
        <f ca="1">NETWORKDAYS(Q3,Q3,0)</f>
        <v>1</v>
      </c>
      <c r="BJ3" s="70">
        <f t="shared" ref="BJ3" ca="1" si="2">NETWORKDAYS(R3,R3,0)</f>
        <v>0</v>
      </c>
    </row>
    <row r="4" spans="1:62" ht="21" x14ac:dyDescent="0.4">
      <c r="A4" s="75" t="str">
        <f>Mérföldkövek[[#Headers],[Feladat ID]]</f>
        <v>Feladat ID</v>
      </c>
      <c r="B4" s="75" t="str">
        <f>Mérföldkövek[[#Headers],[Feladat leírás]]</f>
        <v>Feladat leírás</v>
      </c>
      <c r="C4" s="76" t="str">
        <f>Mérföldkövek[[#Headers],[Kezdés]]</f>
        <v>Kezdés</v>
      </c>
      <c r="D4" s="76" t="str">
        <f>Mérföldkövek[[#Headers],[Befejezés]]</f>
        <v>Befejezés</v>
      </c>
      <c r="E4" s="75" t="str">
        <f>Mérföldkövek[[#Headers],[Kockázat]]</f>
        <v>Kockázat</v>
      </c>
      <c r="F4" s="75" t="str">
        <f>Mérföldkövek[[#Headers],[Részleg 02]]</f>
        <v>Részleg 02</v>
      </c>
      <c r="G4" s="75" t="str">
        <f>Mérföldkövek[[#Headers],[Részleg 01]]</f>
        <v>Részleg 01</v>
      </c>
      <c r="H4" s="75" t="str">
        <f>Mérföldkövek[[#Headers],[Volumen]]</f>
        <v>Volumen</v>
      </c>
      <c r="I4" s="75" t="str">
        <f>Mérföldkövek[[#Headers],[Humánerő]]</f>
        <v>Humánerő</v>
      </c>
      <c r="J4" s="75" t="str">
        <f>Mérföldkövek[[#Headers],[Egység idő]]</f>
        <v>Egység idő</v>
      </c>
      <c r="K4" s="81" t="str">
        <f>Mérföldkövek[[#Headers],[Tervezett Munkaidő]]</f>
        <v>Tervezett Munkaidő</v>
      </c>
      <c r="L4" s="77" t="str">
        <f t="shared" ref="L4:BA4" ca="1" si="3">LEFT(TEXT(L3,"nnn"),3)</f>
        <v>V</v>
      </c>
      <c r="M4" s="77" t="str">
        <f t="shared" ca="1" si="3"/>
        <v>H</v>
      </c>
      <c r="N4" s="77" t="str">
        <f t="shared" ca="1" si="3"/>
        <v>K</v>
      </c>
      <c r="O4" s="77" t="str">
        <f t="shared" ca="1" si="3"/>
        <v>Sze</v>
      </c>
      <c r="P4" s="77" t="str">
        <f t="shared" ca="1" si="3"/>
        <v>Cs</v>
      </c>
      <c r="Q4" s="77" t="str">
        <f t="shared" ca="1" si="3"/>
        <v>P</v>
      </c>
      <c r="R4" s="77" t="str">
        <f t="shared" ca="1" si="3"/>
        <v>Szo</v>
      </c>
      <c r="S4" s="77" t="str">
        <f t="shared" ca="1" si="3"/>
        <v>V</v>
      </c>
      <c r="T4" s="77" t="str">
        <f t="shared" ca="1" si="3"/>
        <v>H</v>
      </c>
      <c r="U4" s="77" t="str">
        <f t="shared" ca="1" si="3"/>
        <v>K</v>
      </c>
      <c r="V4" s="77" t="str">
        <f t="shared" ca="1" si="3"/>
        <v>Sze</v>
      </c>
      <c r="W4" s="77" t="str">
        <f t="shared" ca="1" si="3"/>
        <v>Cs</v>
      </c>
      <c r="X4" s="77" t="str">
        <f t="shared" ca="1" si="3"/>
        <v>P</v>
      </c>
      <c r="Y4" s="77" t="str">
        <f t="shared" ca="1" si="3"/>
        <v>Szo</v>
      </c>
      <c r="Z4" s="77" t="str">
        <f t="shared" ca="1" si="3"/>
        <v>V</v>
      </c>
      <c r="AA4" s="77" t="str">
        <f t="shared" ca="1" si="3"/>
        <v>H</v>
      </c>
      <c r="AB4" s="77" t="str">
        <f t="shared" ca="1" si="3"/>
        <v>K</v>
      </c>
      <c r="AC4" s="77" t="str">
        <f t="shared" ca="1" si="3"/>
        <v>Sze</v>
      </c>
      <c r="AD4" s="77" t="str">
        <f t="shared" ca="1" si="3"/>
        <v>Cs</v>
      </c>
      <c r="AE4" s="77" t="str">
        <f t="shared" ca="1" si="3"/>
        <v>P</v>
      </c>
      <c r="AF4" s="77" t="str">
        <f t="shared" ca="1" si="3"/>
        <v>Szo</v>
      </c>
      <c r="AG4" s="77" t="str">
        <f t="shared" ca="1" si="3"/>
        <v>V</v>
      </c>
      <c r="AH4" s="77" t="str">
        <f t="shared" ca="1" si="3"/>
        <v>H</v>
      </c>
      <c r="AI4" s="77" t="str">
        <f t="shared" ca="1" si="3"/>
        <v>K</v>
      </c>
      <c r="AJ4" s="77" t="str">
        <f t="shared" ca="1" si="3"/>
        <v>Sze</v>
      </c>
      <c r="AK4" s="77" t="str">
        <f t="shared" ca="1" si="3"/>
        <v>Cs</v>
      </c>
      <c r="AL4" s="77" t="str">
        <f t="shared" ca="1" si="3"/>
        <v>P</v>
      </c>
      <c r="AM4" s="77" t="str">
        <f t="shared" ca="1" si="3"/>
        <v>Szo</v>
      </c>
      <c r="AN4" s="77" t="str">
        <f t="shared" ca="1" si="3"/>
        <v>V</v>
      </c>
      <c r="AO4" s="77" t="str">
        <f t="shared" ca="1" si="3"/>
        <v>H</v>
      </c>
      <c r="AP4" s="77" t="str">
        <f t="shared" ca="1" si="3"/>
        <v>K</v>
      </c>
      <c r="AQ4" s="77" t="str">
        <f t="shared" ca="1" si="3"/>
        <v>Sze</v>
      </c>
      <c r="AR4" s="77" t="str">
        <f t="shared" ca="1" si="3"/>
        <v>Cs</v>
      </c>
      <c r="AS4" s="77" t="str">
        <f t="shared" ca="1" si="3"/>
        <v>P</v>
      </c>
      <c r="AT4" s="77" t="str">
        <f t="shared" ca="1" si="3"/>
        <v>Szo</v>
      </c>
      <c r="AU4" s="77" t="str">
        <f t="shared" ca="1" si="3"/>
        <v>V</v>
      </c>
      <c r="AV4" s="77" t="str">
        <f t="shared" ca="1" si="3"/>
        <v>H</v>
      </c>
      <c r="AW4" s="77" t="str">
        <f t="shared" ca="1" si="3"/>
        <v>K</v>
      </c>
      <c r="AX4" s="77" t="str">
        <f t="shared" ca="1" si="3"/>
        <v>Sze</v>
      </c>
      <c r="AY4" s="77" t="str">
        <f t="shared" ca="1" si="3"/>
        <v>Cs</v>
      </c>
      <c r="AZ4" s="77" t="str">
        <f t="shared" ca="1" si="3"/>
        <v>P</v>
      </c>
      <c r="BA4" s="77" t="str">
        <f t="shared" ca="1" si="3"/>
        <v>Szo</v>
      </c>
    </row>
    <row r="5" spans="1:62" x14ac:dyDescent="0.3">
      <c r="A5" s="78" t="str">
        <f>IFERROR(Mérföldkövek[[#This Row],[Feladat ID]],"")</f>
        <v>ProjektSzám-GyI-E.00</v>
      </c>
      <c r="B5" s="70" t="str">
        <f>IFERROR(Mérföldkövek[[#This Row],[Feladat leírás]],"")</f>
        <v>Előkészítés</v>
      </c>
      <c r="C5" s="71">
        <f ca="1">IFERROR(Mérföldkövek[[#This Row],[Kezdés]],"")</f>
        <v>45824</v>
      </c>
      <c r="D5" s="71">
        <f ca="1">IFERROR(Mérföldkövek[[#This Row],[Befejezés]],"")</f>
        <v>45828</v>
      </c>
      <c r="E5" s="70" t="str">
        <f>IFERROR(Mérföldkövek[[#This Row],[Kockázat]],"")</f>
        <v>Terv szerint</v>
      </c>
      <c r="F5" s="70" t="str">
        <f>IFERROR(Mérföldkövek[[#This Row],[Részleg 02]],"")</f>
        <v>Gyártás Iroda</v>
      </c>
      <c r="G5" s="70">
        <f>IFERROR(Mérföldkövek[[#This Row],[Részleg 01]],"")</f>
        <v>0</v>
      </c>
      <c r="H5" s="82">
        <f>IFERROR(Mérföldkövek[[#This Row],[Volumen]],"")</f>
        <v>1</v>
      </c>
      <c r="I5" s="70">
        <f>IFERROR(Mérföldkövek[[#This Row],[Humánerő]],"")</f>
        <v>0</v>
      </c>
      <c r="J5" s="80">
        <f>IFERROR(Mérföldkövek[[#This Row],[Egység idő]],"")</f>
        <v>0</v>
      </c>
      <c r="K5" s="80">
        <f>IFERROR(Mérföldkövek[[#This Row],[Tervezett Munkaidő]],"")</f>
        <v>0</v>
      </c>
      <c r="L5" s="67" cm="1">
        <f t="array" aca="1" ref="L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5" s="67" cm="1">
        <f t="array" aca="1" ref="M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5" s="67" cm="1">
        <f t="array" aca="1" ref="N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5" s="67" cm="1">
        <f t="array" aca="1" ref="O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5" s="67" cm="1">
        <f t="array" aca="1" ref="P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5" s="67" cm="1">
        <f t="array" aca="1" ref="Q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5" s="67" cm="1">
        <f t="array" aca="1" ref="R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5" s="67" cm="1">
        <f t="array" aca="1" ref="S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5" s="67" cm="1">
        <f t="array" aca="1" ref="T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5" s="67" cm="1">
        <f t="array" aca="1" ref="U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5" s="67" cm="1">
        <f t="array" aca="1" ref="V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5" s="67" cm="1">
        <f t="array" aca="1" ref="W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5" s="67" cm="1">
        <f t="array" aca="1" ref="X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5" s="67" cm="1">
        <f t="array" aca="1" ref="Y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5" s="67" cm="1">
        <f t="array" aca="1" ref="Z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5" s="67" cm="1">
        <f t="array" aca="1" ref="AA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5" s="67" cm="1">
        <f t="array" aca="1" ref="AB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5" s="67" cm="1">
        <f t="array" aca="1" ref="AC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5" s="67" cm="1">
        <f t="array" aca="1" ref="AD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5" s="67" cm="1">
        <f t="array" aca="1" ref="AE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5" s="67" cm="1">
        <f t="array" aca="1" ref="AF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5" s="67" cm="1">
        <f t="array" aca="1" ref="AG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5" s="67" cm="1">
        <f t="array" aca="1" ref="AH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5" s="67" cm="1">
        <f t="array" aca="1" ref="AI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5" s="67" cm="1">
        <f t="array" aca="1" ref="AJ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5" s="67" cm="1">
        <f t="array" aca="1" ref="AK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5" s="67" cm="1">
        <f t="array" aca="1" ref="AL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5" s="67" cm="1">
        <f t="array" aca="1" ref="AM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5" s="67" cm="1">
        <f t="array" aca="1" ref="AN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5" s="67" cm="1">
        <f t="array" aca="1" ref="AO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5" s="67" cm="1">
        <f t="array" aca="1" ref="AP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5" s="67" cm="1">
        <f t="array" aca="1" ref="AQ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5" s="67" cm="1">
        <f t="array" aca="1" ref="AR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5" s="67" cm="1">
        <f t="array" aca="1" ref="AS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5" s="67" cm="1">
        <f t="array" aca="1" ref="AT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5" s="67" cm="1">
        <f t="array" aca="1" ref="AU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5" s="67" cm="1">
        <f t="array" aca="1" ref="AV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5" s="67" cm="1">
        <f t="array" aca="1" ref="AW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5" s="67" cm="1">
        <f t="array" aca="1" ref="AX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5" s="67" cm="1">
        <f t="array" aca="1" ref="AY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5" s="67" cm="1">
        <f t="array" aca="1" ref="AZ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5" s="67" cm="1">
        <f t="array" aca="1" ref="BA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6" spans="1:62" x14ac:dyDescent="0.3">
      <c r="A6" s="78" t="str">
        <f>IFERROR(Mérföldkövek[[#This Row],[Feladat ID]],"")</f>
        <v>ProjektSzám-GyI-E.01</v>
      </c>
      <c r="B6" s="70" t="str">
        <f>IFERROR(Mérföldkövek[[#This Row],[Feladat leírás]],"")</f>
        <v>Megrendelés átadó megbeszélés</v>
      </c>
      <c r="C6" s="71">
        <f ca="1">IFERROR(Mérföldkövek[[#This Row],[Kezdés]],"")</f>
        <v>45824</v>
      </c>
      <c r="D6" s="71">
        <f ca="1">IFERROR(Mérföldkövek[[#This Row],[Befejezés]],"")</f>
        <v>45824</v>
      </c>
      <c r="E6" s="70" t="str">
        <f>IFERROR(Mérföldkövek[[#This Row],[Kockázat]],"")</f>
        <v>Terv szerint</v>
      </c>
      <c r="F6" s="70" t="str">
        <f>IFERROR(Mérföldkövek[[#This Row],[Részleg 02]],"")</f>
        <v>Gyártás Iroda</v>
      </c>
      <c r="G6" s="70" t="str">
        <f>IFERROR(Mérföldkövek[[#This Row],[Részleg 01]],"")</f>
        <v>Műszaki tervezés</v>
      </c>
      <c r="H6" s="82">
        <f>IFERROR(Mérföldkövek[[#This Row],[Volumen]],"")</f>
        <v>1</v>
      </c>
      <c r="I6" s="70">
        <f>IFERROR(Mérföldkövek[[#This Row],[Humánerő]],"")</f>
        <v>1</v>
      </c>
      <c r="J6" s="80">
        <f>IFERROR(Mérföldkövek[[#This Row],[Egység idő]],"")</f>
        <v>4.1666666666666664E-2</v>
      </c>
      <c r="K6" s="80">
        <f>IFERROR(Mérföldkövek[[#This Row],[Tervezett Munkaidő]],"")</f>
        <v>4.1666666666666664E-2</v>
      </c>
      <c r="L6" s="67" cm="1">
        <f t="array" aca="1" ref="L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6" s="67" cm="1">
        <f t="array" aca="1" ref="M6" ca="1">IFERROR(IF(AND(INDIRECT("Mérföldkövek[@Kezdés]")&lt;=M$3,M$3&lt;=INDIRECT("Mérföldkövek[@Befejezés]"),NETWORKDAYS(M$3,M$3,0)&lt;&gt;0), INDIRECT("Mérföldkövek[@[Tervezettidő]]")/INDIRECT("Mérföldkövek[@[Napok száma]]"),0),0)</f>
        <v>4.1666666666666664E-2</v>
      </c>
      <c r="N6" s="67" cm="1">
        <f t="array" aca="1" ref="N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6" s="67" cm="1">
        <f t="array" aca="1" ref="O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6" s="67" cm="1">
        <f t="array" aca="1" ref="P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6" s="67" cm="1">
        <f t="array" aca="1" ref="Q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6" s="67" cm="1">
        <f t="array" aca="1" ref="R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6" s="67" cm="1">
        <f t="array" aca="1" ref="S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6" s="67" cm="1">
        <f t="array" aca="1" ref="T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6" s="67" cm="1">
        <f t="array" aca="1" ref="U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6" s="67" cm="1">
        <f t="array" aca="1" ref="V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6" s="67" cm="1">
        <f t="array" aca="1" ref="W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6" s="67" cm="1">
        <f t="array" aca="1" ref="X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6" s="67" cm="1">
        <f t="array" aca="1" ref="Y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6" s="67" cm="1">
        <f t="array" aca="1" ref="Z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6" s="67" cm="1">
        <f t="array" aca="1" ref="AA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6" s="67" cm="1">
        <f t="array" aca="1" ref="AB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6" s="67" cm="1">
        <f t="array" aca="1" ref="AC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6" s="67" cm="1">
        <f t="array" aca="1" ref="AD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6" s="67" cm="1">
        <f t="array" aca="1" ref="AE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6" s="67" cm="1">
        <f t="array" aca="1" ref="AF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6" s="67" cm="1">
        <f t="array" aca="1" ref="AG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6" s="67" cm="1">
        <f t="array" aca="1" ref="AH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6" s="67" cm="1">
        <f t="array" aca="1" ref="AI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6" s="67" cm="1">
        <f t="array" aca="1" ref="AJ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6" s="67" cm="1">
        <f t="array" aca="1" ref="AK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6" s="67" cm="1">
        <f t="array" aca="1" ref="AL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6" s="67" cm="1">
        <f t="array" aca="1" ref="AM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6" s="67" cm="1">
        <f t="array" aca="1" ref="AN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6" s="67" cm="1">
        <f t="array" aca="1" ref="AO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6" s="67" cm="1">
        <f t="array" aca="1" ref="AP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6" s="67" cm="1">
        <f t="array" aca="1" ref="AQ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6" s="67" cm="1">
        <f t="array" aca="1" ref="AR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6" s="67" cm="1">
        <f t="array" aca="1" ref="AS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6" s="67" cm="1">
        <f t="array" aca="1" ref="AT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6" s="67" cm="1">
        <f t="array" aca="1" ref="AU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6" s="67" cm="1">
        <f t="array" aca="1" ref="AV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6" s="67" cm="1">
        <f t="array" aca="1" ref="AW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6" s="67" cm="1">
        <f t="array" aca="1" ref="AX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6" s="67" cm="1">
        <f t="array" aca="1" ref="AY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6" s="67" cm="1">
        <f t="array" aca="1" ref="AZ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6" s="67" cm="1">
        <f t="array" aca="1" ref="BA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7" spans="1:62" x14ac:dyDescent="0.3">
      <c r="A7" s="78" t="str">
        <f>IFERROR(Mérföldkövek[[#This Row],[Feladat ID]],"")</f>
        <v>ProjektSzám-GyI-E.02</v>
      </c>
      <c r="B7" s="70" t="str">
        <f>IFERROR(Mérföldkövek[[#This Row],[Feladat leírás]],"")</f>
        <v>Információk beszerzése</v>
      </c>
      <c r="C7" s="71">
        <f ca="1">IFERROR(Mérföldkövek[[#This Row],[Kezdés]],"")</f>
        <v>45824</v>
      </c>
      <c r="D7" s="71">
        <f ca="1">IFERROR(Mérföldkövek[[#This Row],[Befejezés]],"")</f>
        <v>45824</v>
      </c>
      <c r="E7" s="70" t="str">
        <f>IFERROR(Mérföldkövek[[#This Row],[Kockázat]],"")</f>
        <v>Terv szerint</v>
      </c>
      <c r="F7" s="70" t="str">
        <f>IFERROR(Mérföldkövek[[#This Row],[Részleg 02]],"")</f>
        <v>Gyártás Iroda</v>
      </c>
      <c r="G7" s="70" t="str">
        <f>IFERROR(Mérföldkövek[[#This Row],[Részleg 01]],"")</f>
        <v>Műszaki tervezés</v>
      </c>
      <c r="H7" s="82">
        <f>IFERROR(Mérföldkövek[[#This Row],[Volumen]],"")</f>
        <v>1</v>
      </c>
      <c r="I7" s="70">
        <f>IFERROR(Mérföldkövek[[#This Row],[Humánerő]],"")</f>
        <v>1</v>
      </c>
      <c r="J7" s="80">
        <f>IFERROR(Mérföldkövek[[#This Row],[Egység idő]],"")</f>
        <v>4.1666666666666664E-2</v>
      </c>
      <c r="K7" s="80">
        <f>IFERROR(Mérföldkövek[[#This Row],[Tervezett Munkaidő]],"")</f>
        <v>4.1666666666666664E-2</v>
      </c>
      <c r="L7" s="67" cm="1">
        <f t="array" aca="1" ref="L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7" s="67" cm="1">
        <f t="array" aca="1" ref="M7" ca="1">IFERROR(IF(AND(INDIRECT("Mérföldkövek[@Kezdés]")&lt;=M$3,M$3&lt;=INDIRECT("Mérföldkövek[@Befejezés]"),NETWORKDAYS(M$3,M$3,0)&lt;&gt;0), INDIRECT("Mérföldkövek[@[Tervezettidő]]")/INDIRECT("Mérföldkövek[@[Napok száma]]"),0),0)</f>
        <v>4.1666666666666664E-2</v>
      </c>
      <c r="N7" s="67" cm="1">
        <f t="array" aca="1" ref="N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7" s="67" cm="1">
        <f t="array" aca="1" ref="O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7" s="67" cm="1">
        <f t="array" aca="1" ref="P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7" s="67" cm="1">
        <f t="array" aca="1" ref="Q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7" s="67" cm="1">
        <f t="array" aca="1" ref="R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7" s="67" cm="1">
        <f t="array" aca="1" ref="S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7" s="67" cm="1">
        <f t="array" aca="1" ref="T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7" s="67" cm="1">
        <f t="array" aca="1" ref="U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7" s="67" cm="1">
        <f t="array" aca="1" ref="V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7" s="67" cm="1">
        <f t="array" aca="1" ref="W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7" s="67" cm="1">
        <f t="array" aca="1" ref="X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7" s="67" cm="1">
        <f t="array" aca="1" ref="Y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7" s="67" cm="1">
        <f t="array" aca="1" ref="Z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7" s="67" cm="1">
        <f t="array" aca="1" ref="AA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7" s="67" cm="1">
        <f t="array" aca="1" ref="AB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7" s="67" cm="1">
        <f t="array" aca="1" ref="AC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7" s="67" cm="1">
        <f t="array" aca="1" ref="AD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7" s="67" cm="1">
        <f t="array" aca="1" ref="AE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7" s="67" cm="1">
        <f t="array" aca="1" ref="AF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7" s="67" cm="1">
        <f t="array" aca="1" ref="AG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7" s="67" cm="1">
        <f t="array" aca="1" ref="AH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7" s="67" cm="1">
        <f t="array" aca="1" ref="AI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7" s="67" cm="1">
        <f t="array" aca="1" ref="AJ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7" s="67" cm="1">
        <f t="array" aca="1" ref="AK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7" s="67" cm="1">
        <f t="array" aca="1" ref="AL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7" s="67" cm="1">
        <f t="array" aca="1" ref="AM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7" s="67" cm="1">
        <f t="array" aca="1" ref="AN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7" s="67" cm="1">
        <f t="array" aca="1" ref="AO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7" s="67" cm="1">
        <f t="array" aca="1" ref="AP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7" s="67" cm="1">
        <f t="array" aca="1" ref="AQ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7" s="67" cm="1">
        <f t="array" aca="1" ref="AR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7" s="67" cm="1">
        <f t="array" aca="1" ref="AS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7" s="67" cm="1">
        <f t="array" aca="1" ref="AT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7" s="67" cm="1">
        <f t="array" aca="1" ref="AU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7" s="67" cm="1">
        <f t="array" aca="1" ref="AV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7" s="67" cm="1">
        <f t="array" aca="1" ref="AW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7" s="67" cm="1">
        <f t="array" aca="1" ref="AX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7" s="67" cm="1">
        <f t="array" aca="1" ref="AY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7" s="67" cm="1">
        <f t="array" aca="1" ref="AZ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7" s="67" cm="1">
        <f t="array" aca="1" ref="BA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8" spans="1:62" x14ac:dyDescent="0.3">
      <c r="A8" s="78" t="str">
        <f>IFERROR(Mérföldkövek[[#This Row],[Feladat ID]],"")</f>
        <v>ProjektSzám-GyI-E.02.01</v>
      </c>
      <c r="B8" s="70">
        <f>IFERROR(Mérföldkövek[[#This Row],[Feladat leírás]],"")</f>
        <v>0</v>
      </c>
      <c r="C8" s="71">
        <f ca="1">IFERROR(Mérföldkövek[[#This Row],[Kezdés]],"")</f>
        <v>45825</v>
      </c>
      <c r="D8" s="71">
        <f ca="1">IFERROR(Mérföldkövek[[#This Row],[Befejezés]],"")</f>
        <v>2</v>
      </c>
      <c r="E8" s="70" t="str">
        <f>IFERROR(Mérföldkövek[[#This Row],[Kockázat]],"")</f>
        <v>Terv szerint</v>
      </c>
      <c r="F8" s="70" t="str">
        <f>IFERROR(Mérföldkövek[[#This Row],[Részleg 02]],"")</f>
        <v>Gyártás Iroda</v>
      </c>
      <c r="G8" s="70" t="str">
        <f>IFERROR(Mérföldkövek[[#This Row],[Részleg 01]],"")</f>
        <v>Műszaki tervezés</v>
      </c>
      <c r="H8" s="82">
        <f>IFERROR(Mérföldkövek[[#This Row],[Volumen]],"")</f>
        <v>1</v>
      </c>
      <c r="I8" s="70">
        <f>IFERROR(Mérföldkövek[[#This Row],[Humánerő]],"")</f>
        <v>0</v>
      </c>
      <c r="J8" s="80">
        <f>IFERROR(Mérföldkövek[[#This Row],[Egység idő]],"")</f>
        <v>0</v>
      </c>
      <c r="K8" s="80">
        <f>IFERROR(Mérföldkövek[[#This Row],[Tervezett Munkaidő]],"")</f>
        <v>0</v>
      </c>
      <c r="L8" s="67" cm="1">
        <f t="array" aca="1" ref="L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8" s="67" cm="1">
        <f t="array" aca="1" ref="M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8" s="67" cm="1">
        <f t="array" aca="1" ref="N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8" s="67" cm="1">
        <f t="array" aca="1" ref="O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8" s="67" cm="1">
        <f t="array" aca="1" ref="P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8" s="67" cm="1">
        <f t="array" aca="1" ref="Q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8" s="67" cm="1">
        <f t="array" aca="1" ref="R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8" s="67" cm="1">
        <f t="array" aca="1" ref="S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8" s="67" cm="1">
        <f t="array" aca="1" ref="T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8" s="67" cm="1">
        <f t="array" aca="1" ref="U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8" s="67" cm="1">
        <f t="array" aca="1" ref="V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8" s="67" cm="1">
        <f t="array" aca="1" ref="W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8" s="67" cm="1">
        <f t="array" aca="1" ref="X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8" s="67" cm="1">
        <f t="array" aca="1" ref="Y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8" s="67" cm="1">
        <f t="array" aca="1" ref="Z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8" s="67" cm="1">
        <f t="array" aca="1" ref="AA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8" s="67" cm="1">
        <f t="array" aca="1" ref="AB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8" s="67" cm="1">
        <f t="array" aca="1" ref="AC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8" s="67" cm="1">
        <f t="array" aca="1" ref="AD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8" s="67" cm="1">
        <f t="array" aca="1" ref="AE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8" s="67" cm="1">
        <f t="array" aca="1" ref="AF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8" s="67" cm="1">
        <f t="array" aca="1" ref="AG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8" s="67" cm="1">
        <f t="array" aca="1" ref="AH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8" s="67" cm="1">
        <f t="array" aca="1" ref="AI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8" s="67" cm="1">
        <f t="array" aca="1" ref="AJ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8" s="67" cm="1">
        <f t="array" aca="1" ref="AK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8" s="67" cm="1">
        <f t="array" aca="1" ref="AL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8" s="67" cm="1">
        <f t="array" aca="1" ref="AM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8" s="67" cm="1">
        <f t="array" aca="1" ref="AN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8" s="67" cm="1">
        <f t="array" aca="1" ref="AO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8" s="67" cm="1">
        <f t="array" aca="1" ref="AP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8" s="67" cm="1">
        <f t="array" aca="1" ref="AQ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8" s="67" cm="1">
        <f t="array" aca="1" ref="AR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8" s="67" cm="1">
        <f t="array" aca="1" ref="AS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8" s="67" cm="1">
        <f t="array" aca="1" ref="AT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8" s="67" cm="1">
        <f t="array" aca="1" ref="AU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8" s="67" cm="1">
        <f t="array" aca="1" ref="AV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8" s="67" cm="1">
        <f t="array" aca="1" ref="AW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8" s="67" cm="1">
        <f t="array" aca="1" ref="AX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8" s="67" cm="1">
        <f t="array" aca="1" ref="AY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8" s="67" cm="1">
        <f t="array" aca="1" ref="AZ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8" s="67" cm="1">
        <f t="array" aca="1" ref="BA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9" spans="1:62" x14ac:dyDescent="0.3">
      <c r="A9" s="78" t="str">
        <f>IFERROR(Mérföldkövek[[#This Row],[Feladat ID]],"")</f>
        <v>ProjektSzám-GyI-E.03</v>
      </c>
      <c r="B9" s="70" t="str">
        <f>IFERROR(Mérföldkövek[[#This Row],[Feladat leírás]],"")</f>
        <v>Megerndelőlap elenőrzése</v>
      </c>
      <c r="C9" s="71">
        <f ca="1">IFERROR(Mérföldkövek[[#This Row],[Kezdés]],"")</f>
        <v>45825</v>
      </c>
      <c r="D9" s="71">
        <f ca="1">IFERROR(Mérföldkövek[[#This Row],[Befejezés]],"")</f>
        <v>45825</v>
      </c>
      <c r="E9" s="70" t="str">
        <f>IFERROR(Mérföldkövek[[#This Row],[Kockázat]],"")</f>
        <v>Terv szerint</v>
      </c>
      <c r="F9" s="70" t="str">
        <f>IFERROR(Mérföldkövek[[#This Row],[Részleg 02]],"")</f>
        <v>Gyártás Iroda</v>
      </c>
      <c r="G9" s="70" t="str">
        <f>IFERROR(Mérföldkövek[[#This Row],[Részleg 01]],"")</f>
        <v>Műszaki tervezés</v>
      </c>
      <c r="H9" s="82">
        <f>IFERROR(Mérföldkövek[[#This Row],[Volumen]],"")</f>
        <v>1</v>
      </c>
      <c r="I9" s="70">
        <f>IFERROR(Mérföldkövek[[#This Row],[Humánerő]],"")</f>
        <v>1</v>
      </c>
      <c r="J9" s="80">
        <f>IFERROR(Mérföldkövek[[#This Row],[Egység idő]],"")</f>
        <v>4.1666666666666664E-2</v>
      </c>
      <c r="K9" s="80">
        <f>IFERROR(Mérföldkövek[[#This Row],[Tervezett Munkaidő]],"")</f>
        <v>4.1666666666666664E-2</v>
      </c>
      <c r="L9" s="67" cm="1">
        <f t="array" aca="1" ref="L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9" s="67" cm="1">
        <f t="array" aca="1" ref="M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9" s="67" cm="1">
        <f t="array" aca="1" ref="N9" ca="1">IFERROR(IF(AND(INDIRECT("Mérföldkövek[@Kezdés]")&lt;=N$3,N$3&lt;=INDIRECT("Mérföldkövek[@Befejezés]"),NETWORKDAYS(N$3,N$3,0)&lt;&gt;0), INDIRECT("Mérföldkövek[@[Tervezettidő]]")/INDIRECT("Mérföldkövek[@[Napok száma]]"),0),0)</f>
        <v>4.1666666666666664E-2</v>
      </c>
      <c r="O9" s="67" cm="1">
        <f t="array" aca="1" ref="O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9" s="67" cm="1">
        <f t="array" aca="1" ref="P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9" s="67" cm="1">
        <f t="array" aca="1" ref="Q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9" s="67" cm="1">
        <f t="array" aca="1" ref="R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9" s="67" cm="1">
        <f t="array" aca="1" ref="S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9" s="67" cm="1">
        <f t="array" aca="1" ref="T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9" s="67" cm="1">
        <f t="array" aca="1" ref="U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9" s="67" cm="1">
        <f t="array" aca="1" ref="V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9" s="67" cm="1">
        <f t="array" aca="1" ref="W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9" s="67" cm="1">
        <f t="array" aca="1" ref="X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9" s="67" cm="1">
        <f t="array" aca="1" ref="Y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9" s="67" cm="1">
        <f t="array" aca="1" ref="Z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9" s="67" cm="1">
        <f t="array" aca="1" ref="AA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9" s="67" cm="1">
        <f t="array" aca="1" ref="AB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9" s="67" cm="1">
        <f t="array" aca="1" ref="AC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9" s="67" cm="1">
        <f t="array" aca="1" ref="AD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9" s="67" cm="1">
        <f t="array" aca="1" ref="AE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9" s="67" cm="1">
        <f t="array" aca="1" ref="AF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9" s="67" cm="1">
        <f t="array" aca="1" ref="AG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9" s="67" cm="1">
        <f t="array" aca="1" ref="AH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9" s="67" cm="1">
        <f t="array" aca="1" ref="AI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9" s="67" cm="1">
        <f t="array" aca="1" ref="AJ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9" s="67" cm="1">
        <f t="array" aca="1" ref="AK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9" s="67" cm="1">
        <f t="array" aca="1" ref="AL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9" s="67" cm="1">
        <f t="array" aca="1" ref="AM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9" s="67" cm="1">
        <f t="array" aca="1" ref="AN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9" s="67" cm="1">
        <f t="array" aca="1" ref="AO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9" s="67" cm="1">
        <f t="array" aca="1" ref="AP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9" s="67" cm="1">
        <f t="array" aca="1" ref="AQ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9" s="67" cm="1">
        <f t="array" aca="1" ref="AR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9" s="67" cm="1">
        <f t="array" aca="1" ref="AS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9" s="67" cm="1">
        <f t="array" aca="1" ref="AT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9" s="67" cm="1">
        <f t="array" aca="1" ref="AU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9" s="67" cm="1">
        <f t="array" aca="1" ref="AV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9" s="67" cm="1">
        <f t="array" aca="1" ref="AW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9" s="67" cm="1">
        <f t="array" aca="1" ref="AX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9" s="67" cm="1">
        <f t="array" aca="1" ref="AY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9" s="67" cm="1">
        <f t="array" aca="1" ref="AZ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9" s="67" cm="1">
        <f t="array" aca="1" ref="BA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0" spans="1:62" x14ac:dyDescent="0.3">
      <c r="A10" s="78" t="str">
        <f>IFERROR(Mérföldkövek[[#This Row],[Feladat ID]],"")</f>
        <v>ProjektSzám-GyI-E.04</v>
      </c>
      <c r="B10" s="70" t="str">
        <f>IFERROR(Mérföldkövek[[#This Row],[Feladat leírás]],"")</f>
        <v>Információk elenőrzése</v>
      </c>
      <c r="C10" s="71">
        <f ca="1">IFERROR(Mérföldkövek[[#This Row],[Kezdés]],"")</f>
        <v>45825</v>
      </c>
      <c r="D10" s="71">
        <f ca="1">IFERROR(Mérföldkövek[[#This Row],[Befejezés]],"")</f>
        <v>45825</v>
      </c>
      <c r="E10" s="70" t="str">
        <f>IFERROR(Mérföldkövek[[#This Row],[Kockázat]],"")</f>
        <v>Terv szerint</v>
      </c>
      <c r="F10" s="70" t="str">
        <f>IFERROR(Mérföldkövek[[#This Row],[Részleg 02]],"")</f>
        <v>Gyártás Iroda</v>
      </c>
      <c r="G10" s="70" t="str">
        <f>IFERROR(Mérföldkövek[[#This Row],[Részleg 01]],"")</f>
        <v>Műszaki tervezés</v>
      </c>
      <c r="H10" s="82">
        <f>IFERROR(Mérföldkövek[[#This Row],[Volumen]],"")</f>
        <v>1</v>
      </c>
      <c r="I10" s="70">
        <f>IFERROR(Mérföldkövek[[#This Row],[Humánerő]],"")</f>
        <v>1</v>
      </c>
      <c r="J10" s="80">
        <f>IFERROR(Mérföldkövek[[#This Row],[Egység idő]],"")</f>
        <v>4.1666666666666664E-2</v>
      </c>
      <c r="K10" s="80">
        <f>IFERROR(Mérföldkövek[[#This Row],[Tervezett Munkaidő]],"")</f>
        <v>4.1666666666666664E-2</v>
      </c>
      <c r="L10" s="67" cm="1">
        <f t="array" aca="1" ref="L1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0" s="67" cm="1">
        <f t="array" aca="1" ref="M1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0" s="67" cm="1">
        <f t="array" aca="1" ref="N10" ca="1">IFERROR(IF(AND(INDIRECT("Mérföldkövek[@Kezdés]")&lt;=N$3,N$3&lt;=INDIRECT("Mérföldkövek[@Befejezés]"),NETWORKDAYS(N$3,N$3,0)&lt;&gt;0), INDIRECT("Mérföldkövek[@[Tervezettidő]]")/INDIRECT("Mérföldkövek[@[Napok száma]]"),0),0)</f>
        <v>4.1666666666666664E-2</v>
      </c>
      <c r="O10" s="67" cm="1">
        <f t="array" aca="1" ref="O1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0" s="67" cm="1">
        <f t="array" aca="1" ref="P1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0" s="67" cm="1">
        <f t="array" aca="1" ref="Q1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0" s="67" cm="1">
        <f t="array" aca="1" ref="R1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0" s="67" cm="1">
        <f t="array" aca="1" ref="S1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0" s="67" cm="1">
        <f t="array" aca="1" ref="T1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0" s="67" cm="1">
        <f t="array" aca="1" ref="U1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0" s="67" cm="1">
        <f t="array" aca="1" ref="V1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0" s="67" cm="1">
        <f t="array" aca="1" ref="W1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0" s="67" cm="1">
        <f t="array" aca="1" ref="X1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0" s="67" cm="1">
        <f t="array" aca="1" ref="Y1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0" s="67" cm="1">
        <f t="array" aca="1" ref="Z1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0" s="67" cm="1">
        <f t="array" aca="1" ref="AA1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0" s="67" cm="1">
        <f t="array" aca="1" ref="AB1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0" s="67" cm="1">
        <f t="array" aca="1" ref="AC1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0" s="67" cm="1">
        <f t="array" aca="1" ref="AD1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0" s="67" cm="1">
        <f t="array" aca="1" ref="AE1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0" s="67" cm="1">
        <f t="array" aca="1" ref="AF1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0" s="67" cm="1">
        <f t="array" aca="1" ref="AG1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0" s="67" cm="1">
        <f t="array" aca="1" ref="AH1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0" s="67" cm="1">
        <f t="array" aca="1" ref="AI1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0" s="67" cm="1">
        <f t="array" aca="1" ref="AJ1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0" s="67" cm="1">
        <f t="array" aca="1" ref="AK1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0" s="67" cm="1">
        <f t="array" aca="1" ref="AL1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0" s="67" cm="1">
        <f t="array" aca="1" ref="AM1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0" s="67" cm="1">
        <f t="array" aca="1" ref="AN1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0" s="67" cm="1">
        <f t="array" aca="1" ref="AO1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0" s="67" cm="1">
        <f t="array" aca="1" ref="AP1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0" s="67" cm="1">
        <f t="array" aca="1" ref="AQ1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0" s="67" cm="1">
        <f t="array" aca="1" ref="AR1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0" s="67" cm="1">
        <f t="array" aca="1" ref="AS1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0" s="67" cm="1">
        <f t="array" aca="1" ref="AT1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0" s="67" cm="1">
        <f t="array" aca="1" ref="AU1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0" s="67" cm="1">
        <f t="array" aca="1" ref="AV1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0" s="67" cm="1">
        <f t="array" aca="1" ref="AW1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0" s="67" cm="1">
        <f t="array" aca="1" ref="AX1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0" s="67" cm="1">
        <f t="array" aca="1" ref="AY1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0" s="67" cm="1">
        <f t="array" aca="1" ref="AZ1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0" s="67" cm="1">
        <f t="array" aca="1" ref="BA1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1" spans="1:62" x14ac:dyDescent="0.3">
      <c r="A11" s="78" t="str">
        <f>IFERROR(Mérföldkövek[[#This Row],[Feladat ID]],"")</f>
        <v>ProjektSzám-GyI-E.05</v>
      </c>
      <c r="B11" s="70" t="str">
        <f>IFERROR(Mérföldkövek[[#This Row],[Feladat leírás]],"")</f>
        <v>Meghajtón a mappa előkészítése</v>
      </c>
      <c r="C11" s="71">
        <f ca="1">IFERROR(Mérföldkövek[[#This Row],[Kezdés]],"")</f>
        <v>45825</v>
      </c>
      <c r="D11" s="71">
        <f ca="1">IFERROR(Mérföldkövek[[#This Row],[Befejezés]],"")</f>
        <v>45825</v>
      </c>
      <c r="E11" s="70" t="str">
        <f>IFERROR(Mérföldkövek[[#This Row],[Kockázat]],"")</f>
        <v>Terv szerint</v>
      </c>
      <c r="F11" s="70" t="str">
        <f>IFERROR(Mérföldkövek[[#This Row],[Részleg 02]],"")</f>
        <v>Gyártás Iroda</v>
      </c>
      <c r="G11" s="70" t="str">
        <f>IFERROR(Mérföldkövek[[#This Row],[Részleg 01]],"")</f>
        <v>Műszaki tervezés</v>
      </c>
      <c r="H11" s="82">
        <f>IFERROR(Mérföldkövek[[#This Row],[Volumen]],"")</f>
        <v>1</v>
      </c>
      <c r="I11" s="70">
        <f>IFERROR(Mérföldkövek[[#This Row],[Humánerő]],"")</f>
        <v>1</v>
      </c>
      <c r="J11" s="80">
        <f>IFERROR(Mérföldkövek[[#This Row],[Egység idő]],"")</f>
        <v>4.1666666666666664E-2</v>
      </c>
      <c r="K11" s="80">
        <f>IFERROR(Mérföldkövek[[#This Row],[Tervezett Munkaidő]],"")</f>
        <v>4.1666666666666664E-2</v>
      </c>
      <c r="L11" s="67" cm="1">
        <f t="array" aca="1" ref="L1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1" s="67" cm="1">
        <f t="array" aca="1" ref="M1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1" s="67" cm="1">
        <f t="array" aca="1" ref="N11" ca="1">IFERROR(IF(AND(INDIRECT("Mérföldkövek[@Kezdés]")&lt;=N$3,N$3&lt;=INDIRECT("Mérföldkövek[@Befejezés]"),NETWORKDAYS(N$3,N$3,0)&lt;&gt;0), INDIRECT("Mérföldkövek[@[Tervezettidő]]")/INDIRECT("Mérföldkövek[@[Napok száma]]"),0),0)</f>
        <v>4.1666666666666664E-2</v>
      </c>
      <c r="O11" s="67" cm="1">
        <f t="array" aca="1" ref="O1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1" s="67" cm="1">
        <f t="array" aca="1" ref="P1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1" s="67" cm="1">
        <f t="array" aca="1" ref="Q1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1" s="67" cm="1">
        <f t="array" aca="1" ref="R1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1" s="67" cm="1">
        <f t="array" aca="1" ref="S1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1" s="67" cm="1">
        <f t="array" aca="1" ref="T1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1" s="67" cm="1">
        <f t="array" aca="1" ref="U1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1" s="67" cm="1">
        <f t="array" aca="1" ref="V1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1" s="67" cm="1">
        <f t="array" aca="1" ref="W1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1" s="67" cm="1">
        <f t="array" aca="1" ref="X1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1" s="67" cm="1">
        <f t="array" aca="1" ref="Y1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1" s="67" cm="1">
        <f t="array" aca="1" ref="Z1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1" s="67" cm="1">
        <f t="array" aca="1" ref="AA1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1" s="67" cm="1">
        <f t="array" aca="1" ref="AB1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1" s="67" cm="1">
        <f t="array" aca="1" ref="AC1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1" s="67" cm="1">
        <f t="array" aca="1" ref="AD1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1" s="67" cm="1">
        <f t="array" aca="1" ref="AE1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1" s="67" cm="1">
        <f t="array" aca="1" ref="AF1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1" s="67" cm="1">
        <f t="array" aca="1" ref="AG1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1" s="67" cm="1">
        <f t="array" aca="1" ref="AH1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1" s="67" cm="1">
        <f t="array" aca="1" ref="AI1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1" s="67" cm="1">
        <f t="array" aca="1" ref="AJ1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1" s="67" cm="1">
        <f t="array" aca="1" ref="AK1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1" s="67" cm="1">
        <f t="array" aca="1" ref="AL1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1" s="67" cm="1">
        <f t="array" aca="1" ref="AM1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1" s="67" cm="1">
        <f t="array" aca="1" ref="AN1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1" s="67" cm="1">
        <f t="array" aca="1" ref="AO1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1" s="67" cm="1">
        <f t="array" aca="1" ref="AP1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1" s="67" cm="1">
        <f t="array" aca="1" ref="AQ1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1" s="67" cm="1">
        <f t="array" aca="1" ref="AR1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1" s="67" cm="1">
        <f t="array" aca="1" ref="AS1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1" s="67" cm="1">
        <f t="array" aca="1" ref="AT1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1" s="67" cm="1">
        <f t="array" aca="1" ref="AU1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1" s="67" cm="1">
        <f t="array" aca="1" ref="AV1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1" s="67" cm="1">
        <f t="array" aca="1" ref="AW1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1" s="67" cm="1">
        <f t="array" aca="1" ref="AX1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1" s="67" cm="1">
        <f t="array" aca="1" ref="AY1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1" s="67" cm="1">
        <f t="array" aca="1" ref="AZ1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1" s="67" cm="1">
        <f t="array" aca="1" ref="BA1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2" spans="1:62" x14ac:dyDescent="0.3">
      <c r="A12" s="78" t="str">
        <f>IFERROR(Mérföldkövek[[#This Row],[Feladat ID]],"")</f>
        <v>ProjektSzám-GyI-E.06</v>
      </c>
      <c r="B12" s="70" t="str">
        <f>IFERROR(Mérföldkövek[[#This Row],[Feladat leírás]],"")</f>
        <v>Kiíróba átvezetés</v>
      </c>
      <c r="C12" s="71">
        <f ca="1">IFERROR(Mérföldkövek[[#This Row],[Kezdés]],"")</f>
        <v>45825</v>
      </c>
      <c r="D12" s="71">
        <f ca="1">IFERROR(Mérföldkövek[[#This Row],[Befejezés]],"")</f>
        <v>45825</v>
      </c>
      <c r="E12" s="70" t="str">
        <f>IFERROR(Mérföldkövek[[#This Row],[Kockázat]],"")</f>
        <v>Terv szerint</v>
      </c>
      <c r="F12" s="70" t="str">
        <f>IFERROR(Mérföldkövek[[#This Row],[Részleg 02]],"")</f>
        <v>Gyártás Iroda</v>
      </c>
      <c r="G12" s="70" t="str">
        <f>IFERROR(Mérföldkövek[[#This Row],[Részleg 01]],"")</f>
        <v>Műszaki tervezés</v>
      </c>
      <c r="H12" s="82">
        <f>IFERROR(Mérföldkövek[[#This Row],[Volumen]],"")</f>
        <v>1</v>
      </c>
      <c r="I12" s="70">
        <f>IFERROR(Mérföldkövek[[#This Row],[Humánerő]],"")</f>
        <v>1</v>
      </c>
      <c r="J12" s="80">
        <f>IFERROR(Mérföldkövek[[#This Row],[Egység idő]],"")</f>
        <v>4.1666666666666664E-2</v>
      </c>
      <c r="K12" s="80">
        <f>IFERROR(Mérföldkövek[[#This Row],[Tervezett Munkaidő]],"")</f>
        <v>4.1666666666666664E-2</v>
      </c>
      <c r="L12" s="67" cm="1">
        <f t="array" aca="1" ref="L1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2" s="67" cm="1">
        <f t="array" aca="1" ref="M1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2" s="67" cm="1">
        <f t="array" aca="1" ref="N12" ca="1">IFERROR(IF(AND(INDIRECT("Mérföldkövek[@Kezdés]")&lt;=N$3,N$3&lt;=INDIRECT("Mérföldkövek[@Befejezés]"),NETWORKDAYS(N$3,N$3,0)&lt;&gt;0), INDIRECT("Mérföldkövek[@[Tervezettidő]]")/INDIRECT("Mérföldkövek[@[Napok száma]]"),0),0)</f>
        <v>4.1666666666666664E-2</v>
      </c>
      <c r="O12" s="67" cm="1">
        <f t="array" aca="1" ref="O1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2" s="67" cm="1">
        <f t="array" aca="1" ref="P1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2" s="67" cm="1">
        <f t="array" aca="1" ref="Q1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2" s="67" cm="1">
        <f t="array" aca="1" ref="R1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2" s="67" cm="1">
        <f t="array" aca="1" ref="S1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2" s="67" cm="1">
        <f t="array" aca="1" ref="T1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2" s="67" cm="1">
        <f t="array" aca="1" ref="U1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2" s="67" cm="1">
        <f t="array" aca="1" ref="V1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2" s="67" cm="1">
        <f t="array" aca="1" ref="W1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2" s="67" cm="1">
        <f t="array" aca="1" ref="X1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2" s="67" cm="1">
        <f t="array" aca="1" ref="Y1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2" s="67" cm="1">
        <f t="array" aca="1" ref="Z1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2" s="67" cm="1">
        <f t="array" aca="1" ref="AA1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2" s="67" cm="1">
        <f t="array" aca="1" ref="AB1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2" s="67" cm="1">
        <f t="array" aca="1" ref="AC1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2" s="67" cm="1">
        <f t="array" aca="1" ref="AD1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2" s="67" cm="1">
        <f t="array" aca="1" ref="AE1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2" s="67" cm="1">
        <f t="array" aca="1" ref="AF1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2" s="67" cm="1">
        <f t="array" aca="1" ref="AG1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2" s="67" cm="1">
        <f t="array" aca="1" ref="AH1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2" s="67" cm="1">
        <f t="array" aca="1" ref="AI1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2" s="67" cm="1">
        <f t="array" aca="1" ref="AJ1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2" s="67" cm="1">
        <f t="array" aca="1" ref="AK1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2" s="67" cm="1">
        <f t="array" aca="1" ref="AL1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2" s="67" cm="1">
        <f t="array" aca="1" ref="AM1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2" s="67" cm="1">
        <f t="array" aca="1" ref="AN1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2" s="67" cm="1">
        <f t="array" aca="1" ref="AO1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2" s="67" cm="1">
        <f t="array" aca="1" ref="AP1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2" s="67" cm="1">
        <f t="array" aca="1" ref="AQ1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2" s="67" cm="1">
        <f t="array" aca="1" ref="AR1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2" s="67" cm="1">
        <f t="array" aca="1" ref="AS1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2" s="67" cm="1">
        <f t="array" aca="1" ref="AT1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2" s="67" cm="1">
        <f t="array" aca="1" ref="AU1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2" s="67" cm="1">
        <f t="array" aca="1" ref="AV1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2" s="67" cm="1">
        <f t="array" aca="1" ref="AW1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2" s="67" cm="1">
        <f t="array" aca="1" ref="AX1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2" s="67" cm="1">
        <f t="array" aca="1" ref="AY1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2" s="67" cm="1">
        <f t="array" aca="1" ref="AZ1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2" s="67" cm="1">
        <f t="array" aca="1" ref="BA1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3" spans="1:62" x14ac:dyDescent="0.3">
      <c r="A13" s="78" t="str">
        <f>IFERROR(Mérföldkövek[[#This Row],[Feladat ID]],"")</f>
        <v>ProjektSzám-GyI-E.07</v>
      </c>
      <c r="B13" s="70" t="str">
        <f>IFERROR(Mérföldkövek[[#This Row],[Feladat leírás]],"")</f>
        <v>Kiíró elenőrzése</v>
      </c>
      <c r="C13" s="71">
        <f ca="1">IFERROR(Mérföldkövek[[#This Row],[Kezdés]],"")</f>
        <v>45826</v>
      </c>
      <c r="D13" s="71">
        <f ca="1">IFERROR(Mérföldkövek[[#This Row],[Befejezés]],"")</f>
        <v>45826</v>
      </c>
      <c r="E13" s="70" t="str">
        <f>IFERROR(Mérföldkövek[[#This Row],[Kockázat]],"")</f>
        <v>Terv szerint</v>
      </c>
      <c r="F13" s="70" t="str">
        <f>IFERROR(Mérföldkövek[[#This Row],[Részleg 02]],"")</f>
        <v>Gyártás Iroda</v>
      </c>
      <c r="G13" s="70" t="str">
        <f>IFERROR(Mérföldkövek[[#This Row],[Részleg 01]],"")</f>
        <v>Műszaki tervezés</v>
      </c>
      <c r="H13" s="82">
        <f>IFERROR(Mérföldkövek[[#This Row],[Volumen]],"")</f>
        <v>1</v>
      </c>
      <c r="I13" s="70">
        <f>IFERROR(Mérföldkövek[[#This Row],[Humánerő]],"")</f>
        <v>1</v>
      </c>
      <c r="J13" s="80">
        <f>IFERROR(Mérföldkövek[[#This Row],[Egység idő]],"")</f>
        <v>4.1666666666666664E-2</v>
      </c>
      <c r="K13" s="80">
        <f>IFERROR(Mérföldkövek[[#This Row],[Tervezett Munkaidő]],"")</f>
        <v>4.1666666666666664E-2</v>
      </c>
      <c r="L13" s="67" cm="1">
        <f t="array" aca="1" ref="L1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3" s="67" cm="1">
        <f t="array" aca="1" ref="M1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3" s="67" cm="1">
        <f t="array" aca="1" ref="N1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3" s="67" cm="1">
        <f t="array" aca="1" ref="O13" ca="1">IFERROR(IF(AND(INDIRECT("Mérföldkövek[@Kezdés]")&lt;=O$3,O$3&lt;=INDIRECT("Mérföldkövek[@Befejezés]"),NETWORKDAYS(O$3,O$3,0)&lt;&gt;0), INDIRECT("Mérföldkövek[@[Tervezettidő]]")/INDIRECT("Mérföldkövek[@[Napok száma]]"),0),0)</f>
        <v>4.1666666666666664E-2</v>
      </c>
      <c r="P13" s="67" cm="1">
        <f t="array" aca="1" ref="P1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3" s="67" cm="1">
        <f t="array" aca="1" ref="Q1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3" s="67" cm="1">
        <f t="array" aca="1" ref="R1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3" s="67" cm="1">
        <f t="array" aca="1" ref="S1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3" s="67" cm="1">
        <f t="array" aca="1" ref="T1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3" s="67" cm="1">
        <f t="array" aca="1" ref="U1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3" s="67" cm="1">
        <f t="array" aca="1" ref="V1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3" s="67" cm="1">
        <f t="array" aca="1" ref="W1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3" s="67" cm="1">
        <f t="array" aca="1" ref="X1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3" s="67" cm="1">
        <f t="array" aca="1" ref="Y1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3" s="67" cm="1">
        <f t="array" aca="1" ref="Z1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3" s="67" cm="1">
        <f t="array" aca="1" ref="AA1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3" s="67" cm="1">
        <f t="array" aca="1" ref="AB1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3" s="67" cm="1">
        <f t="array" aca="1" ref="AC1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3" s="67" cm="1">
        <f t="array" aca="1" ref="AD1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3" s="67" cm="1">
        <f t="array" aca="1" ref="AE1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3" s="67" cm="1">
        <f t="array" aca="1" ref="AF1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3" s="67" cm="1">
        <f t="array" aca="1" ref="AG1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3" s="67" cm="1">
        <f t="array" aca="1" ref="AH1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3" s="67" cm="1">
        <f t="array" aca="1" ref="AI1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3" s="67" cm="1">
        <f t="array" aca="1" ref="AJ1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3" s="67" cm="1">
        <f t="array" aca="1" ref="AK1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3" s="67" cm="1">
        <f t="array" aca="1" ref="AL1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3" s="67" cm="1">
        <f t="array" aca="1" ref="AM1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3" s="67" cm="1">
        <f t="array" aca="1" ref="AN1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3" s="67" cm="1">
        <f t="array" aca="1" ref="AO1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3" s="67" cm="1">
        <f t="array" aca="1" ref="AP1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3" s="67" cm="1">
        <f t="array" aca="1" ref="AQ1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3" s="67" cm="1">
        <f t="array" aca="1" ref="AR1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3" s="67" cm="1">
        <f t="array" aca="1" ref="AS1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3" s="67" cm="1">
        <f t="array" aca="1" ref="AT1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3" s="67" cm="1">
        <f t="array" aca="1" ref="AU1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3" s="67" cm="1">
        <f t="array" aca="1" ref="AV1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3" s="67" cm="1">
        <f t="array" aca="1" ref="AW1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3" s="67" cm="1">
        <f t="array" aca="1" ref="AX1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3" s="67" cm="1">
        <f t="array" aca="1" ref="AY1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3" s="67" cm="1">
        <f t="array" aca="1" ref="AZ1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3" s="67" cm="1">
        <f t="array" aca="1" ref="BA1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4" spans="1:62" x14ac:dyDescent="0.3">
      <c r="A14" s="78" t="str">
        <f>IFERROR(Mérföldkövek[[#This Row],[Feladat ID]],"")</f>
        <v>ProjektSzám-GyI-E.08</v>
      </c>
      <c r="B14" s="70" t="str">
        <f>IFERROR(Mérföldkövek[[#This Row],[Feladat leírás]],"")</f>
        <v>Gyártás inditó megbeszéléssel</v>
      </c>
      <c r="C14" s="71">
        <f ca="1">IFERROR(Mérföldkövek[[#This Row],[Kezdés]],"")</f>
        <v>45827</v>
      </c>
      <c r="D14" s="71">
        <f ca="1">IFERROR(Mérföldkövek[[#This Row],[Befejezés]],"")</f>
        <v>45827</v>
      </c>
      <c r="E14" s="70" t="str">
        <f>IFERROR(Mérföldkövek[[#This Row],[Kockázat]],"")</f>
        <v>Terv szerint</v>
      </c>
      <c r="F14" s="70" t="str">
        <f>IFERROR(Mérföldkövek[[#This Row],[Részleg 02]],"")</f>
        <v>Gyártás Iroda</v>
      </c>
      <c r="G14" s="70" t="str">
        <f>IFERROR(Mérföldkövek[[#This Row],[Részleg 01]],"")</f>
        <v>Műszaki tervezés</v>
      </c>
      <c r="H14" s="82">
        <f>IFERROR(Mérföldkövek[[#This Row],[Volumen]],"")</f>
        <v>1</v>
      </c>
      <c r="I14" s="70">
        <f>IFERROR(Mérföldkövek[[#This Row],[Humánerő]],"")</f>
        <v>1</v>
      </c>
      <c r="J14" s="80">
        <f>IFERROR(Mérföldkövek[[#This Row],[Egység idő]],"")</f>
        <v>4.1666666666666664E-2</v>
      </c>
      <c r="K14" s="80">
        <f>IFERROR(Mérföldkövek[[#This Row],[Tervezett Munkaidő]],"")</f>
        <v>4.1666666666666664E-2</v>
      </c>
      <c r="L14" s="67" cm="1">
        <f t="array" aca="1" ref="L1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4" s="67" cm="1">
        <f t="array" aca="1" ref="M1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4" s="67" cm="1">
        <f t="array" aca="1" ref="N1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4" s="67" cm="1">
        <f t="array" aca="1" ref="O1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4" s="67" cm="1">
        <f t="array" aca="1" ref="P14" ca="1">IFERROR(IF(AND(INDIRECT("Mérföldkövek[@Kezdés]")&lt;=P$3,P$3&lt;=INDIRECT("Mérföldkövek[@Befejezés]"),NETWORKDAYS(P$3,P$3,0)&lt;&gt;0), INDIRECT("Mérföldkövek[@[Tervezettidő]]")/INDIRECT("Mérföldkövek[@[Napok száma]]"),0),0)</f>
        <v>4.1666666666666664E-2</v>
      </c>
      <c r="Q14" s="67" cm="1">
        <f t="array" aca="1" ref="Q1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4" s="67" cm="1">
        <f t="array" aca="1" ref="R1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4" s="67" cm="1">
        <f t="array" aca="1" ref="S1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4" s="67" cm="1">
        <f t="array" aca="1" ref="T1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4" s="67" cm="1">
        <f t="array" aca="1" ref="U1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4" s="67" cm="1">
        <f t="array" aca="1" ref="V1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4" s="67" cm="1">
        <f t="array" aca="1" ref="W1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4" s="67" cm="1">
        <f t="array" aca="1" ref="X1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4" s="67" cm="1">
        <f t="array" aca="1" ref="Y1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4" s="67" cm="1">
        <f t="array" aca="1" ref="Z1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4" s="67" cm="1">
        <f t="array" aca="1" ref="AA1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4" s="67" cm="1">
        <f t="array" aca="1" ref="AB1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4" s="67" cm="1">
        <f t="array" aca="1" ref="AC1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4" s="67" cm="1">
        <f t="array" aca="1" ref="AD1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4" s="67" cm="1">
        <f t="array" aca="1" ref="AE1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4" s="67" cm="1">
        <f t="array" aca="1" ref="AF1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4" s="67" cm="1">
        <f t="array" aca="1" ref="AG1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4" s="67" cm="1">
        <f t="array" aca="1" ref="AH1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4" s="67" cm="1">
        <f t="array" aca="1" ref="AI1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4" s="67" cm="1">
        <f t="array" aca="1" ref="AJ1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4" s="67" cm="1">
        <f t="array" aca="1" ref="AK1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4" s="67" cm="1">
        <f t="array" aca="1" ref="AL1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4" s="67" cm="1">
        <f t="array" aca="1" ref="AM1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4" s="67" cm="1">
        <f t="array" aca="1" ref="AN1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4" s="67" cm="1">
        <f t="array" aca="1" ref="AO1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4" s="67" cm="1">
        <f t="array" aca="1" ref="AP1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4" s="67" cm="1">
        <f t="array" aca="1" ref="AQ1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4" s="67" cm="1">
        <f t="array" aca="1" ref="AR1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4" s="67" cm="1">
        <f t="array" aca="1" ref="AS1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4" s="67" cm="1">
        <f t="array" aca="1" ref="AT1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4" s="67" cm="1">
        <f t="array" aca="1" ref="AU1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4" s="67" cm="1">
        <f t="array" aca="1" ref="AV1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4" s="67" cm="1">
        <f t="array" aca="1" ref="AW1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4" s="67" cm="1">
        <f t="array" aca="1" ref="AX1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4" s="67" cm="1">
        <f t="array" aca="1" ref="AY1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4" s="67" cm="1">
        <f t="array" aca="1" ref="AZ1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4" s="67" cm="1">
        <f t="array" aca="1" ref="BA1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5" spans="1:62" x14ac:dyDescent="0.3">
      <c r="A15" s="78" t="str">
        <f>IFERROR(Mérföldkövek[[#This Row],[Feladat ID]],"")</f>
        <v>ProjektSzám-GyI-E.08.01</v>
      </c>
      <c r="B15" s="70">
        <f>IFERROR(Mérföldkövek[[#This Row],[Feladat leírás]],"")</f>
        <v>0</v>
      </c>
      <c r="C15" s="71">
        <f ca="1">IFERROR(Mérföldkövek[[#This Row],[Kezdés]],"")</f>
        <v>45827</v>
      </c>
      <c r="D15" s="71">
        <f ca="1">IFERROR(Mérföldkövek[[#This Row],[Befejezés]],"")</f>
        <v>2</v>
      </c>
      <c r="E15" s="70" t="str">
        <f>IFERROR(Mérföldkövek[[#This Row],[Kockázat]],"")</f>
        <v>Terv szerint</v>
      </c>
      <c r="F15" s="70" t="str">
        <f>IFERROR(Mérföldkövek[[#This Row],[Részleg 02]],"")</f>
        <v>Gyártás Iroda</v>
      </c>
      <c r="G15" s="70" t="str">
        <f>IFERROR(Mérföldkövek[[#This Row],[Részleg 01]],"")</f>
        <v>Műszaki tervezés</v>
      </c>
      <c r="H15" s="82">
        <f>IFERROR(Mérföldkövek[[#This Row],[Volumen]],"")</f>
        <v>1</v>
      </c>
      <c r="I15" s="70">
        <f>IFERROR(Mérföldkövek[[#This Row],[Humánerő]],"")</f>
        <v>0</v>
      </c>
      <c r="J15" s="80">
        <f>IFERROR(Mérföldkövek[[#This Row],[Egység idő]],"")</f>
        <v>0</v>
      </c>
      <c r="K15" s="80">
        <f>IFERROR(Mérföldkövek[[#This Row],[Tervezett Munkaidő]],"")</f>
        <v>0</v>
      </c>
      <c r="L15" s="67" cm="1">
        <f t="array" aca="1" ref="L1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5" s="67" cm="1">
        <f t="array" aca="1" ref="M1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5" s="67" cm="1">
        <f t="array" aca="1" ref="N1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5" s="67" cm="1">
        <f t="array" aca="1" ref="O1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5" s="67" cm="1">
        <f t="array" aca="1" ref="P1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5" s="67" cm="1">
        <f t="array" aca="1" ref="Q1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5" s="67" cm="1">
        <f t="array" aca="1" ref="R1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5" s="67" cm="1">
        <f t="array" aca="1" ref="S1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5" s="67" cm="1">
        <f t="array" aca="1" ref="T1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5" s="67" cm="1">
        <f t="array" aca="1" ref="U1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5" s="67" cm="1">
        <f t="array" aca="1" ref="V1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5" s="67" cm="1">
        <f t="array" aca="1" ref="W1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5" s="67" cm="1">
        <f t="array" aca="1" ref="X1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5" s="67" cm="1">
        <f t="array" aca="1" ref="Y1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5" s="67" cm="1">
        <f t="array" aca="1" ref="Z1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5" s="67" cm="1">
        <f t="array" aca="1" ref="AA1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5" s="67" cm="1">
        <f t="array" aca="1" ref="AB1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5" s="67" cm="1">
        <f t="array" aca="1" ref="AC1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5" s="67" cm="1">
        <f t="array" aca="1" ref="AD1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5" s="67" cm="1">
        <f t="array" aca="1" ref="AE1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5" s="67" cm="1">
        <f t="array" aca="1" ref="AF1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5" s="67" cm="1">
        <f t="array" aca="1" ref="AG1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5" s="67" cm="1">
        <f t="array" aca="1" ref="AH1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5" s="67" cm="1">
        <f t="array" aca="1" ref="AI1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5" s="67" cm="1">
        <f t="array" aca="1" ref="AJ1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5" s="67" cm="1">
        <f t="array" aca="1" ref="AK1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5" s="67" cm="1">
        <f t="array" aca="1" ref="AL1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5" s="67" cm="1">
        <f t="array" aca="1" ref="AM1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5" s="67" cm="1">
        <f t="array" aca="1" ref="AN1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5" s="67" cm="1">
        <f t="array" aca="1" ref="AO1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5" s="67" cm="1">
        <f t="array" aca="1" ref="AP1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5" s="67" cm="1">
        <f t="array" aca="1" ref="AQ1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5" s="67" cm="1">
        <f t="array" aca="1" ref="AR1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5" s="67" cm="1">
        <f t="array" aca="1" ref="AS1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5" s="67" cm="1">
        <f t="array" aca="1" ref="AT1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5" s="67" cm="1">
        <f t="array" aca="1" ref="AU1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5" s="67" cm="1">
        <f t="array" aca="1" ref="AV1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5" s="67" cm="1">
        <f t="array" aca="1" ref="AW1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5" s="67" cm="1">
        <f t="array" aca="1" ref="AX1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5" s="67" cm="1">
        <f t="array" aca="1" ref="AY1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5" s="67" cm="1">
        <f t="array" aca="1" ref="AZ1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5" s="67" cm="1">
        <f t="array" aca="1" ref="BA1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6" spans="1:62" x14ac:dyDescent="0.3">
      <c r="A16" s="78" t="str">
        <f>IFERROR(Mérföldkövek[[#This Row],[Feladat ID]],"")</f>
        <v>ProjektSzám-GyI-E.09</v>
      </c>
      <c r="B16" s="70" t="str">
        <f>IFERROR(Mérföldkövek[[#This Row],[Feladat leírás]],"")</f>
        <v>Anyagszükséglet</v>
      </c>
      <c r="C16" s="71">
        <f ca="1">IFERROR(Mérföldkövek[[#This Row],[Kezdés]],"")</f>
        <v>3</v>
      </c>
      <c r="D16" s="71">
        <f ca="1">IFERROR(Mérföldkövek[[#This Row],[Befejezés]],"")</f>
        <v>3</v>
      </c>
      <c r="E16" s="70" t="str">
        <f>IFERROR(Mérföldkövek[[#This Row],[Kockázat]],"")</f>
        <v>Terv szerint</v>
      </c>
      <c r="F16" s="70" t="str">
        <f>IFERROR(Mérföldkövek[[#This Row],[Részleg 02]],"")</f>
        <v>Gyártás Iroda</v>
      </c>
      <c r="G16" s="70" t="str">
        <f>IFERROR(Mérföldkövek[[#This Row],[Részleg 01]],"")</f>
        <v>Műszaki tervezés</v>
      </c>
      <c r="H16" s="82">
        <f>IFERROR(Mérföldkövek[[#This Row],[Volumen]],"")</f>
        <v>1</v>
      </c>
      <c r="I16" s="70">
        <f>IFERROR(Mérföldkövek[[#This Row],[Humánerő]],"")</f>
        <v>1</v>
      </c>
      <c r="J16" s="80">
        <f>IFERROR(Mérföldkövek[[#This Row],[Egység idő]],"")</f>
        <v>4.1666666666666664E-2</v>
      </c>
      <c r="K16" s="80">
        <f>IFERROR(Mérföldkövek[[#This Row],[Tervezett Munkaidő]],"")</f>
        <v>4.1666666666666664E-2</v>
      </c>
      <c r="L16" s="67" cm="1">
        <f t="array" aca="1" ref="L1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6" s="67" cm="1">
        <f t="array" aca="1" ref="M1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6" s="67" cm="1">
        <f t="array" aca="1" ref="N1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6" s="67" cm="1">
        <f t="array" aca="1" ref="O1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6" s="67" cm="1">
        <f t="array" aca="1" ref="P1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6" s="67" cm="1">
        <f t="array" aca="1" ref="Q1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6" s="67" cm="1">
        <f t="array" aca="1" ref="R1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6" s="67" cm="1">
        <f t="array" aca="1" ref="S1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6" s="67" cm="1">
        <f t="array" aca="1" ref="T1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6" s="67" cm="1">
        <f t="array" aca="1" ref="U1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6" s="67" cm="1">
        <f t="array" aca="1" ref="V1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6" s="67" cm="1">
        <f t="array" aca="1" ref="W1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6" s="67" cm="1">
        <f t="array" aca="1" ref="X1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6" s="67" cm="1">
        <f t="array" aca="1" ref="Y1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6" s="67" cm="1">
        <f t="array" aca="1" ref="Z1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6" s="67" cm="1">
        <f t="array" aca="1" ref="AA1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6" s="67" cm="1">
        <f t="array" aca="1" ref="AB1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6" s="67" cm="1">
        <f t="array" aca="1" ref="AC1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6" s="67" cm="1">
        <f t="array" aca="1" ref="AD1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6" s="67" cm="1">
        <f t="array" aca="1" ref="AE1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6" s="67" cm="1">
        <f t="array" aca="1" ref="AF1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6" s="67" cm="1">
        <f t="array" aca="1" ref="AG1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6" s="67" cm="1">
        <f t="array" aca="1" ref="AH1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6" s="67" cm="1">
        <f t="array" aca="1" ref="AI1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6" s="67" cm="1">
        <f t="array" aca="1" ref="AJ1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6" s="67" cm="1">
        <f t="array" aca="1" ref="AK1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6" s="67" cm="1">
        <f t="array" aca="1" ref="AL1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6" s="67" cm="1">
        <f t="array" aca="1" ref="AM1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6" s="67" cm="1">
        <f t="array" aca="1" ref="AN1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6" s="67" cm="1">
        <f t="array" aca="1" ref="AO1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6" s="67" cm="1">
        <f t="array" aca="1" ref="AP1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6" s="67" cm="1">
        <f t="array" aca="1" ref="AQ1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6" s="67" cm="1">
        <f t="array" aca="1" ref="AR1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6" s="67" cm="1">
        <f t="array" aca="1" ref="AS1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6" s="67" cm="1">
        <f t="array" aca="1" ref="AT1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6" s="67" cm="1">
        <f t="array" aca="1" ref="AU1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6" s="67" cm="1">
        <f t="array" aca="1" ref="AV1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6" s="67" cm="1">
        <f t="array" aca="1" ref="AW1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6" s="67" cm="1">
        <f t="array" aca="1" ref="AX1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6" s="67" cm="1">
        <f t="array" aca="1" ref="AY1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6" s="67" cm="1">
        <f t="array" aca="1" ref="AZ1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6" s="67" cm="1">
        <f t="array" aca="1" ref="BA1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7" spans="1:53" x14ac:dyDescent="0.3">
      <c r="A17" s="78" t="str">
        <f>IFERROR(Mérföldkövek[[#This Row],[Feladat ID]],"")</f>
        <v>ProjektSzám-GyV-BF.00</v>
      </c>
      <c r="B17" s="70" t="str">
        <f>IFERROR(Mérföldkövek[[#This Row],[Feladat leírás]],"")</f>
        <v>Bútorfront</v>
      </c>
      <c r="C17" s="71">
        <f ca="1">IFERROR(Mérföldkövek[[#This Row],[Kezdés]],"")</f>
        <v>45833</v>
      </c>
      <c r="D17" s="71">
        <f ca="1">IFERROR(Mérföldkövek[[#This Row],[Befejezés]],"")</f>
        <v>45845</v>
      </c>
      <c r="E17" s="70" t="str">
        <f>IFERROR(Mérföldkövek[[#This Row],[Kockázat]],"")</f>
        <v>Terv szerint</v>
      </c>
      <c r="F17" s="70" t="str">
        <f>IFERROR(Mérföldkövek[[#This Row],[Részleg 02]],"")</f>
        <v>Gyártásvezetés</v>
      </c>
      <c r="G17" s="70">
        <f>IFERROR(Mérföldkövek[[#This Row],[Részleg 01]],"")</f>
        <v>0</v>
      </c>
      <c r="H17" s="82">
        <f>IFERROR(Mérföldkövek[[#This Row],[Volumen]],"")</f>
        <v>1</v>
      </c>
      <c r="I17" s="70">
        <f>IFERROR(Mérföldkövek[[#This Row],[Humánerő]],"")</f>
        <v>0</v>
      </c>
      <c r="J17" s="80">
        <f>IFERROR(Mérföldkövek[[#This Row],[Egység idő]],"")</f>
        <v>0</v>
      </c>
      <c r="K17" s="80">
        <f>IFERROR(Mérföldkövek[[#This Row],[Tervezett Munkaidő]],"")</f>
        <v>0</v>
      </c>
      <c r="L17" s="67" cm="1">
        <f t="array" aca="1" ref="L1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7" s="67" cm="1">
        <f t="array" aca="1" ref="M1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7" s="67" cm="1">
        <f t="array" aca="1" ref="N1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7" s="67" cm="1">
        <f t="array" aca="1" ref="O1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7" s="67" cm="1">
        <f t="array" aca="1" ref="P1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7" s="67" cm="1">
        <f t="array" aca="1" ref="Q1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7" s="67" cm="1">
        <f t="array" aca="1" ref="R1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7" s="67" cm="1">
        <f t="array" aca="1" ref="S1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7" s="67" cm="1">
        <f t="array" aca="1" ref="T1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7" s="67" cm="1">
        <f t="array" aca="1" ref="U1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7" s="67" cm="1">
        <f t="array" aca="1" ref="V1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7" s="67" cm="1">
        <f t="array" aca="1" ref="W1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7" s="67" cm="1">
        <f t="array" aca="1" ref="X1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7" s="67" cm="1">
        <f t="array" aca="1" ref="Y1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7" s="67" cm="1">
        <f t="array" aca="1" ref="Z1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7" s="67" cm="1">
        <f t="array" aca="1" ref="AA1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7" s="67" cm="1">
        <f t="array" aca="1" ref="AB1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7" s="67" cm="1">
        <f t="array" aca="1" ref="AC1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7" s="67" cm="1">
        <f t="array" aca="1" ref="AD1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7" s="67" cm="1">
        <f t="array" aca="1" ref="AE1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7" s="67" cm="1">
        <f t="array" aca="1" ref="AF1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7" s="67" cm="1">
        <f t="array" aca="1" ref="AG1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7" s="67" cm="1">
        <f t="array" aca="1" ref="AH1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7" s="67" cm="1">
        <f t="array" aca="1" ref="AI1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7" s="67" cm="1">
        <f t="array" aca="1" ref="AJ1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7" s="67" cm="1">
        <f t="array" aca="1" ref="AK1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7" s="67" cm="1">
        <f t="array" aca="1" ref="AL1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7" s="67" cm="1">
        <f t="array" aca="1" ref="AM1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7" s="67" cm="1">
        <f t="array" aca="1" ref="AN1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7" s="67" cm="1">
        <f t="array" aca="1" ref="AO1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7" s="67" cm="1">
        <f t="array" aca="1" ref="AP1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7" s="67" cm="1">
        <f t="array" aca="1" ref="AQ1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7" s="67" cm="1">
        <f t="array" aca="1" ref="AR1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7" s="67" cm="1">
        <f t="array" aca="1" ref="AS1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7" s="67" cm="1">
        <f t="array" aca="1" ref="AT1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7" s="67" cm="1">
        <f t="array" aca="1" ref="AU1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7" s="67" cm="1">
        <f t="array" aca="1" ref="AV1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7" s="67" cm="1">
        <f t="array" aca="1" ref="AW1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7" s="67" cm="1">
        <f t="array" aca="1" ref="AX1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7" s="67" cm="1">
        <f t="array" aca="1" ref="AY1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7" s="67" cm="1">
        <f t="array" aca="1" ref="AZ1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7" s="67" cm="1">
        <f t="array" aca="1" ref="BA1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8" spans="1:53" x14ac:dyDescent="0.3">
      <c r="A18" s="78" t="str">
        <f>IFERROR(Mérföldkövek[[#This Row],[Feladat ID]],"")</f>
        <v>ProjektSzám-GyV-BF.01</v>
      </c>
      <c r="B18" s="70" t="str">
        <f>IFERROR(Mérföldkövek[[#This Row],[Feladat leírás]],"")</f>
        <v>18-as szabás</v>
      </c>
      <c r="C18" s="71">
        <f ca="1">IFERROR(Mérföldkövek[[#This Row],[Kezdés]],"")</f>
        <v>45833</v>
      </c>
      <c r="D18" s="71">
        <f ca="1">IFERROR(Mérföldkövek[[#This Row],[Befejezés]],"")</f>
        <v>45833</v>
      </c>
      <c r="E18" s="70" t="str">
        <f>IFERROR(Mérföldkövek[[#This Row],[Kockázat]],"")</f>
        <v>Terv szerint</v>
      </c>
      <c r="F18" s="70" t="str">
        <f>IFERROR(Mérföldkövek[[#This Row],[Részleg 02]],"")</f>
        <v>Gyártásvezetés</v>
      </c>
      <c r="G18" s="70" t="str">
        <f>IFERROR(Mérföldkövek[[#This Row],[Részleg 01]],"")</f>
        <v>Asztalos</v>
      </c>
      <c r="H18" s="82">
        <f>IFERROR(Mérföldkövek[[#This Row],[Volumen]],"")</f>
        <v>70</v>
      </c>
      <c r="I18" s="70">
        <f>IFERROR(Mérföldkövek[[#This Row],[Humánerő]],"")</f>
        <v>2</v>
      </c>
      <c r="J18" s="80">
        <f>IFERROR(Mérföldkövek[[#This Row],[Egység idő]],"")</f>
        <v>3.0555555555555557E-3</v>
      </c>
      <c r="K18" s="80">
        <f>IFERROR(Mérföldkövek[[#This Row],[Tervezett Munkaidő]],"")</f>
        <v>0.42777777777777781</v>
      </c>
      <c r="L18" s="67" cm="1">
        <f t="array" aca="1" ref="L1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8" s="67" cm="1">
        <f t="array" aca="1" ref="M1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8" s="67" cm="1">
        <f t="array" aca="1" ref="N1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8" s="67" cm="1">
        <f t="array" aca="1" ref="O1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8" s="67" cm="1">
        <f t="array" aca="1" ref="P1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8" s="67" cm="1">
        <f t="array" aca="1" ref="Q1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8" s="67" cm="1">
        <f t="array" aca="1" ref="R1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8" s="67" cm="1">
        <f t="array" aca="1" ref="S1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8" s="67" cm="1">
        <f t="array" aca="1" ref="T1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8" s="67" cm="1">
        <f t="array" aca="1" ref="U1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8" s="67" cm="1">
        <f t="array" aca="1" ref="V18" ca="1">IFERROR(IF(AND(INDIRECT("Mérföldkövek[@Kezdés]")&lt;=V$3,V$3&lt;=INDIRECT("Mérföldkövek[@Befejezés]"),NETWORKDAYS(V$3,V$3,0)&lt;&gt;0), INDIRECT("Mérföldkövek[@[Tervezettidő]]")/INDIRECT("Mérföldkövek[@[Napok száma]]"),0),0)</f>
        <v>0.21388888888888891</v>
      </c>
      <c r="W18" s="67" cm="1">
        <f t="array" aca="1" ref="W1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8" s="67" cm="1">
        <f t="array" aca="1" ref="X1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8" s="67" cm="1">
        <f t="array" aca="1" ref="Y1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8" s="67" cm="1">
        <f t="array" aca="1" ref="Z1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8" s="67" cm="1">
        <f t="array" aca="1" ref="AA1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8" s="67" cm="1">
        <f t="array" aca="1" ref="AB1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8" s="67" cm="1">
        <f t="array" aca="1" ref="AC1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8" s="67" cm="1">
        <f t="array" aca="1" ref="AD1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8" s="67" cm="1">
        <f t="array" aca="1" ref="AE1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8" s="67" cm="1">
        <f t="array" aca="1" ref="AF1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8" s="67" cm="1">
        <f t="array" aca="1" ref="AG1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8" s="67" cm="1">
        <f t="array" aca="1" ref="AH1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8" s="67" cm="1">
        <f t="array" aca="1" ref="AI1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8" s="67" cm="1">
        <f t="array" aca="1" ref="AJ1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8" s="67" cm="1">
        <f t="array" aca="1" ref="AK1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8" s="67" cm="1">
        <f t="array" aca="1" ref="AL1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8" s="67" cm="1">
        <f t="array" aca="1" ref="AM1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8" s="67" cm="1">
        <f t="array" aca="1" ref="AN1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8" s="67" cm="1">
        <f t="array" aca="1" ref="AO1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8" s="67" cm="1">
        <f t="array" aca="1" ref="AP1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8" s="67" cm="1">
        <f t="array" aca="1" ref="AQ1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8" s="67" cm="1">
        <f t="array" aca="1" ref="AR1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8" s="67" cm="1">
        <f t="array" aca="1" ref="AS1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8" s="67" cm="1">
        <f t="array" aca="1" ref="AT1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8" s="67" cm="1">
        <f t="array" aca="1" ref="AU1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8" s="67" cm="1">
        <f t="array" aca="1" ref="AV1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8" s="67" cm="1">
        <f t="array" aca="1" ref="AW1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8" s="67" cm="1">
        <f t="array" aca="1" ref="AX1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8" s="67" cm="1">
        <f t="array" aca="1" ref="AY1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8" s="67" cm="1">
        <f t="array" aca="1" ref="AZ1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8" s="67" cm="1">
        <f t="array" aca="1" ref="BA1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9" spans="1:53" x14ac:dyDescent="0.3">
      <c r="A19" s="78" t="str">
        <f>IFERROR(Mérföldkövek[[#This Row],[Feladat ID]],"")</f>
        <v>ProjektSzám-GyV-BF.02</v>
      </c>
      <c r="B19" s="70" t="str">
        <f>IFERROR(Mérföldkövek[[#This Row],[Feladat leírás]],"")</f>
        <v>CNC kontúr+ minta</v>
      </c>
      <c r="C19" s="71">
        <f ca="1">IFERROR(Mérföldkövek[[#This Row],[Kezdés]],"")</f>
        <v>45834</v>
      </c>
      <c r="D19" s="71">
        <f ca="1">IFERROR(Mérföldkövek[[#This Row],[Befejezés]],"")</f>
        <v>45835</v>
      </c>
      <c r="E19" s="70" t="str">
        <f>IFERROR(Mérföldkövek[[#This Row],[Kockázat]],"")</f>
        <v>Terv szerint</v>
      </c>
      <c r="F19" s="70" t="str">
        <f>IFERROR(Mérföldkövek[[#This Row],[Részleg 02]],"")</f>
        <v>Gyártásvezetés</v>
      </c>
      <c r="G19" s="70" t="str">
        <f>IFERROR(Mérföldkövek[[#This Row],[Részleg 01]],"")</f>
        <v>CNC</v>
      </c>
      <c r="H19" s="82">
        <f>IFERROR(Mérföldkövek[[#This Row],[Volumen]],"")</f>
        <v>70</v>
      </c>
      <c r="I19" s="70">
        <f>IFERROR(Mérföldkövek[[#This Row],[Humánerő]],"")</f>
        <v>1</v>
      </c>
      <c r="J19" s="80">
        <f>IFERROR(Mérföldkövek[[#This Row],[Egység idő]],"")</f>
        <v>9.4212962962962957E-3</v>
      </c>
      <c r="K19" s="80">
        <f>IFERROR(Mérföldkövek[[#This Row],[Tervezett Munkaidő]],"")</f>
        <v>0.65949074074074066</v>
      </c>
      <c r="L19" s="67" cm="1">
        <f t="array" aca="1" ref="L1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9" s="67" cm="1">
        <f t="array" aca="1" ref="M1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9" s="67" cm="1">
        <f t="array" aca="1" ref="N1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9" s="67" cm="1">
        <f t="array" aca="1" ref="O1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9" s="67" cm="1">
        <f t="array" aca="1" ref="P1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9" s="67" cm="1">
        <f t="array" aca="1" ref="Q1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9" s="67" cm="1">
        <f t="array" aca="1" ref="R1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9" s="67" cm="1">
        <f t="array" aca="1" ref="S1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9" s="67" cm="1">
        <f t="array" aca="1" ref="T1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9" s="67" cm="1">
        <f t="array" aca="1" ref="U1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9" s="67" cm="1">
        <f t="array" aca="1" ref="V1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9" s="67" cm="1">
        <f t="array" aca="1" ref="W19" ca="1">IFERROR(IF(AND(INDIRECT("Mérföldkövek[@Kezdés]")&lt;=W$3,W$3&lt;=INDIRECT("Mérföldkövek[@Befejezés]"),NETWORKDAYS(W$3,W$3,0)&lt;&gt;0), INDIRECT("Mérföldkövek[@[Tervezettidő]]")/INDIRECT("Mérföldkövek[@[Napok száma]]"),0),0)</f>
        <v>0.32974537037037033</v>
      </c>
      <c r="X19" s="67" cm="1">
        <f t="array" aca="1" ref="X19" ca="1">IFERROR(IF(AND(INDIRECT("Mérföldkövek[@Kezdés]")&lt;=X$3,X$3&lt;=INDIRECT("Mérföldkövek[@Befejezés]"),NETWORKDAYS(X$3,X$3,0)&lt;&gt;0), INDIRECT("Mérföldkövek[@[Tervezettidő]]")/INDIRECT("Mérföldkövek[@[Napok száma]]"),0),0)</f>
        <v>0.32974537037037033</v>
      </c>
      <c r="Y19" s="67" cm="1">
        <f t="array" aca="1" ref="Y1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9" s="67" cm="1">
        <f t="array" aca="1" ref="Z1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9" s="67" cm="1">
        <f t="array" aca="1" ref="AA1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9" s="67" cm="1">
        <f t="array" aca="1" ref="AB1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9" s="67" cm="1">
        <f t="array" aca="1" ref="AC1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9" s="67" cm="1">
        <f t="array" aca="1" ref="AD1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9" s="67" cm="1">
        <f t="array" aca="1" ref="AE1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9" s="67" cm="1">
        <f t="array" aca="1" ref="AF1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9" s="67" cm="1">
        <f t="array" aca="1" ref="AG1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9" s="67" cm="1">
        <f t="array" aca="1" ref="AH1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9" s="67" cm="1">
        <f t="array" aca="1" ref="AI1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9" s="67" cm="1">
        <f t="array" aca="1" ref="AJ1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9" s="67" cm="1">
        <f t="array" aca="1" ref="AK1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9" s="67" cm="1">
        <f t="array" aca="1" ref="AL1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9" s="67" cm="1">
        <f t="array" aca="1" ref="AM1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9" s="67" cm="1">
        <f t="array" aca="1" ref="AN1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9" s="67" cm="1">
        <f t="array" aca="1" ref="AO1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9" s="67" cm="1">
        <f t="array" aca="1" ref="AP1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9" s="67" cm="1">
        <f t="array" aca="1" ref="AQ1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9" s="67" cm="1">
        <f t="array" aca="1" ref="AR1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9" s="67" cm="1">
        <f t="array" aca="1" ref="AS1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9" s="67" cm="1">
        <f t="array" aca="1" ref="AT1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9" s="67" cm="1">
        <f t="array" aca="1" ref="AU1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9" s="67" cm="1">
        <f t="array" aca="1" ref="AV1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9" s="67" cm="1">
        <f t="array" aca="1" ref="AW1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9" s="67" cm="1">
        <f t="array" aca="1" ref="AX1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9" s="67" cm="1">
        <f t="array" aca="1" ref="AY1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9" s="67" cm="1">
        <f t="array" aca="1" ref="AZ1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9" s="67" cm="1">
        <f t="array" aca="1" ref="BA1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20" spans="1:53" x14ac:dyDescent="0.3">
      <c r="A20" s="78" t="str">
        <f>IFERROR(Mérföldkövek[[#This Row],[Feladat ID]],"")</f>
        <v>ProjektSzám-GyV-BF.03</v>
      </c>
      <c r="B20" s="70" t="str">
        <f>IFERROR(Mérföldkövek[[#This Row],[Feladat leírás]],"")</f>
        <v>Csiszolás</v>
      </c>
      <c r="C20" s="71">
        <f ca="1">IFERROR(Mérföldkövek[[#This Row],[Kezdés]],"")</f>
        <v>45838</v>
      </c>
      <c r="D20" s="71">
        <f ca="1">IFERROR(Mérföldkövek[[#This Row],[Befejezés]],"")</f>
        <v>45839</v>
      </c>
      <c r="E20" s="70" t="str">
        <f>IFERROR(Mérföldkövek[[#This Row],[Kockázat]],"")</f>
        <v>Terv szerint</v>
      </c>
      <c r="F20" s="70" t="str">
        <f>IFERROR(Mérföldkövek[[#This Row],[Részleg 02]],"")</f>
        <v>Gyártásvezetés</v>
      </c>
      <c r="G20" s="70" t="str">
        <f>IFERROR(Mérföldkövek[[#This Row],[Részleg 01]],"")</f>
        <v>Összeszerelő</v>
      </c>
      <c r="H20" s="82">
        <f>IFERROR(Mérföldkövek[[#This Row],[Volumen]],"")</f>
        <v>70</v>
      </c>
      <c r="I20" s="70">
        <f>IFERROR(Mérföldkövek[[#This Row],[Humánerő]],"")</f>
        <v>1</v>
      </c>
      <c r="J20" s="80">
        <f>IFERROR(Mérföldkövek[[#This Row],[Egység idő]],"")</f>
        <v>9.4212962962962957E-3</v>
      </c>
      <c r="K20" s="80">
        <f>IFERROR(Mérföldkövek[[#This Row],[Tervezett Munkaidő]],"")</f>
        <v>0.65949074074074066</v>
      </c>
      <c r="L20" s="67" cm="1">
        <f t="array" aca="1" ref="L2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20" s="67" cm="1">
        <f t="array" aca="1" ref="M2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20" s="67" cm="1">
        <f t="array" aca="1" ref="N2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20" s="67" cm="1">
        <f t="array" aca="1" ref="O2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20" s="67" cm="1">
        <f t="array" aca="1" ref="P2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20" s="67" cm="1">
        <f t="array" aca="1" ref="Q2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20" s="67" cm="1">
        <f t="array" aca="1" ref="R2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20" s="67" cm="1">
        <f t="array" aca="1" ref="S2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20" s="67" cm="1">
        <f t="array" aca="1" ref="T2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20" s="67" cm="1">
        <f t="array" aca="1" ref="U2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20" s="67" cm="1">
        <f t="array" aca="1" ref="V2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20" s="67" cm="1">
        <f t="array" aca="1" ref="W2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20" s="67" cm="1">
        <f t="array" aca="1" ref="X2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20" s="67" cm="1">
        <f t="array" aca="1" ref="Y2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20" s="67" cm="1">
        <f t="array" aca="1" ref="Z2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20" s="67" cm="1">
        <f t="array" aca="1" ref="AA20" ca="1">IFERROR(IF(AND(INDIRECT("Mérföldkövek[@Kezdés]")&lt;=AA$3,AA$3&lt;=INDIRECT("Mérföldkövek[@Befejezés]"),NETWORKDAYS(AA$3,AA$3,0)&lt;&gt;0), INDIRECT("Mérföldkövek[@[Tervezettidő]]")/INDIRECT("Mérföldkövek[@[Napok száma]]"),0),0)</f>
        <v>0.32974537037037033</v>
      </c>
      <c r="AB20" s="67" cm="1">
        <f t="array" aca="1" ref="AB20" ca="1">IFERROR(IF(AND(INDIRECT("Mérföldkövek[@Kezdés]")&lt;=AB$3,AB$3&lt;=INDIRECT("Mérföldkövek[@Befejezés]"),NETWORKDAYS(AB$3,AB$3,0)&lt;&gt;0), INDIRECT("Mérföldkövek[@[Tervezettidő]]")/INDIRECT("Mérföldkövek[@[Napok száma]]"),0),0)</f>
        <v>0.32974537037037033</v>
      </c>
      <c r="AC20" s="67" cm="1">
        <f t="array" aca="1" ref="AC2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20" s="67" cm="1">
        <f t="array" aca="1" ref="AD2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20" s="67" cm="1">
        <f t="array" aca="1" ref="AE2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20" s="67" cm="1">
        <f t="array" aca="1" ref="AF2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20" s="67" cm="1">
        <f t="array" aca="1" ref="AG2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20" s="67" cm="1">
        <f t="array" aca="1" ref="AH2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20" s="67" cm="1">
        <f t="array" aca="1" ref="AI2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20" s="67" cm="1">
        <f t="array" aca="1" ref="AJ2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20" s="67" cm="1">
        <f t="array" aca="1" ref="AK2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20" s="67" cm="1">
        <f t="array" aca="1" ref="AL2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20" s="67" cm="1">
        <f t="array" aca="1" ref="AM2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20" s="67" cm="1">
        <f t="array" aca="1" ref="AN2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20" s="67" cm="1">
        <f t="array" aca="1" ref="AO2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20" s="67" cm="1">
        <f t="array" aca="1" ref="AP2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20" s="67" cm="1">
        <f t="array" aca="1" ref="AQ2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20" s="67" cm="1">
        <f t="array" aca="1" ref="AR2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20" s="67" cm="1">
        <f t="array" aca="1" ref="AS2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20" s="67" cm="1">
        <f t="array" aca="1" ref="AT2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20" s="67" cm="1">
        <f t="array" aca="1" ref="AU2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20" s="67" cm="1">
        <f t="array" aca="1" ref="AV2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20" s="67" cm="1">
        <f t="array" aca="1" ref="AW2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20" s="67" cm="1">
        <f t="array" aca="1" ref="AX2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20" s="67" cm="1">
        <f t="array" aca="1" ref="AY2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20" s="67" cm="1">
        <f t="array" aca="1" ref="AZ2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20" s="67" cm="1">
        <f t="array" aca="1" ref="BA2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21" spans="1:53" x14ac:dyDescent="0.3">
      <c r="A21" s="78" t="str">
        <f>IFERROR(Mérföldkövek[[#This Row],[Feladat ID]],"")</f>
        <v>ProjektSzám-GyV-BF.04</v>
      </c>
      <c r="B21" s="70" t="str">
        <f>IFERROR(Mérföldkövek[[#This Row],[Feladat leírás]],"")</f>
        <v>Fújás</v>
      </c>
      <c r="C21" s="71">
        <f ca="1">IFERROR(Mérföldkövek[[#This Row],[Kezdés]],"")</f>
        <v>45838</v>
      </c>
      <c r="D21" s="71">
        <f ca="1">IFERROR(Mérföldkövek[[#This Row],[Befejezés]],"")</f>
        <v>45838</v>
      </c>
      <c r="E21" s="70" t="str">
        <f>IFERROR(Mérföldkövek[[#This Row],[Kockázat]],"")</f>
        <v>Terv szerint</v>
      </c>
      <c r="F21" s="70" t="str">
        <f>IFERROR(Mérföldkövek[[#This Row],[Részleg 02]],"")</f>
        <v>Gyártásvezetés</v>
      </c>
      <c r="G21" s="70" t="str">
        <f>IFERROR(Mérföldkövek[[#This Row],[Részleg 01]],"")</f>
        <v>Összeszerelő</v>
      </c>
      <c r="H21" s="82">
        <f>IFERROR(Mérföldkövek[[#This Row],[Volumen]],"")</f>
        <v>70</v>
      </c>
      <c r="I21" s="70">
        <f>IFERROR(Mérföldkövek[[#This Row],[Humánerő]],"")</f>
        <v>1</v>
      </c>
      <c r="J21" s="80">
        <f>IFERROR(Mérföldkövek[[#This Row],[Egység idő]],"")</f>
        <v>2.5000000000000001E-3</v>
      </c>
      <c r="K21" s="80">
        <f>IFERROR(Mérföldkövek[[#This Row],[Tervezett Munkaidő]],"")</f>
        <v>0.17500000000000002</v>
      </c>
      <c r="L21" s="67" cm="1">
        <f t="array" aca="1" ref="L2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21" s="67" cm="1">
        <f t="array" aca="1" ref="M2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21" s="67" cm="1">
        <f t="array" aca="1" ref="N2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21" s="67" cm="1">
        <f t="array" aca="1" ref="O2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21" s="67" cm="1">
        <f t="array" aca="1" ref="P2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21" s="67" cm="1">
        <f t="array" aca="1" ref="Q2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21" s="67" cm="1">
        <f t="array" aca="1" ref="R2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21" s="67" cm="1">
        <f t="array" aca="1" ref="S2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21" s="67" cm="1">
        <f t="array" aca="1" ref="T2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21" s="67" cm="1">
        <f t="array" aca="1" ref="U2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21" s="67" cm="1">
        <f t="array" aca="1" ref="V2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21" s="67" cm="1">
        <f t="array" aca="1" ref="W2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21" s="67" cm="1">
        <f t="array" aca="1" ref="X2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21" s="67" cm="1">
        <f t="array" aca="1" ref="Y2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21" s="67" cm="1">
        <f t="array" aca="1" ref="Z2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21" s="67" cm="1">
        <f t="array" aca="1" ref="AA21" ca="1">IFERROR(IF(AND(INDIRECT("Mérföldkövek[@Kezdés]")&lt;=AA$3,AA$3&lt;=INDIRECT("Mérföldkövek[@Befejezés]"),NETWORKDAYS(AA$3,AA$3,0)&lt;&gt;0), INDIRECT("Mérföldkövek[@[Tervezettidő]]")/INDIRECT("Mérföldkövek[@[Napok száma]]"),0),0)</f>
        <v>0.17500000000000002</v>
      </c>
      <c r="AB21" s="67" cm="1">
        <f t="array" aca="1" ref="AB2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21" s="67" cm="1">
        <f t="array" aca="1" ref="AC2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21" s="67" cm="1">
        <f t="array" aca="1" ref="AD2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21" s="67" cm="1">
        <f t="array" aca="1" ref="AE2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21" s="67" cm="1">
        <f t="array" aca="1" ref="AF2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21" s="67" cm="1">
        <f t="array" aca="1" ref="AG2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21" s="67" cm="1">
        <f t="array" aca="1" ref="AH2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21" s="67" cm="1">
        <f t="array" aca="1" ref="AI2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21" s="67" cm="1">
        <f t="array" aca="1" ref="AJ2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21" s="67" cm="1">
        <f t="array" aca="1" ref="AK2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21" s="67" cm="1">
        <f t="array" aca="1" ref="AL2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21" s="67" cm="1">
        <f t="array" aca="1" ref="AM2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21" s="67" cm="1">
        <f t="array" aca="1" ref="AN2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21" s="67" cm="1">
        <f t="array" aca="1" ref="AO2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21" s="67" cm="1">
        <f t="array" aca="1" ref="AP2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21" s="67" cm="1">
        <f t="array" aca="1" ref="AQ2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21" s="67" cm="1">
        <f t="array" aca="1" ref="AR2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21" s="67" cm="1">
        <f t="array" aca="1" ref="AS2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21" s="67" cm="1">
        <f t="array" aca="1" ref="AT2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21" s="67" cm="1">
        <f t="array" aca="1" ref="AU2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21" s="67" cm="1">
        <f t="array" aca="1" ref="AV2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21" s="67" cm="1">
        <f t="array" aca="1" ref="AW2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21" s="67" cm="1">
        <f t="array" aca="1" ref="AX2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21" s="67" cm="1">
        <f t="array" aca="1" ref="AY2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21" s="67" cm="1">
        <f t="array" aca="1" ref="AZ2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21" s="67" cm="1">
        <f t="array" aca="1" ref="BA2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22" spans="1:53" x14ac:dyDescent="0.3">
      <c r="A22" s="78" t="str">
        <f>IFERROR(Mérföldkövek[[#This Row],[Feladat ID]],"")</f>
        <v>ProjektSzám-GyV-BF.05</v>
      </c>
      <c r="B22" s="70" t="str">
        <f>IFERROR(Mérföldkövek[[#This Row],[Feladat leírás]],"")</f>
        <v>Ragasztó Csiszolás</v>
      </c>
      <c r="C22" s="71">
        <f ca="1">IFERROR(Mérföldkövek[[#This Row],[Kezdés]],"")</f>
        <v>45839</v>
      </c>
      <c r="D22" s="71">
        <f ca="1">IFERROR(Mérföldkövek[[#This Row],[Befejezés]],"")</f>
        <v>45839</v>
      </c>
      <c r="E22" s="70" t="str">
        <f>IFERROR(Mérföldkövek[[#This Row],[Kockázat]],"")</f>
        <v>Terv szerint</v>
      </c>
      <c r="F22" s="70" t="str">
        <f>IFERROR(Mérföldkövek[[#This Row],[Részleg 02]],"")</f>
        <v>Gyártásvezetés</v>
      </c>
      <c r="G22" s="70" t="str">
        <f>IFERROR(Mérföldkövek[[#This Row],[Részleg 01]],"")</f>
        <v>Fóliázó</v>
      </c>
      <c r="H22" s="82">
        <f>IFERROR(Mérföldkövek[[#This Row],[Volumen]],"")</f>
        <v>3</v>
      </c>
      <c r="I22" s="70">
        <f>IFERROR(Mérföldkövek[[#This Row],[Humánerő]],"")</f>
        <v>1</v>
      </c>
      <c r="J22" s="80">
        <f>IFERROR(Mérföldkövek[[#This Row],[Egység idő]],"")</f>
        <v>3.2638888888888891E-3</v>
      </c>
      <c r="K22" s="80">
        <f>IFERROR(Mérföldkövek[[#This Row],[Tervezett Munkaidő]],"")</f>
        <v>9.7916666666666673E-3</v>
      </c>
      <c r="L22" s="67" cm="1">
        <f t="array" aca="1" ref="L2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22" s="67" cm="1">
        <f t="array" aca="1" ref="M2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22" s="67" cm="1">
        <f t="array" aca="1" ref="N2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22" s="67" cm="1">
        <f t="array" aca="1" ref="O2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22" s="67" cm="1">
        <f t="array" aca="1" ref="P2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22" s="67" cm="1">
        <f t="array" aca="1" ref="Q2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22" s="67" cm="1">
        <f t="array" aca="1" ref="R2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22" s="67" cm="1">
        <f t="array" aca="1" ref="S2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22" s="67" cm="1">
        <f t="array" aca="1" ref="T2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22" s="67" cm="1">
        <f t="array" aca="1" ref="U2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22" s="67" cm="1">
        <f t="array" aca="1" ref="V2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22" s="67" cm="1">
        <f t="array" aca="1" ref="W2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22" s="67" cm="1">
        <f t="array" aca="1" ref="X2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22" s="67" cm="1">
        <f t="array" aca="1" ref="Y2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22" s="67" cm="1">
        <f t="array" aca="1" ref="Z2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22" s="67" cm="1">
        <f t="array" aca="1" ref="AA2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22" s="67" cm="1">
        <f t="array" aca="1" ref="AB22" ca="1">IFERROR(IF(AND(INDIRECT("Mérföldkövek[@Kezdés]")&lt;=AB$3,AB$3&lt;=INDIRECT("Mérföldkövek[@Befejezés]"),NETWORKDAYS(AB$3,AB$3,0)&lt;&gt;0), INDIRECT("Mérföldkövek[@[Tervezettidő]]")/INDIRECT("Mérföldkövek[@[Napok száma]]"),0),0)</f>
        <v>9.7916666666666673E-3</v>
      </c>
      <c r="AC22" s="67" cm="1">
        <f t="array" aca="1" ref="AC2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22" s="67" cm="1">
        <f t="array" aca="1" ref="AD2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22" s="67" cm="1">
        <f t="array" aca="1" ref="AE2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22" s="67" cm="1">
        <f t="array" aca="1" ref="AF2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22" s="67" cm="1">
        <f t="array" aca="1" ref="AG2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22" s="67" cm="1">
        <f t="array" aca="1" ref="AH2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22" s="67" cm="1">
        <f t="array" aca="1" ref="AI2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22" s="67" cm="1">
        <f t="array" aca="1" ref="AJ2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22" s="67" cm="1">
        <f t="array" aca="1" ref="AK2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22" s="67" cm="1">
        <f t="array" aca="1" ref="AL2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22" s="67" cm="1">
        <f t="array" aca="1" ref="AM2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22" s="67" cm="1">
        <f t="array" aca="1" ref="AN2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22" s="67" cm="1">
        <f t="array" aca="1" ref="AO2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22" s="67" cm="1">
        <f t="array" aca="1" ref="AP2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22" s="67" cm="1">
        <f t="array" aca="1" ref="AQ2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22" s="67" cm="1">
        <f t="array" aca="1" ref="AR2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22" s="67" cm="1">
        <f t="array" aca="1" ref="AS2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22" s="67" cm="1">
        <f t="array" aca="1" ref="AT2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22" s="67" cm="1">
        <f t="array" aca="1" ref="AU2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22" s="67" cm="1">
        <f t="array" aca="1" ref="AV2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22" s="67" cm="1">
        <f t="array" aca="1" ref="AW2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22" s="67" cm="1">
        <f t="array" aca="1" ref="AX2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22" s="67" cm="1">
        <f t="array" aca="1" ref="AY2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22" s="67" cm="1">
        <f t="array" aca="1" ref="AZ2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22" s="67" cm="1">
        <f t="array" aca="1" ref="BA2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23" spans="1:53" x14ac:dyDescent="0.3">
      <c r="A23" s="78" t="str">
        <f>IFERROR(Mérföldkövek[[#This Row],[Feladat ID]],"")</f>
        <v>ProjektSzám-GyV-BF.06</v>
      </c>
      <c r="B23" s="70" t="str">
        <f>IFERROR(Mérföldkövek[[#This Row],[Feladat leírás]],"")</f>
        <v>Fóliázás</v>
      </c>
      <c r="C23" s="71">
        <f ca="1">IFERROR(Mérföldkövek[[#This Row],[Kezdés]],"")</f>
        <v>45839</v>
      </c>
      <c r="D23" s="71">
        <f ca="1">IFERROR(Mérföldkövek[[#This Row],[Befejezés]],"")</f>
        <v>45839</v>
      </c>
      <c r="E23" s="70" t="str">
        <f>IFERROR(Mérföldkövek[[#This Row],[Kockázat]],"")</f>
        <v>Terv szerint</v>
      </c>
      <c r="F23" s="70" t="str">
        <f>IFERROR(Mérföldkövek[[#This Row],[Részleg 02]],"")</f>
        <v>Gyártásvezetés</v>
      </c>
      <c r="G23" s="70" t="str">
        <f>IFERROR(Mérföldkövek[[#This Row],[Részleg 01]],"")</f>
        <v>Fóliázó</v>
      </c>
      <c r="H23" s="82">
        <f>IFERROR(Mérföldkövek[[#This Row],[Volumen]],"")</f>
        <v>3</v>
      </c>
      <c r="I23" s="70">
        <f>IFERROR(Mérföldkövek[[#This Row],[Humánerő]],"")</f>
        <v>2</v>
      </c>
      <c r="J23" s="80">
        <f>IFERROR(Mérföldkövek[[#This Row],[Egység idő]],"")</f>
        <v>7.2916666666666668E-3</v>
      </c>
      <c r="K23" s="80">
        <f>IFERROR(Mérföldkövek[[#This Row],[Tervezett Munkaidő]],"")</f>
        <v>4.3749999999999997E-2</v>
      </c>
      <c r="L23" s="67" cm="1">
        <f t="array" aca="1" ref="L2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23" s="67" cm="1">
        <f t="array" aca="1" ref="M2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23" s="67" cm="1">
        <f t="array" aca="1" ref="N2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23" s="67" cm="1">
        <f t="array" aca="1" ref="O2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23" s="67" cm="1">
        <f t="array" aca="1" ref="P2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23" s="67" cm="1">
        <f t="array" aca="1" ref="Q2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23" s="67" cm="1">
        <f t="array" aca="1" ref="R2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23" s="67" cm="1">
        <f t="array" aca="1" ref="S2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23" s="67" cm="1">
        <f t="array" aca="1" ref="T2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23" s="67" cm="1">
        <f t="array" aca="1" ref="U2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23" s="67" cm="1">
        <f t="array" aca="1" ref="V2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23" s="67" cm="1">
        <f t="array" aca="1" ref="W2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23" s="67" cm="1">
        <f t="array" aca="1" ref="X2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23" s="67" cm="1">
        <f t="array" aca="1" ref="Y2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23" s="67" cm="1">
        <f t="array" aca="1" ref="Z2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23" s="67" cm="1">
        <f t="array" aca="1" ref="AA2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23" s="67" cm="1">
        <f t="array" aca="1" ref="AB23" ca="1">IFERROR(IF(AND(INDIRECT("Mérföldkövek[@Kezdés]")&lt;=AB$3,AB$3&lt;=INDIRECT("Mérföldkövek[@Befejezés]"),NETWORKDAYS(AB$3,AB$3,0)&lt;&gt;0), INDIRECT("Mérföldkövek[@[Tervezettidő]]")/INDIRECT("Mérföldkövek[@[Napok száma]]"),0),0)</f>
        <v>2.1874999999999999E-2</v>
      </c>
      <c r="AC23" s="67" cm="1">
        <f t="array" aca="1" ref="AC2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23" s="67" cm="1">
        <f t="array" aca="1" ref="AD2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23" s="67" cm="1">
        <f t="array" aca="1" ref="AE2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23" s="67" cm="1">
        <f t="array" aca="1" ref="AF2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23" s="67" cm="1">
        <f t="array" aca="1" ref="AG2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23" s="67" cm="1">
        <f t="array" aca="1" ref="AH2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23" s="67" cm="1">
        <f t="array" aca="1" ref="AI2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23" s="67" cm="1">
        <f t="array" aca="1" ref="AJ2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23" s="67" cm="1">
        <f t="array" aca="1" ref="AK2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23" s="67" cm="1">
        <f t="array" aca="1" ref="AL2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23" s="67" cm="1">
        <f t="array" aca="1" ref="AM2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23" s="67" cm="1">
        <f t="array" aca="1" ref="AN2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23" s="67" cm="1">
        <f t="array" aca="1" ref="AO2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23" s="67" cm="1">
        <f t="array" aca="1" ref="AP2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23" s="67" cm="1">
        <f t="array" aca="1" ref="AQ2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23" s="67" cm="1">
        <f t="array" aca="1" ref="AR2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23" s="67" cm="1">
        <f t="array" aca="1" ref="AS2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23" s="67" cm="1">
        <f t="array" aca="1" ref="AT2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23" s="67" cm="1">
        <f t="array" aca="1" ref="AU2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23" s="67" cm="1">
        <f t="array" aca="1" ref="AV2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23" s="67" cm="1">
        <f t="array" aca="1" ref="AW2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23" s="67" cm="1">
        <f t="array" aca="1" ref="AX2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23" s="67" cm="1">
        <f t="array" aca="1" ref="AY2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23" s="67" cm="1">
        <f t="array" aca="1" ref="AZ2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23" s="67" cm="1">
        <f t="array" aca="1" ref="BA2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24" spans="1:53" x14ac:dyDescent="0.3">
      <c r="A24" s="78" t="str">
        <f>IFERROR(Mérföldkövek[[#This Row],[Feladat ID]],"")</f>
        <v>ProjektSzám-GyV-BF.07</v>
      </c>
      <c r="B24" s="70" t="str">
        <f>IFERROR(Mérföldkövek[[#This Row],[Feladat leírás]],"")</f>
        <v>Kivágás</v>
      </c>
      <c r="C24" s="71">
        <f ca="1">IFERROR(Mérföldkövek[[#This Row],[Kezdés]],"")</f>
        <v>45839</v>
      </c>
      <c r="D24" s="71">
        <f ca="1">IFERROR(Mérföldkövek[[#This Row],[Befejezés]],"")</f>
        <v>45839</v>
      </c>
      <c r="E24" s="70" t="str">
        <f>IFERROR(Mérföldkövek[[#This Row],[Kockázat]],"")</f>
        <v>Terv szerint</v>
      </c>
      <c r="F24" s="70" t="str">
        <f>IFERROR(Mérföldkövek[[#This Row],[Részleg 02]],"")</f>
        <v>Gyártásvezetés</v>
      </c>
      <c r="G24" s="70" t="str">
        <f>IFERROR(Mérföldkövek[[#This Row],[Részleg 01]],"")</f>
        <v>Fóliázó</v>
      </c>
      <c r="H24" s="82">
        <f>IFERROR(Mérföldkövek[[#This Row],[Volumen]],"")</f>
        <v>3</v>
      </c>
      <c r="I24" s="70">
        <f>IFERROR(Mérföldkövek[[#This Row],[Humánerő]],"")</f>
        <v>1</v>
      </c>
      <c r="J24" s="80">
        <f>IFERROR(Mérföldkövek[[#This Row],[Egység idő]],"")</f>
        <v>2.6041666666666665E-3</v>
      </c>
      <c r="K24" s="80">
        <f>IFERROR(Mérföldkövek[[#This Row],[Tervezett Munkaidő]],"")</f>
        <v>7.8125E-3</v>
      </c>
      <c r="L24" s="67" cm="1">
        <f t="array" aca="1" ref="L2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24" s="67" cm="1">
        <f t="array" aca="1" ref="M2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24" s="67" cm="1">
        <f t="array" aca="1" ref="N2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24" s="67" cm="1">
        <f t="array" aca="1" ref="O2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24" s="67" cm="1">
        <f t="array" aca="1" ref="P2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24" s="67" cm="1">
        <f t="array" aca="1" ref="Q2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24" s="67" cm="1">
        <f t="array" aca="1" ref="R2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24" s="67" cm="1">
        <f t="array" aca="1" ref="S2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24" s="67" cm="1">
        <f t="array" aca="1" ref="T2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24" s="67" cm="1">
        <f t="array" aca="1" ref="U2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24" s="67" cm="1">
        <f t="array" aca="1" ref="V2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24" s="67" cm="1">
        <f t="array" aca="1" ref="W2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24" s="67" cm="1">
        <f t="array" aca="1" ref="X2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24" s="67" cm="1">
        <f t="array" aca="1" ref="Y2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24" s="67" cm="1">
        <f t="array" aca="1" ref="Z2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24" s="67" cm="1">
        <f t="array" aca="1" ref="AA2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24" s="67" cm="1">
        <f t="array" aca="1" ref="AB24" ca="1">IFERROR(IF(AND(INDIRECT("Mérföldkövek[@Kezdés]")&lt;=AB$3,AB$3&lt;=INDIRECT("Mérföldkövek[@Befejezés]"),NETWORKDAYS(AB$3,AB$3,0)&lt;&gt;0), INDIRECT("Mérföldkövek[@[Tervezettidő]]")/INDIRECT("Mérföldkövek[@[Napok száma]]"),0),0)</f>
        <v>7.8125E-3</v>
      </c>
      <c r="AC24" s="67" cm="1">
        <f t="array" aca="1" ref="AC2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24" s="67" cm="1">
        <f t="array" aca="1" ref="AD2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24" s="67" cm="1">
        <f t="array" aca="1" ref="AE2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24" s="67" cm="1">
        <f t="array" aca="1" ref="AF2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24" s="67" cm="1">
        <f t="array" aca="1" ref="AG2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24" s="67" cm="1">
        <f t="array" aca="1" ref="AH2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24" s="67" cm="1">
        <f t="array" aca="1" ref="AI2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24" s="67" cm="1">
        <f t="array" aca="1" ref="AJ2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24" s="67" cm="1">
        <f t="array" aca="1" ref="AK2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24" s="67" cm="1">
        <f t="array" aca="1" ref="AL2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24" s="67" cm="1">
        <f t="array" aca="1" ref="AM2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24" s="67" cm="1">
        <f t="array" aca="1" ref="AN2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24" s="67" cm="1">
        <f t="array" aca="1" ref="AO2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24" s="67" cm="1">
        <f t="array" aca="1" ref="AP2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24" s="67" cm="1">
        <f t="array" aca="1" ref="AQ2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24" s="67" cm="1">
        <f t="array" aca="1" ref="AR2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24" s="67" cm="1">
        <f t="array" aca="1" ref="AS2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24" s="67" cm="1">
        <f t="array" aca="1" ref="AT2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24" s="67" cm="1">
        <f t="array" aca="1" ref="AU2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24" s="67" cm="1">
        <f t="array" aca="1" ref="AV2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24" s="67" cm="1">
        <f t="array" aca="1" ref="AW2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24" s="67" cm="1">
        <f t="array" aca="1" ref="AX2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24" s="67" cm="1">
        <f t="array" aca="1" ref="AY2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24" s="67" cm="1">
        <f t="array" aca="1" ref="AZ2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24" s="67" cm="1">
        <f t="array" aca="1" ref="BA2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25" spans="1:53" x14ac:dyDescent="0.3">
      <c r="A25" s="78" t="str">
        <f>IFERROR(Mérföldkövek[[#This Row],[Feladat ID]],"")</f>
        <v>ProjektSzám-GyV-BF.08</v>
      </c>
      <c r="B25" s="70" t="str">
        <f>IFERROR(Mérföldkövek[[#This Row],[Feladat leírás]],"")</f>
        <v>Visszafordítás</v>
      </c>
      <c r="C25" s="71">
        <f ca="1">IFERROR(Mérföldkövek[[#This Row],[Kezdés]],"")</f>
        <v>45839</v>
      </c>
      <c r="D25" s="71">
        <f ca="1">IFERROR(Mérföldkövek[[#This Row],[Befejezés]],"")</f>
        <v>45839</v>
      </c>
      <c r="E25" s="70" t="str">
        <f>IFERROR(Mérföldkövek[[#This Row],[Kockázat]],"")</f>
        <v>Terv szerint</v>
      </c>
      <c r="F25" s="70" t="str">
        <f>IFERROR(Mérföldkövek[[#This Row],[Részleg 02]],"")</f>
        <v>Gyártásvezetés</v>
      </c>
      <c r="G25" s="70" t="str">
        <f>IFERROR(Mérföldkövek[[#This Row],[Részleg 01]],"")</f>
        <v>Fóliázó</v>
      </c>
      <c r="H25" s="82">
        <f>IFERROR(Mérföldkövek[[#This Row],[Volumen]],"")</f>
        <v>3</v>
      </c>
      <c r="I25" s="70">
        <f>IFERROR(Mérföldkövek[[#This Row],[Humánerő]],"")</f>
        <v>1</v>
      </c>
      <c r="J25" s="80">
        <f>IFERROR(Mérföldkövek[[#This Row],[Egység idő]],"")</f>
        <v>6.9444444444444441E-3</v>
      </c>
      <c r="K25" s="80">
        <f>IFERROR(Mérföldkövek[[#This Row],[Tervezett Munkaidő]],"")</f>
        <v>2.0833333333333332E-2</v>
      </c>
      <c r="L25" s="67" cm="1">
        <f t="array" aca="1" ref="L2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25" s="67" cm="1">
        <f t="array" aca="1" ref="M2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25" s="67" cm="1">
        <f t="array" aca="1" ref="N2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25" s="67" cm="1">
        <f t="array" aca="1" ref="O2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25" s="67" cm="1">
        <f t="array" aca="1" ref="P2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25" s="67" cm="1">
        <f t="array" aca="1" ref="Q2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25" s="67" cm="1">
        <f t="array" aca="1" ref="R2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25" s="67" cm="1">
        <f t="array" aca="1" ref="S2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25" s="67" cm="1">
        <f t="array" aca="1" ref="T2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25" s="67" cm="1">
        <f t="array" aca="1" ref="U2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25" s="67" cm="1">
        <f t="array" aca="1" ref="V2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25" s="67" cm="1">
        <f t="array" aca="1" ref="W2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25" s="67" cm="1">
        <f t="array" aca="1" ref="X2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25" s="67" cm="1">
        <f t="array" aca="1" ref="Y2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25" s="67" cm="1">
        <f t="array" aca="1" ref="Z2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25" s="67" cm="1">
        <f t="array" aca="1" ref="AA2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25" s="67" cm="1">
        <f t="array" aca="1" ref="AB25" ca="1">IFERROR(IF(AND(INDIRECT("Mérföldkövek[@Kezdés]")&lt;=AB$3,AB$3&lt;=INDIRECT("Mérföldkövek[@Befejezés]"),NETWORKDAYS(AB$3,AB$3,0)&lt;&gt;0), INDIRECT("Mérföldkövek[@[Tervezettidő]]")/INDIRECT("Mérföldkövek[@[Napok száma]]"),0),0)</f>
        <v>2.0833333333333332E-2</v>
      </c>
      <c r="AC25" s="67" cm="1">
        <f t="array" aca="1" ref="AC2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25" s="67" cm="1">
        <f t="array" aca="1" ref="AD2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25" s="67" cm="1">
        <f t="array" aca="1" ref="AE2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25" s="67" cm="1">
        <f t="array" aca="1" ref="AF2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25" s="67" cm="1">
        <f t="array" aca="1" ref="AG2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25" s="67" cm="1">
        <f t="array" aca="1" ref="AH2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25" s="67" cm="1">
        <f t="array" aca="1" ref="AI2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25" s="67" cm="1">
        <f t="array" aca="1" ref="AJ2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25" s="67" cm="1">
        <f t="array" aca="1" ref="AK2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25" s="67" cm="1">
        <f t="array" aca="1" ref="AL2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25" s="67" cm="1">
        <f t="array" aca="1" ref="AM2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25" s="67" cm="1">
        <f t="array" aca="1" ref="AN2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25" s="67" cm="1">
        <f t="array" aca="1" ref="AO2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25" s="67" cm="1">
        <f t="array" aca="1" ref="AP2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25" s="67" cm="1">
        <f t="array" aca="1" ref="AQ2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25" s="67" cm="1">
        <f t="array" aca="1" ref="AR2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25" s="67" cm="1">
        <f t="array" aca="1" ref="AS2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25" s="67" cm="1">
        <f t="array" aca="1" ref="AT2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25" s="67" cm="1">
        <f t="array" aca="1" ref="AU2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25" s="67" cm="1">
        <f t="array" aca="1" ref="AV2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25" s="67" cm="1">
        <f t="array" aca="1" ref="AW2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25" s="67" cm="1">
        <f t="array" aca="1" ref="AX2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25" s="67" cm="1">
        <f t="array" aca="1" ref="AY2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25" s="67" cm="1">
        <f t="array" aca="1" ref="AZ2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25" s="67" cm="1">
        <f t="array" aca="1" ref="BA2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26" spans="1:53" x14ac:dyDescent="0.3">
      <c r="A26" s="78" t="str">
        <f>IFERROR(Mérföldkövek[[#This Row],[Feladat ID]],"")</f>
        <v>ProjektSzám-GyV-BF.09</v>
      </c>
      <c r="B26" s="70" t="str">
        <f>IFERROR(Mérföldkövek[[#This Row],[Feladat leírás]],"")</f>
        <v>Festőnél</v>
      </c>
      <c r="C26" s="71">
        <f ca="1">IFERROR(Mérföldkövek[[#This Row],[Kezdés]],"")</f>
        <v>45840</v>
      </c>
      <c r="D26" s="71">
        <f ca="1">IFERROR(Mérföldkövek[[#This Row],[Befejezés]],"")</f>
        <v>45852</v>
      </c>
      <c r="E26" s="70" t="str">
        <f>IFERROR(Mérföldkövek[[#This Row],[Kockázat]],"")</f>
        <v>Terv szerint</v>
      </c>
      <c r="F26" s="70" t="str">
        <f>IFERROR(Mérföldkövek[[#This Row],[Részleg 02]],"")</f>
        <v>Gyártásvezetés</v>
      </c>
      <c r="G26" s="70" t="str">
        <f>IFERROR(Mérföldkövek[[#This Row],[Részleg 01]],"")</f>
        <v>CNC</v>
      </c>
      <c r="H26" s="82">
        <f>IFERROR(Mérföldkövek[[#This Row],[Volumen]],"")</f>
        <v>70</v>
      </c>
      <c r="I26" s="70">
        <f>IFERROR(Mérföldkövek[[#This Row],[Humánerő]],"")</f>
        <v>1</v>
      </c>
      <c r="J26" s="80">
        <f>IFERROR(Mérföldkövek[[#This Row],[Egység idő]],"")</f>
        <v>4.1666666666666664E-2</v>
      </c>
      <c r="K26" s="80">
        <f>IFERROR(Mérföldkövek[[#This Row],[Tervezett Munkaidő]],"")</f>
        <v>2.9166666666666665</v>
      </c>
      <c r="L26" s="67" cm="1">
        <f t="array" aca="1" ref="L2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26" s="67" cm="1">
        <f t="array" aca="1" ref="M2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26" s="67" cm="1">
        <f t="array" aca="1" ref="N2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26" s="67" cm="1">
        <f t="array" aca="1" ref="O2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26" s="67" cm="1">
        <f t="array" aca="1" ref="P2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26" s="67" cm="1">
        <f t="array" aca="1" ref="Q2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26" s="67" cm="1">
        <f t="array" aca="1" ref="R2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26" s="67" cm="1">
        <f t="array" aca="1" ref="S2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26" s="67" cm="1">
        <f t="array" aca="1" ref="T2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26" s="67" cm="1">
        <f t="array" aca="1" ref="U2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26" s="67" cm="1">
        <f t="array" aca="1" ref="V2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26" s="67" cm="1">
        <f t="array" aca="1" ref="W2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26" s="67" cm="1">
        <f t="array" aca="1" ref="X2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26" s="67" cm="1">
        <f t="array" aca="1" ref="Y2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26" s="67" cm="1">
        <f t="array" aca="1" ref="Z2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26" s="67" cm="1">
        <f t="array" aca="1" ref="AA2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26" s="67" cm="1">
        <f t="array" aca="1" ref="AB2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26" s="67" cm="1">
        <f t="array" aca="1" ref="AC26" ca="1">IFERROR(IF(AND(INDIRECT("Mérföldkövek[@Kezdés]")&lt;=AC$3,AC$3&lt;=INDIRECT("Mérföldkövek[@Befejezés]"),NETWORKDAYS(AC$3,AC$3,0)&lt;&gt;0), INDIRECT("Mérföldkövek[@[Tervezettidő]]")/INDIRECT("Mérföldkövek[@[Napok száma]]"),0),0)</f>
        <v>0.32407407407407407</v>
      </c>
      <c r="AD26" s="67" cm="1">
        <f t="array" aca="1" ref="AD26" ca="1">IFERROR(IF(AND(INDIRECT("Mérföldkövek[@Kezdés]")&lt;=AD$3,AD$3&lt;=INDIRECT("Mérföldkövek[@Befejezés]"),NETWORKDAYS(AD$3,AD$3,0)&lt;&gt;0), INDIRECT("Mérföldkövek[@[Tervezettidő]]")/INDIRECT("Mérföldkövek[@[Napok száma]]"),0),0)</f>
        <v>0.32407407407407407</v>
      </c>
      <c r="AE26" s="67" cm="1">
        <f t="array" aca="1" ref="AE26" ca="1">IFERROR(IF(AND(INDIRECT("Mérföldkövek[@Kezdés]")&lt;=AE$3,AE$3&lt;=INDIRECT("Mérföldkövek[@Befejezés]"),NETWORKDAYS(AE$3,AE$3,0)&lt;&gt;0), INDIRECT("Mérföldkövek[@[Tervezettidő]]")/INDIRECT("Mérföldkövek[@[Napok száma]]"),0),0)</f>
        <v>0.32407407407407407</v>
      </c>
      <c r="AF26" s="67" cm="1">
        <f t="array" aca="1" ref="AF2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26" s="67" cm="1">
        <f t="array" aca="1" ref="AG2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26" s="67" cm="1">
        <f t="array" aca="1" ref="AH26" ca="1">IFERROR(IF(AND(INDIRECT("Mérföldkövek[@Kezdés]")&lt;=AH$3,AH$3&lt;=INDIRECT("Mérföldkövek[@Befejezés]"),NETWORKDAYS(AH$3,AH$3,0)&lt;&gt;0), INDIRECT("Mérföldkövek[@[Tervezettidő]]")/INDIRECT("Mérföldkövek[@[Napok száma]]"),0),0)</f>
        <v>0.32407407407407407</v>
      </c>
      <c r="AI26" s="67" cm="1">
        <f t="array" aca="1" ref="AI26" ca="1">IFERROR(IF(AND(INDIRECT("Mérföldkövek[@Kezdés]")&lt;=AI$3,AI$3&lt;=INDIRECT("Mérföldkövek[@Befejezés]"),NETWORKDAYS(AI$3,AI$3,0)&lt;&gt;0), INDIRECT("Mérföldkövek[@[Tervezettidő]]")/INDIRECT("Mérföldkövek[@[Napok száma]]"),0),0)</f>
        <v>0.32407407407407407</v>
      </c>
      <c r="AJ26" s="67" cm="1">
        <f t="array" aca="1" ref="AJ26" ca="1">IFERROR(IF(AND(INDIRECT("Mérföldkövek[@Kezdés]")&lt;=AJ$3,AJ$3&lt;=INDIRECT("Mérföldkövek[@Befejezés]"),NETWORKDAYS(AJ$3,AJ$3,0)&lt;&gt;0), INDIRECT("Mérföldkövek[@[Tervezettidő]]")/INDIRECT("Mérföldkövek[@[Napok száma]]"),0),0)</f>
        <v>0.32407407407407407</v>
      </c>
      <c r="AK26" s="67" cm="1">
        <f t="array" aca="1" ref="AK26" ca="1">IFERROR(IF(AND(INDIRECT("Mérföldkövek[@Kezdés]")&lt;=AK$3,AK$3&lt;=INDIRECT("Mérföldkövek[@Befejezés]"),NETWORKDAYS(AK$3,AK$3,0)&lt;&gt;0), INDIRECT("Mérföldkövek[@[Tervezettidő]]")/INDIRECT("Mérföldkövek[@[Napok száma]]"),0),0)</f>
        <v>0.32407407407407407</v>
      </c>
      <c r="AL26" s="67" cm="1">
        <f t="array" aca="1" ref="AL26" ca="1">IFERROR(IF(AND(INDIRECT("Mérföldkövek[@Kezdés]")&lt;=AL$3,AL$3&lt;=INDIRECT("Mérföldkövek[@Befejezés]"),NETWORKDAYS(AL$3,AL$3,0)&lt;&gt;0), INDIRECT("Mérföldkövek[@[Tervezettidő]]")/INDIRECT("Mérföldkövek[@[Napok száma]]"),0),0)</f>
        <v>0.32407407407407407</v>
      </c>
      <c r="AM26" s="67" cm="1">
        <f t="array" aca="1" ref="AM2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26" s="67" cm="1">
        <f t="array" aca="1" ref="AN2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26" s="67" cm="1">
        <f t="array" aca="1" ref="AO26" ca="1">IFERROR(IF(AND(INDIRECT("Mérföldkövek[@Kezdés]")&lt;=AO$3,AO$3&lt;=INDIRECT("Mérföldkövek[@Befejezés]"),NETWORKDAYS(AO$3,AO$3,0)&lt;&gt;0), INDIRECT("Mérföldkövek[@[Tervezettidő]]")/INDIRECT("Mérföldkövek[@[Napok száma]]"),0),0)</f>
        <v>0.32407407407407407</v>
      </c>
      <c r="AP26" s="67" cm="1">
        <f t="array" aca="1" ref="AP2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26" s="67" cm="1">
        <f t="array" aca="1" ref="AQ2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26" s="67" cm="1">
        <f t="array" aca="1" ref="AR2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26" s="67" cm="1">
        <f t="array" aca="1" ref="AS2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26" s="67" cm="1">
        <f t="array" aca="1" ref="AT2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26" s="67" cm="1">
        <f t="array" aca="1" ref="AU2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26" s="67" cm="1">
        <f t="array" aca="1" ref="AV2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26" s="67" cm="1">
        <f t="array" aca="1" ref="AW2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26" s="67" cm="1">
        <f t="array" aca="1" ref="AX2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26" s="67" cm="1">
        <f t="array" aca="1" ref="AY2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26" s="67" cm="1">
        <f t="array" aca="1" ref="AZ2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26" s="67" cm="1">
        <f t="array" aca="1" ref="BA2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27" spans="1:53" x14ac:dyDescent="0.3">
      <c r="A27" s="78" t="str">
        <f>IFERROR(Mérföldkövek[[#This Row],[Feladat ID]],"")</f>
        <v>ProjektSzám-GyV-BF.10</v>
      </c>
      <c r="B27" s="70" t="str">
        <f>IFERROR(Mérföldkövek[[#This Row],[Feladat leírás]],"")</f>
        <v>Festőtöl viszahozzva</v>
      </c>
      <c r="C27" s="71">
        <f ca="1">IFERROR(Mérföldkövek[[#This Row],[Kezdés]],"")</f>
        <v>45853</v>
      </c>
      <c r="D27" s="71">
        <f ca="1">IFERROR(Mérföldkövek[[#This Row],[Befejezés]],"")</f>
        <v>45863</v>
      </c>
      <c r="E27" s="70" t="str">
        <f>IFERROR(Mérföldkövek[[#This Row],[Kockázat]],"")</f>
        <v>Terv szerint</v>
      </c>
      <c r="F27" s="70" t="str">
        <f>IFERROR(Mérföldkövek[[#This Row],[Részleg 02]],"")</f>
        <v>Gyártásvezetés</v>
      </c>
      <c r="G27" s="70" t="str">
        <f>IFERROR(Mérföldkövek[[#This Row],[Részleg 01]],"")</f>
        <v>Összeszerelő</v>
      </c>
      <c r="H27" s="82">
        <f>IFERROR(Mérföldkövek[[#This Row],[Volumen]],"")</f>
        <v>70</v>
      </c>
      <c r="I27" s="70">
        <f>IFERROR(Mérföldkövek[[#This Row],[Humánerő]],"")</f>
        <v>1</v>
      </c>
      <c r="J27" s="80">
        <f>IFERROR(Mérföldkövek[[#This Row],[Egység idő]],"")</f>
        <v>4.1666666666666664E-2</v>
      </c>
      <c r="K27" s="80">
        <f>IFERROR(Mérföldkövek[[#This Row],[Tervezett Munkaidő]],"")</f>
        <v>2.9166666666666665</v>
      </c>
      <c r="L27" s="67" cm="1">
        <f t="array" aca="1" ref="L2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27" s="67" cm="1">
        <f t="array" aca="1" ref="M2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27" s="67" cm="1">
        <f t="array" aca="1" ref="N2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27" s="67" cm="1">
        <f t="array" aca="1" ref="O2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27" s="67" cm="1">
        <f t="array" aca="1" ref="P2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27" s="67" cm="1">
        <f t="array" aca="1" ref="Q2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27" s="67" cm="1">
        <f t="array" aca="1" ref="R2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27" s="67" cm="1">
        <f t="array" aca="1" ref="S2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27" s="67" cm="1">
        <f t="array" aca="1" ref="T2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27" s="67" cm="1">
        <f t="array" aca="1" ref="U2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27" s="67" cm="1">
        <f t="array" aca="1" ref="V2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27" s="67" cm="1">
        <f t="array" aca="1" ref="W2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27" s="67" cm="1">
        <f t="array" aca="1" ref="X2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27" s="67" cm="1">
        <f t="array" aca="1" ref="Y2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27" s="67" cm="1">
        <f t="array" aca="1" ref="Z2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27" s="67" cm="1">
        <f t="array" aca="1" ref="AA2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27" s="67" cm="1">
        <f t="array" aca="1" ref="AB2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27" s="67" cm="1">
        <f t="array" aca="1" ref="AC2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27" s="67" cm="1">
        <f t="array" aca="1" ref="AD2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27" s="67" cm="1">
        <f t="array" aca="1" ref="AE2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27" s="67" cm="1">
        <f t="array" aca="1" ref="AF2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27" s="67" cm="1">
        <f t="array" aca="1" ref="AG2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27" s="67" cm="1">
        <f t="array" aca="1" ref="AH2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27" s="67" cm="1">
        <f t="array" aca="1" ref="AI2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27" s="67" cm="1">
        <f t="array" aca="1" ref="AJ2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27" s="67" cm="1">
        <f t="array" aca="1" ref="AK2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27" s="67" cm="1">
        <f t="array" aca="1" ref="AL2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27" s="67" cm="1">
        <f t="array" aca="1" ref="AM2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27" s="67" cm="1">
        <f t="array" aca="1" ref="AN2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27" s="67" cm="1">
        <f t="array" aca="1" ref="AO2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27" s="67" cm="1">
        <f t="array" aca="1" ref="AP27" ca="1">IFERROR(IF(AND(INDIRECT("Mérföldkövek[@Kezdés]")&lt;=AP$3,AP$3&lt;=INDIRECT("Mérföldkövek[@Befejezés]"),NETWORKDAYS(AP$3,AP$3,0)&lt;&gt;0), INDIRECT("Mérföldkövek[@[Tervezettidő]]")/INDIRECT("Mérföldkövek[@[Napok száma]]"),0),0)</f>
        <v>0.32407407407407407</v>
      </c>
      <c r="AQ27" s="67" cm="1">
        <f t="array" aca="1" ref="AQ27" ca="1">IFERROR(IF(AND(INDIRECT("Mérföldkövek[@Kezdés]")&lt;=AQ$3,AQ$3&lt;=INDIRECT("Mérföldkövek[@Befejezés]"),NETWORKDAYS(AQ$3,AQ$3,0)&lt;&gt;0), INDIRECT("Mérföldkövek[@[Tervezettidő]]")/INDIRECT("Mérföldkövek[@[Napok száma]]"),0),0)</f>
        <v>0.32407407407407407</v>
      </c>
      <c r="AR27" s="67" cm="1">
        <f t="array" aca="1" ref="AR27" ca="1">IFERROR(IF(AND(INDIRECT("Mérföldkövek[@Kezdés]")&lt;=AR$3,AR$3&lt;=INDIRECT("Mérföldkövek[@Befejezés]"),NETWORKDAYS(AR$3,AR$3,0)&lt;&gt;0), INDIRECT("Mérföldkövek[@[Tervezettidő]]")/INDIRECT("Mérföldkövek[@[Napok száma]]"),0),0)</f>
        <v>0.32407407407407407</v>
      </c>
      <c r="AS27" s="67" cm="1">
        <f t="array" aca="1" ref="AS27" ca="1">IFERROR(IF(AND(INDIRECT("Mérföldkövek[@Kezdés]")&lt;=AS$3,AS$3&lt;=INDIRECT("Mérföldkövek[@Befejezés]"),NETWORKDAYS(AS$3,AS$3,0)&lt;&gt;0), INDIRECT("Mérföldkövek[@[Tervezettidő]]")/INDIRECT("Mérföldkövek[@[Napok száma]]"),0),0)</f>
        <v>0.32407407407407407</v>
      </c>
      <c r="AT27" s="67" cm="1">
        <f t="array" aca="1" ref="AT2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27" s="67" cm="1">
        <f t="array" aca="1" ref="AU2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27" s="67" cm="1">
        <f t="array" aca="1" ref="AV27" ca="1">IFERROR(IF(AND(INDIRECT("Mérföldkövek[@Kezdés]")&lt;=AV$3,AV$3&lt;=INDIRECT("Mérföldkövek[@Befejezés]"),NETWORKDAYS(AV$3,AV$3,0)&lt;&gt;0), INDIRECT("Mérföldkövek[@[Tervezettidő]]")/INDIRECT("Mérföldkövek[@[Napok száma]]"),0),0)</f>
        <v>0.32407407407407407</v>
      </c>
      <c r="AW27" s="67" cm="1">
        <f t="array" aca="1" ref="AW27" ca="1">IFERROR(IF(AND(INDIRECT("Mérföldkövek[@Kezdés]")&lt;=AW$3,AW$3&lt;=INDIRECT("Mérföldkövek[@Befejezés]"),NETWORKDAYS(AW$3,AW$3,0)&lt;&gt;0), INDIRECT("Mérföldkövek[@[Tervezettidő]]")/INDIRECT("Mérföldkövek[@[Napok száma]]"),0),0)</f>
        <v>0.32407407407407407</v>
      </c>
      <c r="AX27" s="67" cm="1">
        <f t="array" aca="1" ref="AX27" ca="1">IFERROR(IF(AND(INDIRECT("Mérföldkövek[@Kezdés]")&lt;=AX$3,AX$3&lt;=INDIRECT("Mérföldkövek[@Befejezés]"),NETWORKDAYS(AX$3,AX$3,0)&lt;&gt;0), INDIRECT("Mérföldkövek[@[Tervezettidő]]")/INDIRECT("Mérföldkövek[@[Napok száma]]"),0),0)</f>
        <v>0.32407407407407407</v>
      </c>
      <c r="AY27" s="67" cm="1">
        <f t="array" aca="1" ref="AY27" ca="1">IFERROR(IF(AND(INDIRECT("Mérföldkövek[@Kezdés]")&lt;=AY$3,AY$3&lt;=INDIRECT("Mérföldkövek[@Befejezés]"),NETWORKDAYS(AY$3,AY$3,0)&lt;&gt;0), INDIRECT("Mérföldkövek[@[Tervezettidő]]")/INDIRECT("Mérföldkövek[@[Napok száma]]"),0),0)</f>
        <v>0.32407407407407407</v>
      </c>
      <c r="AZ27" s="67" cm="1">
        <f t="array" aca="1" ref="AZ27" ca="1">IFERROR(IF(AND(INDIRECT("Mérföldkövek[@Kezdés]")&lt;=AZ$3,AZ$3&lt;=INDIRECT("Mérföldkövek[@Befejezés]"),NETWORKDAYS(AZ$3,AZ$3,0)&lt;&gt;0), INDIRECT("Mérföldkövek[@[Tervezettidő]]")/INDIRECT("Mérföldkövek[@[Napok száma]]"),0),0)</f>
        <v>0.32407407407407407</v>
      </c>
      <c r="BA27" s="67" cm="1">
        <f t="array" aca="1" ref="BA2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28" spans="1:53" x14ac:dyDescent="0.3">
      <c r="A28" s="78" t="str">
        <f>IFERROR(Mérföldkövek[[#This Row],[Feladat ID]],"")</f>
        <v>-</v>
      </c>
      <c r="B28" s="70" t="str">
        <f>IFERROR(Mérföldkövek[[#This Row],[Feladat leírás]],"")</f>
        <v/>
      </c>
      <c r="C28" s="71" t="str">
        <f ca="1">IFERROR(Mérföldkövek[[#This Row],[Kezdés]],"")</f>
        <v/>
      </c>
      <c r="D28" s="71" t="str">
        <f ca="1">IFERROR(Mérföldkövek[[#This Row],[Befejezés]],"")</f>
        <v/>
      </c>
      <c r="E28" s="70" t="str">
        <f>IFERROR(Mérföldkövek[[#This Row],[Kockázat]],"")</f>
        <v/>
      </c>
      <c r="F28" s="70" t="str">
        <f>IFERROR(Mérföldkövek[[#This Row],[Részleg 02]],"")</f>
        <v/>
      </c>
      <c r="G28" s="70" t="str">
        <f>IFERROR(Mérföldkövek[[#This Row],[Részleg 01]],"")</f>
        <v/>
      </c>
      <c r="H28" s="82" t="str">
        <f>IFERROR(Mérföldkövek[[#This Row],[Volumen]],"")</f>
        <v/>
      </c>
      <c r="I28" s="70" t="str">
        <f>IFERROR(Mérföldkövek[[#This Row],[Humánerő]],"")</f>
        <v/>
      </c>
      <c r="J28" s="80" t="str">
        <f>IFERROR(Mérföldkövek[[#This Row],[Egység idő]],"")</f>
        <v/>
      </c>
      <c r="K28" s="80">
        <f>IFERROR(Mérföldkövek[[#This Row],[Tervezett Munkaidő]],"")</f>
        <v>0</v>
      </c>
      <c r="L28" s="67" cm="1">
        <f t="array" aca="1" ref="L2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28" s="67" cm="1">
        <f t="array" aca="1" ref="M2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28" s="67" cm="1">
        <f t="array" aca="1" ref="N2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28" s="67" cm="1">
        <f t="array" aca="1" ref="O2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28" s="67" cm="1">
        <f t="array" aca="1" ref="P2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28" s="67" cm="1">
        <f t="array" aca="1" ref="Q2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28" s="67" cm="1">
        <f t="array" aca="1" ref="R2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28" s="67" cm="1">
        <f t="array" aca="1" ref="S2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28" s="67" cm="1">
        <f t="array" aca="1" ref="T2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28" s="67" cm="1">
        <f t="array" aca="1" ref="U2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28" s="67" cm="1">
        <f t="array" aca="1" ref="V2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28" s="67" cm="1">
        <f t="array" aca="1" ref="W2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28" s="67" cm="1">
        <f t="array" aca="1" ref="X2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28" s="67" cm="1">
        <f t="array" aca="1" ref="Y2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28" s="67" cm="1">
        <f t="array" aca="1" ref="Z2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28" s="67" cm="1">
        <f t="array" aca="1" ref="AA2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28" s="67" cm="1">
        <f t="array" aca="1" ref="AB2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28" s="67" cm="1">
        <f t="array" aca="1" ref="AC2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28" s="67" cm="1">
        <f t="array" aca="1" ref="AD2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28" s="67" cm="1">
        <f t="array" aca="1" ref="AE2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28" s="67" cm="1">
        <f t="array" aca="1" ref="AF2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28" s="67" cm="1">
        <f t="array" aca="1" ref="AG2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28" s="67" cm="1">
        <f t="array" aca="1" ref="AH2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28" s="67" cm="1">
        <f t="array" aca="1" ref="AI2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28" s="67" cm="1">
        <f t="array" aca="1" ref="AJ2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28" s="67" cm="1">
        <f t="array" aca="1" ref="AK2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28" s="67" cm="1">
        <f t="array" aca="1" ref="AL2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28" s="67" cm="1">
        <f t="array" aca="1" ref="AM2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28" s="67" cm="1">
        <f t="array" aca="1" ref="AN2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28" s="67" cm="1">
        <f t="array" aca="1" ref="AO2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28" s="67" cm="1">
        <f t="array" aca="1" ref="AP2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28" s="67" cm="1">
        <f t="array" aca="1" ref="AQ2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28" s="67" cm="1">
        <f t="array" aca="1" ref="AR2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28" s="67" cm="1">
        <f t="array" aca="1" ref="AS2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28" s="67" cm="1">
        <f t="array" aca="1" ref="AT2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28" s="67" cm="1">
        <f t="array" aca="1" ref="AU2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28" s="67" cm="1">
        <f t="array" aca="1" ref="AV2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28" s="67" cm="1">
        <f t="array" aca="1" ref="AW2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28" s="67" cm="1">
        <f t="array" aca="1" ref="AX2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28" s="67" cm="1">
        <f t="array" aca="1" ref="AY2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28" s="67" cm="1">
        <f t="array" aca="1" ref="AZ2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28" s="67" cm="1">
        <f t="array" aca="1" ref="BA2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29" spans="1:53" x14ac:dyDescent="0.3">
      <c r="A29" s="78" t="str">
        <f>IFERROR(Mérföldkövek[[#This Row],[Feladat ID]],"")</f>
        <v>-</v>
      </c>
      <c r="B29" s="70" t="str">
        <f>IFERROR(Mérföldkövek[[#This Row],[Feladat leírás]],"")</f>
        <v/>
      </c>
      <c r="C29" s="71" t="str">
        <f ca="1">IFERROR(Mérföldkövek[[#This Row],[Kezdés]],"")</f>
        <v/>
      </c>
      <c r="D29" s="71" t="str">
        <f ca="1">IFERROR(Mérföldkövek[[#This Row],[Befejezés]],"")</f>
        <v/>
      </c>
      <c r="E29" s="70" t="str">
        <f>IFERROR(Mérföldkövek[[#This Row],[Kockázat]],"")</f>
        <v/>
      </c>
      <c r="F29" s="70" t="str">
        <f>IFERROR(Mérföldkövek[[#This Row],[Részleg 02]],"")</f>
        <v/>
      </c>
      <c r="G29" s="70" t="str">
        <f>IFERROR(Mérföldkövek[[#This Row],[Részleg 01]],"")</f>
        <v/>
      </c>
      <c r="H29" s="82" t="str">
        <f>IFERROR(Mérföldkövek[[#This Row],[Volumen]],"")</f>
        <v/>
      </c>
      <c r="I29" s="70" t="str">
        <f>IFERROR(Mérföldkövek[[#This Row],[Humánerő]],"")</f>
        <v/>
      </c>
      <c r="J29" s="80" t="str">
        <f>IFERROR(Mérföldkövek[[#This Row],[Egység idő]],"")</f>
        <v/>
      </c>
      <c r="K29" s="80">
        <f>IFERROR(Mérföldkövek[[#This Row],[Tervezett Munkaidő]],"")</f>
        <v>0</v>
      </c>
      <c r="L29" s="67" cm="1">
        <f t="array" aca="1" ref="L2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29" s="67" cm="1">
        <f t="array" aca="1" ref="M2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29" s="67" cm="1">
        <f t="array" aca="1" ref="N2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29" s="67" cm="1">
        <f t="array" aca="1" ref="O2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29" s="67" cm="1">
        <f t="array" aca="1" ref="P2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29" s="67" cm="1">
        <f t="array" aca="1" ref="Q2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29" s="67" cm="1">
        <f t="array" aca="1" ref="R2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29" s="67" cm="1">
        <f t="array" aca="1" ref="S2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29" s="67" cm="1">
        <f t="array" aca="1" ref="T2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29" s="67" cm="1">
        <f t="array" aca="1" ref="U2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29" s="67" cm="1">
        <f t="array" aca="1" ref="V2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29" s="67" cm="1">
        <f t="array" aca="1" ref="W2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29" s="67" cm="1">
        <f t="array" aca="1" ref="X2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29" s="67" cm="1">
        <f t="array" aca="1" ref="Y2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29" s="67" cm="1">
        <f t="array" aca="1" ref="Z2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29" s="67" cm="1">
        <f t="array" aca="1" ref="AA2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29" s="67" cm="1">
        <f t="array" aca="1" ref="AB2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29" s="67" cm="1">
        <f t="array" aca="1" ref="AC2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29" s="67" cm="1">
        <f t="array" aca="1" ref="AD2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29" s="67" cm="1">
        <f t="array" aca="1" ref="AE2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29" s="67" cm="1">
        <f t="array" aca="1" ref="AF2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29" s="67" cm="1">
        <f t="array" aca="1" ref="AG2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29" s="67" cm="1">
        <f t="array" aca="1" ref="AH2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29" s="67" cm="1">
        <f t="array" aca="1" ref="AI2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29" s="67" cm="1">
        <f t="array" aca="1" ref="AJ2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29" s="67" cm="1">
        <f t="array" aca="1" ref="AK2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29" s="67" cm="1">
        <f t="array" aca="1" ref="AL2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29" s="67" cm="1">
        <f t="array" aca="1" ref="AM2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29" s="67" cm="1">
        <f t="array" aca="1" ref="AN2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29" s="67" cm="1">
        <f t="array" aca="1" ref="AO2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29" s="67" cm="1">
        <f t="array" aca="1" ref="AP2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29" s="67" cm="1">
        <f t="array" aca="1" ref="AQ2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29" s="67" cm="1">
        <f t="array" aca="1" ref="AR2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29" s="67" cm="1">
        <f t="array" aca="1" ref="AS2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29" s="67" cm="1">
        <f t="array" aca="1" ref="AT2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29" s="67" cm="1">
        <f t="array" aca="1" ref="AU2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29" s="67" cm="1">
        <f t="array" aca="1" ref="AV2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29" s="67" cm="1">
        <f t="array" aca="1" ref="AW2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29" s="67" cm="1">
        <f t="array" aca="1" ref="AX2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29" s="67" cm="1">
        <f t="array" aca="1" ref="AY2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29" s="67" cm="1">
        <f t="array" aca="1" ref="AZ2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29" s="67" cm="1">
        <f t="array" aca="1" ref="BA2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30" spans="1:53" x14ac:dyDescent="0.3">
      <c r="A30" s="78" t="str">
        <f>IFERROR(Mérföldkövek[[#This Row],[Feladat ID]],"")</f>
        <v>-</v>
      </c>
      <c r="B30" s="70" t="str">
        <f>IFERROR(Mérföldkövek[[#This Row],[Feladat leírás]],"")</f>
        <v/>
      </c>
      <c r="C30" s="71" t="str">
        <f ca="1">IFERROR(Mérföldkövek[[#This Row],[Kezdés]],"")</f>
        <v/>
      </c>
      <c r="D30" s="71" t="str">
        <f ca="1">IFERROR(Mérföldkövek[[#This Row],[Befejezés]],"")</f>
        <v/>
      </c>
      <c r="E30" s="70" t="str">
        <f>IFERROR(Mérföldkövek[[#This Row],[Kockázat]],"")</f>
        <v/>
      </c>
      <c r="F30" s="70" t="str">
        <f>IFERROR(Mérföldkövek[[#This Row],[Részleg 02]],"")</f>
        <v/>
      </c>
      <c r="G30" s="70" t="str">
        <f>IFERROR(Mérföldkövek[[#This Row],[Részleg 01]],"")</f>
        <v/>
      </c>
      <c r="H30" s="82" t="str">
        <f>IFERROR(Mérföldkövek[[#This Row],[Volumen]],"")</f>
        <v/>
      </c>
      <c r="I30" s="70" t="str">
        <f>IFERROR(Mérföldkövek[[#This Row],[Humánerő]],"")</f>
        <v/>
      </c>
      <c r="J30" s="80" t="str">
        <f>IFERROR(Mérföldkövek[[#This Row],[Egység idő]],"")</f>
        <v/>
      </c>
      <c r="K30" s="80">
        <f>IFERROR(Mérföldkövek[[#This Row],[Tervezett Munkaidő]],"")</f>
        <v>0</v>
      </c>
      <c r="L30" s="67" cm="1">
        <f t="array" aca="1" ref="L3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30" s="67" cm="1">
        <f t="array" aca="1" ref="M3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30" s="67" cm="1">
        <f t="array" aca="1" ref="N3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30" s="67" cm="1">
        <f t="array" aca="1" ref="O3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30" s="67" cm="1">
        <f t="array" aca="1" ref="P3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30" s="67" cm="1">
        <f t="array" aca="1" ref="Q3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30" s="67" cm="1">
        <f t="array" aca="1" ref="R3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30" s="67" cm="1">
        <f t="array" aca="1" ref="S3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30" s="67" cm="1">
        <f t="array" aca="1" ref="T3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30" s="67" cm="1">
        <f t="array" aca="1" ref="U3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30" s="67" cm="1">
        <f t="array" aca="1" ref="V3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30" s="67" cm="1">
        <f t="array" aca="1" ref="W3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30" s="67" cm="1">
        <f t="array" aca="1" ref="X3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30" s="67" cm="1">
        <f t="array" aca="1" ref="Y3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30" s="67" cm="1">
        <f t="array" aca="1" ref="Z3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30" s="67" cm="1">
        <f t="array" aca="1" ref="AA3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30" s="67" cm="1">
        <f t="array" aca="1" ref="AB3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30" s="67" cm="1">
        <f t="array" aca="1" ref="AC3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30" s="67" cm="1">
        <f t="array" aca="1" ref="AD3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30" s="67" cm="1">
        <f t="array" aca="1" ref="AE3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30" s="67" cm="1">
        <f t="array" aca="1" ref="AF3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30" s="67" cm="1">
        <f t="array" aca="1" ref="AG3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30" s="67" cm="1">
        <f t="array" aca="1" ref="AH3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30" s="67" cm="1">
        <f t="array" aca="1" ref="AI3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30" s="67" cm="1">
        <f t="array" aca="1" ref="AJ3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30" s="67" cm="1">
        <f t="array" aca="1" ref="AK3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30" s="67" cm="1">
        <f t="array" aca="1" ref="AL3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30" s="67" cm="1">
        <f t="array" aca="1" ref="AM3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30" s="67" cm="1">
        <f t="array" aca="1" ref="AN3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30" s="67" cm="1">
        <f t="array" aca="1" ref="AO3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30" s="67" cm="1">
        <f t="array" aca="1" ref="AP3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30" s="67" cm="1">
        <f t="array" aca="1" ref="AQ3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30" s="67" cm="1">
        <f t="array" aca="1" ref="AR3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30" s="67" cm="1">
        <f t="array" aca="1" ref="AS3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30" s="67" cm="1">
        <f t="array" aca="1" ref="AT3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30" s="67" cm="1">
        <f t="array" aca="1" ref="AU3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30" s="67" cm="1">
        <f t="array" aca="1" ref="AV3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30" s="67" cm="1">
        <f t="array" aca="1" ref="AW3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30" s="67" cm="1">
        <f t="array" aca="1" ref="AX3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30" s="67" cm="1">
        <f t="array" aca="1" ref="AY3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30" s="67" cm="1">
        <f t="array" aca="1" ref="AZ3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30" s="67" cm="1">
        <f t="array" aca="1" ref="BA3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31" spans="1:53" x14ac:dyDescent="0.3">
      <c r="A31" s="78" t="str">
        <f>IFERROR(Mérföldkövek[[#This Row],[Feladat ID]],"")</f>
        <v>-</v>
      </c>
      <c r="B31" s="70" t="str">
        <f>IFERROR(Mérföldkövek[[#This Row],[Feladat leírás]],"")</f>
        <v/>
      </c>
      <c r="C31" s="71" t="str">
        <f ca="1">IFERROR(Mérföldkövek[[#This Row],[Kezdés]],"")</f>
        <v/>
      </c>
      <c r="D31" s="71" t="str">
        <f ca="1">IFERROR(Mérföldkövek[[#This Row],[Befejezés]],"")</f>
        <v/>
      </c>
      <c r="E31" s="70" t="str">
        <f>IFERROR(Mérföldkövek[[#This Row],[Kockázat]],"")</f>
        <v/>
      </c>
      <c r="F31" s="70" t="str">
        <f>IFERROR(Mérföldkövek[[#This Row],[Részleg 02]],"")</f>
        <v/>
      </c>
      <c r="G31" s="70" t="str">
        <f>IFERROR(Mérföldkövek[[#This Row],[Részleg 01]],"")</f>
        <v/>
      </c>
      <c r="H31" s="82" t="str">
        <f>IFERROR(Mérföldkövek[[#This Row],[Volumen]],"")</f>
        <v/>
      </c>
      <c r="I31" s="70" t="str">
        <f>IFERROR(Mérföldkövek[[#This Row],[Humánerő]],"")</f>
        <v/>
      </c>
      <c r="J31" s="80" t="str">
        <f>IFERROR(Mérföldkövek[[#This Row],[Egység idő]],"")</f>
        <v/>
      </c>
      <c r="K31" s="80">
        <f>IFERROR(Mérföldkövek[[#This Row],[Tervezett Munkaidő]],"")</f>
        <v>0</v>
      </c>
      <c r="L31" s="67" cm="1">
        <f t="array" aca="1" ref="L3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31" s="67" cm="1">
        <f t="array" aca="1" ref="M3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31" s="67" cm="1">
        <f t="array" aca="1" ref="N3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31" s="67" cm="1">
        <f t="array" aca="1" ref="O3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31" s="67" cm="1">
        <f t="array" aca="1" ref="P3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31" s="67" cm="1">
        <f t="array" aca="1" ref="Q3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31" s="67" cm="1">
        <f t="array" aca="1" ref="R3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31" s="67" cm="1">
        <f t="array" aca="1" ref="S3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31" s="67" cm="1">
        <f t="array" aca="1" ref="T3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31" s="67" cm="1">
        <f t="array" aca="1" ref="U3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31" s="67" cm="1">
        <f t="array" aca="1" ref="V3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31" s="67" cm="1">
        <f t="array" aca="1" ref="W3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31" s="67" cm="1">
        <f t="array" aca="1" ref="X3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31" s="67" cm="1">
        <f t="array" aca="1" ref="Y3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31" s="67" cm="1">
        <f t="array" aca="1" ref="Z3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31" s="67" cm="1">
        <f t="array" aca="1" ref="AA3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31" s="67" cm="1">
        <f t="array" aca="1" ref="AB3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31" s="67" cm="1">
        <f t="array" aca="1" ref="AC3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31" s="67" cm="1">
        <f t="array" aca="1" ref="AD3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31" s="67" cm="1">
        <f t="array" aca="1" ref="AE3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31" s="67" cm="1">
        <f t="array" aca="1" ref="AF3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31" s="67" cm="1">
        <f t="array" aca="1" ref="AG3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31" s="67" cm="1">
        <f t="array" aca="1" ref="AH3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31" s="67" cm="1">
        <f t="array" aca="1" ref="AI3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31" s="67" cm="1">
        <f t="array" aca="1" ref="AJ3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31" s="67" cm="1">
        <f t="array" aca="1" ref="AK3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31" s="67" cm="1">
        <f t="array" aca="1" ref="AL3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31" s="67" cm="1">
        <f t="array" aca="1" ref="AM3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31" s="67" cm="1">
        <f t="array" aca="1" ref="AN3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31" s="67" cm="1">
        <f t="array" aca="1" ref="AO3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31" s="67" cm="1">
        <f t="array" aca="1" ref="AP3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31" s="67" cm="1">
        <f t="array" aca="1" ref="AQ3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31" s="67" cm="1">
        <f t="array" aca="1" ref="AR3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31" s="67" cm="1">
        <f t="array" aca="1" ref="AS3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31" s="67" cm="1">
        <f t="array" aca="1" ref="AT3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31" s="67" cm="1">
        <f t="array" aca="1" ref="AU3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31" s="67" cm="1">
        <f t="array" aca="1" ref="AV3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31" s="67" cm="1">
        <f t="array" aca="1" ref="AW3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31" s="67" cm="1">
        <f t="array" aca="1" ref="AX3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31" s="67" cm="1">
        <f t="array" aca="1" ref="AY3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31" s="67" cm="1">
        <f t="array" aca="1" ref="AZ3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31" s="67" cm="1">
        <f t="array" aca="1" ref="BA3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32" spans="1:53" x14ac:dyDescent="0.3">
      <c r="A32" s="78" t="str">
        <f>IFERROR(Mérföldkövek[[#This Row],[Feladat ID]],"")</f>
        <v>-</v>
      </c>
      <c r="B32" s="70" t="str">
        <f>IFERROR(Mérföldkövek[[#This Row],[Feladat leírás]],"")</f>
        <v/>
      </c>
      <c r="C32" s="71" t="str">
        <f ca="1">IFERROR(Mérföldkövek[[#This Row],[Kezdés]],"")</f>
        <v/>
      </c>
      <c r="D32" s="71" t="str">
        <f ca="1">IFERROR(Mérföldkövek[[#This Row],[Befejezés]],"")</f>
        <v/>
      </c>
      <c r="E32" s="70" t="str">
        <f>IFERROR(Mérföldkövek[[#This Row],[Kockázat]],"")</f>
        <v/>
      </c>
      <c r="F32" s="70" t="str">
        <f>IFERROR(Mérföldkövek[[#This Row],[Részleg 02]],"")</f>
        <v/>
      </c>
      <c r="G32" s="70" t="str">
        <f>IFERROR(Mérföldkövek[[#This Row],[Részleg 01]],"")</f>
        <v/>
      </c>
      <c r="H32" s="82" t="str">
        <f>IFERROR(Mérföldkövek[[#This Row],[Volumen]],"")</f>
        <v/>
      </c>
      <c r="I32" s="70" t="str">
        <f>IFERROR(Mérföldkövek[[#This Row],[Humánerő]],"")</f>
        <v/>
      </c>
      <c r="J32" s="80" t="str">
        <f>IFERROR(Mérföldkövek[[#This Row],[Egység idő]],"")</f>
        <v/>
      </c>
      <c r="K32" s="80">
        <f>IFERROR(Mérföldkövek[[#This Row],[Tervezett Munkaidő]],"")</f>
        <v>0</v>
      </c>
      <c r="L32" s="67" cm="1">
        <f t="array" aca="1" ref="L3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32" s="67" cm="1">
        <f t="array" aca="1" ref="M3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32" s="67" cm="1">
        <f t="array" aca="1" ref="N3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32" s="67" cm="1">
        <f t="array" aca="1" ref="O3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32" s="67" cm="1">
        <f t="array" aca="1" ref="P3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32" s="67" cm="1">
        <f t="array" aca="1" ref="Q3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32" s="67" cm="1">
        <f t="array" aca="1" ref="R3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32" s="67" cm="1">
        <f t="array" aca="1" ref="S3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32" s="67" cm="1">
        <f t="array" aca="1" ref="T3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32" s="67" cm="1">
        <f t="array" aca="1" ref="U3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32" s="67" cm="1">
        <f t="array" aca="1" ref="V3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32" s="67" cm="1">
        <f t="array" aca="1" ref="W3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32" s="67" cm="1">
        <f t="array" aca="1" ref="X3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32" s="67" cm="1">
        <f t="array" aca="1" ref="Y3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32" s="67" cm="1">
        <f t="array" aca="1" ref="Z3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32" s="67" cm="1">
        <f t="array" aca="1" ref="AA3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32" s="67" cm="1">
        <f t="array" aca="1" ref="AB3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32" s="67" cm="1">
        <f t="array" aca="1" ref="AC3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32" s="67" cm="1">
        <f t="array" aca="1" ref="AD3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32" s="67" cm="1">
        <f t="array" aca="1" ref="AE3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32" s="67" cm="1">
        <f t="array" aca="1" ref="AF3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32" s="67" cm="1">
        <f t="array" aca="1" ref="AG3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32" s="67" cm="1">
        <f t="array" aca="1" ref="AH3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32" s="67" cm="1">
        <f t="array" aca="1" ref="AI3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32" s="67" cm="1">
        <f t="array" aca="1" ref="AJ3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32" s="67" cm="1">
        <f t="array" aca="1" ref="AK3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32" s="67" cm="1">
        <f t="array" aca="1" ref="AL3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32" s="67" cm="1">
        <f t="array" aca="1" ref="AM3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32" s="67" cm="1">
        <f t="array" aca="1" ref="AN3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32" s="67" cm="1">
        <f t="array" aca="1" ref="AO3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32" s="67" cm="1">
        <f t="array" aca="1" ref="AP3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32" s="67" cm="1">
        <f t="array" aca="1" ref="AQ3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32" s="67" cm="1">
        <f t="array" aca="1" ref="AR3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32" s="67" cm="1">
        <f t="array" aca="1" ref="AS3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32" s="67" cm="1">
        <f t="array" aca="1" ref="AT3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32" s="67" cm="1">
        <f t="array" aca="1" ref="AU3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32" s="67" cm="1">
        <f t="array" aca="1" ref="AV3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32" s="67" cm="1">
        <f t="array" aca="1" ref="AW3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32" s="67" cm="1">
        <f t="array" aca="1" ref="AX3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32" s="67" cm="1">
        <f t="array" aca="1" ref="AY3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32" s="67" cm="1">
        <f t="array" aca="1" ref="AZ3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32" s="67" cm="1">
        <f t="array" aca="1" ref="BA3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33" spans="1:53" x14ac:dyDescent="0.3">
      <c r="A33" s="78" t="str">
        <f>IFERROR(Mérföldkövek[[#This Row],[Feladat ID]],"")</f>
        <v>-</v>
      </c>
      <c r="B33" s="70" t="str">
        <f>IFERROR(Mérföldkövek[[#This Row],[Feladat leírás]],"")</f>
        <v/>
      </c>
      <c r="C33" s="71" t="str">
        <f ca="1">IFERROR(Mérföldkövek[[#This Row],[Kezdés]],"")</f>
        <v/>
      </c>
      <c r="D33" s="71" t="str">
        <f ca="1">IFERROR(Mérföldkövek[[#This Row],[Befejezés]],"")</f>
        <v/>
      </c>
      <c r="E33" s="70" t="str">
        <f>IFERROR(Mérföldkövek[[#This Row],[Kockázat]],"")</f>
        <v/>
      </c>
      <c r="F33" s="70" t="str">
        <f>IFERROR(Mérföldkövek[[#This Row],[Részleg 02]],"")</f>
        <v/>
      </c>
      <c r="G33" s="70" t="str">
        <f>IFERROR(Mérföldkövek[[#This Row],[Részleg 01]],"")</f>
        <v/>
      </c>
      <c r="H33" s="82" t="str">
        <f>IFERROR(Mérföldkövek[[#This Row],[Volumen]],"")</f>
        <v/>
      </c>
      <c r="I33" s="70" t="str">
        <f>IFERROR(Mérföldkövek[[#This Row],[Humánerő]],"")</f>
        <v/>
      </c>
      <c r="J33" s="80" t="str">
        <f>IFERROR(Mérföldkövek[[#This Row],[Egység idő]],"")</f>
        <v/>
      </c>
      <c r="K33" s="80">
        <f>IFERROR(Mérföldkövek[[#This Row],[Tervezett Munkaidő]],"")</f>
        <v>0</v>
      </c>
      <c r="L33" s="67" cm="1">
        <f t="array" aca="1" ref="L3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33" s="67" cm="1">
        <f t="array" aca="1" ref="M3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33" s="67" cm="1">
        <f t="array" aca="1" ref="N3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33" s="67" cm="1">
        <f t="array" aca="1" ref="O3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33" s="67" cm="1">
        <f t="array" aca="1" ref="P3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33" s="67" cm="1">
        <f t="array" aca="1" ref="Q3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33" s="67" cm="1">
        <f t="array" aca="1" ref="R3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33" s="67" cm="1">
        <f t="array" aca="1" ref="S3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33" s="67" cm="1">
        <f t="array" aca="1" ref="T3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33" s="67" cm="1">
        <f t="array" aca="1" ref="U3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33" s="67" cm="1">
        <f t="array" aca="1" ref="V3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33" s="67" cm="1">
        <f t="array" aca="1" ref="W3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33" s="67" cm="1">
        <f t="array" aca="1" ref="X3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33" s="67" cm="1">
        <f t="array" aca="1" ref="Y3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33" s="67" cm="1">
        <f t="array" aca="1" ref="Z3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33" s="67" cm="1">
        <f t="array" aca="1" ref="AA3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33" s="67" cm="1">
        <f t="array" aca="1" ref="AB3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33" s="67" cm="1">
        <f t="array" aca="1" ref="AC3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33" s="67" cm="1">
        <f t="array" aca="1" ref="AD3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33" s="67" cm="1">
        <f t="array" aca="1" ref="AE3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33" s="67" cm="1">
        <f t="array" aca="1" ref="AF3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33" s="67" cm="1">
        <f t="array" aca="1" ref="AG3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33" s="67" cm="1">
        <f t="array" aca="1" ref="AH3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33" s="67" cm="1">
        <f t="array" aca="1" ref="AI3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33" s="67" cm="1">
        <f t="array" aca="1" ref="AJ3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33" s="67" cm="1">
        <f t="array" aca="1" ref="AK3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33" s="67" cm="1">
        <f t="array" aca="1" ref="AL3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33" s="67" cm="1">
        <f t="array" aca="1" ref="AM3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33" s="67" cm="1">
        <f t="array" aca="1" ref="AN3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33" s="67" cm="1">
        <f t="array" aca="1" ref="AO3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33" s="67" cm="1">
        <f t="array" aca="1" ref="AP3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33" s="67" cm="1">
        <f t="array" aca="1" ref="AQ3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33" s="67" cm="1">
        <f t="array" aca="1" ref="AR3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33" s="67" cm="1">
        <f t="array" aca="1" ref="AS3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33" s="67" cm="1">
        <f t="array" aca="1" ref="AT3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33" s="67" cm="1">
        <f t="array" aca="1" ref="AU3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33" s="67" cm="1">
        <f t="array" aca="1" ref="AV3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33" s="67" cm="1">
        <f t="array" aca="1" ref="AW3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33" s="67" cm="1">
        <f t="array" aca="1" ref="AX3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33" s="67" cm="1">
        <f t="array" aca="1" ref="AY3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33" s="67" cm="1">
        <f t="array" aca="1" ref="AZ3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33" s="67" cm="1">
        <f t="array" aca="1" ref="BA3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34" spans="1:53" x14ac:dyDescent="0.3">
      <c r="A34" s="78" t="str">
        <f>IFERROR(Mérföldkövek[[#This Row],[Feladat ID]],"")</f>
        <v>-</v>
      </c>
      <c r="B34" s="70" t="str">
        <f>IFERROR(Mérföldkövek[[#This Row],[Feladat leírás]],"")</f>
        <v/>
      </c>
      <c r="C34" s="71" t="str">
        <f ca="1">IFERROR(Mérföldkövek[[#This Row],[Kezdés]],"")</f>
        <v/>
      </c>
      <c r="D34" s="71" t="str">
        <f ca="1">IFERROR(Mérföldkövek[[#This Row],[Befejezés]],"")</f>
        <v/>
      </c>
      <c r="E34" s="70" t="str">
        <f>IFERROR(Mérföldkövek[[#This Row],[Kockázat]],"")</f>
        <v/>
      </c>
      <c r="F34" s="70" t="str">
        <f>IFERROR(Mérföldkövek[[#This Row],[Részleg 02]],"")</f>
        <v/>
      </c>
      <c r="G34" s="70" t="str">
        <f>IFERROR(Mérföldkövek[[#This Row],[Részleg 01]],"")</f>
        <v/>
      </c>
      <c r="H34" s="82" t="str">
        <f>IFERROR(Mérföldkövek[[#This Row],[Volumen]],"")</f>
        <v/>
      </c>
      <c r="I34" s="70" t="str">
        <f>IFERROR(Mérföldkövek[[#This Row],[Humánerő]],"")</f>
        <v/>
      </c>
      <c r="J34" s="80" t="str">
        <f>IFERROR(Mérföldkövek[[#This Row],[Egység idő]],"")</f>
        <v/>
      </c>
      <c r="K34" s="80">
        <f>IFERROR(Mérföldkövek[[#This Row],[Tervezett Munkaidő]],"")</f>
        <v>0</v>
      </c>
      <c r="L34" s="67" cm="1">
        <f t="array" aca="1" ref="L3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34" s="67" cm="1">
        <f t="array" aca="1" ref="M3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34" s="67" cm="1">
        <f t="array" aca="1" ref="N3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34" s="67" cm="1">
        <f t="array" aca="1" ref="O3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34" s="67" cm="1">
        <f t="array" aca="1" ref="P3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34" s="67" cm="1">
        <f t="array" aca="1" ref="Q3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34" s="67" cm="1">
        <f t="array" aca="1" ref="R3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34" s="67" cm="1">
        <f t="array" aca="1" ref="S3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34" s="67" cm="1">
        <f t="array" aca="1" ref="T3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34" s="67" cm="1">
        <f t="array" aca="1" ref="U3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34" s="67" cm="1">
        <f t="array" aca="1" ref="V3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34" s="67" cm="1">
        <f t="array" aca="1" ref="W3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34" s="67" cm="1">
        <f t="array" aca="1" ref="X3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34" s="67" cm="1">
        <f t="array" aca="1" ref="Y3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34" s="67" cm="1">
        <f t="array" aca="1" ref="Z3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34" s="67" cm="1">
        <f t="array" aca="1" ref="AA3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34" s="67" cm="1">
        <f t="array" aca="1" ref="AB3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34" s="67" cm="1">
        <f t="array" aca="1" ref="AC3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34" s="67" cm="1">
        <f t="array" aca="1" ref="AD3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34" s="67" cm="1">
        <f t="array" aca="1" ref="AE3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34" s="67" cm="1">
        <f t="array" aca="1" ref="AF3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34" s="67" cm="1">
        <f t="array" aca="1" ref="AG3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34" s="67" cm="1">
        <f t="array" aca="1" ref="AH3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34" s="67" cm="1">
        <f t="array" aca="1" ref="AI3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34" s="67" cm="1">
        <f t="array" aca="1" ref="AJ3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34" s="67" cm="1">
        <f t="array" aca="1" ref="AK3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34" s="67" cm="1">
        <f t="array" aca="1" ref="AL3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34" s="67" cm="1">
        <f t="array" aca="1" ref="AM3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34" s="67" cm="1">
        <f t="array" aca="1" ref="AN3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34" s="67" cm="1">
        <f t="array" aca="1" ref="AO3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34" s="67" cm="1">
        <f t="array" aca="1" ref="AP3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34" s="67" cm="1">
        <f t="array" aca="1" ref="AQ3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34" s="67" cm="1">
        <f t="array" aca="1" ref="AR3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34" s="67" cm="1">
        <f t="array" aca="1" ref="AS3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34" s="67" cm="1">
        <f t="array" aca="1" ref="AT3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34" s="67" cm="1">
        <f t="array" aca="1" ref="AU3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34" s="67" cm="1">
        <f t="array" aca="1" ref="AV3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34" s="67" cm="1">
        <f t="array" aca="1" ref="AW3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34" s="67" cm="1">
        <f t="array" aca="1" ref="AX3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34" s="67" cm="1">
        <f t="array" aca="1" ref="AY3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34" s="67" cm="1">
        <f t="array" aca="1" ref="AZ3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34" s="67" cm="1">
        <f t="array" aca="1" ref="BA3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35" spans="1:53" x14ac:dyDescent="0.3">
      <c r="A35" s="78" t="str">
        <f>IFERROR(Mérföldkövek[[#This Row],[Feladat ID]],"")</f>
        <v>-</v>
      </c>
      <c r="B35" s="70" t="str">
        <f>IFERROR(Mérföldkövek[[#This Row],[Feladat leírás]],"")</f>
        <v/>
      </c>
      <c r="C35" s="71" t="str">
        <f ca="1">IFERROR(Mérföldkövek[[#This Row],[Kezdés]],"")</f>
        <v/>
      </c>
      <c r="D35" s="71" t="str">
        <f ca="1">IFERROR(Mérföldkövek[[#This Row],[Befejezés]],"")</f>
        <v/>
      </c>
      <c r="E35" s="70" t="str">
        <f>IFERROR(Mérföldkövek[[#This Row],[Kockázat]],"")</f>
        <v/>
      </c>
      <c r="F35" s="70" t="str">
        <f>IFERROR(Mérföldkövek[[#This Row],[Részleg 02]],"")</f>
        <v/>
      </c>
      <c r="G35" s="70" t="str">
        <f>IFERROR(Mérföldkövek[[#This Row],[Részleg 01]],"")</f>
        <v/>
      </c>
      <c r="H35" s="82" t="str">
        <f>IFERROR(Mérföldkövek[[#This Row],[Volumen]],"")</f>
        <v/>
      </c>
      <c r="I35" s="70" t="str">
        <f>IFERROR(Mérföldkövek[[#This Row],[Humánerő]],"")</f>
        <v/>
      </c>
      <c r="J35" s="80" t="str">
        <f>IFERROR(Mérföldkövek[[#This Row],[Egység idő]],"")</f>
        <v/>
      </c>
      <c r="K35" s="80">
        <f>IFERROR(Mérföldkövek[[#This Row],[Tervezett Munkaidő]],"")</f>
        <v>0</v>
      </c>
      <c r="L35" s="67" cm="1">
        <f t="array" aca="1" ref="L3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35" s="67" cm="1">
        <f t="array" aca="1" ref="M3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35" s="67" cm="1">
        <f t="array" aca="1" ref="N3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35" s="67" cm="1">
        <f t="array" aca="1" ref="O3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35" s="67" cm="1">
        <f t="array" aca="1" ref="P3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35" s="67" cm="1">
        <f t="array" aca="1" ref="Q3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35" s="67" cm="1">
        <f t="array" aca="1" ref="R3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35" s="67" cm="1">
        <f t="array" aca="1" ref="S3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35" s="67" cm="1">
        <f t="array" aca="1" ref="T3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35" s="67" cm="1">
        <f t="array" aca="1" ref="U3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35" s="67" cm="1">
        <f t="array" aca="1" ref="V3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35" s="67" cm="1">
        <f t="array" aca="1" ref="W3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35" s="67" cm="1">
        <f t="array" aca="1" ref="X3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35" s="67" cm="1">
        <f t="array" aca="1" ref="Y3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35" s="67" cm="1">
        <f t="array" aca="1" ref="Z3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35" s="67" cm="1">
        <f t="array" aca="1" ref="AA3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35" s="67" cm="1">
        <f t="array" aca="1" ref="AB3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35" s="67" cm="1">
        <f t="array" aca="1" ref="AC3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35" s="67" cm="1">
        <f t="array" aca="1" ref="AD3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35" s="67" cm="1">
        <f t="array" aca="1" ref="AE3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35" s="67" cm="1">
        <f t="array" aca="1" ref="AF3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35" s="67" cm="1">
        <f t="array" aca="1" ref="AG3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35" s="67" cm="1">
        <f t="array" aca="1" ref="AH3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35" s="67" cm="1">
        <f t="array" aca="1" ref="AI3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35" s="67" cm="1">
        <f t="array" aca="1" ref="AJ3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35" s="67" cm="1">
        <f t="array" aca="1" ref="AK3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35" s="67" cm="1">
        <f t="array" aca="1" ref="AL3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35" s="67" cm="1">
        <f t="array" aca="1" ref="AM3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35" s="67" cm="1">
        <f t="array" aca="1" ref="AN3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35" s="67" cm="1">
        <f t="array" aca="1" ref="AO3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35" s="67" cm="1">
        <f t="array" aca="1" ref="AP3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35" s="67" cm="1">
        <f t="array" aca="1" ref="AQ3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35" s="67" cm="1">
        <f t="array" aca="1" ref="AR3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35" s="67" cm="1">
        <f t="array" aca="1" ref="AS3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35" s="67" cm="1">
        <f t="array" aca="1" ref="AT3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35" s="67" cm="1">
        <f t="array" aca="1" ref="AU3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35" s="67" cm="1">
        <f t="array" aca="1" ref="AV3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35" s="67" cm="1">
        <f t="array" aca="1" ref="AW3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35" s="67" cm="1">
        <f t="array" aca="1" ref="AX3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35" s="67" cm="1">
        <f t="array" aca="1" ref="AY3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35" s="67" cm="1">
        <f t="array" aca="1" ref="AZ3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35" s="67" cm="1">
        <f t="array" aca="1" ref="BA3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36" spans="1:53" x14ac:dyDescent="0.3">
      <c r="A36" s="78" t="str">
        <f>IFERROR(Mérföldkövek[[#This Row],[Feladat ID]],"")</f>
        <v>-</v>
      </c>
      <c r="B36" s="70" t="str">
        <f>IFERROR(Mérföldkövek[[#This Row],[Feladat leírás]],"")</f>
        <v/>
      </c>
      <c r="C36" s="71" t="str">
        <f ca="1">IFERROR(Mérföldkövek[[#This Row],[Kezdés]],"")</f>
        <v/>
      </c>
      <c r="D36" s="71" t="str">
        <f ca="1">IFERROR(Mérföldkövek[[#This Row],[Befejezés]],"")</f>
        <v/>
      </c>
      <c r="E36" s="70" t="str">
        <f>IFERROR(Mérföldkövek[[#This Row],[Kockázat]],"")</f>
        <v/>
      </c>
      <c r="F36" s="70" t="str">
        <f>IFERROR(Mérföldkövek[[#This Row],[Részleg 02]],"")</f>
        <v/>
      </c>
      <c r="G36" s="70" t="str">
        <f>IFERROR(Mérföldkövek[[#This Row],[Részleg 01]],"")</f>
        <v/>
      </c>
      <c r="H36" s="82" t="str">
        <f>IFERROR(Mérföldkövek[[#This Row],[Volumen]],"")</f>
        <v/>
      </c>
      <c r="I36" s="70" t="str">
        <f>IFERROR(Mérföldkövek[[#This Row],[Humánerő]],"")</f>
        <v/>
      </c>
      <c r="J36" s="80" t="str">
        <f>IFERROR(Mérföldkövek[[#This Row],[Egység idő]],"")</f>
        <v/>
      </c>
      <c r="K36" s="80">
        <f>IFERROR(Mérföldkövek[[#This Row],[Tervezett Munkaidő]],"")</f>
        <v>0</v>
      </c>
      <c r="L36" s="67" cm="1">
        <f t="array" aca="1" ref="L3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36" s="67" cm="1">
        <f t="array" aca="1" ref="M3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36" s="67" cm="1">
        <f t="array" aca="1" ref="N3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36" s="67" cm="1">
        <f t="array" aca="1" ref="O3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36" s="67" cm="1">
        <f t="array" aca="1" ref="P3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36" s="67" cm="1">
        <f t="array" aca="1" ref="Q3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36" s="67" cm="1">
        <f t="array" aca="1" ref="R3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36" s="67" cm="1">
        <f t="array" aca="1" ref="S3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36" s="67" cm="1">
        <f t="array" aca="1" ref="T3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36" s="67" cm="1">
        <f t="array" aca="1" ref="U3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36" s="67" cm="1">
        <f t="array" aca="1" ref="V3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36" s="67" cm="1">
        <f t="array" aca="1" ref="W3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36" s="67" cm="1">
        <f t="array" aca="1" ref="X3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36" s="67" cm="1">
        <f t="array" aca="1" ref="Y3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36" s="67" cm="1">
        <f t="array" aca="1" ref="Z3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36" s="67" cm="1">
        <f t="array" aca="1" ref="AA3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36" s="67" cm="1">
        <f t="array" aca="1" ref="AB3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36" s="67" cm="1">
        <f t="array" aca="1" ref="AC3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36" s="67" cm="1">
        <f t="array" aca="1" ref="AD3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36" s="67" cm="1">
        <f t="array" aca="1" ref="AE3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36" s="67" cm="1">
        <f t="array" aca="1" ref="AF3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36" s="67" cm="1">
        <f t="array" aca="1" ref="AG3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36" s="67" cm="1">
        <f t="array" aca="1" ref="AH3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36" s="67" cm="1">
        <f t="array" aca="1" ref="AI3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36" s="67" cm="1">
        <f t="array" aca="1" ref="AJ3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36" s="67" cm="1">
        <f t="array" aca="1" ref="AK3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36" s="67" cm="1">
        <f t="array" aca="1" ref="AL3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36" s="67" cm="1">
        <f t="array" aca="1" ref="AM3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36" s="67" cm="1">
        <f t="array" aca="1" ref="AN3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36" s="67" cm="1">
        <f t="array" aca="1" ref="AO3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36" s="67" cm="1">
        <f t="array" aca="1" ref="AP3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36" s="67" cm="1">
        <f t="array" aca="1" ref="AQ3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36" s="67" cm="1">
        <f t="array" aca="1" ref="AR3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36" s="67" cm="1">
        <f t="array" aca="1" ref="AS3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36" s="67" cm="1">
        <f t="array" aca="1" ref="AT3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36" s="67" cm="1">
        <f t="array" aca="1" ref="AU3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36" s="67" cm="1">
        <f t="array" aca="1" ref="AV3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36" s="67" cm="1">
        <f t="array" aca="1" ref="AW3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36" s="67" cm="1">
        <f t="array" aca="1" ref="AX3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36" s="67" cm="1">
        <f t="array" aca="1" ref="AY3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36" s="67" cm="1">
        <f t="array" aca="1" ref="AZ3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36" s="67" cm="1">
        <f t="array" aca="1" ref="BA3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37" spans="1:53" x14ac:dyDescent="0.3">
      <c r="A37" s="78" t="str">
        <f>IFERROR(Mérföldkövek[[#This Row],[Feladat ID]],"")</f>
        <v>-</v>
      </c>
      <c r="B37" s="70" t="str">
        <f>IFERROR(Mérföldkövek[[#This Row],[Feladat leírás]],"")</f>
        <v/>
      </c>
      <c r="C37" s="71" t="str">
        <f ca="1">IFERROR(Mérföldkövek[[#This Row],[Kezdés]],"")</f>
        <v/>
      </c>
      <c r="D37" s="71" t="str">
        <f ca="1">IFERROR(Mérföldkövek[[#This Row],[Befejezés]],"")</f>
        <v/>
      </c>
      <c r="E37" s="70" t="str">
        <f>IFERROR(Mérföldkövek[[#This Row],[Kockázat]],"")</f>
        <v/>
      </c>
      <c r="F37" s="70" t="str">
        <f>IFERROR(Mérföldkövek[[#This Row],[Részleg 02]],"")</f>
        <v/>
      </c>
      <c r="G37" s="70" t="str">
        <f>IFERROR(Mérföldkövek[[#This Row],[Részleg 01]],"")</f>
        <v/>
      </c>
      <c r="H37" s="82" t="str">
        <f>IFERROR(Mérföldkövek[[#This Row],[Volumen]],"")</f>
        <v/>
      </c>
      <c r="I37" s="70" t="str">
        <f>IFERROR(Mérföldkövek[[#This Row],[Humánerő]],"")</f>
        <v/>
      </c>
      <c r="J37" s="80" t="str">
        <f>IFERROR(Mérföldkövek[[#This Row],[Egység idő]],"")</f>
        <v/>
      </c>
      <c r="K37" s="80">
        <f>IFERROR(Mérföldkövek[[#This Row],[Tervezett Munkaidő]],"")</f>
        <v>0</v>
      </c>
      <c r="L37" s="67" cm="1">
        <f t="array" aca="1" ref="L3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37" s="67" cm="1">
        <f t="array" aca="1" ref="M3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37" s="67" cm="1">
        <f t="array" aca="1" ref="N3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37" s="67" cm="1">
        <f t="array" aca="1" ref="O3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37" s="67" cm="1">
        <f t="array" aca="1" ref="P3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37" s="67" cm="1">
        <f t="array" aca="1" ref="Q3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37" s="67" cm="1">
        <f t="array" aca="1" ref="R3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37" s="67" cm="1">
        <f t="array" aca="1" ref="S3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37" s="67" cm="1">
        <f t="array" aca="1" ref="T3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37" s="67" cm="1">
        <f t="array" aca="1" ref="U3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37" s="67" cm="1">
        <f t="array" aca="1" ref="V3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37" s="67" cm="1">
        <f t="array" aca="1" ref="W3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37" s="67" cm="1">
        <f t="array" aca="1" ref="X3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37" s="67" cm="1">
        <f t="array" aca="1" ref="Y3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37" s="67" cm="1">
        <f t="array" aca="1" ref="Z3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37" s="67" cm="1">
        <f t="array" aca="1" ref="AA3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37" s="67" cm="1">
        <f t="array" aca="1" ref="AB3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37" s="67" cm="1">
        <f t="array" aca="1" ref="AC3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37" s="67" cm="1">
        <f t="array" aca="1" ref="AD3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37" s="67" cm="1">
        <f t="array" aca="1" ref="AE3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37" s="67" cm="1">
        <f t="array" aca="1" ref="AF3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37" s="67" cm="1">
        <f t="array" aca="1" ref="AG3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37" s="67" cm="1">
        <f t="array" aca="1" ref="AH3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37" s="67" cm="1">
        <f t="array" aca="1" ref="AI3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37" s="67" cm="1">
        <f t="array" aca="1" ref="AJ3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37" s="67" cm="1">
        <f t="array" aca="1" ref="AK3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37" s="67" cm="1">
        <f t="array" aca="1" ref="AL3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37" s="67" cm="1">
        <f t="array" aca="1" ref="AM3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37" s="67" cm="1">
        <f t="array" aca="1" ref="AN3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37" s="67" cm="1">
        <f t="array" aca="1" ref="AO3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37" s="67" cm="1">
        <f t="array" aca="1" ref="AP3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37" s="67" cm="1">
        <f t="array" aca="1" ref="AQ3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37" s="67" cm="1">
        <f t="array" aca="1" ref="AR3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37" s="67" cm="1">
        <f t="array" aca="1" ref="AS3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37" s="67" cm="1">
        <f t="array" aca="1" ref="AT3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37" s="67" cm="1">
        <f t="array" aca="1" ref="AU3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37" s="67" cm="1">
        <f t="array" aca="1" ref="AV3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37" s="67" cm="1">
        <f t="array" aca="1" ref="AW3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37" s="67" cm="1">
        <f t="array" aca="1" ref="AX3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37" s="67" cm="1">
        <f t="array" aca="1" ref="AY3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37" s="67" cm="1">
        <f t="array" aca="1" ref="AZ3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37" s="67" cm="1">
        <f t="array" aca="1" ref="BA3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38" spans="1:53" x14ac:dyDescent="0.3">
      <c r="A38" s="78" t="str">
        <f>IFERROR(Mérföldkövek[[#This Row],[Feladat ID]],"")</f>
        <v>-</v>
      </c>
      <c r="B38" s="70" t="str">
        <f>IFERROR(Mérföldkövek[[#This Row],[Feladat leírás]],"")</f>
        <v/>
      </c>
      <c r="C38" s="71" t="str">
        <f ca="1">IFERROR(Mérföldkövek[[#This Row],[Kezdés]],"")</f>
        <v/>
      </c>
      <c r="D38" s="71" t="str">
        <f ca="1">IFERROR(Mérföldkövek[[#This Row],[Befejezés]],"")</f>
        <v/>
      </c>
      <c r="E38" s="70" t="str">
        <f>IFERROR(Mérföldkövek[[#This Row],[Kockázat]],"")</f>
        <v/>
      </c>
      <c r="F38" s="70" t="str">
        <f>IFERROR(Mérföldkövek[[#This Row],[Részleg 02]],"")</f>
        <v/>
      </c>
      <c r="G38" s="70" t="str">
        <f>IFERROR(Mérföldkövek[[#This Row],[Részleg 01]],"")</f>
        <v/>
      </c>
      <c r="H38" s="82" t="str">
        <f>IFERROR(Mérföldkövek[[#This Row],[Volumen]],"")</f>
        <v/>
      </c>
      <c r="I38" s="70" t="str">
        <f>IFERROR(Mérföldkövek[[#This Row],[Humánerő]],"")</f>
        <v/>
      </c>
      <c r="J38" s="80" t="str">
        <f>IFERROR(Mérföldkövek[[#This Row],[Egység idő]],"")</f>
        <v/>
      </c>
      <c r="K38" s="80">
        <f>IFERROR(Mérföldkövek[[#This Row],[Tervezett Munkaidő]],"")</f>
        <v>0</v>
      </c>
      <c r="L38" s="67" cm="1">
        <f t="array" aca="1" ref="L3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38" s="67" cm="1">
        <f t="array" aca="1" ref="M3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38" s="67" cm="1">
        <f t="array" aca="1" ref="N3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38" s="67" cm="1">
        <f t="array" aca="1" ref="O3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38" s="67" cm="1">
        <f t="array" aca="1" ref="P3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38" s="67" cm="1">
        <f t="array" aca="1" ref="Q3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38" s="67" cm="1">
        <f t="array" aca="1" ref="R3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38" s="67" cm="1">
        <f t="array" aca="1" ref="S3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38" s="67" cm="1">
        <f t="array" aca="1" ref="T3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38" s="67" cm="1">
        <f t="array" aca="1" ref="U3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38" s="67" cm="1">
        <f t="array" aca="1" ref="V3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38" s="67" cm="1">
        <f t="array" aca="1" ref="W3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38" s="67" cm="1">
        <f t="array" aca="1" ref="X3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38" s="67" cm="1">
        <f t="array" aca="1" ref="Y3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38" s="67" cm="1">
        <f t="array" aca="1" ref="Z3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38" s="67" cm="1">
        <f t="array" aca="1" ref="AA3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38" s="67" cm="1">
        <f t="array" aca="1" ref="AB3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38" s="67" cm="1">
        <f t="array" aca="1" ref="AC3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38" s="67" cm="1">
        <f t="array" aca="1" ref="AD3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38" s="67" cm="1">
        <f t="array" aca="1" ref="AE3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38" s="67" cm="1">
        <f t="array" aca="1" ref="AF3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38" s="67" cm="1">
        <f t="array" aca="1" ref="AG3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38" s="67" cm="1">
        <f t="array" aca="1" ref="AH3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38" s="67" cm="1">
        <f t="array" aca="1" ref="AI3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38" s="67" cm="1">
        <f t="array" aca="1" ref="AJ3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38" s="67" cm="1">
        <f t="array" aca="1" ref="AK3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38" s="67" cm="1">
        <f t="array" aca="1" ref="AL3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38" s="67" cm="1">
        <f t="array" aca="1" ref="AM3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38" s="67" cm="1">
        <f t="array" aca="1" ref="AN3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38" s="67" cm="1">
        <f t="array" aca="1" ref="AO3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38" s="67" cm="1">
        <f t="array" aca="1" ref="AP3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38" s="67" cm="1">
        <f t="array" aca="1" ref="AQ3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38" s="67" cm="1">
        <f t="array" aca="1" ref="AR3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38" s="67" cm="1">
        <f t="array" aca="1" ref="AS3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38" s="67" cm="1">
        <f t="array" aca="1" ref="AT3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38" s="67" cm="1">
        <f t="array" aca="1" ref="AU3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38" s="67" cm="1">
        <f t="array" aca="1" ref="AV3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38" s="67" cm="1">
        <f t="array" aca="1" ref="AW3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38" s="67" cm="1">
        <f t="array" aca="1" ref="AX3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38" s="67" cm="1">
        <f t="array" aca="1" ref="AY3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38" s="67" cm="1">
        <f t="array" aca="1" ref="AZ3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38" s="67" cm="1">
        <f t="array" aca="1" ref="BA3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39" spans="1:53" x14ac:dyDescent="0.3">
      <c r="A39" s="78" t="str">
        <f>IFERROR(Mérföldkövek[[#This Row],[Feladat ID]],"")</f>
        <v>-</v>
      </c>
      <c r="B39" s="70" t="str">
        <f>IFERROR(Mérföldkövek[[#This Row],[Feladat leírás]],"")</f>
        <v/>
      </c>
      <c r="C39" s="71" t="str">
        <f ca="1">IFERROR(Mérföldkövek[[#This Row],[Kezdés]],"")</f>
        <v/>
      </c>
      <c r="D39" s="71" t="str">
        <f ca="1">IFERROR(Mérföldkövek[[#This Row],[Befejezés]],"")</f>
        <v/>
      </c>
      <c r="E39" s="70" t="str">
        <f>IFERROR(Mérföldkövek[[#This Row],[Kockázat]],"")</f>
        <v/>
      </c>
      <c r="F39" s="70" t="str">
        <f>IFERROR(Mérföldkövek[[#This Row],[Részleg 02]],"")</f>
        <v/>
      </c>
      <c r="G39" s="70" t="str">
        <f>IFERROR(Mérföldkövek[[#This Row],[Részleg 01]],"")</f>
        <v/>
      </c>
      <c r="H39" s="82" t="str">
        <f>IFERROR(Mérföldkövek[[#This Row],[Volumen]],"")</f>
        <v/>
      </c>
      <c r="I39" s="70" t="str">
        <f>IFERROR(Mérföldkövek[[#This Row],[Humánerő]],"")</f>
        <v/>
      </c>
      <c r="J39" s="80" t="str">
        <f>IFERROR(Mérföldkövek[[#This Row],[Egység idő]],"")</f>
        <v/>
      </c>
      <c r="K39" s="80">
        <f>IFERROR(Mérföldkövek[[#This Row],[Tervezett Munkaidő]],"")</f>
        <v>0</v>
      </c>
      <c r="L39" s="67" cm="1">
        <f t="array" aca="1" ref="L3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39" s="67" cm="1">
        <f t="array" aca="1" ref="M3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39" s="67" cm="1">
        <f t="array" aca="1" ref="N3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39" s="67" cm="1">
        <f t="array" aca="1" ref="O3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39" s="67" cm="1">
        <f t="array" aca="1" ref="P3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39" s="67" cm="1">
        <f t="array" aca="1" ref="Q3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39" s="67" cm="1">
        <f t="array" aca="1" ref="R3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39" s="67" cm="1">
        <f t="array" aca="1" ref="S3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39" s="67" cm="1">
        <f t="array" aca="1" ref="T3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39" s="67" cm="1">
        <f t="array" aca="1" ref="U3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39" s="67" cm="1">
        <f t="array" aca="1" ref="V3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39" s="67" cm="1">
        <f t="array" aca="1" ref="W3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39" s="67" cm="1">
        <f t="array" aca="1" ref="X3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39" s="67" cm="1">
        <f t="array" aca="1" ref="Y3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39" s="67" cm="1">
        <f t="array" aca="1" ref="Z3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39" s="67" cm="1">
        <f t="array" aca="1" ref="AA3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39" s="67" cm="1">
        <f t="array" aca="1" ref="AB3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39" s="67" cm="1">
        <f t="array" aca="1" ref="AC3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39" s="67" cm="1">
        <f t="array" aca="1" ref="AD3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39" s="67" cm="1">
        <f t="array" aca="1" ref="AE3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39" s="67" cm="1">
        <f t="array" aca="1" ref="AF3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39" s="67" cm="1">
        <f t="array" aca="1" ref="AG3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39" s="67" cm="1">
        <f t="array" aca="1" ref="AH3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39" s="67" cm="1">
        <f t="array" aca="1" ref="AI3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39" s="67" cm="1">
        <f t="array" aca="1" ref="AJ3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39" s="67" cm="1">
        <f t="array" aca="1" ref="AK3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39" s="67" cm="1">
        <f t="array" aca="1" ref="AL3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39" s="67" cm="1">
        <f t="array" aca="1" ref="AM3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39" s="67" cm="1">
        <f t="array" aca="1" ref="AN3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39" s="67" cm="1">
        <f t="array" aca="1" ref="AO3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39" s="67" cm="1">
        <f t="array" aca="1" ref="AP3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39" s="67" cm="1">
        <f t="array" aca="1" ref="AQ3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39" s="67" cm="1">
        <f t="array" aca="1" ref="AR3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39" s="67" cm="1">
        <f t="array" aca="1" ref="AS3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39" s="67" cm="1">
        <f t="array" aca="1" ref="AT3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39" s="67" cm="1">
        <f t="array" aca="1" ref="AU3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39" s="67" cm="1">
        <f t="array" aca="1" ref="AV3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39" s="67" cm="1">
        <f t="array" aca="1" ref="AW3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39" s="67" cm="1">
        <f t="array" aca="1" ref="AX3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39" s="67" cm="1">
        <f t="array" aca="1" ref="AY3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39" s="67" cm="1">
        <f t="array" aca="1" ref="AZ3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39" s="67" cm="1">
        <f t="array" aca="1" ref="BA3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40" spans="1:53" x14ac:dyDescent="0.3">
      <c r="A40" s="78" t="str">
        <f>IFERROR(Mérföldkövek[[#This Row],[Feladat ID]],"")</f>
        <v>-</v>
      </c>
      <c r="B40" s="70" t="str">
        <f>IFERROR(Mérföldkövek[[#This Row],[Feladat leírás]],"")</f>
        <v/>
      </c>
      <c r="C40" s="71" t="str">
        <f ca="1">IFERROR(Mérföldkövek[[#This Row],[Kezdés]],"")</f>
        <v/>
      </c>
      <c r="D40" s="71" t="str">
        <f ca="1">IFERROR(Mérföldkövek[[#This Row],[Befejezés]],"")</f>
        <v/>
      </c>
      <c r="E40" s="70" t="str">
        <f>IFERROR(Mérföldkövek[[#This Row],[Kockázat]],"")</f>
        <v/>
      </c>
      <c r="F40" s="70" t="str">
        <f>IFERROR(Mérföldkövek[[#This Row],[Részleg 02]],"")</f>
        <v/>
      </c>
      <c r="G40" s="70" t="str">
        <f>IFERROR(Mérföldkövek[[#This Row],[Részleg 01]],"")</f>
        <v/>
      </c>
      <c r="H40" s="82" t="str">
        <f>IFERROR(Mérföldkövek[[#This Row],[Volumen]],"")</f>
        <v/>
      </c>
      <c r="I40" s="70" t="str">
        <f>IFERROR(Mérföldkövek[[#This Row],[Humánerő]],"")</f>
        <v/>
      </c>
      <c r="J40" s="80" t="str">
        <f>IFERROR(Mérföldkövek[[#This Row],[Egység idő]],"")</f>
        <v/>
      </c>
      <c r="K40" s="80">
        <f>IFERROR(Mérföldkövek[[#This Row],[Tervezett Munkaidő]],"")</f>
        <v>0</v>
      </c>
      <c r="L40" s="67" cm="1">
        <f t="array" aca="1" ref="L4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40" s="67" cm="1">
        <f t="array" aca="1" ref="M4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40" s="67" cm="1">
        <f t="array" aca="1" ref="N4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40" s="67" cm="1">
        <f t="array" aca="1" ref="O4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40" s="67" cm="1">
        <f t="array" aca="1" ref="P4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40" s="67" cm="1">
        <f t="array" aca="1" ref="Q4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40" s="67" cm="1">
        <f t="array" aca="1" ref="R4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40" s="67" cm="1">
        <f t="array" aca="1" ref="S4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40" s="67" cm="1">
        <f t="array" aca="1" ref="T4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40" s="67" cm="1">
        <f t="array" aca="1" ref="U4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40" s="67" cm="1">
        <f t="array" aca="1" ref="V4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40" s="67" cm="1">
        <f t="array" aca="1" ref="W4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40" s="67" cm="1">
        <f t="array" aca="1" ref="X4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40" s="67" cm="1">
        <f t="array" aca="1" ref="Y4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40" s="67" cm="1">
        <f t="array" aca="1" ref="Z4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40" s="67" cm="1">
        <f t="array" aca="1" ref="AA4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40" s="67" cm="1">
        <f t="array" aca="1" ref="AB4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40" s="67" cm="1">
        <f t="array" aca="1" ref="AC4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40" s="67" cm="1">
        <f t="array" aca="1" ref="AD4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40" s="67" cm="1">
        <f t="array" aca="1" ref="AE4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40" s="67" cm="1">
        <f t="array" aca="1" ref="AF4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40" s="67" cm="1">
        <f t="array" aca="1" ref="AG4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40" s="67" cm="1">
        <f t="array" aca="1" ref="AH4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40" s="67" cm="1">
        <f t="array" aca="1" ref="AI4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40" s="67" cm="1">
        <f t="array" aca="1" ref="AJ4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40" s="67" cm="1">
        <f t="array" aca="1" ref="AK4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40" s="67" cm="1">
        <f t="array" aca="1" ref="AL4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40" s="67" cm="1">
        <f t="array" aca="1" ref="AM4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40" s="67" cm="1">
        <f t="array" aca="1" ref="AN4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40" s="67" cm="1">
        <f t="array" aca="1" ref="AO4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40" s="67" cm="1">
        <f t="array" aca="1" ref="AP4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40" s="67" cm="1">
        <f t="array" aca="1" ref="AQ4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40" s="67" cm="1">
        <f t="array" aca="1" ref="AR4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40" s="67" cm="1">
        <f t="array" aca="1" ref="AS4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40" s="67" cm="1">
        <f t="array" aca="1" ref="AT4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40" s="67" cm="1">
        <f t="array" aca="1" ref="AU4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40" s="67" cm="1">
        <f t="array" aca="1" ref="AV4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40" s="67" cm="1">
        <f t="array" aca="1" ref="AW4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40" s="67" cm="1">
        <f t="array" aca="1" ref="AX4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40" s="67" cm="1">
        <f t="array" aca="1" ref="AY4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40" s="67" cm="1">
        <f t="array" aca="1" ref="AZ4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40" s="67" cm="1">
        <f t="array" aca="1" ref="BA4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41" spans="1:53" x14ac:dyDescent="0.3">
      <c r="A41" s="78" t="str">
        <f>IFERROR(Mérföldkövek[[#This Row],[Feladat ID]],"")</f>
        <v>-</v>
      </c>
      <c r="B41" s="70" t="str">
        <f>IFERROR(Mérföldkövek[[#This Row],[Feladat leírás]],"")</f>
        <v/>
      </c>
      <c r="C41" s="71" t="str">
        <f ca="1">IFERROR(Mérföldkövek[[#This Row],[Kezdés]],"")</f>
        <v/>
      </c>
      <c r="D41" s="71" t="str">
        <f ca="1">IFERROR(Mérföldkövek[[#This Row],[Befejezés]],"")</f>
        <v/>
      </c>
      <c r="E41" s="70" t="str">
        <f>IFERROR(Mérföldkövek[[#This Row],[Kockázat]],"")</f>
        <v/>
      </c>
      <c r="F41" s="70" t="str">
        <f>IFERROR(Mérföldkövek[[#This Row],[Részleg 02]],"")</f>
        <v/>
      </c>
      <c r="G41" s="70" t="str">
        <f>IFERROR(Mérföldkövek[[#This Row],[Részleg 01]],"")</f>
        <v/>
      </c>
      <c r="H41" s="82" t="str">
        <f>IFERROR(Mérföldkövek[[#This Row],[Volumen]],"")</f>
        <v/>
      </c>
      <c r="I41" s="70" t="str">
        <f>IFERROR(Mérföldkövek[[#This Row],[Humánerő]],"")</f>
        <v/>
      </c>
      <c r="J41" s="80" t="str">
        <f>IFERROR(Mérföldkövek[[#This Row],[Egység idő]],"")</f>
        <v/>
      </c>
      <c r="K41" s="80">
        <f>IFERROR(Mérföldkövek[[#This Row],[Tervezett Munkaidő]],"")</f>
        <v>0</v>
      </c>
      <c r="L41" s="67" cm="1">
        <f t="array" aca="1" ref="L4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41" s="67" cm="1">
        <f t="array" aca="1" ref="M4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41" s="67" cm="1">
        <f t="array" aca="1" ref="N4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41" s="67" cm="1">
        <f t="array" aca="1" ref="O4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41" s="67" cm="1">
        <f t="array" aca="1" ref="P4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41" s="67" cm="1">
        <f t="array" aca="1" ref="Q4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41" s="67" cm="1">
        <f t="array" aca="1" ref="R4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41" s="67" cm="1">
        <f t="array" aca="1" ref="S4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41" s="67" cm="1">
        <f t="array" aca="1" ref="T4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41" s="67" cm="1">
        <f t="array" aca="1" ref="U4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41" s="67" cm="1">
        <f t="array" aca="1" ref="V4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41" s="67" cm="1">
        <f t="array" aca="1" ref="W4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41" s="67" cm="1">
        <f t="array" aca="1" ref="X4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41" s="67" cm="1">
        <f t="array" aca="1" ref="Y4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41" s="67" cm="1">
        <f t="array" aca="1" ref="Z4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41" s="67" cm="1">
        <f t="array" aca="1" ref="AA4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41" s="67" cm="1">
        <f t="array" aca="1" ref="AB4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41" s="67" cm="1">
        <f t="array" aca="1" ref="AC4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41" s="67" cm="1">
        <f t="array" aca="1" ref="AD4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41" s="67" cm="1">
        <f t="array" aca="1" ref="AE4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41" s="67" cm="1">
        <f t="array" aca="1" ref="AF4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41" s="67" cm="1">
        <f t="array" aca="1" ref="AG4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41" s="67" cm="1">
        <f t="array" aca="1" ref="AH4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41" s="67" cm="1">
        <f t="array" aca="1" ref="AI4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41" s="67" cm="1">
        <f t="array" aca="1" ref="AJ4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41" s="67" cm="1">
        <f t="array" aca="1" ref="AK4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41" s="67" cm="1">
        <f t="array" aca="1" ref="AL4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41" s="67" cm="1">
        <f t="array" aca="1" ref="AM4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41" s="67" cm="1">
        <f t="array" aca="1" ref="AN4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41" s="67" cm="1">
        <f t="array" aca="1" ref="AO4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41" s="67" cm="1">
        <f t="array" aca="1" ref="AP4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41" s="67" cm="1">
        <f t="array" aca="1" ref="AQ4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41" s="67" cm="1">
        <f t="array" aca="1" ref="AR4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41" s="67" cm="1">
        <f t="array" aca="1" ref="AS4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41" s="67" cm="1">
        <f t="array" aca="1" ref="AT4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41" s="67" cm="1">
        <f t="array" aca="1" ref="AU4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41" s="67" cm="1">
        <f t="array" aca="1" ref="AV4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41" s="67" cm="1">
        <f t="array" aca="1" ref="AW4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41" s="67" cm="1">
        <f t="array" aca="1" ref="AX4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41" s="67" cm="1">
        <f t="array" aca="1" ref="AY4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41" s="67" cm="1">
        <f t="array" aca="1" ref="AZ4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41" s="67" cm="1">
        <f t="array" aca="1" ref="BA4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42" spans="1:53" x14ac:dyDescent="0.3">
      <c r="A42" s="78" t="str">
        <f>IFERROR(Mérföldkövek[[#This Row],[Feladat ID]],"")</f>
        <v>-</v>
      </c>
      <c r="B42" s="70" t="str">
        <f>IFERROR(Mérföldkövek[[#This Row],[Feladat leírás]],"")</f>
        <v/>
      </c>
      <c r="C42" s="71" t="str">
        <f ca="1">IFERROR(Mérföldkövek[[#This Row],[Kezdés]],"")</f>
        <v/>
      </c>
      <c r="D42" s="71" t="str">
        <f ca="1">IFERROR(Mérföldkövek[[#This Row],[Befejezés]],"")</f>
        <v/>
      </c>
      <c r="E42" s="70" t="str">
        <f>IFERROR(Mérföldkövek[[#This Row],[Kockázat]],"")</f>
        <v/>
      </c>
      <c r="F42" s="70" t="str">
        <f>IFERROR(Mérföldkövek[[#This Row],[Részleg 02]],"")</f>
        <v/>
      </c>
      <c r="G42" s="70" t="str">
        <f>IFERROR(Mérföldkövek[[#This Row],[Részleg 01]],"")</f>
        <v/>
      </c>
      <c r="H42" s="82" t="str">
        <f>IFERROR(Mérföldkövek[[#This Row],[Volumen]],"")</f>
        <v/>
      </c>
      <c r="I42" s="70" t="str">
        <f>IFERROR(Mérföldkövek[[#This Row],[Humánerő]],"")</f>
        <v/>
      </c>
      <c r="J42" s="80" t="str">
        <f>IFERROR(Mérföldkövek[[#This Row],[Egység idő]],"")</f>
        <v/>
      </c>
      <c r="K42" s="80">
        <f>IFERROR(Mérföldkövek[[#This Row],[Tervezett Munkaidő]],"")</f>
        <v>0</v>
      </c>
      <c r="L42" s="67" cm="1">
        <f t="array" aca="1" ref="L4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42" s="67" cm="1">
        <f t="array" aca="1" ref="M4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42" s="67" cm="1">
        <f t="array" aca="1" ref="N4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42" s="67" cm="1">
        <f t="array" aca="1" ref="O4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42" s="67" cm="1">
        <f t="array" aca="1" ref="P4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42" s="67" cm="1">
        <f t="array" aca="1" ref="Q4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42" s="67" cm="1">
        <f t="array" aca="1" ref="R4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42" s="67" cm="1">
        <f t="array" aca="1" ref="S4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42" s="67" cm="1">
        <f t="array" aca="1" ref="T4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42" s="67" cm="1">
        <f t="array" aca="1" ref="U4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42" s="67" cm="1">
        <f t="array" aca="1" ref="V4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42" s="67" cm="1">
        <f t="array" aca="1" ref="W4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42" s="67" cm="1">
        <f t="array" aca="1" ref="X4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42" s="67" cm="1">
        <f t="array" aca="1" ref="Y4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42" s="67" cm="1">
        <f t="array" aca="1" ref="Z4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42" s="67" cm="1">
        <f t="array" aca="1" ref="AA4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42" s="67" cm="1">
        <f t="array" aca="1" ref="AB4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42" s="67" cm="1">
        <f t="array" aca="1" ref="AC4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42" s="67" cm="1">
        <f t="array" aca="1" ref="AD4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42" s="67" cm="1">
        <f t="array" aca="1" ref="AE4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42" s="67" cm="1">
        <f t="array" aca="1" ref="AF4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42" s="67" cm="1">
        <f t="array" aca="1" ref="AG4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42" s="67" cm="1">
        <f t="array" aca="1" ref="AH4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42" s="67" cm="1">
        <f t="array" aca="1" ref="AI4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42" s="67" cm="1">
        <f t="array" aca="1" ref="AJ4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42" s="67" cm="1">
        <f t="array" aca="1" ref="AK4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42" s="67" cm="1">
        <f t="array" aca="1" ref="AL4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42" s="67" cm="1">
        <f t="array" aca="1" ref="AM4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42" s="67" cm="1">
        <f t="array" aca="1" ref="AN4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42" s="67" cm="1">
        <f t="array" aca="1" ref="AO4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42" s="67" cm="1">
        <f t="array" aca="1" ref="AP4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42" s="67" cm="1">
        <f t="array" aca="1" ref="AQ4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42" s="67" cm="1">
        <f t="array" aca="1" ref="AR4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42" s="67" cm="1">
        <f t="array" aca="1" ref="AS4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42" s="67" cm="1">
        <f t="array" aca="1" ref="AT4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42" s="67" cm="1">
        <f t="array" aca="1" ref="AU4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42" s="67" cm="1">
        <f t="array" aca="1" ref="AV4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42" s="67" cm="1">
        <f t="array" aca="1" ref="AW4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42" s="67" cm="1">
        <f t="array" aca="1" ref="AX4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42" s="67" cm="1">
        <f t="array" aca="1" ref="AY4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42" s="67" cm="1">
        <f t="array" aca="1" ref="AZ4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42" s="67" cm="1">
        <f t="array" aca="1" ref="BA4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43" spans="1:53" x14ac:dyDescent="0.3">
      <c r="A43" s="78" t="str">
        <f>IFERROR(Mérföldkövek[[#This Row],[Feladat ID]],"")</f>
        <v>-</v>
      </c>
      <c r="B43" s="70" t="str">
        <f>IFERROR(Mérföldkövek[[#This Row],[Feladat leírás]],"")</f>
        <v/>
      </c>
      <c r="C43" s="71" t="str">
        <f ca="1">IFERROR(Mérföldkövek[[#This Row],[Kezdés]],"")</f>
        <v/>
      </c>
      <c r="D43" s="71" t="str">
        <f ca="1">IFERROR(Mérföldkövek[[#This Row],[Befejezés]],"")</f>
        <v/>
      </c>
      <c r="E43" s="70" t="str">
        <f>IFERROR(Mérföldkövek[[#This Row],[Kockázat]],"")</f>
        <v/>
      </c>
      <c r="F43" s="70" t="str">
        <f>IFERROR(Mérföldkövek[[#This Row],[Részleg 02]],"")</f>
        <v/>
      </c>
      <c r="G43" s="70" t="str">
        <f>IFERROR(Mérföldkövek[[#This Row],[Részleg 01]],"")</f>
        <v/>
      </c>
      <c r="H43" s="82" t="str">
        <f>IFERROR(Mérföldkövek[[#This Row],[Volumen]],"")</f>
        <v/>
      </c>
      <c r="I43" s="70" t="str">
        <f>IFERROR(Mérföldkövek[[#This Row],[Humánerő]],"")</f>
        <v/>
      </c>
      <c r="J43" s="80" t="str">
        <f>IFERROR(Mérföldkövek[[#This Row],[Egység idő]],"")</f>
        <v/>
      </c>
      <c r="K43" s="80">
        <f>IFERROR(Mérföldkövek[[#This Row],[Tervezett Munkaidő]],"")</f>
        <v>0</v>
      </c>
      <c r="L43" s="67" cm="1">
        <f t="array" aca="1" ref="L4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43" s="67" cm="1">
        <f t="array" aca="1" ref="M4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43" s="67" cm="1">
        <f t="array" aca="1" ref="N4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43" s="67" cm="1">
        <f t="array" aca="1" ref="O4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43" s="67" cm="1">
        <f t="array" aca="1" ref="P4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43" s="67" cm="1">
        <f t="array" aca="1" ref="Q4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43" s="67" cm="1">
        <f t="array" aca="1" ref="R4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43" s="67" cm="1">
        <f t="array" aca="1" ref="S4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43" s="67" cm="1">
        <f t="array" aca="1" ref="T4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43" s="67" cm="1">
        <f t="array" aca="1" ref="U4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43" s="67" cm="1">
        <f t="array" aca="1" ref="V4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43" s="67" cm="1">
        <f t="array" aca="1" ref="W4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43" s="67" cm="1">
        <f t="array" aca="1" ref="X4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43" s="67" cm="1">
        <f t="array" aca="1" ref="Y4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43" s="67" cm="1">
        <f t="array" aca="1" ref="Z4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43" s="67" cm="1">
        <f t="array" aca="1" ref="AA4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43" s="67" cm="1">
        <f t="array" aca="1" ref="AB4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43" s="67" cm="1">
        <f t="array" aca="1" ref="AC4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43" s="67" cm="1">
        <f t="array" aca="1" ref="AD4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43" s="67" cm="1">
        <f t="array" aca="1" ref="AE4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43" s="67" cm="1">
        <f t="array" aca="1" ref="AF4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43" s="67" cm="1">
        <f t="array" aca="1" ref="AG4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43" s="67" cm="1">
        <f t="array" aca="1" ref="AH4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43" s="67" cm="1">
        <f t="array" aca="1" ref="AI4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43" s="67" cm="1">
        <f t="array" aca="1" ref="AJ4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43" s="67" cm="1">
        <f t="array" aca="1" ref="AK4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43" s="67" cm="1">
        <f t="array" aca="1" ref="AL4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43" s="67" cm="1">
        <f t="array" aca="1" ref="AM4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43" s="67" cm="1">
        <f t="array" aca="1" ref="AN4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43" s="67" cm="1">
        <f t="array" aca="1" ref="AO4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43" s="67" cm="1">
        <f t="array" aca="1" ref="AP4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43" s="67" cm="1">
        <f t="array" aca="1" ref="AQ4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43" s="67" cm="1">
        <f t="array" aca="1" ref="AR4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43" s="67" cm="1">
        <f t="array" aca="1" ref="AS4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43" s="67" cm="1">
        <f t="array" aca="1" ref="AT4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43" s="67" cm="1">
        <f t="array" aca="1" ref="AU4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43" s="67" cm="1">
        <f t="array" aca="1" ref="AV4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43" s="67" cm="1">
        <f t="array" aca="1" ref="AW4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43" s="67" cm="1">
        <f t="array" aca="1" ref="AX4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43" s="67" cm="1">
        <f t="array" aca="1" ref="AY4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43" s="67" cm="1">
        <f t="array" aca="1" ref="AZ4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43" s="67" cm="1">
        <f t="array" aca="1" ref="BA4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44" spans="1:53" x14ac:dyDescent="0.3">
      <c r="A44" s="78" t="str">
        <f>IFERROR(Mérföldkövek[[#This Row],[Feladat ID]],"")</f>
        <v>-</v>
      </c>
      <c r="B44" s="70" t="str">
        <f>IFERROR(Mérföldkövek[[#This Row],[Feladat leírás]],"")</f>
        <v/>
      </c>
      <c r="C44" s="71" t="str">
        <f ca="1">IFERROR(Mérföldkövek[[#This Row],[Kezdés]],"")</f>
        <v/>
      </c>
      <c r="D44" s="71" t="str">
        <f ca="1">IFERROR(Mérföldkövek[[#This Row],[Befejezés]],"")</f>
        <v/>
      </c>
      <c r="E44" s="70" t="str">
        <f>IFERROR(Mérföldkövek[[#This Row],[Kockázat]],"")</f>
        <v/>
      </c>
      <c r="F44" s="70" t="str">
        <f>IFERROR(Mérföldkövek[[#This Row],[Részleg 02]],"")</f>
        <v/>
      </c>
      <c r="G44" s="70" t="str">
        <f>IFERROR(Mérföldkövek[[#This Row],[Részleg 01]],"")</f>
        <v/>
      </c>
      <c r="H44" s="82" t="str">
        <f>IFERROR(Mérföldkövek[[#This Row],[Volumen]],"")</f>
        <v/>
      </c>
      <c r="I44" s="70" t="str">
        <f>IFERROR(Mérföldkövek[[#This Row],[Humánerő]],"")</f>
        <v/>
      </c>
      <c r="J44" s="80" t="str">
        <f>IFERROR(Mérföldkövek[[#This Row],[Egység idő]],"")</f>
        <v/>
      </c>
      <c r="K44" s="80">
        <f>IFERROR(Mérföldkövek[[#This Row],[Tervezett Munkaidő]],"")</f>
        <v>0</v>
      </c>
      <c r="L44" s="67" cm="1">
        <f t="array" aca="1" ref="L4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44" s="67" cm="1">
        <f t="array" aca="1" ref="M4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44" s="67" cm="1">
        <f t="array" aca="1" ref="N4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44" s="67" cm="1">
        <f t="array" aca="1" ref="O4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44" s="67" cm="1">
        <f t="array" aca="1" ref="P4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44" s="67" cm="1">
        <f t="array" aca="1" ref="Q4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44" s="67" cm="1">
        <f t="array" aca="1" ref="R4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44" s="67" cm="1">
        <f t="array" aca="1" ref="S4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44" s="67" cm="1">
        <f t="array" aca="1" ref="T4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44" s="67" cm="1">
        <f t="array" aca="1" ref="U4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44" s="67" cm="1">
        <f t="array" aca="1" ref="V4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44" s="67" cm="1">
        <f t="array" aca="1" ref="W4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44" s="67" cm="1">
        <f t="array" aca="1" ref="X4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44" s="67" cm="1">
        <f t="array" aca="1" ref="Y4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44" s="67" cm="1">
        <f t="array" aca="1" ref="Z4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44" s="67" cm="1">
        <f t="array" aca="1" ref="AA4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44" s="67" cm="1">
        <f t="array" aca="1" ref="AB4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44" s="67" cm="1">
        <f t="array" aca="1" ref="AC4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44" s="67" cm="1">
        <f t="array" aca="1" ref="AD4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44" s="67" cm="1">
        <f t="array" aca="1" ref="AE4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44" s="67" cm="1">
        <f t="array" aca="1" ref="AF4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44" s="67" cm="1">
        <f t="array" aca="1" ref="AG4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44" s="67" cm="1">
        <f t="array" aca="1" ref="AH4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44" s="67" cm="1">
        <f t="array" aca="1" ref="AI4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44" s="67" cm="1">
        <f t="array" aca="1" ref="AJ4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44" s="67" cm="1">
        <f t="array" aca="1" ref="AK4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44" s="67" cm="1">
        <f t="array" aca="1" ref="AL4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44" s="67" cm="1">
        <f t="array" aca="1" ref="AM4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44" s="67" cm="1">
        <f t="array" aca="1" ref="AN4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44" s="67" cm="1">
        <f t="array" aca="1" ref="AO4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44" s="67" cm="1">
        <f t="array" aca="1" ref="AP4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44" s="67" cm="1">
        <f t="array" aca="1" ref="AQ4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44" s="67" cm="1">
        <f t="array" aca="1" ref="AR4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44" s="67" cm="1">
        <f t="array" aca="1" ref="AS4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44" s="67" cm="1">
        <f t="array" aca="1" ref="AT4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44" s="67" cm="1">
        <f t="array" aca="1" ref="AU4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44" s="67" cm="1">
        <f t="array" aca="1" ref="AV4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44" s="67" cm="1">
        <f t="array" aca="1" ref="AW4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44" s="67" cm="1">
        <f t="array" aca="1" ref="AX4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44" s="67" cm="1">
        <f t="array" aca="1" ref="AY4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44" s="67" cm="1">
        <f t="array" aca="1" ref="AZ4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44" s="67" cm="1">
        <f t="array" aca="1" ref="BA4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45" spans="1:53" x14ac:dyDescent="0.3">
      <c r="A45" s="78" t="str">
        <f>IFERROR(Mérföldkövek[[#This Row],[Feladat ID]],"")</f>
        <v>-</v>
      </c>
      <c r="B45" s="70" t="str">
        <f>IFERROR(Mérföldkövek[[#This Row],[Feladat leírás]],"")</f>
        <v/>
      </c>
      <c r="C45" s="71" t="str">
        <f ca="1">IFERROR(Mérföldkövek[[#This Row],[Kezdés]],"")</f>
        <v/>
      </c>
      <c r="D45" s="71" t="str">
        <f ca="1">IFERROR(Mérföldkövek[[#This Row],[Befejezés]],"")</f>
        <v/>
      </c>
      <c r="E45" s="70" t="str">
        <f>IFERROR(Mérföldkövek[[#This Row],[Kockázat]],"")</f>
        <v/>
      </c>
      <c r="F45" s="70" t="str">
        <f>IFERROR(Mérföldkövek[[#This Row],[Részleg 02]],"")</f>
        <v/>
      </c>
      <c r="G45" s="70" t="str">
        <f>IFERROR(Mérföldkövek[[#This Row],[Részleg 01]],"")</f>
        <v/>
      </c>
      <c r="H45" s="82" t="str">
        <f>IFERROR(Mérföldkövek[[#This Row],[Volumen]],"")</f>
        <v/>
      </c>
      <c r="I45" s="70" t="str">
        <f>IFERROR(Mérföldkövek[[#This Row],[Humánerő]],"")</f>
        <v/>
      </c>
      <c r="J45" s="80" t="str">
        <f>IFERROR(Mérföldkövek[[#This Row],[Egység idő]],"")</f>
        <v/>
      </c>
      <c r="K45" s="80">
        <f>IFERROR(Mérföldkövek[[#This Row],[Tervezett Munkaidő]],"")</f>
        <v>0</v>
      </c>
      <c r="L45" s="67" cm="1">
        <f t="array" aca="1" ref="L4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45" s="67" cm="1">
        <f t="array" aca="1" ref="M4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45" s="67" cm="1">
        <f t="array" aca="1" ref="N4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45" s="67" cm="1">
        <f t="array" aca="1" ref="O4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45" s="67" cm="1">
        <f t="array" aca="1" ref="P4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45" s="67" cm="1">
        <f t="array" aca="1" ref="Q4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45" s="67" cm="1">
        <f t="array" aca="1" ref="R4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45" s="67" cm="1">
        <f t="array" aca="1" ref="S4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45" s="67" cm="1">
        <f t="array" aca="1" ref="T4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45" s="67" cm="1">
        <f t="array" aca="1" ref="U4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45" s="67" cm="1">
        <f t="array" aca="1" ref="V4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45" s="67" cm="1">
        <f t="array" aca="1" ref="W4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45" s="67" cm="1">
        <f t="array" aca="1" ref="X4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45" s="67" cm="1">
        <f t="array" aca="1" ref="Y4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45" s="67" cm="1">
        <f t="array" aca="1" ref="Z4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45" s="67" cm="1">
        <f t="array" aca="1" ref="AA4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45" s="67" cm="1">
        <f t="array" aca="1" ref="AB4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45" s="67" cm="1">
        <f t="array" aca="1" ref="AC4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45" s="67" cm="1">
        <f t="array" aca="1" ref="AD4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45" s="67" cm="1">
        <f t="array" aca="1" ref="AE4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45" s="67" cm="1">
        <f t="array" aca="1" ref="AF4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45" s="67" cm="1">
        <f t="array" aca="1" ref="AG4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45" s="67" cm="1">
        <f t="array" aca="1" ref="AH4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45" s="67" cm="1">
        <f t="array" aca="1" ref="AI4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45" s="67" cm="1">
        <f t="array" aca="1" ref="AJ4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45" s="67" cm="1">
        <f t="array" aca="1" ref="AK4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45" s="67" cm="1">
        <f t="array" aca="1" ref="AL4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45" s="67" cm="1">
        <f t="array" aca="1" ref="AM4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45" s="67" cm="1">
        <f t="array" aca="1" ref="AN4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45" s="67" cm="1">
        <f t="array" aca="1" ref="AO4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45" s="67" cm="1">
        <f t="array" aca="1" ref="AP4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45" s="67" cm="1">
        <f t="array" aca="1" ref="AQ4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45" s="67" cm="1">
        <f t="array" aca="1" ref="AR4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45" s="67" cm="1">
        <f t="array" aca="1" ref="AS4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45" s="67" cm="1">
        <f t="array" aca="1" ref="AT4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45" s="67" cm="1">
        <f t="array" aca="1" ref="AU4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45" s="67" cm="1">
        <f t="array" aca="1" ref="AV4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45" s="67" cm="1">
        <f t="array" aca="1" ref="AW4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45" s="67" cm="1">
        <f t="array" aca="1" ref="AX4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45" s="67" cm="1">
        <f t="array" aca="1" ref="AY4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45" s="67" cm="1">
        <f t="array" aca="1" ref="AZ4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45" s="67" cm="1">
        <f t="array" aca="1" ref="BA4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46" spans="1:53" x14ac:dyDescent="0.3">
      <c r="A46" s="78" t="str">
        <f>IFERROR(Mérföldkövek[[#This Row],[Feladat ID]],"")</f>
        <v>-</v>
      </c>
      <c r="B46" s="70" t="str">
        <f>IFERROR(Mérföldkövek[[#This Row],[Feladat leírás]],"")</f>
        <v/>
      </c>
      <c r="C46" s="71" t="str">
        <f ca="1">IFERROR(Mérföldkövek[[#This Row],[Kezdés]],"")</f>
        <v/>
      </c>
      <c r="D46" s="71" t="str">
        <f ca="1">IFERROR(Mérföldkövek[[#This Row],[Befejezés]],"")</f>
        <v/>
      </c>
      <c r="E46" s="70" t="str">
        <f>IFERROR(Mérföldkövek[[#This Row],[Kockázat]],"")</f>
        <v/>
      </c>
      <c r="F46" s="70" t="str">
        <f>IFERROR(Mérföldkövek[[#This Row],[Részleg 02]],"")</f>
        <v/>
      </c>
      <c r="G46" s="70" t="str">
        <f>IFERROR(Mérföldkövek[[#This Row],[Részleg 01]],"")</f>
        <v/>
      </c>
      <c r="H46" s="82" t="str">
        <f>IFERROR(Mérföldkövek[[#This Row],[Volumen]],"")</f>
        <v/>
      </c>
      <c r="I46" s="70" t="str">
        <f>IFERROR(Mérföldkövek[[#This Row],[Humánerő]],"")</f>
        <v/>
      </c>
      <c r="J46" s="80" t="str">
        <f>IFERROR(Mérföldkövek[[#This Row],[Egység idő]],"")</f>
        <v/>
      </c>
      <c r="K46" s="80">
        <f>IFERROR(Mérföldkövek[[#This Row],[Tervezett Munkaidő]],"")</f>
        <v>0</v>
      </c>
      <c r="L46" s="67" cm="1">
        <f t="array" aca="1" ref="L4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46" s="67" cm="1">
        <f t="array" aca="1" ref="M4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46" s="67" cm="1">
        <f t="array" aca="1" ref="N4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46" s="67" cm="1">
        <f t="array" aca="1" ref="O4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46" s="67" cm="1">
        <f t="array" aca="1" ref="P4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46" s="67" cm="1">
        <f t="array" aca="1" ref="Q4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46" s="67" cm="1">
        <f t="array" aca="1" ref="R4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46" s="67" cm="1">
        <f t="array" aca="1" ref="S4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46" s="67" cm="1">
        <f t="array" aca="1" ref="T4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46" s="67" cm="1">
        <f t="array" aca="1" ref="U4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46" s="67" cm="1">
        <f t="array" aca="1" ref="V4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46" s="67" cm="1">
        <f t="array" aca="1" ref="W4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46" s="67" cm="1">
        <f t="array" aca="1" ref="X4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46" s="67" cm="1">
        <f t="array" aca="1" ref="Y4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46" s="67" cm="1">
        <f t="array" aca="1" ref="Z4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46" s="67" cm="1">
        <f t="array" aca="1" ref="AA4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46" s="67" cm="1">
        <f t="array" aca="1" ref="AB4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46" s="67" cm="1">
        <f t="array" aca="1" ref="AC4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46" s="67" cm="1">
        <f t="array" aca="1" ref="AD4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46" s="67" cm="1">
        <f t="array" aca="1" ref="AE4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46" s="67" cm="1">
        <f t="array" aca="1" ref="AF4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46" s="67" cm="1">
        <f t="array" aca="1" ref="AG4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46" s="67" cm="1">
        <f t="array" aca="1" ref="AH4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46" s="67" cm="1">
        <f t="array" aca="1" ref="AI4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46" s="67" cm="1">
        <f t="array" aca="1" ref="AJ4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46" s="67" cm="1">
        <f t="array" aca="1" ref="AK4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46" s="67" cm="1">
        <f t="array" aca="1" ref="AL4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46" s="67" cm="1">
        <f t="array" aca="1" ref="AM4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46" s="67" cm="1">
        <f t="array" aca="1" ref="AN4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46" s="67" cm="1">
        <f t="array" aca="1" ref="AO4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46" s="67" cm="1">
        <f t="array" aca="1" ref="AP4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46" s="67" cm="1">
        <f t="array" aca="1" ref="AQ4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46" s="67" cm="1">
        <f t="array" aca="1" ref="AR4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46" s="67" cm="1">
        <f t="array" aca="1" ref="AS4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46" s="67" cm="1">
        <f t="array" aca="1" ref="AT4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46" s="67" cm="1">
        <f t="array" aca="1" ref="AU4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46" s="67" cm="1">
        <f t="array" aca="1" ref="AV4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46" s="67" cm="1">
        <f t="array" aca="1" ref="AW4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46" s="67" cm="1">
        <f t="array" aca="1" ref="AX4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46" s="67" cm="1">
        <f t="array" aca="1" ref="AY4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46" s="67" cm="1">
        <f t="array" aca="1" ref="AZ4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46" s="67" cm="1">
        <f t="array" aca="1" ref="BA4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47" spans="1:53" x14ac:dyDescent="0.3">
      <c r="A47" s="78" t="str">
        <f>IFERROR(Mérföldkövek[[#This Row],[Feladat ID]],"")</f>
        <v>-</v>
      </c>
      <c r="B47" s="70" t="str">
        <f>IFERROR(Mérföldkövek[[#This Row],[Feladat leírás]],"")</f>
        <v/>
      </c>
      <c r="C47" s="71" t="str">
        <f ca="1">IFERROR(Mérföldkövek[[#This Row],[Kezdés]],"")</f>
        <v/>
      </c>
      <c r="D47" s="71" t="str">
        <f ca="1">IFERROR(Mérföldkövek[[#This Row],[Befejezés]],"")</f>
        <v/>
      </c>
      <c r="E47" s="70" t="str">
        <f>IFERROR(Mérföldkövek[[#This Row],[Kockázat]],"")</f>
        <v/>
      </c>
      <c r="F47" s="70" t="str">
        <f>IFERROR(Mérföldkövek[[#This Row],[Részleg 02]],"")</f>
        <v/>
      </c>
      <c r="G47" s="70" t="str">
        <f>IFERROR(Mérföldkövek[[#This Row],[Részleg 01]],"")</f>
        <v/>
      </c>
      <c r="H47" s="82" t="str">
        <f>IFERROR(Mérföldkövek[[#This Row],[Volumen]],"")</f>
        <v/>
      </c>
      <c r="I47" s="70" t="str">
        <f>IFERROR(Mérföldkövek[[#This Row],[Humánerő]],"")</f>
        <v/>
      </c>
      <c r="J47" s="80" t="str">
        <f>IFERROR(Mérföldkövek[[#This Row],[Egység idő]],"")</f>
        <v/>
      </c>
      <c r="K47" s="80">
        <f>IFERROR(Mérföldkövek[[#This Row],[Tervezett Munkaidő]],"")</f>
        <v>0</v>
      </c>
      <c r="L47" s="67" cm="1">
        <f t="array" aca="1" ref="L4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47" s="67" cm="1">
        <f t="array" aca="1" ref="M4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47" s="67" cm="1">
        <f t="array" aca="1" ref="N4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47" s="67" cm="1">
        <f t="array" aca="1" ref="O4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47" s="67" cm="1">
        <f t="array" aca="1" ref="P4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47" s="67" cm="1">
        <f t="array" aca="1" ref="Q4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47" s="67" cm="1">
        <f t="array" aca="1" ref="R4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47" s="67" cm="1">
        <f t="array" aca="1" ref="S4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47" s="67" cm="1">
        <f t="array" aca="1" ref="T4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47" s="67" cm="1">
        <f t="array" aca="1" ref="U4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47" s="67" cm="1">
        <f t="array" aca="1" ref="V4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47" s="67" cm="1">
        <f t="array" aca="1" ref="W4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47" s="67" cm="1">
        <f t="array" aca="1" ref="X4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47" s="67" cm="1">
        <f t="array" aca="1" ref="Y4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47" s="67" cm="1">
        <f t="array" aca="1" ref="Z4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47" s="67" cm="1">
        <f t="array" aca="1" ref="AA4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47" s="67" cm="1">
        <f t="array" aca="1" ref="AB4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47" s="67" cm="1">
        <f t="array" aca="1" ref="AC4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47" s="67" cm="1">
        <f t="array" aca="1" ref="AD4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47" s="67" cm="1">
        <f t="array" aca="1" ref="AE4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47" s="67" cm="1">
        <f t="array" aca="1" ref="AF4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47" s="67" cm="1">
        <f t="array" aca="1" ref="AG4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47" s="67" cm="1">
        <f t="array" aca="1" ref="AH4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47" s="67" cm="1">
        <f t="array" aca="1" ref="AI4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47" s="67" cm="1">
        <f t="array" aca="1" ref="AJ4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47" s="67" cm="1">
        <f t="array" aca="1" ref="AK4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47" s="67" cm="1">
        <f t="array" aca="1" ref="AL4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47" s="67" cm="1">
        <f t="array" aca="1" ref="AM4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47" s="67" cm="1">
        <f t="array" aca="1" ref="AN4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47" s="67" cm="1">
        <f t="array" aca="1" ref="AO4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47" s="67" cm="1">
        <f t="array" aca="1" ref="AP4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47" s="67" cm="1">
        <f t="array" aca="1" ref="AQ4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47" s="67" cm="1">
        <f t="array" aca="1" ref="AR4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47" s="67" cm="1">
        <f t="array" aca="1" ref="AS4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47" s="67" cm="1">
        <f t="array" aca="1" ref="AT4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47" s="67" cm="1">
        <f t="array" aca="1" ref="AU4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47" s="67" cm="1">
        <f t="array" aca="1" ref="AV4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47" s="67" cm="1">
        <f t="array" aca="1" ref="AW4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47" s="67" cm="1">
        <f t="array" aca="1" ref="AX4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47" s="67" cm="1">
        <f t="array" aca="1" ref="AY4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47" s="67" cm="1">
        <f t="array" aca="1" ref="AZ4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47" s="67" cm="1">
        <f t="array" aca="1" ref="BA4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48" spans="1:53" x14ac:dyDescent="0.3">
      <c r="A48" s="78" t="str">
        <f>IFERROR(Mérföldkövek[[#This Row],[Feladat ID]],"")</f>
        <v>-</v>
      </c>
      <c r="B48" s="70" t="str">
        <f>IFERROR(Mérföldkövek[[#This Row],[Feladat leírás]],"")</f>
        <v/>
      </c>
      <c r="C48" s="71" t="str">
        <f ca="1">IFERROR(Mérföldkövek[[#This Row],[Kezdés]],"")</f>
        <v/>
      </c>
      <c r="D48" s="71" t="str">
        <f ca="1">IFERROR(Mérföldkövek[[#This Row],[Befejezés]],"")</f>
        <v/>
      </c>
      <c r="E48" s="70" t="str">
        <f>IFERROR(Mérföldkövek[[#This Row],[Kockázat]],"")</f>
        <v/>
      </c>
      <c r="F48" s="70" t="str">
        <f>IFERROR(Mérföldkövek[[#This Row],[Részleg 02]],"")</f>
        <v/>
      </c>
      <c r="G48" s="70" t="str">
        <f>IFERROR(Mérföldkövek[[#This Row],[Részleg 01]],"")</f>
        <v/>
      </c>
      <c r="H48" s="82" t="str">
        <f>IFERROR(Mérföldkövek[[#This Row],[Volumen]],"")</f>
        <v/>
      </c>
      <c r="I48" s="70" t="str">
        <f>IFERROR(Mérföldkövek[[#This Row],[Humánerő]],"")</f>
        <v/>
      </c>
      <c r="J48" s="80" t="str">
        <f>IFERROR(Mérföldkövek[[#This Row],[Egység idő]],"")</f>
        <v/>
      </c>
      <c r="K48" s="80">
        <f>IFERROR(Mérföldkövek[[#This Row],[Tervezett Munkaidő]],"")</f>
        <v>0</v>
      </c>
      <c r="L48" s="67" cm="1">
        <f t="array" aca="1" ref="L4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48" s="67" cm="1">
        <f t="array" aca="1" ref="M4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48" s="67" cm="1">
        <f t="array" aca="1" ref="N4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48" s="67" cm="1">
        <f t="array" aca="1" ref="O4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48" s="67" cm="1">
        <f t="array" aca="1" ref="P4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48" s="67" cm="1">
        <f t="array" aca="1" ref="Q4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48" s="67" cm="1">
        <f t="array" aca="1" ref="R4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48" s="67" cm="1">
        <f t="array" aca="1" ref="S4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48" s="67" cm="1">
        <f t="array" aca="1" ref="T4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48" s="67" cm="1">
        <f t="array" aca="1" ref="U4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48" s="67" cm="1">
        <f t="array" aca="1" ref="V4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48" s="67" cm="1">
        <f t="array" aca="1" ref="W4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48" s="67" cm="1">
        <f t="array" aca="1" ref="X4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48" s="67" cm="1">
        <f t="array" aca="1" ref="Y4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48" s="67" cm="1">
        <f t="array" aca="1" ref="Z4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48" s="67" cm="1">
        <f t="array" aca="1" ref="AA4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48" s="67" cm="1">
        <f t="array" aca="1" ref="AB4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48" s="67" cm="1">
        <f t="array" aca="1" ref="AC4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48" s="67" cm="1">
        <f t="array" aca="1" ref="AD4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48" s="67" cm="1">
        <f t="array" aca="1" ref="AE4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48" s="67" cm="1">
        <f t="array" aca="1" ref="AF4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48" s="67" cm="1">
        <f t="array" aca="1" ref="AG4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48" s="67" cm="1">
        <f t="array" aca="1" ref="AH4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48" s="67" cm="1">
        <f t="array" aca="1" ref="AI4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48" s="67" cm="1">
        <f t="array" aca="1" ref="AJ4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48" s="67" cm="1">
        <f t="array" aca="1" ref="AK4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48" s="67" cm="1">
        <f t="array" aca="1" ref="AL4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48" s="67" cm="1">
        <f t="array" aca="1" ref="AM4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48" s="67" cm="1">
        <f t="array" aca="1" ref="AN4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48" s="67" cm="1">
        <f t="array" aca="1" ref="AO4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48" s="67" cm="1">
        <f t="array" aca="1" ref="AP4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48" s="67" cm="1">
        <f t="array" aca="1" ref="AQ4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48" s="67" cm="1">
        <f t="array" aca="1" ref="AR4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48" s="67" cm="1">
        <f t="array" aca="1" ref="AS4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48" s="67" cm="1">
        <f t="array" aca="1" ref="AT4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48" s="67" cm="1">
        <f t="array" aca="1" ref="AU4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48" s="67" cm="1">
        <f t="array" aca="1" ref="AV4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48" s="67" cm="1">
        <f t="array" aca="1" ref="AW4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48" s="67" cm="1">
        <f t="array" aca="1" ref="AX4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48" s="67" cm="1">
        <f t="array" aca="1" ref="AY4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48" s="67" cm="1">
        <f t="array" aca="1" ref="AZ4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48" s="67" cm="1">
        <f t="array" aca="1" ref="BA4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49" spans="1:53" x14ac:dyDescent="0.3">
      <c r="A49" s="78" t="str">
        <f>IFERROR(Mérföldkövek[[#This Row],[Feladat ID]],"")</f>
        <v>-</v>
      </c>
      <c r="B49" s="70" t="str">
        <f>IFERROR(Mérföldkövek[[#This Row],[Feladat leírás]],"")</f>
        <v/>
      </c>
      <c r="C49" s="71" t="str">
        <f ca="1">IFERROR(Mérföldkövek[[#This Row],[Kezdés]],"")</f>
        <v/>
      </c>
      <c r="D49" s="71" t="str">
        <f ca="1">IFERROR(Mérföldkövek[[#This Row],[Befejezés]],"")</f>
        <v/>
      </c>
      <c r="E49" s="70" t="str">
        <f>IFERROR(Mérföldkövek[[#This Row],[Kockázat]],"")</f>
        <v/>
      </c>
      <c r="F49" s="70" t="str">
        <f>IFERROR(Mérföldkövek[[#This Row],[Részleg 02]],"")</f>
        <v/>
      </c>
      <c r="G49" s="70" t="str">
        <f>IFERROR(Mérföldkövek[[#This Row],[Részleg 01]],"")</f>
        <v/>
      </c>
      <c r="H49" s="82" t="str">
        <f>IFERROR(Mérföldkövek[[#This Row],[Volumen]],"")</f>
        <v/>
      </c>
      <c r="I49" s="70" t="str">
        <f>IFERROR(Mérföldkövek[[#This Row],[Humánerő]],"")</f>
        <v/>
      </c>
      <c r="J49" s="80" t="str">
        <f>IFERROR(Mérföldkövek[[#This Row],[Egység idő]],"")</f>
        <v/>
      </c>
      <c r="K49" s="80">
        <f>IFERROR(Mérföldkövek[[#This Row],[Tervezett Munkaidő]],"")</f>
        <v>0</v>
      </c>
      <c r="L49" s="67" cm="1">
        <f t="array" aca="1" ref="L4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49" s="67" cm="1">
        <f t="array" aca="1" ref="M4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49" s="67" cm="1">
        <f t="array" aca="1" ref="N4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49" s="67" cm="1">
        <f t="array" aca="1" ref="O4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49" s="67" cm="1">
        <f t="array" aca="1" ref="P4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49" s="67" cm="1">
        <f t="array" aca="1" ref="Q4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49" s="67" cm="1">
        <f t="array" aca="1" ref="R4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49" s="67" cm="1">
        <f t="array" aca="1" ref="S4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49" s="67" cm="1">
        <f t="array" aca="1" ref="T4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49" s="67" cm="1">
        <f t="array" aca="1" ref="U4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49" s="67" cm="1">
        <f t="array" aca="1" ref="V4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49" s="67" cm="1">
        <f t="array" aca="1" ref="W4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49" s="67" cm="1">
        <f t="array" aca="1" ref="X4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49" s="67" cm="1">
        <f t="array" aca="1" ref="Y4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49" s="67" cm="1">
        <f t="array" aca="1" ref="Z4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49" s="67" cm="1">
        <f t="array" aca="1" ref="AA4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49" s="67" cm="1">
        <f t="array" aca="1" ref="AB4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49" s="67" cm="1">
        <f t="array" aca="1" ref="AC4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49" s="67" cm="1">
        <f t="array" aca="1" ref="AD4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49" s="67" cm="1">
        <f t="array" aca="1" ref="AE4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49" s="67" cm="1">
        <f t="array" aca="1" ref="AF4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49" s="67" cm="1">
        <f t="array" aca="1" ref="AG4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49" s="67" cm="1">
        <f t="array" aca="1" ref="AH4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49" s="67" cm="1">
        <f t="array" aca="1" ref="AI4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49" s="67" cm="1">
        <f t="array" aca="1" ref="AJ4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49" s="67" cm="1">
        <f t="array" aca="1" ref="AK4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49" s="67" cm="1">
        <f t="array" aca="1" ref="AL4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49" s="67" cm="1">
        <f t="array" aca="1" ref="AM4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49" s="67" cm="1">
        <f t="array" aca="1" ref="AN4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49" s="67" cm="1">
        <f t="array" aca="1" ref="AO4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49" s="67" cm="1">
        <f t="array" aca="1" ref="AP4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49" s="67" cm="1">
        <f t="array" aca="1" ref="AQ4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49" s="67" cm="1">
        <f t="array" aca="1" ref="AR4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49" s="67" cm="1">
        <f t="array" aca="1" ref="AS4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49" s="67" cm="1">
        <f t="array" aca="1" ref="AT4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49" s="67" cm="1">
        <f t="array" aca="1" ref="AU4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49" s="67" cm="1">
        <f t="array" aca="1" ref="AV4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49" s="67" cm="1">
        <f t="array" aca="1" ref="AW4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49" s="67" cm="1">
        <f t="array" aca="1" ref="AX4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49" s="67" cm="1">
        <f t="array" aca="1" ref="AY4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49" s="67" cm="1">
        <f t="array" aca="1" ref="AZ4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49" s="67" cm="1">
        <f t="array" aca="1" ref="BA4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50" spans="1:53" x14ac:dyDescent="0.3">
      <c r="A50" s="78" t="str">
        <f>IFERROR(Mérföldkövek[[#This Row],[Feladat ID]],"")</f>
        <v>-</v>
      </c>
      <c r="B50" s="70" t="str">
        <f>IFERROR(Mérföldkövek[[#This Row],[Feladat leírás]],"")</f>
        <v/>
      </c>
      <c r="C50" s="71" t="str">
        <f ca="1">IFERROR(Mérföldkövek[[#This Row],[Kezdés]],"")</f>
        <v/>
      </c>
      <c r="D50" s="71" t="str">
        <f ca="1">IFERROR(Mérföldkövek[[#This Row],[Befejezés]],"")</f>
        <v/>
      </c>
      <c r="E50" s="70" t="str">
        <f>IFERROR(Mérföldkövek[[#This Row],[Kockázat]],"")</f>
        <v/>
      </c>
      <c r="F50" s="70" t="str">
        <f>IFERROR(Mérföldkövek[[#This Row],[Részleg 02]],"")</f>
        <v/>
      </c>
      <c r="G50" s="70" t="str">
        <f>IFERROR(Mérföldkövek[[#This Row],[Részleg 01]],"")</f>
        <v/>
      </c>
      <c r="H50" s="82" t="str">
        <f>IFERROR(Mérföldkövek[[#This Row],[Volumen]],"")</f>
        <v/>
      </c>
      <c r="I50" s="70" t="str">
        <f>IFERROR(Mérföldkövek[[#This Row],[Humánerő]],"")</f>
        <v/>
      </c>
      <c r="J50" s="80" t="str">
        <f>IFERROR(Mérföldkövek[[#This Row],[Egység idő]],"")</f>
        <v/>
      </c>
      <c r="K50" s="80">
        <f>IFERROR(Mérföldkövek[[#This Row],[Tervezett Munkaidő]],"")</f>
        <v>0</v>
      </c>
      <c r="L50" s="67" cm="1">
        <f t="array" aca="1" ref="L5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50" s="67" cm="1">
        <f t="array" aca="1" ref="M5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50" s="67" cm="1">
        <f t="array" aca="1" ref="N5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50" s="67" cm="1">
        <f t="array" aca="1" ref="O5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50" s="67" cm="1">
        <f t="array" aca="1" ref="P5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50" s="67" cm="1">
        <f t="array" aca="1" ref="Q5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50" s="67" cm="1">
        <f t="array" aca="1" ref="R5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50" s="67" cm="1">
        <f t="array" aca="1" ref="S5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50" s="67" cm="1">
        <f t="array" aca="1" ref="T5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50" s="67" cm="1">
        <f t="array" aca="1" ref="U5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50" s="67" cm="1">
        <f t="array" aca="1" ref="V5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50" s="67" cm="1">
        <f t="array" aca="1" ref="W5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50" s="67" cm="1">
        <f t="array" aca="1" ref="X5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50" s="67" cm="1">
        <f t="array" aca="1" ref="Y5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50" s="67" cm="1">
        <f t="array" aca="1" ref="Z5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50" s="67" cm="1">
        <f t="array" aca="1" ref="AA5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50" s="67" cm="1">
        <f t="array" aca="1" ref="AB5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50" s="67" cm="1">
        <f t="array" aca="1" ref="AC5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50" s="67" cm="1">
        <f t="array" aca="1" ref="AD5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50" s="67" cm="1">
        <f t="array" aca="1" ref="AE5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50" s="67" cm="1">
        <f t="array" aca="1" ref="AF5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50" s="67" cm="1">
        <f t="array" aca="1" ref="AG5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50" s="67" cm="1">
        <f t="array" aca="1" ref="AH5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50" s="67" cm="1">
        <f t="array" aca="1" ref="AI5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50" s="67" cm="1">
        <f t="array" aca="1" ref="AJ5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50" s="67" cm="1">
        <f t="array" aca="1" ref="AK5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50" s="67" cm="1">
        <f t="array" aca="1" ref="AL5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50" s="67" cm="1">
        <f t="array" aca="1" ref="AM5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50" s="67" cm="1">
        <f t="array" aca="1" ref="AN5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50" s="67" cm="1">
        <f t="array" aca="1" ref="AO5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50" s="67" cm="1">
        <f t="array" aca="1" ref="AP5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50" s="67" cm="1">
        <f t="array" aca="1" ref="AQ5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50" s="67" cm="1">
        <f t="array" aca="1" ref="AR5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50" s="67" cm="1">
        <f t="array" aca="1" ref="AS5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50" s="67" cm="1">
        <f t="array" aca="1" ref="AT5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50" s="67" cm="1">
        <f t="array" aca="1" ref="AU5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50" s="67" cm="1">
        <f t="array" aca="1" ref="AV5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50" s="67" cm="1">
        <f t="array" aca="1" ref="AW5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50" s="67" cm="1">
        <f t="array" aca="1" ref="AX5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50" s="67" cm="1">
        <f t="array" aca="1" ref="AY5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50" s="67" cm="1">
        <f t="array" aca="1" ref="AZ5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50" s="67" cm="1">
        <f t="array" aca="1" ref="BA5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51" spans="1:53" x14ac:dyDescent="0.3">
      <c r="A51" s="78" t="str">
        <f>IFERROR(Mérföldkövek[[#This Row],[Feladat ID]],"")</f>
        <v>-</v>
      </c>
      <c r="B51" s="70" t="str">
        <f>IFERROR(Mérföldkövek[[#This Row],[Feladat leírás]],"")</f>
        <v/>
      </c>
      <c r="C51" s="71" t="str">
        <f ca="1">IFERROR(Mérföldkövek[[#This Row],[Kezdés]],"")</f>
        <v/>
      </c>
      <c r="D51" s="71" t="str">
        <f ca="1">IFERROR(Mérföldkövek[[#This Row],[Befejezés]],"")</f>
        <v/>
      </c>
      <c r="E51" s="70" t="str">
        <f>IFERROR(Mérföldkövek[[#This Row],[Kockázat]],"")</f>
        <v/>
      </c>
      <c r="F51" s="70" t="str">
        <f>IFERROR(Mérföldkövek[[#This Row],[Részleg 02]],"")</f>
        <v/>
      </c>
      <c r="G51" s="70" t="str">
        <f>IFERROR(Mérföldkövek[[#This Row],[Részleg 01]],"")</f>
        <v/>
      </c>
      <c r="H51" s="82" t="str">
        <f>IFERROR(Mérföldkövek[[#This Row],[Volumen]],"")</f>
        <v/>
      </c>
      <c r="I51" s="70" t="str">
        <f>IFERROR(Mérföldkövek[[#This Row],[Humánerő]],"")</f>
        <v/>
      </c>
      <c r="J51" s="80" t="str">
        <f>IFERROR(Mérföldkövek[[#This Row],[Egység idő]],"")</f>
        <v/>
      </c>
      <c r="K51" s="80">
        <f>IFERROR(Mérföldkövek[[#This Row],[Tervezett Munkaidő]],"")</f>
        <v>0</v>
      </c>
      <c r="L51" s="67" cm="1">
        <f t="array" aca="1" ref="L5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51" s="67" cm="1">
        <f t="array" aca="1" ref="M5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51" s="67" cm="1">
        <f t="array" aca="1" ref="N5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51" s="67" cm="1">
        <f t="array" aca="1" ref="O5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51" s="67" cm="1">
        <f t="array" aca="1" ref="P5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51" s="67" cm="1">
        <f t="array" aca="1" ref="Q5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51" s="67" cm="1">
        <f t="array" aca="1" ref="R5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51" s="67" cm="1">
        <f t="array" aca="1" ref="S5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51" s="67" cm="1">
        <f t="array" aca="1" ref="T5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51" s="67" cm="1">
        <f t="array" aca="1" ref="U5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51" s="67" cm="1">
        <f t="array" aca="1" ref="V5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51" s="67" cm="1">
        <f t="array" aca="1" ref="W5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51" s="67" cm="1">
        <f t="array" aca="1" ref="X5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51" s="67" cm="1">
        <f t="array" aca="1" ref="Y5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51" s="67" cm="1">
        <f t="array" aca="1" ref="Z5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51" s="67" cm="1">
        <f t="array" aca="1" ref="AA5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51" s="67" cm="1">
        <f t="array" aca="1" ref="AB5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51" s="67" cm="1">
        <f t="array" aca="1" ref="AC5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51" s="67" cm="1">
        <f t="array" aca="1" ref="AD5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51" s="67" cm="1">
        <f t="array" aca="1" ref="AE5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51" s="67" cm="1">
        <f t="array" aca="1" ref="AF5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51" s="67" cm="1">
        <f t="array" aca="1" ref="AG5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51" s="67" cm="1">
        <f t="array" aca="1" ref="AH5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51" s="67" cm="1">
        <f t="array" aca="1" ref="AI5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51" s="67" cm="1">
        <f t="array" aca="1" ref="AJ5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51" s="67" cm="1">
        <f t="array" aca="1" ref="AK5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51" s="67" cm="1">
        <f t="array" aca="1" ref="AL5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51" s="67" cm="1">
        <f t="array" aca="1" ref="AM5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51" s="67" cm="1">
        <f t="array" aca="1" ref="AN5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51" s="67" cm="1">
        <f t="array" aca="1" ref="AO5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51" s="67" cm="1">
        <f t="array" aca="1" ref="AP5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51" s="67" cm="1">
        <f t="array" aca="1" ref="AQ5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51" s="67" cm="1">
        <f t="array" aca="1" ref="AR5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51" s="67" cm="1">
        <f t="array" aca="1" ref="AS5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51" s="67" cm="1">
        <f t="array" aca="1" ref="AT5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51" s="67" cm="1">
        <f t="array" aca="1" ref="AU5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51" s="67" cm="1">
        <f t="array" aca="1" ref="AV5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51" s="67" cm="1">
        <f t="array" aca="1" ref="AW5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51" s="67" cm="1">
        <f t="array" aca="1" ref="AX5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51" s="67" cm="1">
        <f t="array" aca="1" ref="AY5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51" s="67" cm="1">
        <f t="array" aca="1" ref="AZ5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51" s="67" cm="1">
        <f t="array" aca="1" ref="BA5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52" spans="1:53" x14ac:dyDescent="0.3">
      <c r="A52" s="78" t="str">
        <f>IFERROR(Mérföldkövek[[#This Row],[Feladat ID]],"")</f>
        <v>-</v>
      </c>
      <c r="B52" s="70" t="str">
        <f>IFERROR(Mérföldkövek[[#This Row],[Feladat leírás]],"")</f>
        <v/>
      </c>
      <c r="C52" s="71" t="str">
        <f ca="1">IFERROR(Mérföldkövek[[#This Row],[Kezdés]],"")</f>
        <v/>
      </c>
      <c r="D52" s="71" t="str">
        <f ca="1">IFERROR(Mérföldkövek[[#This Row],[Befejezés]],"")</f>
        <v/>
      </c>
      <c r="E52" s="70" t="str">
        <f>IFERROR(Mérföldkövek[[#This Row],[Kockázat]],"")</f>
        <v/>
      </c>
      <c r="F52" s="70" t="str">
        <f>IFERROR(Mérföldkövek[[#This Row],[Részleg 02]],"")</f>
        <v/>
      </c>
      <c r="G52" s="70" t="str">
        <f>IFERROR(Mérföldkövek[[#This Row],[Részleg 01]],"")</f>
        <v/>
      </c>
      <c r="H52" s="82" t="str">
        <f>IFERROR(Mérföldkövek[[#This Row],[Volumen]],"")</f>
        <v/>
      </c>
      <c r="I52" s="70" t="str">
        <f>IFERROR(Mérföldkövek[[#This Row],[Humánerő]],"")</f>
        <v/>
      </c>
      <c r="J52" s="80" t="str">
        <f>IFERROR(Mérföldkövek[[#This Row],[Egység idő]],"")</f>
        <v/>
      </c>
      <c r="K52" s="80">
        <f>IFERROR(Mérföldkövek[[#This Row],[Tervezett Munkaidő]],"")</f>
        <v>0</v>
      </c>
      <c r="L52" s="67" cm="1">
        <f t="array" aca="1" ref="L5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52" s="67" cm="1">
        <f t="array" aca="1" ref="M5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52" s="67" cm="1">
        <f t="array" aca="1" ref="N5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52" s="67" cm="1">
        <f t="array" aca="1" ref="O5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52" s="67" cm="1">
        <f t="array" aca="1" ref="P5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52" s="67" cm="1">
        <f t="array" aca="1" ref="Q5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52" s="67" cm="1">
        <f t="array" aca="1" ref="R5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52" s="67" cm="1">
        <f t="array" aca="1" ref="S5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52" s="67" cm="1">
        <f t="array" aca="1" ref="T5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52" s="67" cm="1">
        <f t="array" aca="1" ref="U5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52" s="67" cm="1">
        <f t="array" aca="1" ref="V5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52" s="67" cm="1">
        <f t="array" aca="1" ref="W5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52" s="67" cm="1">
        <f t="array" aca="1" ref="X5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52" s="67" cm="1">
        <f t="array" aca="1" ref="Y5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52" s="67" cm="1">
        <f t="array" aca="1" ref="Z5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52" s="67" cm="1">
        <f t="array" aca="1" ref="AA5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52" s="67" cm="1">
        <f t="array" aca="1" ref="AB5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52" s="67" cm="1">
        <f t="array" aca="1" ref="AC5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52" s="67" cm="1">
        <f t="array" aca="1" ref="AD5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52" s="67" cm="1">
        <f t="array" aca="1" ref="AE5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52" s="67" cm="1">
        <f t="array" aca="1" ref="AF5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52" s="67" cm="1">
        <f t="array" aca="1" ref="AG5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52" s="67" cm="1">
        <f t="array" aca="1" ref="AH5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52" s="67" cm="1">
        <f t="array" aca="1" ref="AI5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52" s="67" cm="1">
        <f t="array" aca="1" ref="AJ5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52" s="67" cm="1">
        <f t="array" aca="1" ref="AK5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52" s="67" cm="1">
        <f t="array" aca="1" ref="AL5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52" s="67" cm="1">
        <f t="array" aca="1" ref="AM5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52" s="67" cm="1">
        <f t="array" aca="1" ref="AN5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52" s="67" cm="1">
        <f t="array" aca="1" ref="AO5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52" s="67" cm="1">
        <f t="array" aca="1" ref="AP5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52" s="67" cm="1">
        <f t="array" aca="1" ref="AQ5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52" s="67" cm="1">
        <f t="array" aca="1" ref="AR5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52" s="67" cm="1">
        <f t="array" aca="1" ref="AS5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52" s="67" cm="1">
        <f t="array" aca="1" ref="AT5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52" s="67" cm="1">
        <f t="array" aca="1" ref="AU5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52" s="67" cm="1">
        <f t="array" aca="1" ref="AV5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52" s="67" cm="1">
        <f t="array" aca="1" ref="AW5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52" s="67" cm="1">
        <f t="array" aca="1" ref="AX5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52" s="67" cm="1">
        <f t="array" aca="1" ref="AY5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52" s="67" cm="1">
        <f t="array" aca="1" ref="AZ5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52" s="67" cm="1">
        <f t="array" aca="1" ref="BA5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53" spans="1:53" x14ac:dyDescent="0.3">
      <c r="A53" s="78" t="str">
        <f>IFERROR(Mérföldkövek[[#This Row],[Feladat ID]],"")</f>
        <v>-</v>
      </c>
      <c r="B53" s="70" t="str">
        <f>IFERROR(Mérföldkövek[[#This Row],[Feladat leírás]],"")</f>
        <v/>
      </c>
      <c r="C53" s="71" t="str">
        <f ca="1">IFERROR(Mérföldkövek[[#This Row],[Kezdés]],"")</f>
        <v/>
      </c>
      <c r="D53" s="71" t="str">
        <f ca="1">IFERROR(Mérföldkövek[[#This Row],[Befejezés]],"")</f>
        <v/>
      </c>
      <c r="E53" s="70" t="str">
        <f>IFERROR(Mérföldkövek[[#This Row],[Kockázat]],"")</f>
        <v/>
      </c>
      <c r="F53" s="70" t="str">
        <f>IFERROR(Mérföldkövek[[#This Row],[Részleg 02]],"")</f>
        <v/>
      </c>
      <c r="G53" s="70" t="str">
        <f>IFERROR(Mérföldkövek[[#This Row],[Részleg 01]],"")</f>
        <v/>
      </c>
      <c r="H53" s="82" t="str">
        <f>IFERROR(Mérföldkövek[[#This Row],[Volumen]],"")</f>
        <v/>
      </c>
      <c r="I53" s="70" t="str">
        <f>IFERROR(Mérföldkövek[[#This Row],[Humánerő]],"")</f>
        <v/>
      </c>
      <c r="J53" s="80" t="str">
        <f>IFERROR(Mérföldkövek[[#This Row],[Egység idő]],"")</f>
        <v/>
      </c>
      <c r="K53" s="80">
        <f>IFERROR(Mérföldkövek[[#This Row],[Tervezett Munkaidő]],"")</f>
        <v>0</v>
      </c>
      <c r="L53" s="67" cm="1">
        <f t="array" aca="1" ref="L5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53" s="67" cm="1">
        <f t="array" aca="1" ref="M5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53" s="67" cm="1">
        <f t="array" aca="1" ref="N5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53" s="67" cm="1">
        <f t="array" aca="1" ref="O5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53" s="67" cm="1">
        <f t="array" aca="1" ref="P5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53" s="67" cm="1">
        <f t="array" aca="1" ref="Q5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53" s="67" cm="1">
        <f t="array" aca="1" ref="R5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53" s="67" cm="1">
        <f t="array" aca="1" ref="S5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53" s="67" cm="1">
        <f t="array" aca="1" ref="T5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53" s="67" cm="1">
        <f t="array" aca="1" ref="U5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53" s="67" cm="1">
        <f t="array" aca="1" ref="V5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53" s="67" cm="1">
        <f t="array" aca="1" ref="W5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53" s="67" cm="1">
        <f t="array" aca="1" ref="X5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53" s="67" cm="1">
        <f t="array" aca="1" ref="Y5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53" s="67" cm="1">
        <f t="array" aca="1" ref="Z5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53" s="67" cm="1">
        <f t="array" aca="1" ref="AA5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53" s="67" cm="1">
        <f t="array" aca="1" ref="AB5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53" s="67" cm="1">
        <f t="array" aca="1" ref="AC5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53" s="67" cm="1">
        <f t="array" aca="1" ref="AD5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53" s="67" cm="1">
        <f t="array" aca="1" ref="AE5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53" s="67" cm="1">
        <f t="array" aca="1" ref="AF5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53" s="67" cm="1">
        <f t="array" aca="1" ref="AG5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53" s="67" cm="1">
        <f t="array" aca="1" ref="AH5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53" s="67" cm="1">
        <f t="array" aca="1" ref="AI5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53" s="67" cm="1">
        <f t="array" aca="1" ref="AJ5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53" s="67" cm="1">
        <f t="array" aca="1" ref="AK5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53" s="67" cm="1">
        <f t="array" aca="1" ref="AL5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53" s="67" cm="1">
        <f t="array" aca="1" ref="AM5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53" s="67" cm="1">
        <f t="array" aca="1" ref="AN5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53" s="67" cm="1">
        <f t="array" aca="1" ref="AO5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53" s="67" cm="1">
        <f t="array" aca="1" ref="AP5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53" s="67" cm="1">
        <f t="array" aca="1" ref="AQ5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53" s="67" cm="1">
        <f t="array" aca="1" ref="AR5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53" s="67" cm="1">
        <f t="array" aca="1" ref="AS5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53" s="67" cm="1">
        <f t="array" aca="1" ref="AT5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53" s="67" cm="1">
        <f t="array" aca="1" ref="AU5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53" s="67" cm="1">
        <f t="array" aca="1" ref="AV5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53" s="67" cm="1">
        <f t="array" aca="1" ref="AW5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53" s="67" cm="1">
        <f t="array" aca="1" ref="AX5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53" s="67" cm="1">
        <f t="array" aca="1" ref="AY5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53" s="67" cm="1">
        <f t="array" aca="1" ref="AZ5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53" s="67" cm="1">
        <f t="array" aca="1" ref="BA5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54" spans="1:53" x14ac:dyDescent="0.3">
      <c r="A54" s="78" t="str">
        <f>IFERROR(Mérföldkövek[[#This Row],[Feladat ID]],"")</f>
        <v>-</v>
      </c>
      <c r="B54" s="70" t="str">
        <f>IFERROR(Mérföldkövek[[#This Row],[Feladat leírás]],"")</f>
        <v/>
      </c>
      <c r="C54" s="71" t="str">
        <f ca="1">IFERROR(Mérföldkövek[[#This Row],[Kezdés]],"")</f>
        <v/>
      </c>
      <c r="D54" s="71" t="str">
        <f ca="1">IFERROR(Mérföldkövek[[#This Row],[Befejezés]],"")</f>
        <v/>
      </c>
      <c r="E54" s="70" t="str">
        <f>IFERROR(Mérföldkövek[[#This Row],[Kockázat]],"")</f>
        <v/>
      </c>
      <c r="F54" s="70" t="str">
        <f>IFERROR(Mérföldkövek[[#This Row],[Részleg 02]],"")</f>
        <v/>
      </c>
      <c r="G54" s="70" t="str">
        <f>IFERROR(Mérföldkövek[[#This Row],[Részleg 01]],"")</f>
        <v/>
      </c>
      <c r="H54" s="82" t="str">
        <f>IFERROR(Mérföldkövek[[#This Row],[Volumen]],"")</f>
        <v/>
      </c>
      <c r="I54" s="70" t="str">
        <f>IFERROR(Mérföldkövek[[#This Row],[Humánerő]],"")</f>
        <v/>
      </c>
      <c r="J54" s="80" t="str">
        <f>IFERROR(Mérföldkövek[[#This Row],[Egység idő]],"")</f>
        <v/>
      </c>
      <c r="K54" s="80">
        <f>IFERROR(Mérföldkövek[[#This Row],[Tervezett Munkaidő]],"")</f>
        <v>0</v>
      </c>
      <c r="L54" s="67" cm="1">
        <f t="array" aca="1" ref="L5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54" s="67" cm="1">
        <f t="array" aca="1" ref="M5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54" s="67" cm="1">
        <f t="array" aca="1" ref="N5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54" s="67" cm="1">
        <f t="array" aca="1" ref="O5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54" s="67" cm="1">
        <f t="array" aca="1" ref="P5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54" s="67" cm="1">
        <f t="array" aca="1" ref="Q5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54" s="67" cm="1">
        <f t="array" aca="1" ref="R5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54" s="67" cm="1">
        <f t="array" aca="1" ref="S5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54" s="67" cm="1">
        <f t="array" aca="1" ref="T5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54" s="67" cm="1">
        <f t="array" aca="1" ref="U5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54" s="67" cm="1">
        <f t="array" aca="1" ref="V5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54" s="67" cm="1">
        <f t="array" aca="1" ref="W5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54" s="67" cm="1">
        <f t="array" aca="1" ref="X5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54" s="67" cm="1">
        <f t="array" aca="1" ref="Y5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54" s="67" cm="1">
        <f t="array" aca="1" ref="Z5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54" s="67" cm="1">
        <f t="array" aca="1" ref="AA5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54" s="67" cm="1">
        <f t="array" aca="1" ref="AB5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54" s="67" cm="1">
        <f t="array" aca="1" ref="AC5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54" s="67" cm="1">
        <f t="array" aca="1" ref="AD5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54" s="67" cm="1">
        <f t="array" aca="1" ref="AE5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54" s="67" cm="1">
        <f t="array" aca="1" ref="AF5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54" s="67" cm="1">
        <f t="array" aca="1" ref="AG5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54" s="67" cm="1">
        <f t="array" aca="1" ref="AH5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54" s="67" cm="1">
        <f t="array" aca="1" ref="AI5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54" s="67" cm="1">
        <f t="array" aca="1" ref="AJ5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54" s="67" cm="1">
        <f t="array" aca="1" ref="AK5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54" s="67" cm="1">
        <f t="array" aca="1" ref="AL5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54" s="67" cm="1">
        <f t="array" aca="1" ref="AM5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54" s="67" cm="1">
        <f t="array" aca="1" ref="AN5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54" s="67" cm="1">
        <f t="array" aca="1" ref="AO5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54" s="67" cm="1">
        <f t="array" aca="1" ref="AP5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54" s="67" cm="1">
        <f t="array" aca="1" ref="AQ5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54" s="67" cm="1">
        <f t="array" aca="1" ref="AR5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54" s="67" cm="1">
        <f t="array" aca="1" ref="AS5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54" s="67" cm="1">
        <f t="array" aca="1" ref="AT5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54" s="67" cm="1">
        <f t="array" aca="1" ref="AU5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54" s="67" cm="1">
        <f t="array" aca="1" ref="AV5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54" s="67" cm="1">
        <f t="array" aca="1" ref="AW5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54" s="67" cm="1">
        <f t="array" aca="1" ref="AX5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54" s="67" cm="1">
        <f t="array" aca="1" ref="AY5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54" s="67" cm="1">
        <f t="array" aca="1" ref="AZ5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54" s="67" cm="1">
        <f t="array" aca="1" ref="BA5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55" spans="1:53" x14ac:dyDescent="0.3">
      <c r="A55" s="78" t="str">
        <f>IFERROR(Mérföldkövek[[#This Row],[Feladat ID]],"")</f>
        <v>-</v>
      </c>
      <c r="B55" s="70" t="str">
        <f>IFERROR(Mérföldkövek[[#This Row],[Feladat leírás]],"")</f>
        <v/>
      </c>
      <c r="C55" s="71" t="str">
        <f ca="1">IFERROR(Mérföldkövek[[#This Row],[Kezdés]],"")</f>
        <v/>
      </c>
      <c r="D55" s="71" t="str">
        <f ca="1">IFERROR(Mérföldkövek[[#This Row],[Befejezés]],"")</f>
        <v/>
      </c>
      <c r="E55" s="70" t="str">
        <f>IFERROR(Mérföldkövek[[#This Row],[Kockázat]],"")</f>
        <v/>
      </c>
      <c r="F55" s="70" t="str">
        <f>IFERROR(Mérföldkövek[[#This Row],[Részleg 02]],"")</f>
        <v/>
      </c>
      <c r="G55" s="70" t="str">
        <f>IFERROR(Mérföldkövek[[#This Row],[Részleg 01]],"")</f>
        <v/>
      </c>
      <c r="H55" s="82" t="str">
        <f>IFERROR(Mérföldkövek[[#This Row],[Volumen]],"")</f>
        <v/>
      </c>
      <c r="I55" s="70" t="str">
        <f>IFERROR(Mérföldkövek[[#This Row],[Humánerő]],"")</f>
        <v/>
      </c>
      <c r="J55" s="80" t="str">
        <f>IFERROR(Mérföldkövek[[#This Row],[Egység idő]],"")</f>
        <v/>
      </c>
      <c r="K55" s="80">
        <f>IFERROR(Mérföldkövek[[#This Row],[Tervezett Munkaidő]],"")</f>
        <v>0</v>
      </c>
      <c r="L55" s="67" cm="1">
        <f t="array" aca="1" ref="L5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55" s="67" cm="1">
        <f t="array" aca="1" ref="M5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55" s="67" cm="1">
        <f t="array" aca="1" ref="N5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55" s="67" cm="1">
        <f t="array" aca="1" ref="O5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55" s="67" cm="1">
        <f t="array" aca="1" ref="P5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55" s="67" cm="1">
        <f t="array" aca="1" ref="Q5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55" s="67" cm="1">
        <f t="array" aca="1" ref="R5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55" s="67" cm="1">
        <f t="array" aca="1" ref="S5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55" s="67" cm="1">
        <f t="array" aca="1" ref="T5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55" s="67" cm="1">
        <f t="array" aca="1" ref="U5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55" s="67" cm="1">
        <f t="array" aca="1" ref="V5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55" s="67" cm="1">
        <f t="array" aca="1" ref="W5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55" s="67" cm="1">
        <f t="array" aca="1" ref="X5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55" s="67" cm="1">
        <f t="array" aca="1" ref="Y5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55" s="67" cm="1">
        <f t="array" aca="1" ref="Z5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55" s="67" cm="1">
        <f t="array" aca="1" ref="AA5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55" s="67" cm="1">
        <f t="array" aca="1" ref="AB5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55" s="67" cm="1">
        <f t="array" aca="1" ref="AC5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55" s="67" cm="1">
        <f t="array" aca="1" ref="AD5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55" s="67" cm="1">
        <f t="array" aca="1" ref="AE5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55" s="67" cm="1">
        <f t="array" aca="1" ref="AF5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55" s="67" cm="1">
        <f t="array" aca="1" ref="AG5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55" s="67" cm="1">
        <f t="array" aca="1" ref="AH5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55" s="67" cm="1">
        <f t="array" aca="1" ref="AI5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55" s="67" cm="1">
        <f t="array" aca="1" ref="AJ5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55" s="67" cm="1">
        <f t="array" aca="1" ref="AK5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55" s="67" cm="1">
        <f t="array" aca="1" ref="AL5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55" s="67" cm="1">
        <f t="array" aca="1" ref="AM5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55" s="67" cm="1">
        <f t="array" aca="1" ref="AN5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55" s="67" cm="1">
        <f t="array" aca="1" ref="AO5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55" s="67" cm="1">
        <f t="array" aca="1" ref="AP5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55" s="67" cm="1">
        <f t="array" aca="1" ref="AQ5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55" s="67" cm="1">
        <f t="array" aca="1" ref="AR5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55" s="67" cm="1">
        <f t="array" aca="1" ref="AS5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55" s="67" cm="1">
        <f t="array" aca="1" ref="AT5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55" s="67" cm="1">
        <f t="array" aca="1" ref="AU5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55" s="67" cm="1">
        <f t="array" aca="1" ref="AV5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55" s="67" cm="1">
        <f t="array" aca="1" ref="AW5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55" s="67" cm="1">
        <f t="array" aca="1" ref="AX5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55" s="67" cm="1">
        <f t="array" aca="1" ref="AY5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55" s="67" cm="1">
        <f t="array" aca="1" ref="AZ5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55" s="67" cm="1">
        <f t="array" aca="1" ref="BA5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56" spans="1:53" x14ac:dyDescent="0.3">
      <c r="A56" s="78" t="str">
        <f>IFERROR(Mérföldkövek[[#This Row],[Feladat ID]],"")</f>
        <v>-</v>
      </c>
      <c r="B56" s="70" t="str">
        <f>IFERROR(Mérföldkövek[[#This Row],[Feladat leírás]],"")</f>
        <v/>
      </c>
      <c r="C56" s="71" t="str">
        <f ca="1">IFERROR(Mérföldkövek[[#This Row],[Kezdés]],"")</f>
        <v/>
      </c>
      <c r="D56" s="71" t="str">
        <f ca="1">IFERROR(Mérföldkövek[[#This Row],[Befejezés]],"")</f>
        <v/>
      </c>
      <c r="E56" s="70" t="str">
        <f>IFERROR(Mérföldkövek[[#This Row],[Kockázat]],"")</f>
        <v/>
      </c>
      <c r="F56" s="70" t="str">
        <f>IFERROR(Mérföldkövek[[#This Row],[Részleg 02]],"")</f>
        <v/>
      </c>
      <c r="G56" s="70" t="str">
        <f>IFERROR(Mérföldkövek[[#This Row],[Részleg 01]],"")</f>
        <v/>
      </c>
      <c r="H56" s="82" t="str">
        <f>IFERROR(Mérföldkövek[[#This Row],[Volumen]],"")</f>
        <v/>
      </c>
      <c r="I56" s="70" t="str">
        <f>IFERROR(Mérföldkövek[[#This Row],[Humánerő]],"")</f>
        <v/>
      </c>
      <c r="J56" s="80" t="str">
        <f>IFERROR(Mérföldkövek[[#This Row],[Egység idő]],"")</f>
        <v/>
      </c>
      <c r="K56" s="80">
        <f>IFERROR(Mérföldkövek[[#This Row],[Tervezett Munkaidő]],"")</f>
        <v>0</v>
      </c>
      <c r="L56" s="67" cm="1">
        <f t="array" aca="1" ref="L5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56" s="67" cm="1">
        <f t="array" aca="1" ref="M5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56" s="67" cm="1">
        <f t="array" aca="1" ref="N5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56" s="67" cm="1">
        <f t="array" aca="1" ref="O5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56" s="67" cm="1">
        <f t="array" aca="1" ref="P5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56" s="67" cm="1">
        <f t="array" aca="1" ref="Q5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56" s="67" cm="1">
        <f t="array" aca="1" ref="R5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56" s="67" cm="1">
        <f t="array" aca="1" ref="S5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56" s="67" cm="1">
        <f t="array" aca="1" ref="T5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56" s="67" cm="1">
        <f t="array" aca="1" ref="U5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56" s="67" cm="1">
        <f t="array" aca="1" ref="V5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56" s="67" cm="1">
        <f t="array" aca="1" ref="W5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56" s="67" cm="1">
        <f t="array" aca="1" ref="X5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56" s="67" cm="1">
        <f t="array" aca="1" ref="Y5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56" s="67" cm="1">
        <f t="array" aca="1" ref="Z5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56" s="67" cm="1">
        <f t="array" aca="1" ref="AA5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56" s="67" cm="1">
        <f t="array" aca="1" ref="AB5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56" s="67" cm="1">
        <f t="array" aca="1" ref="AC5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56" s="67" cm="1">
        <f t="array" aca="1" ref="AD5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56" s="67" cm="1">
        <f t="array" aca="1" ref="AE5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56" s="67" cm="1">
        <f t="array" aca="1" ref="AF5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56" s="67" cm="1">
        <f t="array" aca="1" ref="AG5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56" s="67" cm="1">
        <f t="array" aca="1" ref="AH5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56" s="67" cm="1">
        <f t="array" aca="1" ref="AI5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56" s="67" cm="1">
        <f t="array" aca="1" ref="AJ5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56" s="67" cm="1">
        <f t="array" aca="1" ref="AK5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56" s="67" cm="1">
        <f t="array" aca="1" ref="AL5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56" s="67" cm="1">
        <f t="array" aca="1" ref="AM5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56" s="67" cm="1">
        <f t="array" aca="1" ref="AN5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56" s="67" cm="1">
        <f t="array" aca="1" ref="AO5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56" s="67" cm="1">
        <f t="array" aca="1" ref="AP5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56" s="67" cm="1">
        <f t="array" aca="1" ref="AQ5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56" s="67" cm="1">
        <f t="array" aca="1" ref="AR5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56" s="67" cm="1">
        <f t="array" aca="1" ref="AS5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56" s="67" cm="1">
        <f t="array" aca="1" ref="AT5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56" s="67" cm="1">
        <f t="array" aca="1" ref="AU5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56" s="67" cm="1">
        <f t="array" aca="1" ref="AV5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56" s="67" cm="1">
        <f t="array" aca="1" ref="AW5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56" s="67" cm="1">
        <f t="array" aca="1" ref="AX5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56" s="67" cm="1">
        <f t="array" aca="1" ref="AY5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56" s="67" cm="1">
        <f t="array" aca="1" ref="AZ5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56" s="67" cm="1">
        <f t="array" aca="1" ref="BA5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57" spans="1:53" x14ac:dyDescent="0.3">
      <c r="A57" s="78" t="str">
        <f>IFERROR(Mérföldkövek[[#This Row],[Feladat ID]],"")</f>
        <v>-</v>
      </c>
      <c r="B57" s="70" t="str">
        <f>IFERROR(Mérföldkövek[[#This Row],[Feladat leírás]],"")</f>
        <v/>
      </c>
      <c r="C57" s="71" t="str">
        <f ca="1">IFERROR(Mérföldkövek[[#This Row],[Kezdés]],"")</f>
        <v/>
      </c>
      <c r="D57" s="71" t="str">
        <f ca="1">IFERROR(Mérföldkövek[[#This Row],[Befejezés]],"")</f>
        <v/>
      </c>
      <c r="E57" s="70" t="str">
        <f>IFERROR(Mérföldkövek[[#This Row],[Kockázat]],"")</f>
        <v/>
      </c>
      <c r="F57" s="70" t="str">
        <f>IFERROR(Mérföldkövek[[#This Row],[Részleg 02]],"")</f>
        <v/>
      </c>
      <c r="G57" s="70" t="str">
        <f>IFERROR(Mérföldkövek[[#This Row],[Részleg 01]],"")</f>
        <v/>
      </c>
      <c r="H57" s="82" t="str">
        <f>IFERROR(Mérföldkövek[[#This Row],[Volumen]],"")</f>
        <v/>
      </c>
      <c r="I57" s="70" t="str">
        <f>IFERROR(Mérföldkövek[[#This Row],[Humánerő]],"")</f>
        <v/>
      </c>
      <c r="J57" s="80" t="str">
        <f>IFERROR(Mérföldkövek[[#This Row],[Egység idő]],"")</f>
        <v/>
      </c>
      <c r="K57" s="80">
        <f>IFERROR(Mérföldkövek[[#This Row],[Tervezett Munkaidő]],"")</f>
        <v>0</v>
      </c>
      <c r="L57" s="67" cm="1">
        <f t="array" aca="1" ref="L5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57" s="67" cm="1">
        <f t="array" aca="1" ref="M5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57" s="67" cm="1">
        <f t="array" aca="1" ref="N5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57" s="67" cm="1">
        <f t="array" aca="1" ref="O5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57" s="67" cm="1">
        <f t="array" aca="1" ref="P5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57" s="67" cm="1">
        <f t="array" aca="1" ref="Q5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57" s="67" cm="1">
        <f t="array" aca="1" ref="R5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57" s="67" cm="1">
        <f t="array" aca="1" ref="S5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57" s="67" cm="1">
        <f t="array" aca="1" ref="T5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57" s="67" cm="1">
        <f t="array" aca="1" ref="U5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57" s="67" cm="1">
        <f t="array" aca="1" ref="V5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57" s="67" cm="1">
        <f t="array" aca="1" ref="W5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57" s="67" cm="1">
        <f t="array" aca="1" ref="X5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57" s="67" cm="1">
        <f t="array" aca="1" ref="Y5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57" s="67" cm="1">
        <f t="array" aca="1" ref="Z5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57" s="67" cm="1">
        <f t="array" aca="1" ref="AA5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57" s="67" cm="1">
        <f t="array" aca="1" ref="AB5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57" s="67" cm="1">
        <f t="array" aca="1" ref="AC5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57" s="67" cm="1">
        <f t="array" aca="1" ref="AD5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57" s="67" cm="1">
        <f t="array" aca="1" ref="AE5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57" s="67" cm="1">
        <f t="array" aca="1" ref="AF5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57" s="67" cm="1">
        <f t="array" aca="1" ref="AG5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57" s="67" cm="1">
        <f t="array" aca="1" ref="AH5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57" s="67" cm="1">
        <f t="array" aca="1" ref="AI5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57" s="67" cm="1">
        <f t="array" aca="1" ref="AJ5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57" s="67" cm="1">
        <f t="array" aca="1" ref="AK5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57" s="67" cm="1">
        <f t="array" aca="1" ref="AL5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57" s="67" cm="1">
        <f t="array" aca="1" ref="AM5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57" s="67" cm="1">
        <f t="array" aca="1" ref="AN5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57" s="67" cm="1">
        <f t="array" aca="1" ref="AO5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57" s="67" cm="1">
        <f t="array" aca="1" ref="AP5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57" s="67" cm="1">
        <f t="array" aca="1" ref="AQ5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57" s="67" cm="1">
        <f t="array" aca="1" ref="AR5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57" s="67" cm="1">
        <f t="array" aca="1" ref="AS5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57" s="67" cm="1">
        <f t="array" aca="1" ref="AT5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57" s="67" cm="1">
        <f t="array" aca="1" ref="AU5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57" s="67" cm="1">
        <f t="array" aca="1" ref="AV5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57" s="67" cm="1">
        <f t="array" aca="1" ref="AW5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57" s="67" cm="1">
        <f t="array" aca="1" ref="AX5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57" s="67" cm="1">
        <f t="array" aca="1" ref="AY5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57" s="67" cm="1">
        <f t="array" aca="1" ref="AZ5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57" s="67" cm="1">
        <f t="array" aca="1" ref="BA5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58" spans="1:53" x14ac:dyDescent="0.3">
      <c r="A58" s="78" t="str">
        <f>IFERROR(Mérföldkövek[[#This Row],[Feladat ID]],"")</f>
        <v>-</v>
      </c>
      <c r="B58" s="70" t="str">
        <f>IFERROR(Mérföldkövek[[#This Row],[Feladat leírás]],"")</f>
        <v/>
      </c>
      <c r="C58" s="71" t="str">
        <f ca="1">IFERROR(Mérföldkövek[[#This Row],[Kezdés]],"")</f>
        <v/>
      </c>
      <c r="D58" s="71" t="str">
        <f ca="1">IFERROR(Mérföldkövek[[#This Row],[Befejezés]],"")</f>
        <v/>
      </c>
      <c r="E58" s="70" t="str">
        <f>IFERROR(Mérföldkövek[[#This Row],[Kockázat]],"")</f>
        <v/>
      </c>
      <c r="F58" s="70" t="str">
        <f>IFERROR(Mérföldkövek[[#This Row],[Részleg 02]],"")</f>
        <v/>
      </c>
      <c r="G58" s="70" t="str">
        <f>IFERROR(Mérföldkövek[[#This Row],[Részleg 01]],"")</f>
        <v/>
      </c>
      <c r="H58" s="82" t="str">
        <f>IFERROR(Mérföldkövek[[#This Row],[Volumen]],"")</f>
        <v/>
      </c>
      <c r="I58" s="70" t="str">
        <f>IFERROR(Mérföldkövek[[#This Row],[Humánerő]],"")</f>
        <v/>
      </c>
      <c r="J58" s="80" t="str">
        <f>IFERROR(Mérföldkövek[[#This Row],[Egység idő]],"")</f>
        <v/>
      </c>
      <c r="K58" s="80">
        <f>IFERROR(Mérföldkövek[[#This Row],[Tervezett Munkaidő]],"")</f>
        <v>0</v>
      </c>
      <c r="L58" s="67" cm="1">
        <f t="array" aca="1" ref="L5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58" s="67" cm="1">
        <f t="array" aca="1" ref="M5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58" s="67" cm="1">
        <f t="array" aca="1" ref="N5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58" s="67" cm="1">
        <f t="array" aca="1" ref="O5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58" s="67" cm="1">
        <f t="array" aca="1" ref="P5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58" s="67" cm="1">
        <f t="array" aca="1" ref="Q5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58" s="67" cm="1">
        <f t="array" aca="1" ref="R5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58" s="67" cm="1">
        <f t="array" aca="1" ref="S5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58" s="67" cm="1">
        <f t="array" aca="1" ref="T5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58" s="67" cm="1">
        <f t="array" aca="1" ref="U5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58" s="67" cm="1">
        <f t="array" aca="1" ref="V5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58" s="67" cm="1">
        <f t="array" aca="1" ref="W5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58" s="67" cm="1">
        <f t="array" aca="1" ref="X5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58" s="67" cm="1">
        <f t="array" aca="1" ref="Y5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58" s="67" cm="1">
        <f t="array" aca="1" ref="Z5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58" s="67" cm="1">
        <f t="array" aca="1" ref="AA5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58" s="67" cm="1">
        <f t="array" aca="1" ref="AB5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58" s="67" cm="1">
        <f t="array" aca="1" ref="AC5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58" s="67" cm="1">
        <f t="array" aca="1" ref="AD5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58" s="67" cm="1">
        <f t="array" aca="1" ref="AE5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58" s="67" cm="1">
        <f t="array" aca="1" ref="AF5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58" s="67" cm="1">
        <f t="array" aca="1" ref="AG5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58" s="67" cm="1">
        <f t="array" aca="1" ref="AH5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58" s="67" cm="1">
        <f t="array" aca="1" ref="AI5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58" s="67" cm="1">
        <f t="array" aca="1" ref="AJ5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58" s="67" cm="1">
        <f t="array" aca="1" ref="AK5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58" s="67" cm="1">
        <f t="array" aca="1" ref="AL5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58" s="67" cm="1">
        <f t="array" aca="1" ref="AM5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58" s="67" cm="1">
        <f t="array" aca="1" ref="AN5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58" s="67" cm="1">
        <f t="array" aca="1" ref="AO5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58" s="67" cm="1">
        <f t="array" aca="1" ref="AP5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58" s="67" cm="1">
        <f t="array" aca="1" ref="AQ5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58" s="67" cm="1">
        <f t="array" aca="1" ref="AR5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58" s="67" cm="1">
        <f t="array" aca="1" ref="AS5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58" s="67" cm="1">
        <f t="array" aca="1" ref="AT5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58" s="67" cm="1">
        <f t="array" aca="1" ref="AU5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58" s="67" cm="1">
        <f t="array" aca="1" ref="AV5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58" s="67" cm="1">
        <f t="array" aca="1" ref="AW5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58" s="67" cm="1">
        <f t="array" aca="1" ref="AX5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58" s="67" cm="1">
        <f t="array" aca="1" ref="AY5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58" s="67" cm="1">
        <f t="array" aca="1" ref="AZ5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58" s="67" cm="1">
        <f t="array" aca="1" ref="BA5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59" spans="1:53" x14ac:dyDescent="0.3">
      <c r="A59" s="78" t="str">
        <f>IFERROR(Mérföldkövek[[#This Row],[Feladat ID]],"")</f>
        <v>-</v>
      </c>
      <c r="B59" s="70" t="str">
        <f>IFERROR(Mérföldkövek[[#This Row],[Feladat leírás]],"")</f>
        <v/>
      </c>
      <c r="C59" s="71" t="str">
        <f ca="1">IFERROR(Mérföldkövek[[#This Row],[Kezdés]],"")</f>
        <v/>
      </c>
      <c r="D59" s="71" t="str">
        <f ca="1">IFERROR(Mérföldkövek[[#This Row],[Befejezés]],"")</f>
        <v/>
      </c>
      <c r="E59" s="70" t="str">
        <f>IFERROR(Mérföldkövek[[#This Row],[Kockázat]],"")</f>
        <v/>
      </c>
      <c r="F59" s="70" t="str">
        <f>IFERROR(Mérföldkövek[[#This Row],[Részleg 02]],"")</f>
        <v/>
      </c>
      <c r="G59" s="70" t="str">
        <f>IFERROR(Mérföldkövek[[#This Row],[Részleg 01]],"")</f>
        <v/>
      </c>
      <c r="H59" s="82" t="str">
        <f>IFERROR(Mérföldkövek[[#This Row],[Volumen]],"")</f>
        <v/>
      </c>
      <c r="I59" s="70" t="str">
        <f>IFERROR(Mérföldkövek[[#This Row],[Humánerő]],"")</f>
        <v/>
      </c>
      <c r="J59" s="80" t="str">
        <f>IFERROR(Mérföldkövek[[#This Row],[Egység idő]],"")</f>
        <v/>
      </c>
      <c r="K59" s="80">
        <f>IFERROR(Mérföldkövek[[#This Row],[Tervezett Munkaidő]],"")</f>
        <v>0</v>
      </c>
      <c r="L59" s="67" cm="1">
        <f t="array" aca="1" ref="L5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59" s="67" cm="1">
        <f t="array" aca="1" ref="M5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59" s="67" cm="1">
        <f t="array" aca="1" ref="N5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59" s="67" cm="1">
        <f t="array" aca="1" ref="O5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59" s="67" cm="1">
        <f t="array" aca="1" ref="P5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59" s="67" cm="1">
        <f t="array" aca="1" ref="Q5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59" s="67" cm="1">
        <f t="array" aca="1" ref="R5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59" s="67" cm="1">
        <f t="array" aca="1" ref="S5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59" s="67" cm="1">
        <f t="array" aca="1" ref="T5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59" s="67" cm="1">
        <f t="array" aca="1" ref="U5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59" s="67" cm="1">
        <f t="array" aca="1" ref="V5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59" s="67" cm="1">
        <f t="array" aca="1" ref="W5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59" s="67" cm="1">
        <f t="array" aca="1" ref="X5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59" s="67" cm="1">
        <f t="array" aca="1" ref="Y5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59" s="67" cm="1">
        <f t="array" aca="1" ref="Z5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59" s="67" cm="1">
        <f t="array" aca="1" ref="AA5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59" s="67" cm="1">
        <f t="array" aca="1" ref="AB5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59" s="67" cm="1">
        <f t="array" aca="1" ref="AC5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59" s="67" cm="1">
        <f t="array" aca="1" ref="AD5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59" s="67" cm="1">
        <f t="array" aca="1" ref="AE5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59" s="67" cm="1">
        <f t="array" aca="1" ref="AF5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59" s="67" cm="1">
        <f t="array" aca="1" ref="AG5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59" s="67" cm="1">
        <f t="array" aca="1" ref="AH5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59" s="67" cm="1">
        <f t="array" aca="1" ref="AI5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59" s="67" cm="1">
        <f t="array" aca="1" ref="AJ5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59" s="67" cm="1">
        <f t="array" aca="1" ref="AK5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59" s="67" cm="1">
        <f t="array" aca="1" ref="AL5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59" s="67" cm="1">
        <f t="array" aca="1" ref="AM5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59" s="67" cm="1">
        <f t="array" aca="1" ref="AN5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59" s="67" cm="1">
        <f t="array" aca="1" ref="AO5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59" s="67" cm="1">
        <f t="array" aca="1" ref="AP5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59" s="67" cm="1">
        <f t="array" aca="1" ref="AQ5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59" s="67" cm="1">
        <f t="array" aca="1" ref="AR5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59" s="67" cm="1">
        <f t="array" aca="1" ref="AS5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59" s="67" cm="1">
        <f t="array" aca="1" ref="AT5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59" s="67" cm="1">
        <f t="array" aca="1" ref="AU5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59" s="67" cm="1">
        <f t="array" aca="1" ref="AV5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59" s="67" cm="1">
        <f t="array" aca="1" ref="AW5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59" s="67" cm="1">
        <f t="array" aca="1" ref="AX5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59" s="67" cm="1">
        <f t="array" aca="1" ref="AY5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59" s="67" cm="1">
        <f t="array" aca="1" ref="AZ5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59" s="67" cm="1">
        <f t="array" aca="1" ref="BA5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60" spans="1:53" x14ac:dyDescent="0.3">
      <c r="A60" s="78" t="str">
        <f>IFERROR(Mérföldkövek[[#This Row],[Feladat ID]],"")</f>
        <v>-</v>
      </c>
      <c r="B60" s="70" t="str">
        <f>IFERROR(Mérföldkövek[[#This Row],[Feladat leírás]],"")</f>
        <v/>
      </c>
      <c r="C60" s="71" t="str">
        <f ca="1">IFERROR(Mérföldkövek[[#This Row],[Kezdés]],"")</f>
        <v/>
      </c>
      <c r="D60" s="71" t="str">
        <f ca="1">IFERROR(Mérföldkövek[[#This Row],[Befejezés]],"")</f>
        <v/>
      </c>
      <c r="E60" s="70" t="str">
        <f>IFERROR(Mérföldkövek[[#This Row],[Kockázat]],"")</f>
        <v/>
      </c>
      <c r="F60" s="70" t="str">
        <f>IFERROR(Mérföldkövek[[#This Row],[Részleg 02]],"")</f>
        <v/>
      </c>
      <c r="G60" s="70" t="str">
        <f>IFERROR(Mérföldkövek[[#This Row],[Részleg 01]],"")</f>
        <v/>
      </c>
      <c r="H60" s="82" t="str">
        <f>IFERROR(Mérföldkövek[[#This Row],[Volumen]],"")</f>
        <v/>
      </c>
      <c r="I60" s="70" t="str">
        <f>IFERROR(Mérföldkövek[[#This Row],[Humánerő]],"")</f>
        <v/>
      </c>
      <c r="J60" s="80" t="str">
        <f>IFERROR(Mérföldkövek[[#This Row],[Egység idő]],"")</f>
        <v/>
      </c>
      <c r="K60" s="80">
        <f>IFERROR(Mérföldkövek[[#This Row],[Tervezett Munkaidő]],"")</f>
        <v>0</v>
      </c>
      <c r="L60" s="67" cm="1">
        <f t="array" aca="1" ref="L6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60" s="67" cm="1">
        <f t="array" aca="1" ref="M6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60" s="67" cm="1">
        <f t="array" aca="1" ref="N6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60" s="67" cm="1">
        <f t="array" aca="1" ref="O6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60" s="67" cm="1">
        <f t="array" aca="1" ref="P6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60" s="67" cm="1">
        <f t="array" aca="1" ref="Q6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60" s="67" cm="1">
        <f t="array" aca="1" ref="R6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60" s="67" cm="1">
        <f t="array" aca="1" ref="S6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60" s="67" cm="1">
        <f t="array" aca="1" ref="T6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60" s="67" cm="1">
        <f t="array" aca="1" ref="U6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60" s="67" cm="1">
        <f t="array" aca="1" ref="V6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60" s="67" cm="1">
        <f t="array" aca="1" ref="W6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60" s="67" cm="1">
        <f t="array" aca="1" ref="X6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60" s="67" cm="1">
        <f t="array" aca="1" ref="Y6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60" s="67" cm="1">
        <f t="array" aca="1" ref="Z6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60" s="67" cm="1">
        <f t="array" aca="1" ref="AA6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60" s="67" cm="1">
        <f t="array" aca="1" ref="AB6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60" s="67" cm="1">
        <f t="array" aca="1" ref="AC6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60" s="67" cm="1">
        <f t="array" aca="1" ref="AD6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60" s="67" cm="1">
        <f t="array" aca="1" ref="AE6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60" s="67" cm="1">
        <f t="array" aca="1" ref="AF6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60" s="67" cm="1">
        <f t="array" aca="1" ref="AG6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60" s="67" cm="1">
        <f t="array" aca="1" ref="AH6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60" s="67" cm="1">
        <f t="array" aca="1" ref="AI6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60" s="67" cm="1">
        <f t="array" aca="1" ref="AJ6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60" s="67" cm="1">
        <f t="array" aca="1" ref="AK6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60" s="67" cm="1">
        <f t="array" aca="1" ref="AL6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60" s="67" cm="1">
        <f t="array" aca="1" ref="AM6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60" s="67" cm="1">
        <f t="array" aca="1" ref="AN6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60" s="67" cm="1">
        <f t="array" aca="1" ref="AO6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60" s="67" cm="1">
        <f t="array" aca="1" ref="AP6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60" s="67" cm="1">
        <f t="array" aca="1" ref="AQ6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60" s="67" cm="1">
        <f t="array" aca="1" ref="AR6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60" s="67" cm="1">
        <f t="array" aca="1" ref="AS6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60" s="67" cm="1">
        <f t="array" aca="1" ref="AT6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60" s="67" cm="1">
        <f t="array" aca="1" ref="AU6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60" s="67" cm="1">
        <f t="array" aca="1" ref="AV6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60" s="67" cm="1">
        <f t="array" aca="1" ref="AW6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60" s="67" cm="1">
        <f t="array" aca="1" ref="AX6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60" s="67" cm="1">
        <f t="array" aca="1" ref="AY6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60" s="67" cm="1">
        <f t="array" aca="1" ref="AZ6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60" s="67" cm="1">
        <f t="array" aca="1" ref="BA6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61" spans="1:53" x14ac:dyDescent="0.3">
      <c r="A61" s="78" t="str">
        <f>IFERROR(Mérföldkövek[[#This Row],[Feladat ID]],"")</f>
        <v>-</v>
      </c>
      <c r="B61" s="70" t="str">
        <f>IFERROR(Mérföldkövek[[#This Row],[Feladat leírás]],"")</f>
        <v/>
      </c>
      <c r="C61" s="71" t="str">
        <f ca="1">IFERROR(Mérföldkövek[[#This Row],[Kezdés]],"")</f>
        <v/>
      </c>
      <c r="D61" s="71" t="str">
        <f ca="1">IFERROR(Mérföldkövek[[#This Row],[Befejezés]],"")</f>
        <v/>
      </c>
      <c r="E61" s="70" t="str">
        <f>IFERROR(Mérföldkövek[[#This Row],[Kockázat]],"")</f>
        <v/>
      </c>
      <c r="F61" s="70" t="str">
        <f>IFERROR(Mérföldkövek[[#This Row],[Részleg 02]],"")</f>
        <v/>
      </c>
      <c r="G61" s="70" t="str">
        <f>IFERROR(Mérföldkövek[[#This Row],[Részleg 01]],"")</f>
        <v/>
      </c>
      <c r="H61" s="82" t="str">
        <f>IFERROR(Mérföldkövek[[#This Row],[Volumen]],"")</f>
        <v/>
      </c>
      <c r="I61" s="70" t="str">
        <f>IFERROR(Mérföldkövek[[#This Row],[Humánerő]],"")</f>
        <v/>
      </c>
      <c r="J61" s="80" t="str">
        <f>IFERROR(Mérföldkövek[[#This Row],[Egység idő]],"")</f>
        <v/>
      </c>
      <c r="K61" s="80">
        <f>IFERROR(Mérföldkövek[[#This Row],[Tervezett Munkaidő]],"")</f>
        <v>0</v>
      </c>
      <c r="L61" s="67" cm="1">
        <f t="array" aca="1" ref="L6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61" s="67" cm="1">
        <f t="array" aca="1" ref="M6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61" s="67" cm="1">
        <f t="array" aca="1" ref="N6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61" s="67" cm="1">
        <f t="array" aca="1" ref="O6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61" s="67" cm="1">
        <f t="array" aca="1" ref="P6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61" s="67" cm="1">
        <f t="array" aca="1" ref="Q6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61" s="67" cm="1">
        <f t="array" aca="1" ref="R6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61" s="67" cm="1">
        <f t="array" aca="1" ref="S6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61" s="67" cm="1">
        <f t="array" aca="1" ref="T6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61" s="67" cm="1">
        <f t="array" aca="1" ref="U6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61" s="67" cm="1">
        <f t="array" aca="1" ref="V6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61" s="67" cm="1">
        <f t="array" aca="1" ref="W6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61" s="67" cm="1">
        <f t="array" aca="1" ref="X6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61" s="67" cm="1">
        <f t="array" aca="1" ref="Y6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61" s="67" cm="1">
        <f t="array" aca="1" ref="Z6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61" s="67" cm="1">
        <f t="array" aca="1" ref="AA6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61" s="67" cm="1">
        <f t="array" aca="1" ref="AB6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61" s="67" cm="1">
        <f t="array" aca="1" ref="AC6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61" s="67" cm="1">
        <f t="array" aca="1" ref="AD6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61" s="67" cm="1">
        <f t="array" aca="1" ref="AE6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61" s="67" cm="1">
        <f t="array" aca="1" ref="AF6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61" s="67" cm="1">
        <f t="array" aca="1" ref="AG6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61" s="67" cm="1">
        <f t="array" aca="1" ref="AH6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61" s="67" cm="1">
        <f t="array" aca="1" ref="AI6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61" s="67" cm="1">
        <f t="array" aca="1" ref="AJ6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61" s="67" cm="1">
        <f t="array" aca="1" ref="AK6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61" s="67" cm="1">
        <f t="array" aca="1" ref="AL6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61" s="67" cm="1">
        <f t="array" aca="1" ref="AM6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61" s="67" cm="1">
        <f t="array" aca="1" ref="AN6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61" s="67" cm="1">
        <f t="array" aca="1" ref="AO6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61" s="67" cm="1">
        <f t="array" aca="1" ref="AP6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61" s="67" cm="1">
        <f t="array" aca="1" ref="AQ6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61" s="67" cm="1">
        <f t="array" aca="1" ref="AR6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61" s="67" cm="1">
        <f t="array" aca="1" ref="AS6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61" s="67" cm="1">
        <f t="array" aca="1" ref="AT6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61" s="67" cm="1">
        <f t="array" aca="1" ref="AU6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61" s="67" cm="1">
        <f t="array" aca="1" ref="AV6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61" s="67" cm="1">
        <f t="array" aca="1" ref="AW6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61" s="67" cm="1">
        <f t="array" aca="1" ref="AX6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61" s="67" cm="1">
        <f t="array" aca="1" ref="AY6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61" s="67" cm="1">
        <f t="array" aca="1" ref="AZ6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61" s="67" cm="1">
        <f t="array" aca="1" ref="BA6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62" spans="1:53" x14ac:dyDescent="0.3">
      <c r="A62" s="78" t="str">
        <f>IFERROR(Mérföldkövek[[#This Row],[Feladat ID]],"")</f>
        <v>-</v>
      </c>
      <c r="B62" s="70" t="str">
        <f>IFERROR(Mérföldkövek[[#This Row],[Feladat leírás]],"")</f>
        <v/>
      </c>
      <c r="C62" s="71" t="str">
        <f ca="1">IFERROR(Mérföldkövek[[#This Row],[Kezdés]],"")</f>
        <v/>
      </c>
      <c r="D62" s="71" t="str">
        <f ca="1">IFERROR(Mérföldkövek[[#This Row],[Befejezés]],"")</f>
        <v/>
      </c>
      <c r="E62" s="70" t="str">
        <f>IFERROR(Mérföldkövek[[#This Row],[Kockázat]],"")</f>
        <v/>
      </c>
      <c r="F62" s="70" t="str">
        <f>IFERROR(Mérföldkövek[[#This Row],[Részleg 02]],"")</f>
        <v/>
      </c>
      <c r="G62" s="70" t="str">
        <f>IFERROR(Mérföldkövek[[#This Row],[Részleg 01]],"")</f>
        <v/>
      </c>
      <c r="H62" s="82" t="str">
        <f>IFERROR(Mérföldkövek[[#This Row],[Volumen]],"")</f>
        <v/>
      </c>
      <c r="I62" s="70" t="str">
        <f>IFERROR(Mérföldkövek[[#This Row],[Humánerő]],"")</f>
        <v/>
      </c>
      <c r="J62" s="80" t="str">
        <f>IFERROR(Mérföldkövek[[#This Row],[Egység idő]],"")</f>
        <v/>
      </c>
      <c r="K62" s="80">
        <f>IFERROR(Mérföldkövek[[#This Row],[Tervezett Munkaidő]],"")</f>
        <v>0</v>
      </c>
      <c r="L62" s="67" cm="1">
        <f t="array" aca="1" ref="L6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62" s="67" cm="1">
        <f t="array" aca="1" ref="M6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62" s="67" cm="1">
        <f t="array" aca="1" ref="N6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62" s="67" cm="1">
        <f t="array" aca="1" ref="O6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62" s="67" cm="1">
        <f t="array" aca="1" ref="P6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62" s="67" cm="1">
        <f t="array" aca="1" ref="Q6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62" s="67" cm="1">
        <f t="array" aca="1" ref="R6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62" s="67" cm="1">
        <f t="array" aca="1" ref="S6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62" s="67" cm="1">
        <f t="array" aca="1" ref="T6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62" s="67" cm="1">
        <f t="array" aca="1" ref="U6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62" s="67" cm="1">
        <f t="array" aca="1" ref="V6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62" s="67" cm="1">
        <f t="array" aca="1" ref="W6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62" s="67" cm="1">
        <f t="array" aca="1" ref="X6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62" s="67" cm="1">
        <f t="array" aca="1" ref="Y6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62" s="67" cm="1">
        <f t="array" aca="1" ref="Z6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62" s="67" cm="1">
        <f t="array" aca="1" ref="AA6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62" s="67" cm="1">
        <f t="array" aca="1" ref="AB6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62" s="67" cm="1">
        <f t="array" aca="1" ref="AC6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62" s="67" cm="1">
        <f t="array" aca="1" ref="AD6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62" s="67" cm="1">
        <f t="array" aca="1" ref="AE6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62" s="67" cm="1">
        <f t="array" aca="1" ref="AF6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62" s="67" cm="1">
        <f t="array" aca="1" ref="AG6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62" s="67" cm="1">
        <f t="array" aca="1" ref="AH6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62" s="67" cm="1">
        <f t="array" aca="1" ref="AI6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62" s="67" cm="1">
        <f t="array" aca="1" ref="AJ6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62" s="67" cm="1">
        <f t="array" aca="1" ref="AK6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62" s="67" cm="1">
        <f t="array" aca="1" ref="AL6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62" s="67" cm="1">
        <f t="array" aca="1" ref="AM6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62" s="67" cm="1">
        <f t="array" aca="1" ref="AN6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62" s="67" cm="1">
        <f t="array" aca="1" ref="AO6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62" s="67" cm="1">
        <f t="array" aca="1" ref="AP6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62" s="67" cm="1">
        <f t="array" aca="1" ref="AQ6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62" s="67" cm="1">
        <f t="array" aca="1" ref="AR6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62" s="67" cm="1">
        <f t="array" aca="1" ref="AS6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62" s="67" cm="1">
        <f t="array" aca="1" ref="AT6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62" s="67" cm="1">
        <f t="array" aca="1" ref="AU6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62" s="67" cm="1">
        <f t="array" aca="1" ref="AV6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62" s="67" cm="1">
        <f t="array" aca="1" ref="AW6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62" s="67" cm="1">
        <f t="array" aca="1" ref="AX6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62" s="67" cm="1">
        <f t="array" aca="1" ref="AY6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62" s="67" cm="1">
        <f t="array" aca="1" ref="AZ6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62" s="67" cm="1">
        <f t="array" aca="1" ref="BA6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63" spans="1:53" x14ac:dyDescent="0.3">
      <c r="A63" s="78" t="str">
        <f>IFERROR(Mérföldkövek[[#This Row],[Feladat ID]],"")</f>
        <v>-</v>
      </c>
      <c r="B63" s="70" t="str">
        <f>IFERROR(Mérföldkövek[[#This Row],[Feladat leírás]],"")</f>
        <v/>
      </c>
      <c r="C63" s="71" t="str">
        <f ca="1">IFERROR(Mérföldkövek[[#This Row],[Kezdés]],"")</f>
        <v/>
      </c>
      <c r="D63" s="71" t="str">
        <f ca="1">IFERROR(Mérföldkövek[[#This Row],[Befejezés]],"")</f>
        <v/>
      </c>
      <c r="E63" s="70" t="str">
        <f>IFERROR(Mérföldkövek[[#This Row],[Kockázat]],"")</f>
        <v/>
      </c>
      <c r="F63" s="70" t="str">
        <f>IFERROR(Mérföldkövek[[#This Row],[Részleg 02]],"")</f>
        <v/>
      </c>
      <c r="G63" s="70" t="str">
        <f>IFERROR(Mérföldkövek[[#This Row],[Részleg 01]],"")</f>
        <v/>
      </c>
      <c r="H63" s="82" t="str">
        <f>IFERROR(Mérföldkövek[[#This Row],[Volumen]],"")</f>
        <v/>
      </c>
      <c r="I63" s="70" t="str">
        <f>IFERROR(Mérföldkövek[[#This Row],[Humánerő]],"")</f>
        <v/>
      </c>
      <c r="J63" s="80" t="str">
        <f>IFERROR(Mérföldkövek[[#This Row],[Egység idő]],"")</f>
        <v/>
      </c>
      <c r="K63" s="80">
        <f>IFERROR(Mérföldkövek[[#This Row],[Tervezett Munkaidő]],"")</f>
        <v>0</v>
      </c>
      <c r="L63" s="67" cm="1">
        <f t="array" aca="1" ref="L6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63" s="67" cm="1">
        <f t="array" aca="1" ref="M6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63" s="67" cm="1">
        <f t="array" aca="1" ref="N6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63" s="67" cm="1">
        <f t="array" aca="1" ref="O6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63" s="67" cm="1">
        <f t="array" aca="1" ref="P6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63" s="67" cm="1">
        <f t="array" aca="1" ref="Q6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63" s="67" cm="1">
        <f t="array" aca="1" ref="R6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63" s="67" cm="1">
        <f t="array" aca="1" ref="S6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63" s="67" cm="1">
        <f t="array" aca="1" ref="T6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63" s="67" cm="1">
        <f t="array" aca="1" ref="U6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63" s="67" cm="1">
        <f t="array" aca="1" ref="V6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63" s="67" cm="1">
        <f t="array" aca="1" ref="W6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63" s="67" cm="1">
        <f t="array" aca="1" ref="X6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63" s="67" cm="1">
        <f t="array" aca="1" ref="Y6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63" s="67" cm="1">
        <f t="array" aca="1" ref="Z6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63" s="67" cm="1">
        <f t="array" aca="1" ref="AA6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63" s="67" cm="1">
        <f t="array" aca="1" ref="AB6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63" s="67" cm="1">
        <f t="array" aca="1" ref="AC6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63" s="67" cm="1">
        <f t="array" aca="1" ref="AD6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63" s="67" cm="1">
        <f t="array" aca="1" ref="AE6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63" s="67" cm="1">
        <f t="array" aca="1" ref="AF6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63" s="67" cm="1">
        <f t="array" aca="1" ref="AG6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63" s="67" cm="1">
        <f t="array" aca="1" ref="AH6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63" s="67" cm="1">
        <f t="array" aca="1" ref="AI6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63" s="67" cm="1">
        <f t="array" aca="1" ref="AJ6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63" s="67" cm="1">
        <f t="array" aca="1" ref="AK6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63" s="67" cm="1">
        <f t="array" aca="1" ref="AL6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63" s="67" cm="1">
        <f t="array" aca="1" ref="AM6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63" s="67" cm="1">
        <f t="array" aca="1" ref="AN6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63" s="67" cm="1">
        <f t="array" aca="1" ref="AO6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63" s="67" cm="1">
        <f t="array" aca="1" ref="AP6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63" s="67" cm="1">
        <f t="array" aca="1" ref="AQ6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63" s="67" cm="1">
        <f t="array" aca="1" ref="AR6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63" s="67" cm="1">
        <f t="array" aca="1" ref="AS6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63" s="67" cm="1">
        <f t="array" aca="1" ref="AT6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63" s="67" cm="1">
        <f t="array" aca="1" ref="AU6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63" s="67" cm="1">
        <f t="array" aca="1" ref="AV6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63" s="67" cm="1">
        <f t="array" aca="1" ref="AW6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63" s="67" cm="1">
        <f t="array" aca="1" ref="AX6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63" s="67" cm="1">
        <f t="array" aca="1" ref="AY6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63" s="67" cm="1">
        <f t="array" aca="1" ref="AZ6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63" s="67" cm="1">
        <f t="array" aca="1" ref="BA6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64" spans="1:53" x14ac:dyDescent="0.3">
      <c r="A64" s="78" t="str">
        <f>IFERROR(Mérföldkövek[[#This Row],[Feladat ID]],"")</f>
        <v>-</v>
      </c>
      <c r="B64" s="70" t="str">
        <f>IFERROR(Mérföldkövek[[#This Row],[Feladat leírás]],"")</f>
        <v/>
      </c>
      <c r="C64" s="71" t="str">
        <f ca="1">IFERROR(Mérföldkövek[[#This Row],[Kezdés]],"")</f>
        <v/>
      </c>
      <c r="D64" s="71" t="str">
        <f ca="1">IFERROR(Mérföldkövek[[#This Row],[Befejezés]],"")</f>
        <v/>
      </c>
      <c r="E64" s="70" t="str">
        <f>IFERROR(Mérföldkövek[[#This Row],[Kockázat]],"")</f>
        <v/>
      </c>
      <c r="F64" s="70" t="str">
        <f>IFERROR(Mérföldkövek[[#This Row],[Részleg 02]],"")</f>
        <v/>
      </c>
      <c r="G64" s="70" t="str">
        <f>IFERROR(Mérföldkövek[[#This Row],[Részleg 01]],"")</f>
        <v/>
      </c>
      <c r="H64" s="82" t="str">
        <f>IFERROR(Mérföldkövek[[#This Row],[Volumen]],"")</f>
        <v/>
      </c>
      <c r="I64" s="70" t="str">
        <f>IFERROR(Mérföldkövek[[#This Row],[Humánerő]],"")</f>
        <v/>
      </c>
      <c r="J64" s="80" t="str">
        <f>IFERROR(Mérföldkövek[[#This Row],[Egység idő]],"")</f>
        <v/>
      </c>
      <c r="K64" s="80">
        <f>IFERROR(Mérföldkövek[[#This Row],[Tervezett Munkaidő]],"")</f>
        <v>0</v>
      </c>
      <c r="L64" s="67" cm="1">
        <f t="array" aca="1" ref="L6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64" s="67" cm="1">
        <f t="array" aca="1" ref="M6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64" s="67" cm="1">
        <f t="array" aca="1" ref="N6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64" s="67" cm="1">
        <f t="array" aca="1" ref="O6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64" s="67" cm="1">
        <f t="array" aca="1" ref="P6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64" s="67" cm="1">
        <f t="array" aca="1" ref="Q6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64" s="67" cm="1">
        <f t="array" aca="1" ref="R6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64" s="67" cm="1">
        <f t="array" aca="1" ref="S6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64" s="67" cm="1">
        <f t="array" aca="1" ref="T6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64" s="67" cm="1">
        <f t="array" aca="1" ref="U6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64" s="67" cm="1">
        <f t="array" aca="1" ref="V6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64" s="67" cm="1">
        <f t="array" aca="1" ref="W6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64" s="67" cm="1">
        <f t="array" aca="1" ref="X6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64" s="67" cm="1">
        <f t="array" aca="1" ref="Y6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64" s="67" cm="1">
        <f t="array" aca="1" ref="Z6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64" s="67" cm="1">
        <f t="array" aca="1" ref="AA6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64" s="67" cm="1">
        <f t="array" aca="1" ref="AB6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64" s="67" cm="1">
        <f t="array" aca="1" ref="AC6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64" s="67" cm="1">
        <f t="array" aca="1" ref="AD6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64" s="67" cm="1">
        <f t="array" aca="1" ref="AE6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64" s="67" cm="1">
        <f t="array" aca="1" ref="AF6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64" s="67" cm="1">
        <f t="array" aca="1" ref="AG6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64" s="67" cm="1">
        <f t="array" aca="1" ref="AH6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64" s="67" cm="1">
        <f t="array" aca="1" ref="AI6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64" s="67" cm="1">
        <f t="array" aca="1" ref="AJ6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64" s="67" cm="1">
        <f t="array" aca="1" ref="AK6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64" s="67" cm="1">
        <f t="array" aca="1" ref="AL6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64" s="67" cm="1">
        <f t="array" aca="1" ref="AM6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64" s="67" cm="1">
        <f t="array" aca="1" ref="AN6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64" s="67" cm="1">
        <f t="array" aca="1" ref="AO6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64" s="67" cm="1">
        <f t="array" aca="1" ref="AP6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64" s="67" cm="1">
        <f t="array" aca="1" ref="AQ6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64" s="67" cm="1">
        <f t="array" aca="1" ref="AR6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64" s="67" cm="1">
        <f t="array" aca="1" ref="AS6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64" s="67" cm="1">
        <f t="array" aca="1" ref="AT6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64" s="67" cm="1">
        <f t="array" aca="1" ref="AU6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64" s="67" cm="1">
        <f t="array" aca="1" ref="AV6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64" s="67" cm="1">
        <f t="array" aca="1" ref="AW6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64" s="67" cm="1">
        <f t="array" aca="1" ref="AX6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64" s="67" cm="1">
        <f t="array" aca="1" ref="AY6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64" s="67" cm="1">
        <f t="array" aca="1" ref="AZ6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64" s="67" cm="1">
        <f t="array" aca="1" ref="BA6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65" spans="1:53" x14ac:dyDescent="0.3">
      <c r="A65" s="78" t="str">
        <f>IFERROR(Mérföldkövek[[#This Row],[Feladat ID]],"")</f>
        <v>-</v>
      </c>
      <c r="B65" s="70" t="str">
        <f>IFERROR(Mérföldkövek[[#This Row],[Feladat leírás]],"")</f>
        <v/>
      </c>
      <c r="C65" s="71" t="str">
        <f ca="1">IFERROR(Mérföldkövek[[#This Row],[Kezdés]],"")</f>
        <v/>
      </c>
      <c r="D65" s="71" t="str">
        <f ca="1">IFERROR(Mérföldkövek[[#This Row],[Befejezés]],"")</f>
        <v/>
      </c>
      <c r="E65" s="70" t="str">
        <f>IFERROR(Mérföldkövek[[#This Row],[Kockázat]],"")</f>
        <v/>
      </c>
      <c r="F65" s="70" t="str">
        <f>IFERROR(Mérföldkövek[[#This Row],[Részleg 02]],"")</f>
        <v/>
      </c>
      <c r="G65" s="70" t="str">
        <f>IFERROR(Mérföldkövek[[#This Row],[Részleg 01]],"")</f>
        <v/>
      </c>
      <c r="H65" s="82" t="str">
        <f>IFERROR(Mérföldkövek[[#This Row],[Volumen]],"")</f>
        <v/>
      </c>
      <c r="I65" s="70" t="str">
        <f>IFERROR(Mérföldkövek[[#This Row],[Humánerő]],"")</f>
        <v/>
      </c>
      <c r="J65" s="80" t="str">
        <f>IFERROR(Mérföldkövek[[#This Row],[Egység idő]],"")</f>
        <v/>
      </c>
      <c r="K65" s="80">
        <f>IFERROR(Mérföldkövek[[#This Row],[Tervezett Munkaidő]],"")</f>
        <v>0</v>
      </c>
      <c r="L65" s="67" cm="1">
        <f t="array" aca="1" ref="L6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65" s="67" cm="1">
        <f t="array" aca="1" ref="M6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65" s="67" cm="1">
        <f t="array" aca="1" ref="N6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65" s="67" cm="1">
        <f t="array" aca="1" ref="O6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65" s="67" cm="1">
        <f t="array" aca="1" ref="P6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65" s="67" cm="1">
        <f t="array" aca="1" ref="Q6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65" s="67" cm="1">
        <f t="array" aca="1" ref="R6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65" s="67" cm="1">
        <f t="array" aca="1" ref="S6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65" s="67" cm="1">
        <f t="array" aca="1" ref="T6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65" s="67" cm="1">
        <f t="array" aca="1" ref="U6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65" s="67" cm="1">
        <f t="array" aca="1" ref="V6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65" s="67" cm="1">
        <f t="array" aca="1" ref="W6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65" s="67" cm="1">
        <f t="array" aca="1" ref="X6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65" s="67" cm="1">
        <f t="array" aca="1" ref="Y6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65" s="67" cm="1">
        <f t="array" aca="1" ref="Z6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65" s="67" cm="1">
        <f t="array" aca="1" ref="AA6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65" s="67" cm="1">
        <f t="array" aca="1" ref="AB6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65" s="67" cm="1">
        <f t="array" aca="1" ref="AC6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65" s="67" cm="1">
        <f t="array" aca="1" ref="AD6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65" s="67" cm="1">
        <f t="array" aca="1" ref="AE6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65" s="67" cm="1">
        <f t="array" aca="1" ref="AF6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65" s="67" cm="1">
        <f t="array" aca="1" ref="AG6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65" s="67" cm="1">
        <f t="array" aca="1" ref="AH6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65" s="67" cm="1">
        <f t="array" aca="1" ref="AI6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65" s="67" cm="1">
        <f t="array" aca="1" ref="AJ6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65" s="67" cm="1">
        <f t="array" aca="1" ref="AK6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65" s="67" cm="1">
        <f t="array" aca="1" ref="AL6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65" s="67" cm="1">
        <f t="array" aca="1" ref="AM6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65" s="67" cm="1">
        <f t="array" aca="1" ref="AN6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65" s="67" cm="1">
        <f t="array" aca="1" ref="AO6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65" s="67" cm="1">
        <f t="array" aca="1" ref="AP6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65" s="67" cm="1">
        <f t="array" aca="1" ref="AQ6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65" s="67" cm="1">
        <f t="array" aca="1" ref="AR6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65" s="67" cm="1">
        <f t="array" aca="1" ref="AS6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65" s="67" cm="1">
        <f t="array" aca="1" ref="AT6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65" s="67" cm="1">
        <f t="array" aca="1" ref="AU6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65" s="67" cm="1">
        <f t="array" aca="1" ref="AV6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65" s="67" cm="1">
        <f t="array" aca="1" ref="AW6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65" s="67" cm="1">
        <f t="array" aca="1" ref="AX6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65" s="67" cm="1">
        <f t="array" aca="1" ref="AY6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65" s="67" cm="1">
        <f t="array" aca="1" ref="AZ6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65" s="67" cm="1">
        <f t="array" aca="1" ref="BA6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66" spans="1:53" x14ac:dyDescent="0.3">
      <c r="A66" s="78" t="str">
        <f>IFERROR(Mérföldkövek[[#This Row],[Feladat ID]],"")</f>
        <v>-</v>
      </c>
      <c r="B66" s="70" t="str">
        <f>IFERROR(Mérföldkövek[[#This Row],[Feladat leírás]],"")</f>
        <v/>
      </c>
      <c r="C66" s="71" t="str">
        <f ca="1">IFERROR(Mérföldkövek[[#This Row],[Kezdés]],"")</f>
        <v/>
      </c>
      <c r="D66" s="71" t="str">
        <f ca="1">IFERROR(Mérföldkövek[[#This Row],[Befejezés]],"")</f>
        <v/>
      </c>
      <c r="E66" s="70" t="str">
        <f>IFERROR(Mérföldkövek[[#This Row],[Kockázat]],"")</f>
        <v/>
      </c>
      <c r="F66" s="70" t="str">
        <f>IFERROR(Mérföldkövek[[#This Row],[Részleg 02]],"")</f>
        <v/>
      </c>
      <c r="G66" s="70" t="str">
        <f>IFERROR(Mérföldkövek[[#This Row],[Részleg 01]],"")</f>
        <v/>
      </c>
      <c r="H66" s="82" t="str">
        <f>IFERROR(Mérföldkövek[[#This Row],[Volumen]],"")</f>
        <v/>
      </c>
      <c r="I66" s="70" t="str">
        <f>IFERROR(Mérföldkövek[[#This Row],[Humánerő]],"")</f>
        <v/>
      </c>
      <c r="J66" s="80" t="str">
        <f>IFERROR(Mérföldkövek[[#This Row],[Egység idő]],"")</f>
        <v/>
      </c>
      <c r="K66" s="80">
        <f>IFERROR(Mérföldkövek[[#This Row],[Tervezett Munkaidő]],"")</f>
        <v>0</v>
      </c>
      <c r="L66" s="67" cm="1">
        <f t="array" aca="1" ref="L6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66" s="67" cm="1">
        <f t="array" aca="1" ref="M6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66" s="67" cm="1">
        <f t="array" aca="1" ref="N6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66" s="67" cm="1">
        <f t="array" aca="1" ref="O6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66" s="67" cm="1">
        <f t="array" aca="1" ref="P6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66" s="67" cm="1">
        <f t="array" aca="1" ref="Q6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66" s="67" cm="1">
        <f t="array" aca="1" ref="R6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66" s="67" cm="1">
        <f t="array" aca="1" ref="S6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66" s="67" cm="1">
        <f t="array" aca="1" ref="T6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66" s="67" cm="1">
        <f t="array" aca="1" ref="U6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66" s="67" cm="1">
        <f t="array" aca="1" ref="V6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66" s="67" cm="1">
        <f t="array" aca="1" ref="W6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66" s="67" cm="1">
        <f t="array" aca="1" ref="X6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66" s="67" cm="1">
        <f t="array" aca="1" ref="Y6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66" s="67" cm="1">
        <f t="array" aca="1" ref="Z6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66" s="67" cm="1">
        <f t="array" aca="1" ref="AA6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66" s="67" cm="1">
        <f t="array" aca="1" ref="AB6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66" s="67" cm="1">
        <f t="array" aca="1" ref="AC6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66" s="67" cm="1">
        <f t="array" aca="1" ref="AD6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66" s="67" cm="1">
        <f t="array" aca="1" ref="AE6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66" s="67" cm="1">
        <f t="array" aca="1" ref="AF6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66" s="67" cm="1">
        <f t="array" aca="1" ref="AG6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66" s="67" cm="1">
        <f t="array" aca="1" ref="AH6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66" s="67" cm="1">
        <f t="array" aca="1" ref="AI6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66" s="67" cm="1">
        <f t="array" aca="1" ref="AJ6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66" s="67" cm="1">
        <f t="array" aca="1" ref="AK6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66" s="67" cm="1">
        <f t="array" aca="1" ref="AL6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66" s="67" cm="1">
        <f t="array" aca="1" ref="AM6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66" s="67" cm="1">
        <f t="array" aca="1" ref="AN6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66" s="67" cm="1">
        <f t="array" aca="1" ref="AO6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66" s="67" cm="1">
        <f t="array" aca="1" ref="AP6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66" s="67" cm="1">
        <f t="array" aca="1" ref="AQ6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66" s="67" cm="1">
        <f t="array" aca="1" ref="AR6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66" s="67" cm="1">
        <f t="array" aca="1" ref="AS6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66" s="67" cm="1">
        <f t="array" aca="1" ref="AT6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66" s="67" cm="1">
        <f t="array" aca="1" ref="AU6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66" s="67" cm="1">
        <f t="array" aca="1" ref="AV6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66" s="67" cm="1">
        <f t="array" aca="1" ref="AW6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66" s="67" cm="1">
        <f t="array" aca="1" ref="AX6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66" s="67" cm="1">
        <f t="array" aca="1" ref="AY6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66" s="67" cm="1">
        <f t="array" aca="1" ref="AZ6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66" s="67" cm="1">
        <f t="array" aca="1" ref="BA6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67" spans="1:53" x14ac:dyDescent="0.3">
      <c r="A67" s="78" t="str">
        <f>IFERROR(Mérföldkövek[[#This Row],[Feladat ID]],"")</f>
        <v>-</v>
      </c>
      <c r="B67" s="70" t="str">
        <f>IFERROR(Mérföldkövek[[#This Row],[Feladat leírás]],"")</f>
        <v/>
      </c>
      <c r="C67" s="71" t="str">
        <f ca="1">IFERROR(Mérföldkövek[[#This Row],[Kezdés]],"")</f>
        <v/>
      </c>
      <c r="D67" s="71" t="str">
        <f ca="1">IFERROR(Mérföldkövek[[#This Row],[Befejezés]],"")</f>
        <v/>
      </c>
      <c r="E67" s="70" t="str">
        <f>IFERROR(Mérföldkövek[[#This Row],[Kockázat]],"")</f>
        <v/>
      </c>
      <c r="F67" s="70" t="str">
        <f>IFERROR(Mérföldkövek[[#This Row],[Részleg 02]],"")</f>
        <v/>
      </c>
      <c r="G67" s="70" t="str">
        <f>IFERROR(Mérföldkövek[[#This Row],[Részleg 01]],"")</f>
        <v/>
      </c>
      <c r="H67" s="82" t="str">
        <f>IFERROR(Mérföldkövek[[#This Row],[Volumen]],"")</f>
        <v/>
      </c>
      <c r="I67" s="70" t="str">
        <f>IFERROR(Mérföldkövek[[#This Row],[Humánerő]],"")</f>
        <v/>
      </c>
      <c r="J67" s="80" t="str">
        <f>IFERROR(Mérföldkövek[[#This Row],[Egység idő]],"")</f>
        <v/>
      </c>
      <c r="K67" s="80">
        <f>IFERROR(Mérföldkövek[[#This Row],[Tervezett Munkaidő]],"")</f>
        <v>0</v>
      </c>
      <c r="L67" s="67" cm="1">
        <f t="array" aca="1" ref="L6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67" s="67" cm="1">
        <f t="array" aca="1" ref="M6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67" s="67" cm="1">
        <f t="array" aca="1" ref="N6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67" s="67" cm="1">
        <f t="array" aca="1" ref="O6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67" s="67" cm="1">
        <f t="array" aca="1" ref="P6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67" s="67" cm="1">
        <f t="array" aca="1" ref="Q6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67" s="67" cm="1">
        <f t="array" aca="1" ref="R6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67" s="67" cm="1">
        <f t="array" aca="1" ref="S6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67" s="67" cm="1">
        <f t="array" aca="1" ref="T6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67" s="67" cm="1">
        <f t="array" aca="1" ref="U6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67" s="67" cm="1">
        <f t="array" aca="1" ref="V6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67" s="67" cm="1">
        <f t="array" aca="1" ref="W6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67" s="67" cm="1">
        <f t="array" aca="1" ref="X6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67" s="67" cm="1">
        <f t="array" aca="1" ref="Y6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67" s="67" cm="1">
        <f t="array" aca="1" ref="Z6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67" s="67" cm="1">
        <f t="array" aca="1" ref="AA6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67" s="67" cm="1">
        <f t="array" aca="1" ref="AB6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67" s="67" cm="1">
        <f t="array" aca="1" ref="AC6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67" s="67" cm="1">
        <f t="array" aca="1" ref="AD6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67" s="67" cm="1">
        <f t="array" aca="1" ref="AE6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67" s="67" cm="1">
        <f t="array" aca="1" ref="AF6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67" s="67" cm="1">
        <f t="array" aca="1" ref="AG6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67" s="67" cm="1">
        <f t="array" aca="1" ref="AH6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67" s="67" cm="1">
        <f t="array" aca="1" ref="AI6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67" s="67" cm="1">
        <f t="array" aca="1" ref="AJ6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67" s="67" cm="1">
        <f t="array" aca="1" ref="AK6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67" s="67" cm="1">
        <f t="array" aca="1" ref="AL6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67" s="67" cm="1">
        <f t="array" aca="1" ref="AM6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67" s="67" cm="1">
        <f t="array" aca="1" ref="AN6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67" s="67" cm="1">
        <f t="array" aca="1" ref="AO6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67" s="67" cm="1">
        <f t="array" aca="1" ref="AP6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67" s="67" cm="1">
        <f t="array" aca="1" ref="AQ6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67" s="67" cm="1">
        <f t="array" aca="1" ref="AR6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67" s="67" cm="1">
        <f t="array" aca="1" ref="AS6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67" s="67" cm="1">
        <f t="array" aca="1" ref="AT6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67" s="67" cm="1">
        <f t="array" aca="1" ref="AU6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67" s="67" cm="1">
        <f t="array" aca="1" ref="AV6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67" s="67" cm="1">
        <f t="array" aca="1" ref="AW6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67" s="67" cm="1">
        <f t="array" aca="1" ref="AX6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67" s="67" cm="1">
        <f t="array" aca="1" ref="AY6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67" s="67" cm="1">
        <f t="array" aca="1" ref="AZ6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67" s="67" cm="1">
        <f t="array" aca="1" ref="BA6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68" spans="1:53" x14ac:dyDescent="0.3">
      <c r="A68" s="78" t="str">
        <f>IFERROR(Mérföldkövek[[#This Row],[Feladat ID]],"")</f>
        <v>-</v>
      </c>
      <c r="B68" s="70" t="str">
        <f>IFERROR(Mérföldkövek[[#This Row],[Feladat leírás]],"")</f>
        <v/>
      </c>
      <c r="C68" s="71" t="str">
        <f ca="1">IFERROR(Mérföldkövek[[#This Row],[Kezdés]],"")</f>
        <v/>
      </c>
      <c r="D68" s="71" t="str">
        <f ca="1">IFERROR(Mérföldkövek[[#This Row],[Befejezés]],"")</f>
        <v/>
      </c>
      <c r="E68" s="70" t="str">
        <f>IFERROR(Mérföldkövek[[#This Row],[Kockázat]],"")</f>
        <v/>
      </c>
      <c r="F68" s="70" t="str">
        <f>IFERROR(Mérföldkövek[[#This Row],[Részleg 02]],"")</f>
        <v/>
      </c>
      <c r="G68" s="70" t="str">
        <f>IFERROR(Mérföldkövek[[#This Row],[Részleg 01]],"")</f>
        <v/>
      </c>
      <c r="H68" s="82" t="str">
        <f>IFERROR(Mérföldkövek[[#This Row],[Volumen]],"")</f>
        <v/>
      </c>
      <c r="I68" s="70" t="str">
        <f>IFERROR(Mérföldkövek[[#This Row],[Humánerő]],"")</f>
        <v/>
      </c>
      <c r="J68" s="80" t="str">
        <f>IFERROR(Mérföldkövek[[#This Row],[Egység idő]],"")</f>
        <v/>
      </c>
      <c r="K68" s="80">
        <f>IFERROR(Mérföldkövek[[#This Row],[Tervezett Munkaidő]],"")</f>
        <v>0</v>
      </c>
      <c r="L68" s="67" cm="1">
        <f t="array" aca="1" ref="L6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68" s="67" cm="1">
        <f t="array" aca="1" ref="M6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68" s="67" cm="1">
        <f t="array" aca="1" ref="N6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68" s="67" cm="1">
        <f t="array" aca="1" ref="O6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68" s="67" cm="1">
        <f t="array" aca="1" ref="P6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68" s="67" cm="1">
        <f t="array" aca="1" ref="Q6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68" s="67" cm="1">
        <f t="array" aca="1" ref="R6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68" s="67" cm="1">
        <f t="array" aca="1" ref="S6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68" s="67" cm="1">
        <f t="array" aca="1" ref="T6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68" s="67" cm="1">
        <f t="array" aca="1" ref="U6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68" s="67" cm="1">
        <f t="array" aca="1" ref="V6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68" s="67" cm="1">
        <f t="array" aca="1" ref="W6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68" s="67" cm="1">
        <f t="array" aca="1" ref="X6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68" s="67" cm="1">
        <f t="array" aca="1" ref="Y6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68" s="67" cm="1">
        <f t="array" aca="1" ref="Z6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68" s="67" cm="1">
        <f t="array" aca="1" ref="AA6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68" s="67" cm="1">
        <f t="array" aca="1" ref="AB6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68" s="67" cm="1">
        <f t="array" aca="1" ref="AC6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68" s="67" cm="1">
        <f t="array" aca="1" ref="AD6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68" s="67" cm="1">
        <f t="array" aca="1" ref="AE6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68" s="67" cm="1">
        <f t="array" aca="1" ref="AF6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68" s="67" cm="1">
        <f t="array" aca="1" ref="AG6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68" s="67" cm="1">
        <f t="array" aca="1" ref="AH6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68" s="67" cm="1">
        <f t="array" aca="1" ref="AI6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68" s="67" cm="1">
        <f t="array" aca="1" ref="AJ6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68" s="67" cm="1">
        <f t="array" aca="1" ref="AK6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68" s="67" cm="1">
        <f t="array" aca="1" ref="AL6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68" s="67" cm="1">
        <f t="array" aca="1" ref="AM6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68" s="67" cm="1">
        <f t="array" aca="1" ref="AN6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68" s="67" cm="1">
        <f t="array" aca="1" ref="AO6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68" s="67" cm="1">
        <f t="array" aca="1" ref="AP6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68" s="67" cm="1">
        <f t="array" aca="1" ref="AQ6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68" s="67" cm="1">
        <f t="array" aca="1" ref="AR6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68" s="67" cm="1">
        <f t="array" aca="1" ref="AS6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68" s="67" cm="1">
        <f t="array" aca="1" ref="AT6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68" s="67" cm="1">
        <f t="array" aca="1" ref="AU6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68" s="67" cm="1">
        <f t="array" aca="1" ref="AV6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68" s="67" cm="1">
        <f t="array" aca="1" ref="AW6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68" s="67" cm="1">
        <f t="array" aca="1" ref="AX6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68" s="67" cm="1">
        <f t="array" aca="1" ref="AY6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68" s="67" cm="1">
        <f t="array" aca="1" ref="AZ6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68" s="67" cm="1">
        <f t="array" aca="1" ref="BA6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69" spans="1:53" x14ac:dyDescent="0.3">
      <c r="A69" s="78" t="str">
        <f>IFERROR(Mérföldkövek[[#This Row],[Feladat ID]],"")</f>
        <v>-</v>
      </c>
      <c r="B69" s="70" t="str">
        <f>IFERROR(Mérföldkövek[[#This Row],[Feladat leírás]],"")</f>
        <v/>
      </c>
      <c r="C69" s="71" t="str">
        <f ca="1">IFERROR(Mérföldkövek[[#This Row],[Kezdés]],"")</f>
        <v/>
      </c>
      <c r="D69" s="71" t="str">
        <f ca="1">IFERROR(Mérföldkövek[[#This Row],[Befejezés]],"")</f>
        <v/>
      </c>
      <c r="E69" s="70" t="str">
        <f>IFERROR(Mérföldkövek[[#This Row],[Kockázat]],"")</f>
        <v/>
      </c>
      <c r="F69" s="70" t="str">
        <f>IFERROR(Mérföldkövek[[#This Row],[Részleg 02]],"")</f>
        <v/>
      </c>
      <c r="G69" s="70" t="str">
        <f>IFERROR(Mérföldkövek[[#This Row],[Részleg 01]],"")</f>
        <v/>
      </c>
      <c r="H69" s="82" t="str">
        <f>IFERROR(Mérföldkövek[[#This Row],[Volumen]],"")</f>
        <v/>
      </c>
      <c r="I69" s="70" t="str">
        <f>IFERROR(Mérföldkövek[[#This Row],[Humánerő]],"")</f>
        <v/>
      </c>
      <c r="J69" s="80" t="str">
        <f>IFERROR(Mérföldkövek[[#This Row],[Egység idő]],"")</f>
        <v/>
      </c>
      <c r="K69" s="80">
        <f>IFERROR(Mérföldkövek[[#This Row],[Tervezett Munkaidő]],"")</f>
        <v>0</v>
      </c>
      <c r="L69" s="67" cm="1">
        <f t="array" aca="1" ref="L6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69" s="67" cm="1">
        <f t="array" aca="1" ref="M6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69" s="67" cm="1">
        <f t="array" aca="1" ref="N6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69" s="67" cm="1">
        <f t="array" aca="1" ref="O6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69" s="67" cm="1">
        <f t="array" aca="1" ref="P6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69" s="67" cm="1">
        <f t="array" aca="1" ref="Q6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69" s="67" cm="1">
        <f t="array" aca="1" ref="R6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69" s="67" cm="1">
        <f t="array" aca="1" ref="S6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69" s="67" cm="1">
        <f t="array" aca="1" ref="T6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69" s="67" cm="1">
        <f t="array" aca="1" ref="U6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69" s="67" cm="1">
        <f t="array" aca="1" ref="V6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69" s="67" cm="1">
        <f t="array" aca="1" ref="W6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69" s="67" cm="1">
        <f t="array" aca="1" ref="X6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69" s="67" cm="1">
        <f t="array" aca="1" ref="Y6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69" s="67" cm="1">
        <f t="array" aca="1" ref="Z6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69" s="67" cm="1">
        <f t="array" aca="1" ref="AA6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69" s="67" cm="1">
        <f t="array" aca="1" ref="AB6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69" s="67" cm="1">
        <f t="array" aca="1" ref="AC6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69" s="67" cm="1">
        <f t="array" aca="1" ref="AD6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69" s="67" cm="1">
        <f t="array" aca="1" ref="AE6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69" s="67" cm="1">
        <f t="array" aca="1" ref="AF6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69" s="67" cm="1">
        <f t="array" aca="1" ref="AG6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69" s="67" cm="1">
        <f t="array" aca="1" ref="AH6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69" s="67" cm="1">
        <f t="array" aca="1" ref="AI6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69" s="67" cm="1">
        <f t="array" aca="1" ref="AJ6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69" s="67" cm="1">
        <f t="array" aca="1" ref="AK6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69" s="67" cm="1">
        <f t="array" aca="1" ref="AL6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69" s="67" cm="1">
        <f t="array" aca="1" ref="AM6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69" s="67" cm="1">
        <f t="array" aca="1" ref="AN6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69" s="67" cm="1">
        <f t="array" aca="1" ref="AO6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69" s="67" cm="1">
        <f t="array" aca="1" ref="AP6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69" s="67" cm="1">
        <f t="array" aca="1" ref="AQ6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69" s="67" cm="1">
        <f t="array" aca="1" ref="AR6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69" s="67" cm="1">
        <f t="array" aca="1" ref="AS6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69" s="67" cm="1">
        <f t="array" aca="1" ref="AT6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69" s="67" cm="1">
        <f t="array" aca="1" ref="AU6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69" s="67" cm="1">
        <f t="array" aca="1" ref="AV6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69" s="67" cm="1">
        <f t="array" aca="1" ref="AW6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69" s="67" cm="1">
        <f t="array" aca="1" ref="AX6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69" s="67" cm="1">
        <f t="array" aca="1" ref="AY6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69" s="67" cm="1">
        <f t="array" aca="1" ref="AZ6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69" s="67" cm="1">
        <f t="array" aca="1" ref="BA6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70" spans="1:53" x14ac:dyDescent="0.3">
      <c r="A70" s="78" t="str">
        <f>IFERROR(Mérföldkövek[[#This Row],[Feladat ID]],"")</f>
        <v>-</v>
      </c>
      <c r="B70" s="70" t="str">
        <f>IFERROR(Mérföldkövek[[#This Row],[Feladat leírás]],"")</f>
        <v/>
      </c>
      <c r="C70" s="71" t="str">
        <f ca="1">IFERROR(Mérföldkövek[[#This Row],[Kezdés]],"")</f>
        <v/>
      </c>
      <c r="D70" s="71" t="str">
        <f ca="1">IFERROR(Mérföldkövek[[#This Row],[Befejezés]],"")</f>
        <v/>
      </c>
      <c r="E70" s="70" t="str">
        <f>IFERROR(Mérföldkövek[[#This Row],[Kockázat]],"")</f>
        <v/>
      </c>
      <c r="F70" s="70" t="str">
        <f>IFERROR(Mérföldkövek[[#This Row],[Részleg 02]],"")</f>
        <v/>
      </c>
      <c r="G70" s="70" t="str">
        <f>IFERROR(Mérföldkövek[[#This Row],[Részleg 01]],"")</f>
        <v/>
      </c>
      <c r="H70" s="82" t="str">
        <f>IFERROR(Mérföldkövek[[#This Row],[Volumen]],"")</f>
        <v/>
      </c>
      <c r="I70" s="70" t="str">
        <f>IFERROR(Mérföldkövek[[#This Row],[Humánerő]],"")</f>
        <v/>
      </c>
      <c r="J70" s="80" t="str">
        <f>IFERROR(Mérföldkövek[[#This Row],[Egység idő]],"")</f>
        <v/>
      </c>
      <c r="K70" s="80">
        <f>IFERROR(Mérföldkövek[[#This Row],[Tervezett Munkaidő]],"")</f>
        <v>0</v>
      </c>
      <c r="L70" s="67" cm="1">
        <f t="array" aca="1" ref="L7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70" s="67" cm="1">
        <f t="array" aca="1" ref="M7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70" s="67" cm="1">
        <f t="array" aca="1" ref="N7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70" s="67" cm="1">
        <f t="array" aca="1" ref="O7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70" s="67" cm="1">
        <f t="array" aca="1" ref="P7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70" s="67" cm="1">
        <f t="array" aca="1" ref="Q7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70" s="67" cm="1">
        <f t="array" aca="1" ref="R7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70" s="67" cm="1">
        <f t="array" aca="1" ref="S7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70" s="67" cm="1">
        <f t="array" aca="1" ref="T7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70" s="67" cm="1">
        <f t="array" aca="1" ref="U7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70" s="67" cm="1">
        <f t="array" aca="1" ref="V7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70" s="67" cm="1">
        <f t="array" aca="1" ref="W7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70" s="67" cm="1">
        <f t="array" aca="1" ref="X7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70" s="67" cm="1">
        <f t="array" aca="1" ref="Y7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70" s="67" cm="1">
        <f t="array" aca="1" ref="Z7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70" s="67" cm="1">
        <f t="array" aca="1" ref="AA7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70" s="67" cm="1">
        <f t="array" aca="1" ref="AB7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70" s="67" cm="1">
        <f t="array" aca="1" ref="AC7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70" s="67" cm="1">
        <f t="array" aca="1" ref="AD7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70" s="67" cm="1">
        <f t="array" aca="1" ref="AE7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70" s="67" cm="1">
        <f t="array" aca="1" ref="AF7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70" s="67" cm="1">
        <f t="array" aca="1" ref="AG7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70" s="67" cm="1">
        <f t="array" aca="1" ref="AH7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70" s="67" cm="1">
        <f t="array" aca="1" ref="AI7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70" s="67" cm="1">
        <f t="array" aca="1" ref="AJ7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70" s="67" cm="1">
        <f t="array" aca="1" ref="AK7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70" s="67" cm="1">
        <f t="array" aca="1" ref="AL7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70" s="67" cm="1">
        <f t="array" aca="1" ref="AM7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70" s="67" cm="1">
        <f t="array" aca="1" ref="AN7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70" s="67" cm="1">
        <f t="array" aca="1" ref="AO7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70" s="67" cm="1">
        <f t="array" aca="1" ref="AP7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70" s="67" cm="1">
        <f t="array" aca="1" ref="AQ7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70" s="67" cm="1">
        <f t="array" aca="1" ref="AR7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70" s="67" cm="1">
        <f t="array" aca="1" ref="AS7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70" s="67" cm="1">
        <f t="array" aca="1" ref="AT7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70" s="67" cm="1">
        <f t="array" aca="1" ref="AU7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70" s="67" cm="1">
        <f t="array" aca="1" ref="AV7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70" s="67" cm="1">
        <f t="array" aca="1" ref="AW7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70" s="67" cm="1">
        <f t="array" aca="1" ref="AX7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70" s="67" cm="1">
        <f t="array" aca="1" ref="AY7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70" s="67" cm="1">
        <f t="array" aca="1" ref="AZ7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70" s="67" cm="1">
        <f t="array" aca="1" ref="BA7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71" spans="1:53" x14ac:dyDescent="0.3">
      <c r="A71" s="78" t="str">
        <f>IFERROR(Mérföldkövek[[#This Row],[Feladat ID]],"")</f>
        <v>-</v>
      </c>
      <c r="B71" s="70" t="str">
        <f>IFERROR(Mérföldkövek[[#This Row],[Feladat leírás]],"")</f>
        <v/>
      </c>
      <c r="C71" s="71" t="str">
        <f ca="1">IFERROR(Mérföldkövek[[#This Row],[Kezdés]],"")</f>
        <v/>
      </c>
      <c r="D71" s="71" t="str">
        <f ca="1">IFERROR(Mérföldkövek[[#This Row],[Befejezés]],"")</f>
        <v/>
      </c>
      <c r="E71" s="70" t="str">
        <f>IFERROR(Mérföldkövek[[#This Row],[Kockázat]],"")</f>
        <v/>
      </c>
      <c r="F71" s="70" t="str">
        <f>IFERROR(Mérföldkövek[[#This Row],[Részleg 02]],"")</f>
        <v/>
      </c>
      <c r="G71" s="70" t="str">
        <f>IFERROR(Mérföldkövek[[#This Row],[Részleg 01]],"")</f>
        <v/>
      </c>
      <c r="H71" s="82" t="str">
        <f>IFERROR(Mérföldkövek[[#This Row],[Volumen]],"")</f>
        <v/>
      </c>
      <c r="I71" s="70" t="str">
        <f>IFERROR(Mérföldkövek[[#This Row],[Humánerő]],"")</f>
        <v/>
      </c>
      <c r="J71" s="80" t="str">
        <f>IFERROR(Mérföldkövek[[#This Row],[Egység idő]],"")</f>
        <v/>
      </c>
      <c r="K71" s="80">
        <f>IFERROR(Mérföldkövek[[#This Row],[Tervezett Munkaidő]],"")</f>
        <v>0</v>
      </c>
      <c r="L71" s="67" cm="1">
        <f t="array" aca="1" ref="L7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71" s="67" cm="1">
        <f t="array" aca="1" ref="M7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71" s="67" cm="1">
        <f t="array" aca="1" ref="N7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71" s="67" cm="1">
        <f t="array" aca="1" ref="O7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71" s="67" cm="1">
        <f t="array" aca="1" ref="P7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71" s="67" cm="1">
        <f t="array" aca="1" ref="Q7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71" s="67" cm="1">
        <f t="array" aca="1" ref="R7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71" s="67" cm="1">
        <f t="array" aca="1" ref="S7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71" s="67" cm="1">
        <f t="array" aca="1" ref="T7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71" s="67" cm="1">
        <f t="array" aca="1" ref="U7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71" s="67" cm="1">
        <f t="array" aca="1" ref="V7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71" s="67" cm="1">
        <f t="array" aca="1" ref="W7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71" s="67" cm="1">
        <f t="array" aca="1" ref="X7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71" s="67" cm="1">
        <f t="array" aca="1" ref="Y7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71" s="67" cm="1">
        <f t="array" aca="1" ref="Z7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71" s="67" cm="1">
        <f t="array" aca="1" ref="AA7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71" s="67" cm="1">
        <f t="array" aca="1" ref="AB7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71" s="67" cm="1">
        <f t="array" aca="1" ref="AC7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71" s="67" cm="1">
        <f t="array" aca="1" ref="AD7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71" s="67" cm="1">
        <f t="array" aca="1" ref="AE7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71" s="67" cm="1">
        <f t="array" aca="1" ref="AF7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71" s="67" cm="1">
        <f t="array" aca="1" ref="AG7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71" s="67" cm="1">
        <f t="array" aca="1" ref="AH7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71" s="67" cm="1">
        <f t="array" aca="1" ref="AI7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71" s="67" cm="1">
        <f t="array" aca="1" ref="AJ7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71" s="67" cm="1">
        <f t="array" aca="1" ref="AK7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71" s="67" cm="1">
        <f t="array" aca="1" ref="AL7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71" s="67" cm="1">
        <f t="array" aca="1" ref="AM7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71" s="67" cm="1">
        <f t="array" aca="1" ref="AN7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71" s="67" cm="1">
        <f t="array" aca="1" ref="AO7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71" s="67" cm="1">
        <f t="array" aca="1" ref="AP7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71" s="67" cm="1">
        <f t="array" aca="1" ref="AQ7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71" s="67" cm="1">
        <f t="array" aca="1" ref="AR7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71" s="67" cm="1">
        <f t="array" aca="1" ref="AS7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71" s="67" cm="1">
        <f t="array" aca="1" ref="AT7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71" s="67" cm="1">
        <f t="array" aca="1" ref="AU7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71" s="67" cm="1">
        <f t="array" aca="1" ref="AV7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71" s="67" cm="1">
        <f t="array" aca="1" ref="AW7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71" s="67" cm="1">
        <f t="array" aca="1" ref="AX7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71" s="67" cm="1">
        <f t="array" aca="1" ref="AY7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71" s="67" cm="1">
        <f t="array" aca="1" ref="AZ7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71" s="67" cm="1">
        <f t="array" aca="1" ref="BA7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72" spans="1:53" x14ac:dyDescent="0.3">
      <c r="A72" s="78" t="str">
        <f>IFERROR(Mérföldkövek[[#This Row],[Feladat ID]],"")</f>
        <v>-</v>
      </c>
      <c r="B72" s="70" t="str">
        <f>IFERROR(Mérföldkövek[[#This Row],[Feladat leírás]],"")</f>
        <v/>
      </c>
      <c r="C72" s="71" t="str">
        <f ca="1">IFERROR(Mérföldkövek[[#This Row],[Kezdés]],"")</f>
        <v/>
      </c>
      <c r="D72" s="71" t="str">
        <f ca="1">IFERROR(Mérföldkövek[[#This Row],[Befejezés]],"")</f>
        <v/>
      </c>
      <c r="E72" s="70" t="str">
        <f>IFERROR(Mérföldkövek[[#This Row],[Kockázat]],"")</f>
        <v/>
      </c>
      <c r="F72" s="70" t="str">
        <f>IFERROR(Mérföldkövek[[#This Row],[Részleg 02]],"")</f>
        <v/>
      </c>
      <c r="G72" s="70" t="str">
        <f>IFERROR(Mérföldkövek[[#This Row],[Részleg 01]],"")</f>
        <v/>
      </c>
      <c r="H72" s="82" t="str">
        <f>IFERROR(Mérföldkövek[[#This Row],[Volumen]],"")</f>
        <v/>
      </c>
      <c r="I72" s="70" t="str">
        <f>IFERROR(Mérföldkövek[[#This Row],[Humánerő]],"")</f>
        <v/>
      </c>
      <c r="J72" s="80" t="str">
        <f>IFERROR(Mérföldkövek[[#This Row],[Egység idő]],"")</f>
        <v/>
      </c>
      <c r="K72" s="80">
        <f>IFERROR(Mérföldkövek[[#This Row],[Tervezett Munkaidő]],"")</f>
        <v>0</v>
      </c>
      <c r="L72" s="67" cm="1">
        <f t="array" aca="1" ref="L7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72" s="67" cm="1">
        <f t="array" aca="1" ref="M7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72" s="67" cm="1">
        <f t="array" aca="1" ref="N7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72" s="67" cm="1">
        <f t="array" aca="1" ref="O7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72" s="67" cm="1">
        <f t="array" aca="1" ref="P7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72" s="67" cm="1">
        <f t="array" aca="1" ref="Q7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72" s="67" cm="1">
        <f t="array" aca="1" ref="R7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72" s="67" cm="1">
        <f t="array" aca="1" ref="S7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72" s="67" cm="1">
        <f t="array" aca="1" ref="T7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72" s="67" cm="1">
        <f t="array" aca="1" ref="U7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72" s="67" cm="1">
        <f t="array" aca="1" ref="V7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72" s="67" cm="1">
        <f t="array" aca="1" ref="W7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72" s="67" cm="1">
        <f t="array" aca="1" ref="X7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72" s="67" cm="1">
        <f t="array" aca="1" ref="Y7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72" s="67" cm="1">
        <f t="array" aca="1" ref="Z7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72" s="67" cm="1">
        <f t="array" aca="1" ref="AA7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72" s="67" cm="1">
        <f t="array" aca="1" ref="AB7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72" s="67" cm="1">
        <f t="array" aca="1" ref="AC7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72" s="67" cm="1">
        <f t="array" aca="1" ref="AD7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72" s="67" cm="1">
        <f t="array" aca="1" ref="AE7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72" s="67" cm="1">
        <f t="array" aca="1" ref="AF7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72" s="67" cm="1">
        <f t="array" aca="1" ref="AG7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72" s="67" cm="1">
        <f t="array" aca="1" ref="AH7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72" s="67" cm="1">
        <f t="array" aca="1" ref="AI7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72" s="67" cm="1">
        <f t="array" aca="1" ref="AJ7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72" s="67" cm="1">
        <f t="array" aca="1" ref="AK7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72" s="67" cm="1">
        <f t="array" aca="1" ref="AL7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72" s="67" cm="1">
        <f t="array" aca="1" ref="AM7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72" s="67" cm="1">
        <f t="array" aca="1" ref="AN7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72" s="67" cm="1">
        <f t="array" aca="1" ref="AO7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72" s="67" cm="1">
        <f t="array" aca="1" ref="AP7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72" s="67" cm="1">
        <f t="array" aca="1" ref="AQ7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72" s="67" cm="1">
        <f t="array" aca="1" ref="AR7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72" s="67" cm="1">
        <f t="array" aca="1" ref="AS7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72" s="67" cm="1">
        <f t="array" aca="1" ref="AT7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72" s="67" cm="1">
        <f t="array" aca="1" ref="AU7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72" s="67" cm="1">
        <f t="array" aca="1" ref="AV7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72" s="67" cm="1">
        <f t="array" aca="1" ref="AW7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72" s="67" cm="1">
        <f t="array" aca="1" ref="AX7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72" s="67" cm="1">
        <f t="array" aca="1" ref="AY7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72" s="67" cm="1">
        <f t="array" aca="1" ref="AZ7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72" s="67" cm="1">
        <f t="array" aca="1" ref="BA7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73" spans="1:53" x14ac:dyDescent="0.3">
      <c r="A73" s="78" t="str">
        <f>IFERROR(Mérföldkövek[[#This Row],[Feladat ID]],"")</f>
        <v>-</v>
      </c>
      <c r="B73" s="70" t="str">
        <f>IFERROR(Mérföldkövek[[#This Row],[Feladat leírás]],"")</f>
        <v/>
      </c>
      <c r="C73" s="71" t="str">
        <f ca="1">IFERROR(Mérföldkövek[[#This Row],[Kezdés]],"")</f>
        <v/>
      </c>
      <c r="D73" s="71" t="str">
        <f ca="1">IFERROR(Mérföldkövek[[#This Row],[Befejezés]],"")</f>
        <v/>
      </c>
      <c r="E73" s="70" t="str">
        <f>IFERROR(Mérföldkövek[[#This Row],[Kockázat]],"")</f>
        <v/>
      </c>
      <c r="F73" s="70" t="str">
        <f>IFERROR(Mérföldkövek[[#This Row],[Részleg 02]],"")</f>
        <v/>
      </c>
      <c r="G73" s="70" t="str">
        <f>IFERROR(Mérföldkövek[[#This Row],[Részleg 01]],"")</f>
        <v/>
      </c>
      <c r="H73" s="82" t="str">
        <f>IFERROR(Mérföldkövek[[#This Row],[Volumen]],"")</f>
        <v/>
      </c>
      <c r="I73" s="70" t="str">
        <f>IFERROR(Mérföldkövek[[#This Row],[Humánerő]],"")</f>
        <v/>
      </c>
      <c r="J73" s="80" t="str">
        <f>IFERROR(Mérföldkövek[[#This Row],[Egység idő]],"")</f>
        <v/>
      </c>
      <c r="K73" s="80">
        <f>IFERROR(Mérföldkövek[[#This Row],[Tervezett Munkaidő]],"")</f>
        <v>0</v>
      </c>
      <c r="L73" s="67" cm="1">
        <f t="array" aca="1" ref="L7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73" s="67" cm="1">
        <f t="array" aca="1" ref="M7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73" s="67" cm="1">
        <f t="array" aca="1" ref="N7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73" s="67" cm="1">
        <f t="array" aca="1" ref="O7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73" s="67" cm="1">
        <f t="array" aca="1" ref="P7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73" s="67" cm="1">
        <f t="array" aca="1" ref="Q7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73" s="67" cm="1">
        <f t="array" aca="1" ref="R7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73" s="67" cm="1">
        <f t="array" aca="1" ref="S7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73" s="67" cm="1">
        <f t="array" aca="1" ref="T7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73" s="67" cm="1">
        <f t="array" aca="1" ref="U7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73" s="67" cm="1">
        <f t="array" aca="1" ref="V7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73" s="67" cm="1">
        <f t="array" aca="1" ref="W7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73" s="67" cm="1">
        <f t="array" aca="1" ref="X7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73" s="67" cm="1">
        <f t="array" aca="1" ref="Y7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73" s="67" cm="1">
        <f t="array" aca="1" ref="Z7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73" s="67" cm="1">
        <f t="array" aca="1" ref="AA7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73" s="67" cm="1">
        <f t="array" aca="1" ref="AB7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73" s="67" cm="1">
        <f t="array" aca="1" ref="AC7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73" s="67" cm="1">
        <f t="array" aca="1" ref="AD7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73" s="67" cm="1">
        <f t="array" aca="1" ref="AE7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73" s="67" cm="1">
        <f t="array" aca="1" ref="AF7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73" s="67" cm="1">
        <f t="array" aca="1" ref="AG7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73" s="67" cm="1">
        <f t="array" aca="1" ref="AH7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73" s="67" cm="1">
        <f t="array" aca="1" ref="AI7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73" s="67" cm="1">
        <f t="array" aca="1" ref="AJ7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73" s="67" cm="1">
        <f t="array" aca="1" ref="AK7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73" s="67" cm="1">
        <f t="array" aca="1" ref="AL7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73" s="67" cm="1">
        <f t="array" aca="1" ref="AM7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73" s="67" cm="1">
        <f t="array" aca="1" ref="AN7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73" s="67" cm="1">
        <f t="array" aca="1" ref="AO7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73" s="67" cm="1">
        <f t="array" aca="1" ref="AP7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73" s="67" cm="1">
        <f t="array" aca="1" ref="AQ7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73" s="67" cm="1">
        <f t="array" aca="1" ref="AR7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73" s="67" cm="1">
        <f t="array" aca="1" ref="AS7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73" s="67" cm="1">
        <f t="array" aca="1" ref="AT7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73" s="67" cm="1">
        <f t="array" aca="1" ref="AU7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73" s="67" cm="1">
        <f t="array" aca="1" ref="AV7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73" s="67" cm="1">
        <f t="array" aca="1" ref="AW7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73" s="67" cm="1">
        <f t="array" aca="1" ref="AX7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73" s="67" cm="1">
        <f t="array" aca="1" ref="AY7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73" s="67" cm="1">
        <f t="array" aca="1" ref="AZ7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73" s="67" cm="1">
        <f t="array" aca="1" ref="BA7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74" spans="1:53" x14ac:dyDescent="0.3">
      <c r="A74" s="78" t="str">
        <f>IFERROR(Mérföldkövek[[#This Row],[Feladat ID]],"")</f>
        <v>-</v>
      </c>
      <c r="B74" s="70" t="str">
        <f>IFERROR(Mérföldkövek[[#This Row],[Feladat leírás]],"")</f>
        <v/>
      </c>
      <c r="C74" s="71" t="str">
        <f ca="1">IFERROR(Mérföldkövek[[#This Row],[Kezdés]],"")</f>
        <v/>
      </c>
      <c r="D74" s="71" t="str">
        <f ca="1">IFERROR(Mérföldkövek[[#This Row],[Befejezés]],"")</f>
        <v/>
      </c>
      <c r="E74" s="70" t="str">
        <f>IFERROR(Mérföldkövek[[#This Row],[Kockázat]],"")</f>
        <v/>
      </c>
      <c r="F74" s="70" t="str">
        <f>IFERROR(Mérföldkövek[[#This Row],[Részleg 02]],"")</f>
        <v/>
      </c>
      <c r="G74" s="70" t="str">
        <f>IFERROR(Mérföldkövek[[#This Row],[Részleg 01]],"")</f>
        <v/>
      </c>
      <c r="H74" s="82" t="str">
        <f>IFERROR(Mérföldkövek[[#This Row],[Volumen]],"")</f>
        <v/>
      </c>
      <c r="I74" s="70" t="str">
        <f>IFERROR(Mérföldkövek[[#This Row],[Humánerő]],"")</f>
        <v/>
      </c>
      <c r="J74" s="80" t="str">
        <f>IFERROR(Mérföldkövek[[#This Row],[Egység idő]],"")</f>
        <v/>
      </c>
      <c r="K74" s="80">
        <f>IFERROR(Mérföldkövek[[#This Row],[Tervezett Munkaidő]],"")</f>
        <v>0</v>
      </c>
      <c r="L74" s="67" cm="1">
        <f t="array" aca="1" ref="L7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74" s="67" cm="1">
        <f t="array" aca="1" ref="M7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74" s="67" cm="1">
        <f t="array" aca="1" ref="N7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74" s="67" cm="1">
        <f t="array" aca="1" ref="O7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74" s="67" cm="1">
        <f t="array" aca="1" ref="P7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74" s="67" cm="1">
        <f t="array" aca="1" ref="Q7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74" s="67" cm="1">
        <f t="array" aca="1" ref="R7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74" s="67" cm="1">
        <f t="array" aca="1" ref="S7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74" s="67" cm="1">
        <f t="array" aca="1" ref="T7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74" s="67" cm="1">
        <f t="array" aca="1" ref="U7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74" s="67" cm="1">
        <f t="array" aca="1" ref="V7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74" s="67" cm="1">
        <f t="array" aca="1" ref="W7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74" s="67" cm="1">
        <f t="array" aca="1" ref="X7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74" s="67" cm="1">
        <f t="array" aca="1" ref="Y7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74" s="67" cm="1">
        <f t="array" aca="1" ref="Z7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74" s="67" cm="1">
        <f t="array" aca="1" ref="AA7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74" s="67" cm="1">
        <f t="array" aca="1" ref="AB7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74" s="67" cm="1">
        <f t="array" aca="1" ref="AC7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74" s="67" cm="1">
        <f t="array" aca="1" ref="AD7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74" s="67" cm="1">
        <f t="array" aca="1" ref="AE7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74" s="67" cm="1">
        <f t="array" aca="1" ref="AF7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74" s="67" cm="1">
        <f t="array" aca="1" ref="AG7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74" s="67" cm="1">
        <f t="array" aca="1" ref="AH7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74" s="67" cm="1">
        <f t="array" aca="1" ref="AI7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74" s="67" cm="1">
        <f t="array" aca="1" ref="AJ7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74" s="67" cm="1">
        <f t="array" aca="1" ref="AK7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74" s="67" cm="1">
        <f t="array" aca="1" ref="AL7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74" s="67" cm="1">
        <f t="array" aca="1" ref="AM7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74" s="67" cm="1">
        <f t="array" aca="1" ref="AN7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74" s="67" cm="1">
        <f t="array" aca="1" ref="AO7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74" s="67" cm="1">
        <f t="array" aca="1" ref="AP7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74" s="67" cm="1">
        <f t="array" aca="1" ref="AQ7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74" s="67" cm="1">
        <f t="array" aca="1" ref="AR7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74" s="67" cm="1">
        <f t="array" aca="1" ref="AS7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74" s="67" cm="1">
        <f t="array" aca="1" ref="AT7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74" s="67" cm="1">
        <f t="array" aca="1" ref="AU7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74" s="67" cm="1">
        <f t="array" aca="1" ref="AV7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74" s="67" cm="1">
        <f t="array" aca="1" ref="AW7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74" s="67" cm="1">
        <f t="array" aca="1" ref="AX7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74" s="67" cm="1">
        <f t="array" aca="1" ref="AY7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74" s="67" cm="1">
        <f t="array" aca="1" ref="AZ7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74" s="67" cm="1">
        <f t="array" aca="1" ref="BA7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75" spans="1:53" x14ac:dyDescent="0.3">
      <c r="A75" s="78" t="str">
        <f>IFERROR(Mérföldkövek[[#This Row],[Feladat ID]],"")</f>
        <v>-</v>
      </c>
      <c r="B75" s="70" t="str">
        <f>IFERROR(Mérföldkövek[[#This Row],[Feladat leírás]],"")</f>
        <v/>
      </c>
      <c r="C75" s="71" t="str">
        <f ca="1">IFERROR(Mérföldkövek[[#This Row],[Kezdés]],"")</f>
        <v/>
      </c>
      <c r="D75" s="71" t="str">
        <f ca="1">IFERROR(Mérföldkövek[[#This Row],[Befejezés]],"")</f>
        <v/>
      </c>
      <c r="E75" s="70" t="str">
        <f>IFERROR(Mérföldkövek[[#This Row],[Kockázat]],"")</f>
        <v/>
      </c>
      <c r="F75" s="70" t="str">
        <f>IFERROR(Mérföldkövek[[#This Row],[Részleg 02]],"")</f>
        <v/>
      </c>
      <c r="G75" s="70" t="str">
        <f>IFERROR(Mérföldkövek[[#This Row],[Részleg 01]],"")</f>
        <v/>
      </c>
      <c r="H75" s="82" t="str">
        <f>IFERROR(Mérföldkövek[[#This Row],[Volumen]],"")</f>
        <v/>
      </c>
      <c r="I75" s="70" t="str">
        <f>IFERROR(Mérföldkövek[[#This Row],[Humánerő]],"")</f>
        <v/>
      </c>
      <c r="J75" s="80" t="str">
        <f>IFERROR(Mérföldkövek[[#This Row],[Egység idő]],"")</f>
        <v/>
      </c>
      <c r="K75" s="80">
        <f>IFERROR(Mérföldkövek[[#This Row],[Tervezett Munkaidő]],"")</f>
        <v>0</v>
      </c>
      <c r="L75" s="67" cm="1">
        <f t="array" aca="1" ref="L7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75" s="67" cm="1">
        <f t="array" aca="1" ref="M7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75" s="67" cm="1">
        <f t="array" aca="1" ref="N7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75" s="67" cm="1">
        <f t="array" aca="1" ref="O7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75" s="67" cm="1">
        <f t="array" aca="1" ref="P7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75" s="67" cm="1">
        <f t="array" aca="1" ref="Q7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75" s="67" cm="1">
        <f t="array" aca="1" ref="R7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75" s="67" cm="1">
        <f t="array" aca="1" ref="S7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75" s="67" cm="1">
        <f t="array" aca="1" ref="T7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75" s="67" cm="1">
        <f t="array" aca="1" ref="U7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75" s="67" cm="1">
        <f t="array" aca="1" ref="V7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75" s="67" cm="1">
        <f t="array" aca="1" ref="W7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75" s="67" cm="1">
        <f t="array" aca="1" ref="X7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75" s="67" cm="1">
        <f t="array" aca="1" ref="Y7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75" s="67" cm="1">
        <f t="array" aca="1" ref="Z7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75" s="67" cm="1">
        <f t="array" aca="1" ref="AA7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75" s="67" cm="1">
        <f t="array" aca="1" ref="AB7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75" s="67" cm="1">
        <f t="array" aca="1" ref="AC7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75" s="67" cm="1">
        <f t="array" aca="1" ref="AD7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75" s="67" cm="1">
        <f t="array" aca="1" ref="AE7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75" s="67" cm="1">
        <f t="array" aca="1" ref="AF7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75" s="67" cm="1">
        <f t="array" aca="1" ref="AG7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75" s="67" cm="1">
        <f t="array" aca="1" ref="AH7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75" s="67" cm="1">
        <f t="array" aca="1" ref="AI7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75" s="67" cm="1">
        <f t="array" aca="1" ref="AJ7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75" s="67" cm="1">
        <f t="array" aca="1" ref="AK7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75" s="67" cm="1">
        <f t="array" aca="1" ref="AL7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75" s="67" cm="1">
        <f t="array" aca="1" ref="AM7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75" s="67" cm="1">
        <f t="array" aca="1" ref="AN7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75" s="67" cm="1">
        <f t="array" aca="1" ref="AO7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75" s="67" cm="1">
        <f t="array" aca="1" ref="AP7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75" s="67" cm="1">
        <f t="array" aca="1" ref="AQ7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75" s="67" cm="1">
        <f t="array" aca="1" ref="AR7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75" s="67" cm="1">
        <f t="array" aca="1" ref="AS7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75" s="67" cm="1">
        <f t="array" aca="1" ref="AT7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75" s="67" cm="1">
        <f t="array" aca="1" ref="AU7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75" s="67" cm="1">
        <f t="array" aca="1" ref="AV7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75" s="67" cm="1">
        <f t="array" aca="1" ref="AW7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75" s="67" cm="1">
        <f t="array" aca="1" ref="AX7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75" s="67" cm="1">
        <f t="array" aca="1" ref="AY7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75" s="67" cm="1">
        <f t="array" aca="1" ref="AZ7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75" s="67" cm="1">
        <f t="array" aca="1" ref="BA7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76" spans="1:53" x14ac:dyDescent="0.3">
      <c r="A76" s="78" t="str">
        <f>IFERROR(Mérföldkövek[[#This Row],[Feladat ID]],"")</f>
        <v>-</v>
      </c>
      <c r="B76" s="70" t="str">
        <f>IFERROR(Mérföldkövek[[#This Row],[Feladat leírás]],"")</f>
        <v/>
      </c>
      <c r="C76" s="71" t="str">
        <f ca="1">IFERROR(Mérföldkövek[[#This Row],[Kezdés]],"")</f>
        <v/>
      </c>
      <c r="D76" s="71" t="str">
        <f ca="1">IFERROR(Mérföldkövek[[#This Row],[Befejezés]],"")</f>
        <v/>
      </c>
      <c r="E76" s="70" t="str">
        <f>IFERROR(Mérföldkövek[[#This Row],[Kockázat]],"")</f>
        <v/>
      </c>
      <c r="F76" s="70" t="str">
        <f>IFERROR(Mérföldkövek[[#This Row],[Részleg 02]],"")</f>
        <v/>
      </c>
      <c r="G76" s="70" t="str">
        <f>IFERROR(Mérföldkövek[[#This Row],[Részleg 01]],"")</f>
        <v/>
      </c>
      <c r="H76" s="82" t="str">
        <f>IFERROR(Mérföldkövek[[#This Row],[Volumen]],"")</f>
        <v/>
      </c>
      <c r="I76" s="70" t="str">
        <f>IFERROR(Mérföldkövek[[#This Row],[Humánerő]],"")</f>
        <v/>
      </c>
      <c r="J76" s="80" t="str">
        <f>IFERROR(Mérföldkövek[[#This Row],[Egység idő]],"")</f>
        <v/>
      </c>
      <c r="K76" s="80">
        <f>IFERROR(Mérföldkövek[[#This Row],[Tervezett Munkaidő]],"")</f>
        <v>0</v>
      </c>
      <c r="L76" s="67" cm="1">
        <f t="array" aca="1" ref="L7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76" s="67" cm="1">
        <f t="array" aca="1" ref="M7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76" s="67" cm="1">
        <f t="array" aca="1" ref="N7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76" s="67" cm="1">
        <f t="array" aca="1" ref="O7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76" s="67" cm="1">
        <f t="array" aca="1" ref="P7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76" s="67" cm="1">
        <f t="array" aca="1" ref="Q7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76" s="67" cm="1">
        <f t="array" aca="1" ref="R7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76" s="67" cm="1">
        <f t="array" aca="1" ref="S7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76" s="67" cm="1">
        <f t="array" aca="1" ref="T7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76" s="67" cm="1">
        <f t="array" aca="1" ref="U7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76" s="67" cm="1">
        <f t="array" aca="1" ref="V7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76" s="67" cm="1">
        <f t="array" aca="1" ref="W7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76" s="67" cm="1">
        <f t="array" aca="1" ref="X7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76" s="67" cm="1">
        <f t="array" aca="1" ref="Y7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76" s="67" cm="1">
        <f t="array" aca="1" ref="Z7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76" s="67" cm="1">
        <f t="array" aca="1" ref="AA7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76" s="67" cm="1">
        <f t="array" aca="1" ref="AB7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76" s="67" cm="1">
        <f t="array" aca="1" ref="AC7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76" s="67" cm="1">
        <f t="array" aca="1" ref="AD7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76" s="67" cm="1">
        <f t="array" aca="1" ref="AE7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76" s="67" cm="1">
        <f t="array" aca="1" ref="AF7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76" s="67" cm="1">
        <f t="array" aca="1" ref="AG7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76" s="67" cm="1">
        <f t="array" aca="1" ref="AH7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76" s="67" cm="1">
        <f t="array" aca="1" ref="AI7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76" s="67" cm="1">
        <f t="array" aca="1" ref="AJ7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76" s="67" cm="1">
        <f t="array" aca="1" ref="AK7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76" s="67" cm="1">
        <f t="array" aca="1" ref="AL7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76" s="67" cm="1">
        <f t="array" aca="1" ref="AM7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76" s="67" cm="1">
        <f t="array" aca="1" ref="AN7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76" s="67" cm="1">
        <f t="array" aca="1" ref="AO7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76" s="67" cm="1">
        <f t="array" aca="1" ref="AP7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76" s="67" cm="1">
        <f t="array" aca="1" ref="AQ7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76" s="67" cm="1">
        <f t="array" aca="1" ref="AR7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76" s="67" cm="1">
        <f t="array" aca="1" ref="AS7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76" s="67" cm="1">
        <f t="array" aca="1" ref="AT7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76" s="67" cm="1">
        <f t="array" aca="1" ref="AU7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76" s="67" cm="1">
        <f t="array" aca="1" ref="AV7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76" s="67" cm="1">
        <f t="array" aca="1" ref="AW7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76" s="67" cm="1">
        <f t="array" aca="1" ref="AX7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76" s="67" cm="1">
        <f t="array" aca="1" ref="AY7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76" s="67" cm="1">
        <f t="array" aca="1" ref="AZ7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76" s="67" cm="1">
        <f t="array" aca="1" ref="BA7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77" spans="1:53" x14ac:dyDescent="0.3">
      <c r="A77" s="78" t="str">
        <f>IFERROR(Mérföldkövek[[#This Row],[Feladat ID]],"")</f>
        <v>-</v>
      </c>
      <c r="B77" s="70" t="str">
        <f>IFERROR(Mérföldkövek[[#This Row],[Feladat leírás]],"")</f>
        <v/>
      </c>
      <c r="C77" s="71" t="str">
        <f ca="1">IFERROR(Mérföldkövek[[#This Row],[Kezdés]],"")</f>
        <v/>
      </c>
      <c r="D77" s="71" t="str">
        <f ca="1">IFERROR(Mérföldkövek[[#This Row],[Befejezés]],"")</f>
        <v/>
      </c>
      <c r="E77" s="70" t="str">
        <f>IFERROR(Mérföldkövek[[#This Row],[Kockázat]],"")</f>
        <v/>
      </c>
      <c r="F77" s="70" t="str">
        <f>IFERROR(Mérföldkövek[[#This Row],[Részleg 02]],"")</f>
        <v/>
      </c>
      <c r="G77" s="70" t="str">
        <f>IFERROR(Mérföldkövek[[#This Row],[Részleg 01]],"")</f>
        <v/>
      </c>
      <c r="H77" s="82" t="str">
        <f>IFERROR(Mérföldkövek[[#This Row],[Volumen]],"")</f>
        <v/>
      </c>
      <c r="I77" s="70" t="str">
        <f>IFERROR(Mérföldkövek[[#This Row],[Humánerő]],"")</f>
        <v/>
      </c>
      <c r="J77" s="80" t="str">
        <f>IFERROR(Mérföldkövek[[#This Row],[Egység idő]],"")</f>
        <v/>
      </c>
      <c r="K77" s="80">
        <f>IFERROR(Mérföldkövek[[#This Row],[Tervezett Munkaidő]],"")</f>
        <v>0</v>
      </c>
      <c r="L77" s="67" cm="1">
        <f t="array" aca="1" ref="L7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77" s="67" cm="1">
        <f t="array" aca="1" ref="M7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77" s="67" cm="1">
        <f t="array" aca="1" ref="N7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77" s="67" cm="1">
        <f t="array" aca="1" ref="O7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77" s="67" cm="1">
        <f t="array" aca="1" ref="P7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77" s="67" cm="1">
        <f t="array" aca="1" ref="Q7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77" s="67" cm="1">
        <f t="array" aca="1" ref="R7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77" s="67" cm="1">
        <f t="array" aca="1" ref="S7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77" s="67" cm="1">
        <f t="array" aca="1" ref="T7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77" s="67" cm="1">
        <f t="array" aca="1" ref="U7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77" s="67" cm="1">
        <f t="array" aca="1" ref="V7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77" s="67" cm="1">
        <f t="array" aca="1" ref="W7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77" s="67" cm="1">
        <f t="array" aca="1" ref="X7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77" s="67" cm="1">
        <f t="array" aca="1" ref="Y7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77" s="67" cm="1">
        <f t="array" aca="1" ref="Z7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77" s="67" cm="1">
        <f t="array" aca="1" ref="AA7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77" s="67" cm="1">
        <f t="array" aca="1" ref="AB7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77" s="67" cm="1">
        <f t="array" aca="1" ref="AC7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77" s="67" cm="1">
        <f t="array" aca="1" ref="AD7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77" s="67" cm="1">
        <f t="array" aca="1" ref="AE7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77" s="67" cm="1">
        <f t="array" aca="1" ref="AF7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77" s="67" cm="1">
        <f t="array" aca="1" ref="AG7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77" s="67" cm="1">
        <f t="array" aca="1" ref="AH7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77" s="67" cm="1">
        <f t="array" aca="1" ref="AI7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77" s="67" cm="1">
        <f t="array" aca="1" ref="AJ7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77" s="67" cm="1">
        <f t="array" aca="1" ref="AK7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77" s="67" cm="1">
        <f t="array" aca="1" ref="AL7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77" s="67" cm="1">
        <f t="array" aca="1" ref="AM7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77" s="67" cm="1">
        <f t="array" aca="1" ref="AN7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77" s="67" cm="1">
        <f t="array" aca="1" ref="AO7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77" s="67" cm="1">
        <f t="array" aca="1" ref="AP7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77" s="67" cm="1">
        <f t="array" aca="1" ref="AQ7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77" s="67" cm="1">
        <f t="array" aca="1" ref="AR7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77" s="67" cm="1">
        <f t="array" aca="1" ref="AS7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77" s="67" cm="1">
        <f t="array" aca="1" ref="AT7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77" s="67" cm="1">
        <f t="array" aca="1" ref="AU7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77" s="67" cm="1">
        <f t="array" aca="1" ref="AV7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77" s="67" cm="1">
        <f t="array" aca="1" ref="AW7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77" s="67" cm="1">
        <f t="array" aca="1" ref="AX7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77" s="67" cm="1">
        <f t="array" aca="1" ref="AY7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77" s="67" cm="1">
        <f t="array" aca="1" ref="AZ7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77" s="67" cm="1">
        <f t="array" aca="1" ref="BA7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78" spans="1:53" x14ac:dyDescent="0.3">
      <c r="A78" s="78" t="str">
        <f>IFERROR(Mérföldkövek[[#This Row],[Feladat ID]],"")</f>
        <v>-</v>
      </c>
      <c r="B78" s="70" t="str">
        <f>IFERROR(Mérföldkövek[[#This Row],[Feladat leírás]],"")</f>
        <v/>
      </c>
      <c r="C78" s="71" t="str">
        <f ca="1">IFERROR(Mérföldkövek[[#This Row],[Kezdés]],"")</f>
        <v/>
      </c>
      <c r="D78" s="71" t="str">
        <f ca="1">IFERROR(Mérföldkövek[[#This Row],[Befejezés]],"")</f>
        <v/>
      </c>
      <c r="E78" s="70" t="str">
        <f>IFERROR(Mérföldkövek[[#This Row],[Kockázat]],"")</f>
        <v/>
      </c>
      <c r="F78" s="70" t="str">
        <f>IFERROR(Mérföldkövek[[#This Row],[Részleg 02]],"")</f>
        <v/>
      </c>
      <c r="G78" s="70" t="str">
        <f>IFERROR(Mérföldkövek[[#This Row],[Részleg 01]],"")</f>
        <v/>
      </c>
      <c r="H78" s="82" t="str">
        <f>IFERROR(Mérföldkövek[[#This Row],[Volumen]],"")</f>
        <v/>
      </c>
      <c r="I78" s="70" t="str">
        <f>IFERROR(Mérföldkövek[[#This Row],[Humánerő]],"")</f>
        <v/>
      </c>
      <c r="J78" s="80" t="str">
        <f>IFERROR(Mérföldkövek[[#This Row],[Egység idő]],"")</f>
        <v/>
      </c>
      <c r="K78" s="80">
        <f>IFERROR(Mérföldkövek[[#This Row],[Tervezett Munkaidő]],"")</f>
        <v>0</v>
      </c>
      <c r="L78" s="67" cm="1">
        <f t="array" aca="1" ref="L7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78" s="67" cm="1">
        <f t="array" aca="1" ref="M7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78" s="67" cm="1">
        <f t="array" aca="1" ref="N7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78" s="67" cm="1">
        <f t="array" aca="1" ref="O7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78" s="67" cm="1">
        <f t="array" aca="1" ref="P7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78" s="67" cm="1">
        <f t="array" aca="1" ref="Q7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78" s="67" cm="1">
        <f t="array" aca="1" ref="R7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78" s="67" cm="1">
        <f t="array" aca="1" ref="S7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78" s="67" cm="1">
        <f t="array" aca="1" ref="T7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78" s="67" cm="1">
        <f t="array" aca="1" ref="U7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78" s="67" cm="1">
        <f t="array" aca="1" ref="V7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78" s="67" cm="1">
        <f t="array" aca="1" ref="W7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78" s="67" cm="1">
        <f t="array" aca="1" ref="X7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78" s="67" cm="1">
        <f t="array" aca="1" ref="Y7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78" s="67" cm="1">
        <f t="array" aca="1" ref="Z7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78" s="67" cm="1">
        <f t="array" aca="1" ref="AA7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78" s="67" cm="1">
        <f t="array" aca="1" ref="AB7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78" s="67" cm="1">
        <f t="array" aca="1" ref="AC7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78" s="67" cm="1">
        <f t="array" aca="1" ref="AD7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78" s="67" cm="1">
        <f t="array" aca="1" ref="AE7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78" s="67" cm="1">
        <f t="array" aca="1" ref="AF7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78" s="67" cm="1">
        <f t="array" aca="1" ref="AG7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78" s="67" cm="1">
        <f t="array" aca="1" ref="AH7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78" s="67" cm="1">
        <f t="array" aca="1" ref="AI7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78" s="67" cm="1">
        <f t="array" aca="1" ref="AJ7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78" s="67" cm="1">
        <f t="array" aca="1" ref="AK7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78" s="67" cm="1">
        <f t="array" aca="1" ref="AL7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78" s="67" cm="1">
        <f t="array" aca="1" ref="AM7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78" s="67" cm="1">
        <f t="array" aca="1" ref="AN7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78" s="67" cm="1">
        <f t="array" aca="1" ref="AO7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78" s="67" cm="1">
        <f t="array" aca="1" ref="AP7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78" s="67" cm="1">
        <f t="array" aca="1" ref="AQ7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78" s="67" cm="1">
        <f t="array" aca="1" ref="AR7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78" s="67" cm="1">
        <f t="array" aca="1" ref="AS7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78" s="67" cm="1">
        <f t="array" aca="1" ref="AT7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78" s="67" cm="1">
        <f t="array" aca="1" ref="AU7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78" s="67" cm="1">
        <f t="array" aca="1" ref="AV7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78" s="67" cm="1">
        <f t="array" aca="1" ref="AW7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78" s="67" cm="1">
        <f t="array" aca="1" ref="AX7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78" s="67" cm="1">
        <f t="array" aca="1" ref="AY7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78" s="67" cm="1">
        <f t="array" aca="1" ref="AZ7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78" s="67" cm="1">
        <f t="array" aca="1" ref="BA7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79" spans="1:53" x14ac:dyDescent="0.3">
      <c r="A79" s="78" t="str">
        <f>IFERROR(Mérföldkövek[[#This Row],[Feladat ID]],"")</f>
        <v>-</v>
      </c>
      <c r="B79" s="70" t="str">
        <f>IFERROR(Mérföldkövek[[#This Row],[Feladat leírás]],"")</f>
        <v/>
      </c>
      <c r="C79" s="71" t="str">
        <f ca="1">IFERROR(Mérföldkövek[[#This Row],[Kezdés]],"")</f>
        <v/>
      </c>
      <c r="D79" s="71" t="str">
        <f ca="1">IFERROR(Mérföldkövek[[#This Row],[Befejezés]],"")</f>
        <v/>
      </c>
      <c r="E79" s="70" t="str">
        <f>IFERROR(Mérföldkövek[[#This Row],[Kockázat]],"")</f>
        <v/>
      </c>
      <c r="F79" s="70" t="str">
        <f>IFERROR(Mérföldkövek[[#This Row],[Részleg 02]],"")</f>
        <v/>
      </c>
      <c r="G79" s="70" t="str">
        <f>IFERROR(Mérföldkövek[[#This Row],[Részleg 01]],"")</f>
        <v/>
      </c>
      <c r="H79" s="82" t="str">
        <f>IFERROR(Mérföldkövek[[#This Row],[Volumen]],"")</f>
        <v/>
      </c>
      <c r="I79" s="70" t="str">
        <f>IFERROR(Mérföldkövek[[#This Row],[Humánerő]],"")</f>
        <v/>
      </c>
      <c r="J79" s="80" t="str">
        <f>IFERROR(Mérföldkövek[[#This Row],[Egység idő]],"")</f>
        <v/>
      </c>
      <c r="K79" s="80">
        <f>IFERROR(Mérföldkövek[[#This Row],[Tervezett Munkaidő]],"")</f>
        <v>0</v>
      </c>
      <c r="L79" s="67" cm="1">
        <f t="array" aca="1" ref="L7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79" s="67" cm="1">
        <f t="array" aca="1" ref="M7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79" s="67" cm="1">
        <f t="array" aca="1" ref="N7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79" s="67" cm="1">
        <f t="array" aca="1" ref="O7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79" s="67" cm="1">
        <f t="array" aca="1" ref="P7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79" s="67" cm="1">
        <f t="array" aca="1" ref="Q7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79" s="67" cm="1">
        <f t="array" aca="1" ref="R7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79" s="67" cm="1">
        <f t="array" aca="1" ref="S7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79" s="67" cm="1">
        <f t="array" aca="1" ref="T7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79" s="67" cm="1">
        <f t="array" aca="1" ref="U7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79" s="67" cm="1">
        <f t="array" aca="1" ref="V7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79" s="67" cm="1">
        <f t="array" aca="1" ref="W7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79" s="67" cm="1">
        <f t="array" aca="1" ref="X7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79" s="67" cm="1">
        <f t="array" aca="1" ref="Y7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79" s="67" cm="1">
        <f t="array" aca="1" ref="Z7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79" s="67" cm="1">
        <f t="array" aca="1" ref="AA7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79" s="67" cm="1">
        <f t="array" aca="1" ref="AB7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79" s="67" cm="1">
        <f t="array" aca="1" ref="AC7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79" s="67" cm="1">
        <f t="array" aca="1" ref="AD7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79" s="67" cm="1">
        <f t="array" aca="1" ref="AE7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79" s="67" cm="1">
        <f t="array" aca="1" ref="AF7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79" s="67" cm="1">
        <f t="array" aca="1" ref="AG7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79" s="67" cm="1">
        <f t="array" aca="1" ref="AH7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79" s="67" cm="1">
        <f t="array" aca="1" ref="AI7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79" s="67" cm="1">
        <f t="array" aca="1" ref="AJ7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79" s="67" cm="1">
        <f t="array" aca="1" ref="AK7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79" s="67" cm="1">
        <f t="array" aca="1" ref="AL7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79" s="67" cm="1">
        <f t="array" aca="1" ref="AM7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79" s="67" cm="1">
        <f t="array" aca="1" ref="AN7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79" s="67" cm="1">
        <f t="array" aca="1" ref="AO7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79" s="67" cm="1">
        <f t="array" aca="1" ref="AP7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79" s="67" cm="1">
        <f t="array" aca="1" ref="AQ7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79" s="67" cm="1">
        <f t="array" aca="1" ref="AR7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79" s="67" cm="1">
        <f t="array" aca="1" ref="AS7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79" s="67" cm="1">
        <f t="array" aca="1" ref="AT7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79" s="67" cm="1">
        <f t="array" aca="1" ref="AU7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79" s="67" cm="1">
        <f t="array" aca="1" ref="AV7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79" s="67" cm="1">
        <f t="array" aca="1" ref="AW7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79" s="67" cm="1">
        <f t="array" aca="1" ref="AX7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79" s="67" cm="1">
        <f t="array" aca="1" ref="AY7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79" s="67" cm="1">
        <f t="array" aca="1" ref="AZ7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79" s="67" cm="1">
        <f t="array" aca="1" ref="BA7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80" spans="1:53" x14ac:dyDescent="0.3">
      <c r="A80" s="78" t="str">
        <f>IFERROR(Mérföldkövek[[#This Row],[Feladat ID]],"")</f>
        <v>-</v>
      </c>
      <c r="B80" s="70" t="str">
        <f>IFERROR(Mérföldkövek[[#This Row],[Feladat leírás]],"")</f>
        <v/>
      </c>
      <c r="C80" s="71" t="str">
        <f ca="1">IFERROR(Mérföldkövek[[#This Row],[Kezdés]],"")</f>
        <v/>
      </c>
      <c r="D80" s="71" t="str">
        <f ca="1">IFERROR(Mérföldkövek[[#This Row],[Befejezés]],"")</f>
        <v/>
      </c>
      <c r="E80" s="70" t="str">
        <f>IFERROR(Mérföldkövek[[#This Row],[Kockázat]],"")</f>
        <v/>
      </c>
      <c r="F80" s="70" t="str">
        <f>IFERROR(Mérföldkövek[[#This Row],[Részleg 02]],"")</f>
        <v/>
      </c>
      <c r="G80" s="70" t="str">
        <f>IFERROR(Mérföldkövek[[#This Row],[Részleg 01]],"")</f>
        <v/>
      </c>
      <c r="H80" s="82" t="str">
        <f>IFERROR(Mérföldkövek[[#This Row],[Volumen]],"")</f>
        <v/>
      </c>
      <c r="I80" s="70" t="str">
        <f>IFERROR(Mérföldkövek[[#This Row],[Humánerő]],"")</f>
        <v/>
      </c>
      <c r="J80" s="80" t="str">
        <f>IFERROR(Mérföldkövek[[#This Row],[Egység idő]],"")</f>
        <v/>
      </c>
      <c r="K80" s="80">
        <f>IFERROR(Mérföldkövek[[#This Row],[Tervezett Munkaidő]],"")</f>
        <v>0</v>
      </c>
      <c r="L80" s="67" cm="1">
        <f t="array" aca="1" ref="L8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80" s="67" cm="1">
        <f t="array" aca="1" ref="M8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80" s="67" cm="1">
        <f t="array" aca="1" ref="N8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80" s="67" cm="1">
        <f t="array" aca="1" ref="O8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80" s="67" cm="1">
        <f t="array" aca="1" ref="P8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80" s="67" cm="1">
        <f t="array" aca="1" ref="Q8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80" s="67" cm="1">
        <f t="array" aca="1" ref="R8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80" s="67" cm="1">
        <f t="array" aca="1" ref="S8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80" s="67" cm="1">
        <f t="array" aca="1" ref="T8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80" s="67" cm="1">
        <f t="array" aca="1" ref="U8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80" s="67" cm="1">
        <f t="array" aca="1" ref="V8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80" s="67" cm="1">
        <f t="array" aca="1" ref="W8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80" s="67" cm="1">
        <f t="array" aca="1" ref="X8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80" s="67" cm="1">
        <f t="array" aca="1" ref="Y8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80" s="67" cm="1">
        <f t="array" aca="1" ref="Z8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80" s="67" cm="1">
        <f t="array" aca="1" ref="AA8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80" s="67" cm="1">
        <f t="array" aca="1" ref="AB8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80" s="67" cm="1">
        <f t="array" aca="1" ref="AC8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80" s="67" cm="1">
        <f t="array" aca="1" ref="AD8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80" s="67" cm="1">
        <f t="array" aca="1" ref="AE8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80" s="67" cm="1">
        <f t="array" aca="1" ref="AF8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80" s="67" cm="1">
        <f t="array" aca="1" ref="AG8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80" s="67" cm="1">
        <f t="array" aca="1" ref="AH8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80" s="67" cm="1">
        <f t="array" aca="1" ref="AI8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80" s="67" cm="1">
        <f t="array" aca="1" ref="AJ8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80" s="67" cm="1">
        <f t="array" aca="1" ref="AK8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80" s="67" cm="1">
        <f t="array" aca="1" ref="AL8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80" s="67" cm="1">
        <f t="array" aca="1" ref="AM8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80" s="67" cm="1">
        <f t="array" aca="1" ref="AN8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80" s="67" cm="1">
        <f t="array" aca="1" ref="AO8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80" s="67" cm="1">
        <f t="array" aca="1" ref="AP8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80" s="67" cm="1">
        <f t="array" aca="1" ref="AQ8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80" s="67" cm="1">
        <f t="array" aca="1" ref="AR8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80" s="67" cm="1">
        <f t="array" aca="1" ref="AS8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80" s="67" cm="1">
        <f t="array" aca="1" ref="AT8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80" s="67" cm="1">
        <f t="array" aca="1" ref="AU8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80" s="67" cm="1">
        <f t="array" aca="1" ref="AV8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80" s="67" cm="1">
        <f t="array" aca="1" ref="AW8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80" s="67" cm="1">
        <f t="array" aca="1" ref="AX8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80" s="67" cm="1">
        <f t="array" aca="1" ref="AY8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80" s="67" cm="1">
        <f t="array" aca="1" ref="AZ8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80" s="67" cm="1">
        <f t="array" aca="1" ref="BA8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81" spans="1:53" x14ac:dyDescent="0.3">
      <c r="A81" s="78" t="str">
        <f>IFERROR(Mérföldkövek[[#This Row],[Feladat ID]],"")</f>
        <v>-</v>
      </c>
      <c r="B81" s="70" t="str">
        <f>IFERROR(Mérföldkövek[[#This Row],[Feladat leírás]],"")</f>
        <v/>
      </c>
      <c r="C81" s="71" t="str">
        <f ca="1">IFERROR(Mérföldkövek[[#This Row],[Kezdés]],"")</f>
        <v/>
      </c>
      <c r="D81" s="71" t="str">
        <f ca="1">IFERROR(Mérföldkövek[[#This Row],[Befejezés]],"")</f>
        <v/>
      </c>
      <c r="E81" s="70" t="str">
        <f>IFERROR(Mérföldkövek[[#This Row],[Kockázat]],"")</f>
        <v/>
      </c>
      <c r="F81" s="70" t="str">
        <f>IFERROR(Mérföldkövek[[#This Row],[Részleg 02]],"")</f>
        <v/>
      </c>
      <c r="G81" s="70" t="str">
        <f>IFERROR(Mérföldkövek[[#This Row],[Részleg 01]],"")</f>
        <v/>
      </c>
      <c r="H81" s="82" t="str">
        <f>IFERROR(Mérföldkövek[[#This Row],[Volumen]],"")</f>
        <v/>
      </c>
      <c r="I81" s="70" t="str">
        <f>IFERROR(Mérföldkövek[[#This Row],[Humánerő]],"")</f>
        <v/>
      </c>
      <c r="J81" s="80" t="str">
        <f>IFERROR(Mérföldkövek[[#This Row],[Egység idő]],"")</f>
        <v/>
      </c>
      <c r="K81" s="80">
        <f>IFERROR(Mérföldkövek[[#This Row],[Tervezett Munkaidő]],"")</f>
        <v>0</v>
      </c>
      <c r="L81" s="67" cm="1">
        <f t="array" aca="1" ref="L8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81" s="67" cm="1">
        <f t="array" aca="1" ref="M8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81" s="67" cm="1">
        <f t="array" aca="1" ref="N8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81" s="67" cm="1">
        <f t="array" aca="1" ref="O8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81" s="67" cm="1">
        <f t="array" aca="1" ref="P8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81" s="67" cm="1">
        <f t="array" aca="1" ref="Q8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81" s="67" cm="1">
        <f t="array" aca="1" ref="R8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81" s="67" cm="1">
        <f t="array" aca="1" ref="S8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81" s="67" cm="1">
        <f t="array" aca="1" ref="T8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81" s="67" cm="1">
        <f t="array" aca="1" ref="U8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81" s="67" cm="1">
        <f t="array" aca="1" ref="V8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81" s="67" cm="1">
        <f t="array" aca="1" ref="W8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81" s="67" cm="1">
        <f t="array" aca="1" ref="X8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81" s="67" cm="1">
        <f t="array" aca="1" ref="Y8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81" s="67" cm="1">
        <f t="array" aca="1" ref="Z8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81" s="67" cm="1">
        <f t="array" aca="1" ref="AA8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81" s="67" cm="1">
        <f t="array" aca="1" ref="AB8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81" s="67" cm="1">
        <f t="array" aca="1" ref="AC8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81" s="67" cm="1">
        <f t="array" aca="1" ref="AD8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81" s="67" cm="1">
        <f t="array" aca="1" ref="AE8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81" s="67" cm="1">
        <f t="array" aca="1" ref="AF8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81" s="67" cm="1">
        <f t="array" aca="1" ref="AG8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81" s="67" cm="1">
        <f t="array" aca="1" ref="AH8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81" s="67" cm="1">
        <f t="array" aca="1" ref="AI8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81" s="67" cm="1">
        <f t="array" aca="1" ref="AJ8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81" s="67" cm="1">
        <f t="array" aca="1" ref="AK8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81" s="67" cm="1">
        <f t="array" aca="1" ref="AL8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81" s="67" cm="1">
        <f t="array" aca="1" ref="AM8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81" s="67" cm="1">
        <f t="array" aca="1" ref="AN8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81" s="67" cm="1">
        <f t="array" aca="1" ref="AO8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81" s="67" cm="1">
        <f t="array" aca="1" ref="AP8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81" s="67" cm="1">
        <f t="array" aca="1" ref="AQ8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81" s="67" cm="1">
        <f t="array" aca="1" ref="AR8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81" s="67" cm="1">
        <f t="array" aca="1" ref="AS8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81" s="67" cm="1">
        <f t="array" aca="1" ref="AT8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81" s="67" cm="1">
        <f t="array" aca="1" ref="AU8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81" s="67" cm="1">
        <f t="array" aca="1" ref="AV8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81" s="67" cm="1">
        <f t="array" aca="1" ref="AW8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81" s="67" cm="1">
        <f t="array" aca="1" ref="AX8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81" s="67" cm="1">
        <f t="array" aca="1" ref="AY8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81" s="67" cm="1">
        <f t="array" aca="1" ref="AZ8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81" s="67" cm="1">
        <f t="array" aca="1" ref="BA8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82" spans="1:53" x14ac:dyDescent="0.3">
      <c r="A82" s="78" t="str">
        <f>IFERROR(Mérföldkövek[[#This Row],[Feladat ID]],"")</f>
        <v>-</v>
      </c>
      <c r="B82" s="70" t="str">
        <f>IFERROR(Mérföldkövek[[#This Row],[Feladat leírás]],"")</f>
        <v/>
      </c>
      <c r="C82" s="71" t="str">
        <f ca="1">IFERROR(Mérföldkövek[[#This Row],[Kezdés]],"")</f>
        <v/>
      </c>
      <c r="D82" s="71" t="str">
        <f ca="1">IFERROR(Mérföldkövek[[#This Row],[Befejezés]],"")</f>
        <v/>
      </c>
      <c r="E82" s="70" t="str">
        <f>IFERROR(Mérföldkövek[[#This Row],[Kockázat]],"")</f>
        <v/>
      </c>
      <c r="F82" s="70" t="str">
        <f>IFERROR(Mérföldkövek[[#This Row],[Részleg 02]],"")</f>
        <v/>
      </c>
      <c r="G82" s="70" t="str">
        <f>IFERROR(Mérföldkövek[[#This Row],[Részleg 01]],"")</f>
        <v/>
      </c>
      <c r="H82" s="82" t="str">
        <f>IFERROR(Mérföldkövek[[#This Row],[Volumen]],"")</f>
        <v/>
      </c>
      <c r="I82" s="70" t="str">
        <f>IFERROR(Mérföldkövek[[#This Row],[Humánerő]],"")</f>
        <v/>
      </c>
      <c r="J82" s="80" t="str">
        <f>IFERROR(Mérföldkövek[[#This Row],[Egység idő]],"")</f>
        <v/>
      </c>
      <c r="K82" s="80">
        <f>IFERROR(Mérföldkövek[[#This Row],[Tervezett Munkaidő]],"")</f>
        <v>0</v>
      </c>
      <c r="L82" s="67" cm="1">
        <f t="array" aca="1" ref="L8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82" s="67" cm="1">
        <f t="array" aca="1" ref="M8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82" s="67" cm="1">
        <f t="array" aca="1" ref="N8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82" s="67" cm="1">
        <f t="array" aca="1" ref="O8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82" s="67" cm="1">
        <f t="array" aca="1" ref="P8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82" s="67" cm="1">
        <f t="array" aca="1" ref="Q8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82" s="67" cm="1">
        <f t="array" aca="1" ref="R8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82" s="67" cm="1">
        <f t="array" aca="1" ref="S8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82" s="67" cm="1">
        <f t="array" aca="1" ref="T8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82" s="67" cm="1">
        <f t="array" aca="1" ref="U8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82" s="67" cm="1">
        <f t="array" aca="1" ref="V8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82" s="67" cm="1">
        <f t="array" aca="1" ref="W8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82" s="67" cm="1">
        <f t="array" aca="1" ref="X8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82" s="67" cm="1">
        <f t="array" aca="1" ref="Y8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82" s="67" cm="1">
        <f t="array" aca="1" ref="Z8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82" s="67" cm="1">
        <f t="array" aca="1" ref="AA8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82" s="67" cm="1">
        <f t="array" aca="1" ref="AB8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82" s="67" cm="1">
        <f t="array" aca="1" ref="AC8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82" s="67" cm="1">
        <f t="array" aca="1" ref="AD8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82" s="67" cm="1">
        <f t="array" aca="1" ref="AE8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82" s="67" cm="1">
        <f t="array" aca="1" ref="AF8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82" s="67" cm="1">
        <f t="array" aca="1" ref="AG8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82" s="67" cm="1">
        <f t="array" aca="1" ref="AH8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82" s="67" cm="1">
        <f t="array" aca="1" ref="AI8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82" s="67" cm="1">
        <f t="array" aca="1" ref="AJ8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82" s="67" cm="1">
        <f t="array" aca="1" ref="AK8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82" s="67" cm="1">
        <f t="array" aca="1" ref="AL8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82" s="67" cm="1">
        <f t="array" aca="1" ref="AM8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82" s="67" cm="1">
        <f t="array" aca="1" ref="AN8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82" s="67" cm="1">
        <f t="array" aca="1" ref="AO8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82" s="67" cm="1">
        <f t="array" aca="1" ref="AP8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82" s="67" cm="1">
        <f t="array" aca="1" ref="AQ8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82" s="67" cm="1">
        <f t="array" aca="1" ref="AR8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82" s="67" cm="1">
        <f t="array" aca="1" ref="AS8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82" s="67" cm="1">
        <f t="array" aca="1" ref="AT8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82" s="67" cm="1">
        <f t="array" aca="1" ref="AU8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82" s="67" cm="1">
        <f t="array" aca="1" ref="AV8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82" s="67" cm="1">
        <f t="array" aca="1" ref="AW8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82" s="67" cm="1">
        <f t="array" aca="1" ref="AX8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82" s="67" cm="1">
        <f t="array" aca="1" ref="AY8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82" s="67" cm="1">
        <f t="array" aca="1" ref="AZ8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82" s="67" cm="1">
        <f t="array" aca="1" ref="BA8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83" spans="1:53" x14ac:dyDescent="0.3">
      <c r="A83" s="78" t="str">
        <f>IFERROR(Mérföldkövek[[#This Row],[Feladat ID]],"")</f>
        <v>-</v>
      </c>
      <c r="B83" s="70" t="str">
        <f>IFERROR(Mérföldkövek[[#This Row],[Feladat leírás]],"")</f>
        <v/>
      </c>
      <c r="C83" s="71" t="str">
        <f ca="1">IFERROR(Mérföldkövek[[#This Row],[Kezdés]],"")</f>
        <v/>
      </c>
      <c r="D83" s="71" t="str">
        <f ca="1">IFERROR(Mérföldkövek[[#This Row],[Befejezés]],"")</f>
        <v/>
      </c>
      <c r="E83" s="70" t="str">
        <f>IFERROR(Mérföldkövek[[#This Row],[Kockázat]],"")</f>
        <v/>
      </c>
      <c r="F83" s="70" t="str">
        <f>IFERROR(Mérföldkövek[[#This Row],[Részleg 02]],"")</f>
        <v/>
      </c>
      <c r="G83" s="70" t="str">
        <f>IFERROR(Mérföldkövek[[#This Row],[Részleg 01]],"")</f>
        <v/>
      </c>
      <c r="H83" s="82" t="str">
        <f>IFERROR(Mérföldkövek[[#This Row],[Volumen]],"")</f>
        <v/>
      </c>
      <c r="I83" s="70" t="str">
        <f>IFERROR(Mérföldkövek[[#This Row],[Humánerő]],"")</f>
        <v/>
      </c>
      <c r="J83" s="80" t="str">
        <f>IFERROR(Mérföldkövek[[#This Row],[Egység idő]],"")</f>
        <v/>
      </c>
      <c r="K83" s="80">
        <f>IFERROR(Mérföldkövek[[#This Row],[Tervezett Munkaidő]],"")</f>
        <v>0</v>
      </c>
      <c r="L83" s="67" cm="1">
        <f t="array" aca="1" ref="L8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83" s="67" cm="1">
        <f t="array" aca="1" ref="M8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83" s="67" cm="1">
        <f t="array" aca="1" ref="N8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83" s="67" cm="1">
        <f t="array" aca="1" ref="O8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83" s="67" cm="1">
        <f t="array" aca="1" ref="P8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83" s="67" cm="1">
        <f t="array" aca="1" ref="Q8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83" s="67" cm="1">
        <f t="array" aca="1" ref="R8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83" s="67" cm="1">
        <f t="array" aca="1" ref="S8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83" s="67" cm="1">
        <f t="array" aca="1" ref="T8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83" s="67" cm="1">
        <f t="array" aca="1" ref="U8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83" s="67" cm="1">
        <f t="array" aca="1" ref="V8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83" s="67" cm="1">
        <f t="array" aca="1" ref="W8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83" s="67" cm="1">
        <f t="array" aca="1" ref="X8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83" s="67" cm="1">
        <f t="array" aca="1" ref="Y8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83" s="67" cm="1">
        <f t="array" aca="1" ref="Z8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83" s="67" cm="1">
        <f t="array" aca="1" ref="AA8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83" s="67" cm="1">
        <f t="array" aca="1" ref="AB8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83" s="67" cm="1">
        <f t="array" aca="1" ref="AC8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83" s="67" cm="1">
        <f t="array" aca="1" ref="AD8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83" s="67" cm="1">
        <f t="array" aca="1" ref="AE8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83" s="67" cm="1">
        <f t="array" aca="1" ref="AF8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83" s="67" cm="1">
        <f t="array" aca="1" ref="AG8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83" s="67" cm="1">
        <f t="array" aca="1" ref="AH8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83" s="67" cm="1">
        <f t="array" aca="1" ref="AI8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83" s="67" cm="1">
        <f t="array" aca="1" ref="AJ8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83" s="67" cm="1">
        <f t="array" aca="1" ref="AK8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83" s="67" cm="1">
        <f t="array" aca="1" ref="AL8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83" s="67" cm="1">
        <f t="array" aca="1" ref="AM8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83" s="67" cm="1">
        <f t="array" aca="1" ref="AN8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83" s="67" cm="1">
        <f t="array" aca="1" ref="AO8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83" s="67" cm="1">
        <f t="array" aca="1" ref="AP8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83" s="67" cm="1">
        <f t="array" aca="1" ref="AQ8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83" s="67" cm="1">
        <f t="array" aca="1" ref="AR8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83" s="67" cm="1">
        <f t="array" aca="1" ref="AS8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83" s="67" cm="1">
        <f t="array" aca="1" ref="AT8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83" s="67" cm="1">
        <f t="array" aca="1" ref="AU8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83" s="67" cm="1">
        <f t="array" aca="1" ref="AV8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83" s="67" cm="1">
        <f t="array" aca="1" ref="AW8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83" s="67" cm="1">
        <f t="array" aca="1" ref="AX8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83" s="67" cm="1">
        <f t="array" aca="1" ref="AY8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83" s="67" cm="1">
        <f t="array" aca="1" ref="AZ8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83" s="67" cm="1">
        <f t="array" aca="1" ref="BA8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84" spans="1:53" x14ac:dyDescent="0.3">
      <c r="A84" s="78" t="str">
        <f>IFERROR(Mérföldkövek[[#This Row],[Feladat ID]],"")</f>
        <v>-</v>
      </c>
      <c r="B84" s="70" t="str">
        <f>IFERROR(Mérföldkövek[[#This Row],[Feladat leírás]],"")</f>
        <v/>
      </c>
      <c r="C84" s="71" t="str">
        <f ca="1">IFERROR(Mérföldkövek[[#This Row],[Kezdés]],"")</f>
        <v/>
      </c>
      <c r="D84" s="71" t="str">
        <f ca="1">IFERROR(Mérföldkövek[[#This Row],[Befejezés]],"")</f>
        <v/>
      </c>
      <c r="E84" s="70" t="str">
        <f>IFERROR(Mérföldkövek[[#This Row],[Kockázat]],"")</f>
        <v/>
      </c>
      <c r="F84" s="70" t="str">
        <f>IFERROR(Mérföldkövek[[#This Row],[Részleg 02]],"")</f>
        <v/>
      </c>
      <c r="G84" s="70" t="str">
        <f>IFERROR(Mérföldkövek[[#This Row],[Részleg 01]],"")</f>
        <v/>
      </c>
      <c r="H84" s="82" t="str">
        <f>IFERROR(Mérföldkövek[[#This Row],[Volumen]],"")</f>
        <v/>
      </c>
      <c r="I84" s="70" t="str">
        <f>IFERROR(Mérföldkövek[[#This Row],[Humánerő]],"")</f>
        <v/>
      </c>
      <c r="J84" s="80" t="str">
        <f>IFERROR(Mérföldkövek[[#This Row],[Egység idő]],"")</f>
        <v/>
      </c>
      <c r="K84" s="80">
        <f>IFERROR(Mérföldkövek[[#This Row],[Tervezett Munkaidő]],"")</f>
        <v>0</v>
      </c>
      <c r="L84" s="67" cm="1">
        <f t="array" aca="1" ref="L8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84" s="67" cm="1">
        <f t="array" aca="1" ref="M8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84" s="67" cm="1">
        <f t="array" aca="1" ref="N8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84" s="67" cm="1">
        <f t="array" aca="1" ref="O8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84" s="67" cm="1">
        <f t="array" aca="1" ref="P8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84" s="67" cm="1">
        <f t="array" aca="1" ref="Q8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84" s="67" cm="1">
        <f t="array" aca="1" ref="R8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84" s="67" cm="1">
        <f t="array" aca="1" ref="S8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84" s="67" cm="1">
        <f t="array" aca="1" ref="T8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84" s="67" cm="1">
        <f t="array" aca="1" ref="U8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84" s="67" cm="1">
        <f t="array" aca="1" ref="V8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84" s="67" cm="1">
        <f t="array" aca="1" ref="W8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84" s="67" cm="1">
        <f t="array" aca="1" ref="X8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84" s="67" cm="1">
        <f t="array" aca="1" ref="Y8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84" s="67" cm="1">
        <f t="array" aca="1" ref="Z8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84" s="67" cm="1">
        <f t="array" aca="1" ref="AA8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84" s="67" cm="1">
        <f t="array" aca="1" ref="AB8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84" s="67" cm="1">
        <f t="array" aca="1" ref="AC8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84" s="67" cm="1">
        <f t="array" aca="1" ref="AD8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84" s="67" cm="1">
        <f t="array" aca="1" ref="AE8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84" s="67" cm="1">
        <f t="array" aca="1" ref="AF8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84" s="67" cm="1">
        <f t="array" aca="1" ref="AG8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84" s="67" cm="1">
        <f t="array" aca="1" ref="AH8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84" s="67" cm="1">
        <f t="array" aca="1" ref="AI8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84" s="67" cm="1">
        <f t="array" aca="1" ref="AJ8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84" s="67" cm="1">
        <f t="array" aca="1" ref="AK8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84" s="67" cm="1">
        <f t="array" aca="1" ref="AL8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84" s="67" cm="1">
        <f t="array" aca="1" ref="AM8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84" s="67" cm="1">
        <f t="array" aca="1" ref="AN8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84" s="67" cm="1">
        <f t="array" aca="1" ref="AO8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84" s="67" cm="1">
        <f t="array" aca="1" ref="AP8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84" s="67" cm="1">
        <f t="array" aca="1" ref="AQ8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84" s="67" cm="1">
        <f t="array" aca="1" ref="AR8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84" s="67" cm="1">
        <f t="array" aca="1" ref="AS8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84" s="67" cm="1">
        <f t="array" aca="1" ref="AT8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84" s="67" cm="1">
        <f t="array" aca="1" ref="AU8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84" s="67" cm="1">
        <f t="array" aca="1" ref="AV8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84" s="67" cm="1">
        <f t="array" aca="1" ref="AW8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84" s="67" cm="1">
        <f t="array" aca="1" ref="AX8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84" s="67" cm="1">
        <f t="array" aca="1" ref="AY8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84" s="67" cm="1">
        <f t="array" aca="1" ref="AZ8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84" s="67" cm="1">
        <f t="array" aca="1" ref="BA8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85" spans="1:53" x14ac:dyDescent="0.3">
      <c r="A85" s="78" t="str">
        <f>IFERROR(Mérföldkövek[[#This Row],[Feladat ID]],"")</f>
        <v>-</v>
      </c>
      <c r="B85" s="70" t="str">
        <f>IFERROR(Mérföldkövek[[#This Row],[Feladat leírás]],"")</f>
        <v/>
      </c>
      <c r="C85" s="71" t="str">
        <f ca="1">IFERROR(Mérföldkövek[[#This Row],[Kezdés]],"")</f>
        <v/>
      </c>
      <c r="D85" s="71" t="str">
        <f ca="1">IFERROR(Mérföldkövek[[#This Row],[Befejezés]],"")</f>
        <v/>
      </c>
      <c r="E85" s="70" t="str">
        <f>IFERROR(Mérföldkövek[[#This Row],[Kockázat]],"")</f>
        <v/>
      </c>
      <c r="F85" s="70" t="str">
        <f>IFERROR(Mérföldkövek[[#This Row],[Részleg 02]],"")</f>
        <v/>
      </c>
      <c r="G85" s="70" t="str">
        <f>IFERROR(Mérföldkövek[[#This Row],[Részleg 01]],"")</f>
        <v/>
      </c>
      <c r="H85" s="82" t="str">
        <f>IFERROR(Mérföldkövek[[#This Row],[Volumen]],"")</f>
        <v/>
      </c>
      <c r="I85" s="70" t="str">
        <f>IFERROR(Mérföldkövek[[#This Row],[Humánerő]],"")</f>
        <v/>
      </c>
      <c r="J85" s="80" t="str">
        <f>IFERROR(Mérföldkövek[[#This Row],[Egység idő]],"")</f>
        <v/>
      </c>
      <c r="K85" s="80">
        <f>IFERROR(Mérföldkövek[[#This Row],[Tervezett Munkaidő]],"")</f>
        <v>0</v>
      </c>
      <c r="L85" s="67" cm="1">
        <f t="array" aca="1" ref="L8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85" s="67" cm="1">
        <f t="array" aca="1" ref="M8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85" s="67" cm="1">
        <f t="array" aca="1" ref="N8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85" s="67" cm="1">
        <f t="array" aca="1" ref="O8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85" s="67" cm="1">
        <f t="array" aca="1" ref="P8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85" s="67" cm="1">
        <f t="array" aca="1" ref="Q8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85" s="67" cm="1">
        <f t="array" aca="1" ref="R8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85" s="67" cm="1">
        <f t="array" aca="1" ref="S8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85" s="67" cm="1">
        <f t="array" aca="1" ref="T8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85" s="67" cm="1">
        <f t="array" aca="1" ref="U8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85" s="67" cm="1">
        <f t="array" aca="1" ref="V8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85" s="67" cm="1">
        <f t="array" aca="1" ref="W8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85" s="67" cm="1">
        <f t="array" aca="1" ref="X8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85" s="67" cm="1">
        <f t="array" aca="1" ref="Y8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85" s="67" cm="1">
        <f t="array" aca="1" ref="Z8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85" s="67" cm="1">
        <f t="array" aca="1" ref="AA8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85" s="67" cm="1">
        <f t="array" aca="1" ref="AB8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85" s="67" cm="1">
        <f t="array" aca="1" ref="AC8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85" s="67" cm="1">
        <f t="array" aca="1" ref="AD8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85" s="67" cm="1">
        <f t="array" aca="1" ref="AE8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85" s="67" cm="1">
        <f t="array" aca="1" ref="AF8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85" s="67" cm="1">
        <f t="array" aca="1" ref="AG8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85" s="67" cm="1">
        <f t="array" aca="1" ref="AH8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85" s="67" cm="1">
        <f t="array" aca="1" ref="AI8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85" s="67" cm="1">
        <f t="array" aca="1" ref="AJ8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85" s="67" cm="1">
        <f t="array" aca="1" ref="AK8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85" s="67" cm="1">
        <f t="array" aca="1" ref="AL8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85" s="67" cm="1">
        <f t="array" aca="1" ref="AM8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85" s="67" cm="1">
        <f t="array" aca="1" ref="AN8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85" s="67" cm="1">
        <f t="array" aca="1" ref="AO8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85" s="67" cm="1">
        <f t="array" aca="1" ref="AP8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85" s="67" cm="1">
        <f t="array" aca="1" ref="AQ8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85" s="67" cm="1">
        <f t="array" aca="1" ref="AR8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85" s="67" cm="1">
        <f t="array" aca="1" ref="AS8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85" s="67" cm="1">
        <f t="array" aca="1" ref="AT8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85" s="67" cm="1">
        <f t="array" aca="1" ref="AU8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85" s="67" cm="1">
        <f t="array" aca="1" ref="AV8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85" s="67" cm="1">
        <f t="array" aca="1" ref="AW8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85" s="67" cm="1">
        <f t="array" aca="1" ref="AX8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85" s="67" cm="1">
        <f t="array" aca="1" ref="AY8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85" s="67" cm="1">
        <f t="array" aca="1" ref="AZ8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85" s="67" cm="1">
        <f t="array" aca="1" ref="BA8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86" spans="1:53" x14ac:dyDescent="0.3">
      <c r="A86" s="78" t="str">
        <f>IFERROR(Mérföldkövek[[#This Row],[Feladat ID]],"")</f>
        <v>-</v>
      </c>
      <c r="B86" s="70" t="str">
        <f>IFERROR(Mérföldkövek[[#This Row],[Feladat leírás]],"")</f>
        <v/>
      </c>
      <c r="C86" s="71" t="str">
        <f ca="1">IFERROR(Mérföldkövek[[#This Row],[Kezdés]],"")</f>
        <v/>
      </c>
      <c r="D86" s="71" t="str">
        <f ca="1">IFERROR(Mérföldkövek[[#This Row],[Befejezés]],"")</f>
        <v/>
      </c>
      <c r="E86" s="70" t="str">
        <f>IFERROR(Mérföldkövek[[#This Row],[Kockázat]],"")</f>
        <v/>
      </c>
      <c r="F86" s="70" t="str">
        <f>IFERROR(Mérföldkövek[[#This Row],[Részleg 02]],"")</f>
        <v/>
      </c>
      <c r="G86" s="70" t="str">
        <f>IFERROR(Mérföldkövek[[#This Row],[Részleg 01]],"")</f>
        <v/>
      </c>
      <c r="H86" s="82" t="str">
        <f>IFERROR(Mérföldkövek[[#This Row],[Volumen]],"")</f>
        <v/>
      </c>
      <c r="I86" s="70" t="str">
        <f>IFERROR(Mérföldkövek[[#This Row],[Humánerő]],"")</f>
        <v/>
      </c>
      <c r="J86" s="80" t="str">
        <f>IFERROR(Mérföldkövek[[#This Row],[Egység idő]],"")</f>
        <v/>
      </c>
      <c r="K86" s="80">
        <f>IFERROR(Mérföldkövek[[#This Row],[Tervezett Munkaidő]],"")</f>
        <v>0</v>
      </c>
      <c r="L86" s="67" cm="1">
        <f t="array" aca="1" ref="L8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86" s="67" cm="1">
        <f t="array" aca="1" ref="M8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86" s="67" cm="1">
        <f t="array" aca="1" ref="N8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86" s="67" cm="1">
        <f t="array" aca="1" ref="O8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86" s="67" cm="1">
        <f t="array" aca="1" ref="P8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86" s="67" cm="1">
        <f t="array" aca="1" ref="Q8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86" s="67" cm="1">
        <f t="array" aca="1" ref="R8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86" s="67" cm="1">
        <f t="array" aca="1" ref="S8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86" s="67" cm="1">
        <f t="array" aca="1" ref="T8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86" s="67" cm="1">
        <f t="array" aca="1" ref="U8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86" s="67" cm="1">
        <f t="array" aca="1" ref="V8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86" s="67" cm="1">
        <f t="array" aca="1" ref="W8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86" s="67" cm="1">
        <f t="array" aca="1" ref="X8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86" s="67" cm="1">
        <f t="array" aca="1" ref="Y8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86" s="67" cm="1">
        <f t="array" aca="1" ref="Z8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86" s="67" cm="1">
        <f t="array" aca="1" ref="AA8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86" s="67" cm="1">
        <f t="array" aca="1" ref="AB8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86" s="67" cm="1">
        <f t="array" aca="1" ref="AC8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86" s="67" cm="1">
        <f t="array" aca="1" ref="AD8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86" s="67" cm="1">
        <f t="array" aca="1" ref="AE8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86" s="67" cm="1">
        <f t="array" aca="1" ref="AF8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86" s="67" cm="1">
        <f t="array" aca="1" ref="AG8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86" s="67" cm="1">
        <f t="array" aca="1" ref="AH8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86" s="67" cm="1">
        <f t="array" aca="1" ref="AI8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86" s="67" cm="1">
        <f t="array" aca="1" ref="AJ8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86" s="67" cm="1">
        <f t="array" aca="1" ref="AK8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86" s="67" cm="1">
        <f t="array" aca="1" ref="AL8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86" s="67" cm="1">
        <f t="array" aca="1" ref="AM8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86" s="67" cm="1">
        <f t="array" aca="1" ref="AN8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86" s="67" cm="1">
        <f t="array" aca="1" ref="AO8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86" s="67" cm="1">
        <f t="array" aca="1" ref="AP8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86" s="67" cm="1">
        <f t="array" aca="1" ref="AQ8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86" s="67" cm="1">
        <f t="array" aca="1" ref="AR8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86" s="67" cm="1">
        <f t="array" aca="1" ref="AS8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86" s="67" cm="1">
        <f t="array" aca="1" ref="AT8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86" s="67" cm="1">
        <f t="array" aca="1" ref="AU8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86" s="67" cm="1">
        <f t="array" aca="1" ref="AV8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86" s="67" cm="1">
        <f t="array" aca="1" ref="AW8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86" s="67" cm="1">
        <f t="array" aca="1" ref="AX8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86" s="67" cm="1">
        <f t="array" aca="1" ref="AY8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86" s="67" cm="1">
        <f t="array" aca="1" ref="AZ8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86" s="67" cm="1">
        <f t="array" aca="1" ref="BA8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87" spans="1:53" x14ac:dyDescent="0.3">
      <c r="A87" s="78" t="str">
        <f>IFERROR(Mérföldkövek[[#This Row],[Feladat ID]],"")</f>
        <v>-</v>
      </c>
      <c r="B87" s="70" t="str">
        <f>IFERROR(Mérföldkövek[[#This Row],[Feladat leírás]],"")</f>
        <v/>
      </c>
      <c r="C87" s="71" t="str">
        <f ca="1">IFERROR(Mérföldkövek[[#This Row],[Kezdés]],"")</f>
        <v/>
      </c>
      <c r="D87" s="71" t="str">
        <f ca="1">IFERROR(Mérföldkövek[[#This Row],[Befejezés]],"")</f>
        <v/>
      </c>
      <c r="E87" s="70" t="str">
        <f>IFERROR(Mérföldkövek[[#This Row],[Kockázat]],"")</f>
        <v/>
      </c>
      <c r="F87" s="70" t="str">
        <f>IFERROR(Mérföldkövek[[#This Row],[Részleg 02]],"")</f>
        <v/>
      </c>
      <c r="G87" s="70" t="str">
        <f>IFERROR(Mérföldkövek[[#This Row],[Részleg 01]],"")</f>
        <v/>
      </c>
      <c r="H87" s="82" t="str">
        <f>IFERROR(Mérföldkövek[[#This Row],[Volumen]],"")</f>
        <v/>
      </c>
      <c r="I87" s="70" t="str">
        <f>IFERROR(Mérföldkövek[[#This Row],[Humánerő]],"")</f>
        <v/>
      </c>
      <c r="J87" s="80" t="str">
        <f>IFERROR(Mérföldkövek[[#This Row],[Egység idő]],"")</f>
        <v/>
      </c>
      <c r="K87" s="80">
        <f>IFERROR(Mérföldkövek[[#This Row],[Tervezett Munkaidő]],"")</f>
        <v>0</v>
      </c>
      <c r="L87" s="67" cm="1">
        <f t="array" aca="1" ref="L8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87" s="67" cm="1">
        <f t="array" aca="1" ref="M8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87" s="67" cm="1">
        <f t="array" aca="1" ref="N8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87" s="67" cm="1">
        <f t="array" aca="1" ref="O8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87" s="67" cm="1">
        <f t="array" aca="1" ref="P8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87" s="67" cm="1">
        <f t="array" aca="1" ref="Q8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87" s="67" cm="1">
        <f t="array" aca="1" ref="R8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87" s="67" cm="1">
        <f t="array" aca="1" ref="S8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87" s="67" cm="1">
        <f t="array" aca="1" ref="T8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87" s="67" cm="1">
        <f t="array" aca="1" ref="U8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87" s="67" cm="1">
        <f t="array" aca="1" ref="V8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87" s="67" cm="1">
        <f t="array" aca="1" ref="W8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87" s="67" cm="1">
        <f t="array" aca="1" ref="X8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87" s="67" cm="1">
        <f t="array" aca="1" ref="Y8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87" s="67" cm="1">
        <f t="array" aca="1" ref="Z8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87" s="67" cm="1">
        <f t="array" aca="1" ref="AA8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87" s="67" cm="1">
        <f t="array" aca="1" ref="AB8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87" s="67" cm="1">
        <f t="array" aca="1" ref="AC8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87" s="67" cm="1">
        <f t="array" aca="1" ref="AD8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87" s="67" cm="1">
        <f t="array" aca="1" ref="AE8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87" s="67" cm="1">
        <f t="array" aca="1" ref="AF8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87" s="67" cm="1">
        <f t="array" aca="1" ref="AG8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87" s="67" cm="1">
        <f t="array" aca="1" ref="AH8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87" s="67" cm="1">
        <f t="array" aca="1" ref="AI8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87" s="67" cm="1">
        <f t="array" aca="1" ref="AJ8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87" s="67" cm="1">
        <f t="array" aca="1" ref="AK8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87" s="67" cm="1">
        <f t="array" aca="1" ref="AL8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87" s="67" cm="1">
        <f t="array" aca="1" ref="AM8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87" s="67" cm="1">
        <f t="array" aca="1" ref="AN8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87" s="67" cm="1">
        <f t="array" aca="1" ref="AO8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87" s="67" cm="1">
        <f t="array" aca="1" ref="AP8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87" s="67" cm="1">
        <f t="array" aca="1" ref="AQ8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87" s="67" cm="1">
        <f t="array" aca="1" ref="AR8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87" s="67" cm="1">
        <f t="array" aca="1" ref="AS8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87" s="67" cm="1">
        <f t="array" aca="1" ref="AT8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87" s="67" cm="1">
        <f t="array" aca="1" ref="AU8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87" s="67" cm="1">
        <f t="array" aca="1" ref="AV8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87" s="67" cm="1">
        <f t="array" aca="1" ref="AW8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87" s="67" cm="1">
        <f t="array" aca="1" ref="AX8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87" s="67" cm="1">
        <f t="array" aca="1" ref="AY8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87" s="67" cm="1">
        <f t="array" aca="1" ref="AZ8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87" s="67" cm="1">
        <f t="array" aca="1" ref="BA8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88" spans="1:53" x14ac:dyDescent="0.3">
      <c r="A88" s="78" t="str">
        <f>IFERROR(Mérföldkövek[[#This Row],[Feladat ID]],"")</f>
        <v>-</v>
      </c>
      <c r="B88" s="70" t="str">
        <f>IFERROR(Mérföldkövek[[#This Row],[Feladat leírás]],"")</f>
        <v/>
      </c>
      <c r="C88" s="71" t="str">
        <f ca="1">IFERROR(Mérföldkövek[[#This Row],[Kezdés]],"")</f>
        <v/>
      </c>
      <c r="D88" s="71" t="str">
        <f ca="1">IFERROR(Mérföldkövek[[#This Row],[Befejezés]],"")</f>
        <v/>
      </c>
      <c r="E88" s="70" t="str">
        <f>IFERROR(Mérföldkövek[[#This Row],[Kockázat]],"")</f>
        <v/>
      </c>
      <c r="F88" s="70" t="str">
        <f>IFERROR(Mérföldkövek[[#This Row],[Részleg 02]],"")</f>
        <v/>
      </c>
      <c r="G88" s="70" t="str">
        <f>IFERROR(Mérföldkövek[[#This Row],[Részleg 01]],"")</f>
        <v/>
      </c>
      <c r="H88" s="82" t="str">
        <f>IFERROR(Mérföldkövek[[#This Row],[Volumen]],"")</f>
        <v/>
      </c>
      <c r="I88" s="70" t="str">
        <f>IFERROR(Mérföldkövek[[#This Row],[Humánerő]],"")</f>
        <v/>
      </c>
      <c r="J88" s="80" t="str">
        <f>IFERROR(Mérföldkövek[[#This Row],[Egység idő]],"")</f>
        <v/>
      </c>
      <c r="K88" s="80">
        <f>IFERROR(Mérföldkövek[[#This Row],[Tervezett Munkaidő]],"")</f>
        <v>0</v>
      </c>
      <c r="L88" s="67" cm="1">
        <f t="array" aca="1" ref="L8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88" s="67" cm="1">
        <f t="array" aca="1" ref="M8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88" s="67" cm="1">
        <f t="array" aca="1" ref="N8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88" s="67" cm="1">
        <f t="array" aca="1" ref="O8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88" s="67" cm="1">
        <f t="array" aca="1" ref="P8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88" s="67" cm="1">
        <f t="array" aca="1" ref="Q8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88" s="67" cm="1">
        <f t="array" aca="1" ref="R8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88" s="67" cm="1">
        <f t="array" aca="1" ref="S8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88" s="67" cm="1">
        <f t="array" aca="1" ref="T8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88" s="67" cm="1">
        <f t="array" aca="1" ref="U8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88" s="67" cm="1">
        <f t="array" aca="1" ref="V8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88" s="67" cm="1">
        <f t="array" aca="1" ref="W8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88" s="67" cm="1">
        <f t="array" aca="1" ref="X8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88" s="67" cm="1">
        <f t="array" aca="1" ref="Y8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88" s="67" cm="1">
        <f t="array" aca="1" ref="Z8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88" s="67" cm="1">
        <f t="array" aca="1" ref="AA8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88" s="67" cm="1">
        <f t="array" aca="1" ref="AB8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88" s="67" cm="1">
        <f t="array" aca="1" ref="AC8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88" s="67" cm="1">
        <f t="array" aca="1" ref="AD8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88" s="67" cm="1">
        <f t="array" aca="1" ref="AE8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88" s="67" cm="1">
        <f t="array" aca="1" ref="AF8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88" s="67" cm="1">
        <f t="array" aca="1" ref="AG8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88" s="67" cm="1">
        <f t="array" aca="1" ref="AH8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88" s="67" cm="1">
        <f t="array" aca="1" ref="AI8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88" s="67" cm="1">
        <f t="array" aca="1" ref="AJ8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88" s="67" cm="1">
        <f t="array" aca="1" ref="AK8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88" s="67" cm="1">
        <f t="array" aca="1" ref="AL8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88" s="67" cm="1">
        <f t="array" aca="1" ref="AM8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88" s="67" cm="1">
        <f t="array" aca="1" ref="AN8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88" s="67" cm="1">
        <f t="array" aca="1" ref="AO8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88" s="67" cm="1">
        <f t="array" aca="1" ref="AP8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88" s="67" cm="1">
        <f t="array" aca="1" ref="AQ8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88" s="67" cm="1">
        <f t="array" aca="1" ref="AR8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88" s="67" cm="1">
        <f t="array" aca="1" ref="AS8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88" s="67" cm="1">
        <f t="array" aca="1" ref="AT8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88" s="67" cm="1">
        <f t="array" aca="1" ref="AU8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88" s="67" cm="1">
        <f t="array" aca="1" ref="AV8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88" s="67" cm="1">
        <f t="array" aca="1" ref="AW8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88" s="67" cm="1">
        <f t="array" aca="1" ref="AX8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88" s="67" cm="1">
        <f t="array" aca="1" ref="AY8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88" s="67" cm="1">
        <f t="array" aca="1" ref="AZ8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88" s="67" cm="1">
        <f t="array" aca="1" ref="BA8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89" spans="1:53" x14ac:dyDescent="0.3">
      <c r="A89" s="78" t="str">
        <f>IFERROR(Mérföldkövek[[#This Row],[Feladat ID]],"")</f>
        <v>-</v>
      </c>
      <c r="B89" s="70" t="str">
        <f>IFERROR(Mérföldkövek[[#This Row],[Feladat leírás]],"")</f>
        <v/>
      </c>
      <c r="C89" s="71" t="str">
        <f ca="1">IFERROR(Mérföldkövek[[#This Row],[Kezdés]],"")</f>
        <v/>
      </c>
      <c r="D89" s="71" t="str">
        <f ca="1">IFERROR(Mérföldkövek[[#This Row],[Befejezés]],"")</f>
        <v/>
      </c>
      <c r="E89" s="70" t="str">
        <f>IFERROR(Mérföldkövek[[#This Row],[Kockázat]],"")</f>
        <v/>
      </c>
      <c r="F89" s="70" t="str">
        <f>IFERROR(Mérföldkövek[[#This Row],[Részleg 02]],"")</f>
        <v/>
      </c>
      <c r="G89" s="70" t="str">
        <f>IFERROR(Mérföldkövek[[#This Row],[Részleg 01]],"")</f>
        <v/>
      </c>
      <c r="H89" s="82" t="str">
        <f>IFERROR(Mérföldkövek[[#This Row],[Volumen]],"")</f>
        <v/>
      </c>
      <c r="I89" s="70" t="str">
        <f>IFERROR(Mérföldkövek[[#This Row],[Humánerő]],"")</f>
        <v/>
      </c>
      <c r="J89" s="80" t="str">
        <f>IFERROR(Mérföldkövek[[#This Row],[Egység idő]],"")</f>
        <v/>
      </c>
      <c r="K89" s="80">
        <f>IFERROR(Mérföldkövek[[#This Row],[Tervezett Munkaidő]],"")</f>
        <v>0</v>
      </c>
      <c r="L89" s="67" cm="1">
        <f t="array" aca="1" ref="L8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89" s="67" cm="1">
        <f t="array" aca="1" ref="M8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89" s="67" cm="1">
        <f t="array" aca="1" ref="N8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89" s="67" cm="1">
        <f t="array" aca="1" ref="O8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89" s="67" cm="1">
        <f t="array" aca="1" ref="P8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89" s="67" cm="1">
        <f t="array" aca="1" ref="Q8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89" s="67" cm="1">
        <f t="array" aca="1" ref="R8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89" s="67" cm="1">
        <f t="array" aca="1" ref="S8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89" s="67" cm="1">
        <f t="array" aca="1" ref="T8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89" s="67" cm="1">
        <f t="array" aca="1" ref="U8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89" s="67" cm="1">
        <f t="array" aca="1" ref="V8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89" s="67" cm="1">
        <f t="array" aca="1" ref="W8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89" s="67" cm="1">
        <f t="array" aca="1" ref="X8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89" s="67" cm="1">
        <f t="array" aca="1" ref="Y8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89" s="67" cm="1">
        <f t="array" aca="1" ref="Z8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89" s="67" cm="1">
        <f t="array" aca="1" ref="AA8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89" s="67" cm="1">
        <f t="array" aca="1" ref="AB8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89" s="67" cm="1">
        <f t="array" aca="1" ref="AC8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89" s="67" cm="1">
        <f t="array" aca="1" ref="AD8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89" s="67" cm="1">
        <f t="array" aca="1" ref="AE8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89" s="67" cm="1">
        <f t="array" aca="1" ref="AF8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89" s="67" cm="1">
        <f t="array" aca="1" ref="AG8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89" s="67" cm="1">
        <f t="array" aca="1" ref="AH8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89" s="67" cm="1">
        <f t="array" aca="1" ref="AI8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89" s="67" cm="1">
        <f t="array" aca="1" ref="AJ8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89" s="67" cm="1">
        <f t="array" aca="1" ref="AK8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89" s="67" cm="1">
        <f t="array" aca="1" ref="AL8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89" s="67" cm="1">
        <f t="array" aca="1" ref="AM8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89" s="67" cm="1">
        <f t="array" aca="1" ref="AN8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89" s="67" cm="1">
        <f t="array" aca="1" ref="AO8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89" s="67" cm="1">
        <f t="array" aca="1" ref="AP8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89" s="67" cm="1">
        <f t="array" aca="1" ref="AQ8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89" s="67" cm="1">
        <f t="array" aca="1" ref="AR8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89" s="67" cm="1">
        <f t="array" aca="1" ref="AS8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89" s="67" cm="1">
        <f t="array" aca="1" ref="AT8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89" s="67" cm="1">
        <f t="array" aca="1" ref="AU8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89" s="67" cm="1">
        <f t="array" aca="1" ref="AV8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89" s="67" cm="1">
        <f t="array" aca="1" ref="AW8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89" s="67" cm="1">
        <f t="array" aca="1" ref="AX8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89" s="67" cm="1">
        <f t="array" aca="1" ref="AY8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89" s="67" cm="1">
        <f t="array" aca="1" ref="AZ8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89" s="67" cm="1">
        <f t="array" aca="1" ref="BA8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90" spans="1:53" x14ac:dyDescent="0.3">
      <c r="A90" s="78" t="str">
        <f>IFERROR(Mérföldkövek[[#This Row],[Feladat ID]],"")</f>
        <v>-</v>
      </c>
      <c r="B90" s="70" t="str">
        <f>IFERROR(Mérföldkövek[[#This Row],[Feladat leírás]],"")</f>
        <v/>
      </c>
      <c r="C90" s="71" t="str">
        <f ca="1">IFERROR(Mérföldkövek[[#This Row],[Kezdés]],"")</f>
        <v/>
      </c>
      <c r="D90" s="71" t="str">
        <f ca="1">IFERROR(Mérföldkövek[[#This Row],[Befejezés]],"")</f>
        <v/>
      </c>
      <c r="E90" s="70" t="str">
        <f>IFERROR(Mérföldkövek[[#This Row],[Kockázat]],"")</f>
        <v/>
      </c>
      <c r="F90" s="70" t="str">
        <f>IFERROR(Mérföldkövek[[#This Row],[Részleg 02]],"")</f>
        <v/>
      </c>
      <c r="G90" s="70" t="str">
        <f>IFERROR(Mérföldkövek[[#This Row],[Részleg 01]],"")</f>
        <v/>
      </c>
      <c r="H90" s="82" t="str">
        <f>IFERROR(Mérföldkövek[[#This Row],[Volumen]],"")</f>
        <v/>
      </c>
      <c r="I90" s="70" t="str">
        <f>IFERROR(Mérföldkövek[[#This Row],[Humánerő]],"")</f>
        <v/>
      </c>
      <c r="J90" s="80" t="str">
        <f>IFERROR(Mérföldkövek[[#This Row],[Egység idő]],"")</f>
        <v/>
      </c>
      <c r="K90" s="80">
        <f>IFERROR(Mérföldkövek[[#This Row],[Tervezett Munkaidő]],"")</f>
        <v>0</v>
      </c>
      <c r="L90" s="67" cm="1">
        <f t="array" aca="1" ref="L9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90" s="67" cm="1">
        <f t="array" aca="1" ref="M9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90" s="67" cm="1">
        <f t="array" aca="1" ref="N9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90" s="67" cm="1">
        <f t="array" aca="1" ref="O9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90" s="67" cm="1">
        <f t="array" aca="1" ref="P9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90" s="67" cm="1">
        <f t="array" aca="1" ref="Q9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90" s="67" cm="1">
        <f t="array" aca="1" ref="R9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90" s="67" cm="1">
        <f t="array" aca="1" ref="S9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90" s="67" cm="1">
        <f t="array" aca="1" ref="T9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90" s="67" cm="1">
        <f t="array" aca="1" ref="U9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90" s="67" cm="1">
        <f t="array" aca="1" ref="V9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90" s="67" cm="1">
        <f t="array" aca="1" ref="W9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90" s="67" cm="1">
        <f t="array" aca="1" ref="X9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90" s="67" cm="1">
        <f t="array" aca="1" ref="Y9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90" s="67" cm="1">
        <f t="array" aca="1" ref="Z9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90" s="67" cm="1">
        <f t="array" aca="1" ref="AA9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90" s="67" cm="1">
        <f t="array" aca="1" ref="AB9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90" s="67" cm="1">
        <f t="array" aca="1" ref="AC9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90" s="67" cm="1">
        <f t="array" aca="1" ref="AD9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90" s="67" cm="1">
        <f t="array" aca="1" ref="AE9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90" s="67" cm="1">
        <f t="array" aca="1" ref="AF9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90" s="67" cm="1">
        <f t="array" aca="1" ref="AG9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90" s="67" cm="1">
        <f t="array" aca="1" ref="AH9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90" s="67" cm="1">
        <f t="array" aca="1" ref="AI9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90" s="67" cm="1">
        <f t="array" aca="1" ref="AJ9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90" s="67" cm="1">
        <f t="array" aca="1" ref="AK9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90" s="67" cm="1">
        <f t="array" aca="1" ref="AL9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90" s="67" cm="1">
        <f t="array" aca="1" ref="AM9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90" s="67" cm="1">
        <f t="array" aca="1" ref="AN9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90" s="67" cm="1">
        <f t="array" aca="1" ref="AO9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90" s="67" cm="1">
        <f t="array" aca="1" ref="AP9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90" s="67" cm="1">
        <f t="array" aca="1" ref="AQ9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90" s="67" cm="1">
        <f t="array" aca="1" ref="AR9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90" s="67" cm="1">
        <f t="array" aca="1" ref="AS9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90" s="67" cm="1">
        <f t="array" aca="1" ref="AT9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90" s="67" cm="1">
        <f t="array" aca="1" ref="AU9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90" s="67" cm="1">
        <f t="array" aca="1" ref="AV9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90" s="67" cm="1">
        <f t="array" aca="1" ref="AW9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90" s="67" cm="1">
        <f t="array" aca="1" ref="AX9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90" s="67" cm="1">
        <f t="array" aca="1" ref="AY9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90" s="67" cm="1">
        <f t="array" aca="1" ref="AZ9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90" s="67" cm="1">
        <f t="array" aca="1" ref="BA9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91" spans="1:53" x14ac:dyDescent="0.3">
      <c r="A91" s="78" t="str">
        <f>IFERROR(Mérföldkövek[[#This Row],[Feladat ID]],"")</f>
        <v>-</v>
      </c>
      <c r="B91" s="70" t="str">
        <f>IFERROR(Mérföldkövek[[#This Row],[Feladat leírás]],"")</f>
        <v/>
      </c>
      <c r="C91" s="71" t="str">
        <f ca="1">IFERROR(Mérföldkövek[[#This Row],[Kezdés]],"")</f>
        <v/>
      </c>
      <c r="D91" s="71" t="str">
        <f ca="1">IFERROR(Mérföldkövek[[#This Row],[Befejezés]],"")</f>
        <v/>
      </c>
      <c r="E91" s="70" t="str">
        <f>IFERROR(Mérföldkövek[[#This Row],[Kockázat]],"")</f>
        <v/>
      </c>
      <c r="F91" s="70" t="str">
        <f>IFERROR(Mérföldkövek[[#This Row],[Részleg 02]],"")</f>
        <v/>
      </c>
      <c r="G91" s="70" t="str">
        <f>IFERROR(Mérföldkövek[[#This Row],[Részleg 01]],"")</f>
        <v/>
      </c>
      <c r="H91" s="82" t="str">
        <f>IFERROR(Mérföldkövek[[#This Row],[Volumen]],"")</f>
        <v/>
      </c>
      <c r="I91" s="70" t="str">
        <f>IFERROR(Mérföldkövek[[#This Row],[Humánerő]],"")</f>
        <v/>
      </c>
      <c r="J91" s="80" t="str">
        <f>IFERROR(Mérföldkövek[[#This Row],[Egység idő]],"")</f>
        <v/>
      </c>
      <c r="K91" s="80">
        <f>IFERROR(Mérföldkövek[[#This Row],[Tervezett Munkaidő]],"")</f>
        <v>0</v>
      </c>
      <c r="L91" s="67" cm="1">
        <f t="array" aca="1" ref="L9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91" s="67" cm="1">
        <f t="array" aca="1" ref="M9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91" s="67" cm="1">
        <f t="array" aca="1" ref="N9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91" s="67" cm="1">
        <f t="array" aca="1" ref="O9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91" s="67" cm="1">
        <f t="array" aca="1" ref="P9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91" s="67" cm="1">
        <f t="array" aca="1" ref="Q9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91" s="67" cm="1">
        <f t="array" aca="1" ref="R9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91" s="67" cm="1">
        <f t="array" aca="1" ref="S9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91" s="67" cm="1">
        <f t="array" aca="1" ref="T9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91" s="67" cm="1">
        <f t="array" aca="1" ref="U9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91" s="67" cm="1">
        <f t="array" aca="1" ref="V9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91" s="67" cm="1">
        <f t="array" aca="1" ref="W9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91" s="67" cm="1">
        <f t="array" aca="1" ref="X9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91" s="67" cm="1">
        <f t="array" aca="1" ref="Y9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91" s="67" cm="1">
        <f t="array" aca="1" ref="Z9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91" s="67" cm="1">
        <f t="array" aca="1" ref="AA9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91" s="67" cm="1">
        <f t="array" aca="1" ref="AB9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91" s="67" cm="1">
        <f t="array" aca="1" ref="AC9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91" s="67" cm="1">
        <f t="array" aca="1" ref="AD9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91" s="67" cm="1">
        <f t="array" aca="1" ref="AE9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91" s="67" cm="1">
        <f t="array" aca="1" ref="AF9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91" s="67" cm="1">
        <f t="array" aca="1" ref="AG9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91" s="67" cm="1">
        <f t="array" aca="1" ref="AH9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91" s="67" cm="1">
        <f t="array" aca="1" ref="AI9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91" s="67" cm="1">
        <f t="array" aca="1" ref="AJ9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91" s="67" cm="1">
        <f t="array" aca="1" ref="AK9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91" s="67" cm="1">
        <f t="array" aca="1" ref="AL9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91" s="67" cm="1">
        <f t="array" aca="1" ref="AM9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91" s="67" cm="1">
        <f t="array" aca="1" ref="AN9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91" s="67" cm="1">
        <f t="array" aca="1" ref="AO9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91" s="67" cm="1">
        <f t="array" aca="1" ref="AP9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91" s="67" cm="1">
        <f t="array" aca="1" ref="AQ9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91" s="67" cm="1">
        <f t="array" aca="1" ref="AR9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91" s="67" cm="1">
        <f t="array" aca="1" ref="AS9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91" s="67" cm="1">
        <f t="array" aca="1" ref="AT9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91" s="67" cm="1">
        <f t="array" aca="1" ref="AU9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91" s="67" cm="1">
        <f t="array" aca="1" ref="AV9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91" s="67" cm="1">
        <f t="array" aca="1" ref="AW9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91" s="67" cm="1">
        <f t="array" aca="1" ref="AX9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91" s="67" cm="1">
        <f t="array" aca="1" ref="AY9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91" s="67" cm="1">
        <f t="array" aca="1" ref="AZ9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91" s="67" cm="1">
        <f t="array" aca="1" ref="BA9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92" spans="1:53" x14ac:dyDescent="0.3">
      <c r="A92" s="78" t="str">
        <f>IFERROR(Mérföldkövek[[#This Row],[Feladat ID]],"")</f>
        <v>-</v>
      </c>
      <c r="B92" s="70" t="str">
        <f>IFERROR(Mérföldkövek[[#This Row],[Feladat leírás]],"")</f>
        <v/>
      </c>
      <c r="C92" s="71" t="str">
        <f ca="1">IFERROR(Mérföldkövek[[#This Row],[Kezdés]],"")</f>
        <v/>
      </c>
      <c r="D92" s="71" t="str">
        <f ca="1">IFERROR(Mérföldkövek[[#This Row],[Befejezés]],"")</f>
        <v/>
      </c>
      <c r="E92" s="70" t="str">
        <f>IFERROR(Mérföldkövek[[#This Row],[Kockázat]],"")</f>
        <v/>
      </c>
      <c r="F92" s="70" t="str">
        <f>IFERROR(Mérföldkövek[[#This Row],[Részleg 02]],"")</f>
        <v/>
      </c>
      <c r="G92" s="70" t="str">
        <f>IFERROR(Mérföldkövek[[#This Row],[Részleg 01]],"")</f>
        <v/>
      </c>
      <c r="H92" s="82" t="str">
        <f>IFERROR(Mérföldkövek[[#This Row],[Volumen]],"")</f>
        <v/>
      </c>
      <c r="I92" s="70" t="str">
        <f>IFERROR(Mérföldkövek[[#This Row],[Humánerő]],"")</f>
        <v/>
      </c>
      <c r="J92" s="80" t="str">
        <f>IFERROR(Mérföldkövek[[#This Row],[Egység idő]],"")</f>
        <v/>
      </c>
      <c r="K92" s="80">
        <f>IFERROR(Mérföldkövek[[#This Row],[Tervezett Munkaidő]],"")</f>
        <v>0</v>
      </c>
      <c r="L92" s="67" cm="1">
        <f t="array" aca="1" ref="L9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92" s="67" cm="1">
        <f t="array" aca="1" ref="M9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92" s="67" cm="1">
        <f t="array" aca="1" ref="N9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92" s="67" cm="1">
        <f t="array" aca="1" ref="O9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92" s="67" cm="1">
        <f t="array" aca="1" ref="P9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92" s="67" cm="1">
        <f t="array" aca="1" ref="Q9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92" s="67" cm="1">
        <f t="array" aca="1" ref="R9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92" s="67" cm="1">
        <f t="array" aca="1" ref="S9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92" s="67" cm="1">
        <f t="array" aca="1" ref="T9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92" s="67" cm="1">
        <f t="array" aca="1" ref="U9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92" s="67" cm="1">
        <f t="array" aca="1" ref="V9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92" s="67" cm="1">
        <f t="array" aca="1" ref="W9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92" s="67" cm="1">
        <f t="array" aca="1" ref="X9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92" s="67" cm="1">
        <f t="array" aca="1" ref="Y9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92" s="67" cm="1">
        <f t="array" aca="1" ref="Z9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92" s="67" cm="1">
        <f t="array" aca="1" ref="AA9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92" s="67" cm="1">
        <f t="array" aca="1" ref="AB9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92" s="67" cm="1">
        <f t="array" aca="1" ref="AC9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92" s="67" cm="1">
        <f t="array" aca="1" ref="AD9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92" s="67" cm="1">
        <f t="array" aca="1" ref="AE9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92" s="67" cm="1">
        <f t="array" aca="1" ref="AF9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92" s="67" cm="1">
        <f t="array" aca="1" ref="AG9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92" s="67" cm="1">
        <f t="array" aca="1" ref="AH9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92" s="67" cm="1">
        <f t="array" aca="1" ref="AI9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92" s="67" cm="1">
        <f t="array" aca="1" ref="AJ9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92" s="67" cm="1">
        <f t="array" aca="1" ref="AK9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92" s="67" cm="1">
        <f t="array" aca="1" ref="AL9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92" s="67" cm="1">
        <f t="array" aca="1" ref="AM9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92" s="67" cm="1">
        <f t="array" aca="1" ref="AN9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92" s="67" cm="1">
        <f t="array" aca="1" ref="AO9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92" s="67" cm="1">
        <f t="array" aca="1" ref="AP9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92" s="67" cm="1">
        <f t="array" aca="1" ref="AQ9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92" s="67" cm="1">
        <f t="array" aca="1" ref="AR9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92" s="67" cm="1">
        <f t="array" aca="1" ref="AS9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92" s="67" cm="1">
        <f t="array" aca="1" ref="AT9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92" s="67" cm="1">
        <f t="array" aca="1" ref="AU9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92" s="67" cm="1">
        <f t="array" aca="1" ref="AV9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92" s="67" cm="1">
        <f t="array" aca="1" ref="AW9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92" s="67" cm="1">
        <f t="array" aca="1" ref="AX9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92" s="67" cm="1">
        <f t="array" aca="1" ref="AY9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92" s="67" cm="1">
        <f t="array" aca="1" ref="AZ9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92" s="67" cm="1">
        <f t="array" aca="1" ref="BA9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93" spans="1:53" x14ac:dyDescent="0.3">
      <c r="A93" s="78" t="str">
        <f>IFERROR(Mérföldkövek[[#This Row],[Feladat ID]],"")</f>
        <v>-</v>
      </c>
      <c r="B93" s="70" t="str">
        <f>IFERROR(Mérföldkövek[[#This Row],[Feladat leírás]],"")</f>
        <v/>
      </c>
      <c r="C93" s="71" t="str">
        <f ca="1">IFERROR(Mérföldkövek[[#This Row],[Kezdés]],"")</f>
        <v/>
      </c>
      <c r="D93" s="71" t="str">
        <f ca="1">IFERROR(Mérföldkövek[[#This Row],[Befejezés]],"")</f>
        <v/>
      </c>
      <c r="E93" s="70" t="str">
        <f>IFERROR(Mérföldkövek[[#This Row],[Kockázat]],"")</f>
        <v/>
      </c>
      <c r="F93" s="70" t="str">
        <f>IFERROR(Mérföldkövek[[#This Row],[Részleg 02]],"")</f>
        <v/>
      </c>
      <c r="G93" s="70" t="str">
        <f>IFERROR(Mérföldkövek[[#This Row],[Részleg 01]],"")</f>
        <v/>
      </c>
      <c r="H93" s="82" t="str">
        <f>IFERROR(Mérföldkövek[[#This Row],[Volumen]],"")</f>
        <v/>
      </c>
      <c r="I93" s="70" t="str">
        <f>IFERROR(Mérföldkövek[[#This Row],[Humánerő]],"")</f>
        <v/>
      </c>
      <c r="J93" s="80" t="str">
        <f>IFERROR(Mérföldkövek[[#This Row],[Egység idő]],"")</f>
        <v/>
      </c>
      <c r="K93" s="80">
        <f>IFERROR(Mérföldkövek[[#This Row],[Tervezett Munkaidő]],"")</f>
        <v>0</v>
      </c>
      <c r="L93" s="67" cm="1">
        <f t="array" aca="1" ref="L9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93" s="67" cm="1">
        <f t="array" aca="1" ref="M9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93" s="67" cm="1">
        <f t="array" aca="1" ref="N9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93" s="67" cm="1">
        <f t="array" aca="1" ref="O9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93" s="67" cm="1">
        <f t="array" aca="1" ref="P9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93" s="67" cm="1">
        <f t="array" aca="1" ref="Q9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93" s="67" cm="1">
        <f t="array" aca="1" ref="R9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93" s="67" cm="1">
        <f t="array" aca="1" ref="S9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93" s="67" cm="1">
        <f t="array" aca="1" ref="T9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93" s="67" cm="1">
        <f t="array" aca="1" ref="U9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93" s="67" cm="1">
        <f t="array" aca="1" ref="V9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93" s="67" cm="1">
        <f t="array" aca="1" ref="W9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93" s="67" cm="1">
        <f t="array" aca="1" ref="X9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93" s="67" cm="1">
        <f t="array" aca="1" ref="Y9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93" s="67" cm="1">
        <f t="array" aca="1" ref="Z9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93" s="67" cm="1">
        <f t="array" aca="1" ref="AA9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93" s="67" cm="1">
        <f t="array" aca="1" ref="AB9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93" s="67" cm="1">
        <f t="array" aca="1" ref="AC9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93" s="67" cm="1">
        <f t="array" aca="1" ref="AD9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93" s="67" cm="1">
        <f t="array" aca="1" ref="AE9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93" s="67" cm="1">
        <f t="array" aca="1" ref="AF9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93" s="67" cm="1">
        <f t="array" aca="1" ref="AG9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93" s="67" cm="1">
        <f t="array" aca="1" ref="AH9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93" s="67" cm="1">
        <f t="array" aca="1" ref="AI9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93" s="67" cm="1">
        <f t="array" aca="1" ref="AJ9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93" s="67" cm="1">
        <f t="array" aca="1" ref="AK9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93" s="67" cm="1">
        <f t="array" aca="1" ref="AL9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93" s="67" cm="1">
        <f t="array" aca="1" ref="AM9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93" s="67" cm="1">
        <f t="array" aca="1" ref="AN9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93" s="67" cm="1">
        <f t="array" aca="1" ref="AO9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93" s="67" cm="1">
        <f t="array" aca="1" ref="AP9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93" s="67" cm="1">
        <f t="array" aca="1" ref="AQ9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93" s="67" cm="1">
        <f t="array" aca="1" ref="AR9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93" s="67" cm="1">
        <f t="array" aca="1" ref="AS9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93" s="67" cm="1">
        <f t="array" aca="1" ref="AT9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93" s="67" cm="1">
        <f t="array" aca="1" ref="AU9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93" s="67" cm="1">
        <f t="array" aca="1" ref="AV9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93" s="67" cm="1">
        <f t="array" aca="1" ref="AW9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93" s="67" cm="1">
        <f t="array" aca="1" ref="AX9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93" s="67" cm="1">
        <f t="array" aca="1" ref="AY9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93" s="67" cm="1">
        <f t="array" aca="1" ref="AZ9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93" s="67" cm="1">
        <f t="array" aca="1" ref="BA9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94" spans="1:53" x14ac:dyDescent="0.3">
      <c r="A94" s="78" t="str">
        <f>IFERROR(Mérföldkövek[[#This Row],[Feladat ID]],"")</f>
        <v>-</v>
      </c>
      <c r="B94" s="70" t="str">
        <f>IFERROR(Mérföldkövek[[#This Row],[Feladat leírás]],"")</f>
        <v/>
      </c>
      <c r="C94" s="71" t="str">
        <f ca="1">IFERROR(Mérföldkövek[[#This Row],[Kezdés]],"")</f>
        <v/>
      </c>
      <c r="D94" s="71" t="str">
        <f ca="1">IFERROR(Mérföldkövek[[#This Row],[Befejezés]],"")</f>
        <v/>
      </c>
      <c r="E94" s="70" t="str">
        <f>IFERROR(Mérföldkövek[[#This Row],[Kockázat]],"")</f>
        <v/>
      </c>
      <c r="F94" s="70" t="str">
        <f>IFERROR(Mérföldkövek[[#This Row],[Részleg 02]],"")</f>
        <v/>
      </c>
      <c r="G94" s="70" t="str">
        <f>IFERROR(Mérföldkövek[[#This Row],[Részleg 01]],"")</f>
        <v/>
      </c>
      <c r="H94" s="82" t="str">
        <f>IFERROR(Mérföldkövek[[#This Row],[Volumen]],"")</f>
        <v/>
      </c>
      <c r="I94" s="70" t="str">
        <f>IFERROR(Mérföldkövek[[#This Row],[Humánerő]],"")</f>
        <v/>
      </c>
      <c r="J94" s="80" t="str">
        <f>IFERROR(Mérföldkövek[[#This Row],[Egység idő]],"")</f>
        <v/>
      </c>
      <c r="K94" s="80">
        <f>IFERROR(Mérföldkövek[[#This Row],[Tervezett Munkaidő]],"")</f>
        <v>0</v>
      </c>
      <c r="L94" s="67" cm="1">
        <f t="array" aca="1" ref="L9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94" s="67" cm="1">
        <f t="array" aca="1" ref="M9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94" s="67" cm="1">
        <f t="array" aca="1" ref="N9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94" s="67" cm="1">
        <f t="array" aca="1" ref="O9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94" s="67" cm="1">
        <f t="array" aca="1" ref="P9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94" s="67" cm="1">
        <f t="array" aca="1" ref="Q9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94" s="67" cm="1">
        <f t="array" aca="1" ref="R9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94" s="67" cm="1">
        <f t="array" aca="1" ref="S9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94" s="67" cm="1">
        <f t="array" aca="1" ref="T9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94" s="67" cm="1">
        <f t="array" aca="1" ref="U9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94" s="67" cm="1">
        <f t="array" aca="1" ref="V9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94" s="67" cm="1">
        <f t="array" aca="1" ref="W9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94" s="67" cm="1">
        <f t="array" aca="1" ref="X9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94" s="67" cm="1">
        <f t="array" aca="1" ref="Y9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94" s="67" cm="1">
        <f t="array" aca="1" ref="Z9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94" s="67" cm="1">
        <f t="array" aca="1" ref="AA9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94" s="67" cm="1">
        <f t="array" aca="1" ref="AB9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94" s="67" cm="1">
        <f t="array" aca="1" ref="AC9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94" s="67" cm="1">
        <f t="array" aca="1" ref="AD9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94" s="67" cm="1">
        <f t="array" aca="1" ref="AE9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94" s="67" cm="1">
        <f t="array" aca="1" ref="AF9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94" s="67" cm="1">
        <f t="array" aca="1" ref="AG9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94" s="67" cm="1">
        <f t="array" aca="1" ref="AH9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94" s="67" cm="1">
        <f t="array" aca="1" ref="AI9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94" s="67" cm="1">
        <f t="array" aca="1" ref="AJ9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94" s="67" cm="1">
        <f t="array" aca="1" ref="AK9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94" s="67" cm="1">
        <f t="array" aca="1" ref="AL9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94" s="67" cm="1">
        <f t="array" aca="1" ref="AM9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94" s="67" cm="1">
        <f t="array" aca="1" ref="AN9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94" s="67" cm="1">
        <f t="array" aca="1" ref="AO9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94" s="67" cm="1">
        <f t="array" aca="1" ref="AP9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94" s="67" cm="1">
        <f t="array" aca="1" ref="AQ9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94" s="67" cm="1">
        <f t="array" aca="1" ref="AR9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94" s="67" cm="1">
        <f t="array" aca="1" ref="AS9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94" s="67" cm="1">
        <f t="array" aca="1" ref="AT9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94" s="67" cm="1">
        <f t="array" aca="1" ref="AU9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94" s="67" cm="1">
        <f t="array" aca="1" ref="AV9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94" s="67" cm="1">
        <f t="array" aca="1" ref="AW9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94" s="67" cm="1">
        <f t="array" aca="1" ref="AX9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94" s="67" cm="1">
        <f t="array" aca="1" ref="AY9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94" s="67" cm="1">
        <f t="array" aca="1" ref="AZ9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94" s="67" cm="1">
        <f t="array" aca="1" ref="BA9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95" spans="1:53" x14ac:dyDescent="0.3">
      <c r="A95" s="78" t="str">
        <f>IFERROR(Mérföldkövek[[#This Row],[Feladat ID]],"")</f>
        <v>-</v>
      </c>
      <c r="B95" s="70" t="str">
        <f>IFERROR(Mérföldkövek[[#This Row],[Feladat leírás]],"")</f>
        <v/>
      </c>
      <c r="C95" s="71" t="str">
        <f ca="1">IFERROR(Mérföldkövek[[#This Row],[Kezdés]],"")</f>
        <v/>
      </c>
      <c r="D95" s="71" t="str">
        <f ca="1">IFERROR(Mérföldkövek[[#This Row],[Befejezés]],"")</f>
        <v/>
      </c>
      <c r="E95" s="70" t="str">
        <f>IFERROR(Mérföldkövek[[#This Row],[Kockázat]],"")</f>
        <v/>
      </c>
      <c r="F95" s="70" t="str">
        <f>IFERROR(Mérföldkövek[[#This Row],[Részleg 02]],"")</f>
        <v/>
      </c>
      <c r="G95" s="70" t="str">
        <f>IFERROR(Mérföldkövek[[#This Row],[Részleg 01]],"")</f>
        <v/>
      </c>
      <c r="H95" s="82" t="str">
        <f>IFERROR(Mérföldkövek[[#This Row],[Volumen]],"")</f>
        <v/>
      </c>
      <c r="I95" s="70" t="str">
        <f>IFERROR(Mérföldkövek[[#This Row],[Humánerő]],"")</f>
        <v/>
      </c>
      <c r="J95" s="80" t="str">
        <f>IFERROR(Mérföldkövek[[#This Row],[Egység idő]],"")</f>
        <v/>
      </c>
      <c r="K95" s="80">
        <f>IFERROR(Mérföldkövek[[#This Row],[Tervezett Munkaidő]],"")</f>
        <v>0</v>
      </c>
      <c r="L95" s="67" cm="1">
        <f t="array" aca="1" ref="L9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95" s="67" cm="1">
        <f t="array" aca="1" ref="M9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95" s="67" cm="1">
        <f t="array" aca="1" ref="N9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95" s="67" cm="1">
        <f t="array" aca="1" ref="O9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95" s="67" cm="1">
        <f t="array" aca="1" ref="P9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95" s="67" cm="1">
        <f t="array" aca="1" ref="Q9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95" s="67" cm="1">
        <f t="array" aca="1" ref="R9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95" s="67" cm="1">
        <f t="array" aca="1" ref="S9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95" s="67" cm="1">
        <f t="array" aca="1" ref="T9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95" s="67" cm="1">
        <f t="array" aca="1" ref="U9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95" s="67" cm="1">
        <f t="array" aca="1" ref="V9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95" s="67" cm="1">
        <f t="array" aca="1" ref="W9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95" s="67" cm="1">
        <f t="array" aca="1" ref="X9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95" s="67" cm="1">
        <f t="array" aca="1" ref="Y9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95" s="67" cm="1">
        <f t="array" aca="1" ref="Z9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95" s="67" cm="1">
        <f t="array" aca="1" ref="AA9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95" s="67" cm="1">
        <f t="array" aca="1" ref="AB9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95" s="67" cm="1">
        <f t="array" aca="1" ref="AC9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95" s="67" cm="1">
        <f t="array" aca="1" ref="AD9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95" s="67" cm="1">
        <f t="array" aca="1" ref="AE9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95" s="67" cm="1">
        <f t="array" aca="1" ref="AF9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95" s="67" cm="1">
        <f t="array" aca="1" ref="AG9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95" s="67" cm="1">
        <f t="array" aca="1" ref="AH9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95" s="67" cm="1">
        <f t="array" aca="1" ref="AI9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95" s="67" cm="1">
        <f t="array" aca="1" ref="AJ9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95" s="67" cm="1">
        <f t="array" aca="1" ref="AK9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95" s="67" cm="1">
        <f t="array" aca="1" ref="AL9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95" s="67" cm="1">
        <f t="array" aca="1" ref="AM9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95" s="67" cm="1">
        <f t="array" aca="1" ref="AN9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95" s="67" cm="1">
        <f t="array" aca="1" ref="AO9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95" s="67" cm="1">
        <f t="array" aca="1" ref="AP9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95" s="67" cm="1">
        <f t="array" aca="1" ref="AQ9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95" s="67" cm="1">
        <f t="array" aca="1" ref="AR9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95" s="67" cm="1">
        <f t="array" aca="1" ref="AS9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95" s="67" cm="1">
        <f t="array" aca="1" ref="AT9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95" s="67" cm="1">
        <f t="array" aca="1" ref="AU9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95" s="67" cm="1">
        <f t="array" aca="1" ref="AV9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95" s="67" cm="1">
        <f t="array" aca="1" ref="AW9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95" s="67" cm="1">
        <f t="array" aca="1" ref="AX9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95" s="67" cm="1">
        <f t="array" aca="1" ref="AY9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95" s="67" cm="1">
        <f t="array" aca="1" ref="AZ9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95" s="67" cm="1">
        <f t="array" aca="1" ref="BA9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96" spans="1:53" x14ac:dyDescent="0.3">
      <c r="A96" s="78" t="str">
        <f>IFERROR(Mérföldkövek[[#This Row],[Feladat ID]],"")</f>
        <v>-</v>
      </c>
      <c r="B96" s="70" t="str">
        <f>IFERROR(Mérföldkövek[[#This Row],[Feladat leírás]],"")</f>
        <v/>
      </c>
      <c r="C96" s="71" t="str">
        <f ca="1">IFERROR(Mérföldkövek[[#This Row],[Kezdés]],"")</f>
        <v/>
      </c>
      <c r="D96" s="71" t="str">
        <f ca="1">IFERROR(Mérföldkövek[[#This Row],[Befejezés]],"")</f>
        <v/>
      </c>
      <c r="E96" s="70" t="str">
        <f>IFERROR(Mérföldkövek[[#This Row],[Kockázat]],"")</f>
        <v/>
      </c>
      <c r="F96" s="70" t="str">
        <f>IFERROR(Mérföldkövek[[#This Row],[Részleg 02]],"")</f>
        <v/>
      </c>
      <c r="G96" s="70" t="str">
        <f>IFERROR(Mérföldkövek[[#This Row],[Részleg 01]],"")</f>
        <v/>
      </c>
      <c r="H96" s="82" t="str">
        <f>IFERROR(Mérföldkövek[[#This Row],[Volumen]],"")</f>
        <v/>
      </c>
      <c r="I96" s="70" t="str">
        <f>IFERROR(Mérföldkövek[[#This Row],[Humánerő]],"")</f>
        <v/>
      </c>
      <c r="J96" s="80" t="str">
        <f>IFERROR(Mérföldkövek[[#This Row],[Egység idő]],"")</f>
        <v/>
      </c>
      <c r="K96" s="80">
        <f>IFERROR(Mérföldkövek[[#This Row],[Tervezett Munkaidő]],"")</f>
        <v>0</v>
      </c>
      <c r="L96" s="67" cm="1">
        <f t="array" aca="1" ref="L9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96" s="67" cm="1">
        <f t="array" aca="1" ref="M9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96" s="67" cm="1">
        <f t="array" aca="1" ref="N9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96" s="67" cm="1">
        <f t="array" aca="1" ref="O9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96" s="67" cm="1">
        <f t="array" aca="1" ref="P9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96" s="67" cm="1">
        <f t="array" aca="1" ref="Q9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96" s="67" cm="1">
        <f t="array" aca="1" ref="R9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96" s="67" cm="1">
        <f t="array" aca="1" ref="S9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96" s="67" cm="1">
        <f t="array" aca="1" ref="T9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96" s="67" cm="1">
        <f t="array" aca="1" ref="U9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96" s="67" cm="1">
        <f t="array" aca="1" ref="V9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96" s="67" cm="1">
        <f t="array" aca="1" ref="W9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96" s="67" cm="1">
        <f t="array" aca="1" ref="X9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96" s="67" cm="1">
        <f t="array" aca="1" ref="Y9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96" s="67" cm="1">
        <f t="array" aca="1" ref="Z9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96" s="67" cm="1">
        <f t="array" aca="1" ref="AA9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96" s="67" cm="1">
        <f t="array" aca="1" ref="AB9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96" s="67" cm="1">
        <f t="array" aca="1" ref="AC9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96" s="67" cm="1">
        <f t="array" aca="1" ref="AD9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96" s="67" cm="1">
        <f t="array" aca="1" ref="AE9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96" s="67" cm="1">
        <f t="array" aca="1" ref="AF9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96" s="67" cm="1">
        <f t="array" aca="1" ref="AG9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96" s="67" cm="1">
        <f t="array" aca="1" ref="AH9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96" s="67" cm="1">
        <f t="array" aca="1" ref="AI9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96" s="67" cm="1">
        <f t="array" aca="1" ref="AJ9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96" s="67" cm="1">
        <f t="array" aca="1" ref="AK9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96" s="67" cm="1">
        <f t="array" aca="1" ref="AL9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96" s="67" cm="1">
        <f t="array" aca="1" ref="AM9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96" s="67" cm="1">
        <f t="array" aca="1" ref="AN9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96" s="67" cm="1">
        <f t="array" aca="1" ref="AO9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96" s="67" cm="1">
        <f t="array" aca="1" ref="AP9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96" s="67" cm="1">
        <f t="array" aca="1" ref="AQ9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96" s="67" cm="1">
        <f t="array" aca="1" ref="AR9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96" s="67" cm="1">
        <f t="array" aca="1" ref="AS9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96" s="67" cm="1">
        <f t="array" aca="1" ref="AT9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96" s="67" cm="1">
        <f t="array" aca="1" ref="AU9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96" s="67" cm="1">
        <f t="array" aca="1" ref="AV9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96" s="67" cm="1">
        <f t="array" aca="1" ref="AW9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96" s="67" cm="1">
        <f t="array" aca="1" ref="AX9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96" s="67" cm="1">
        <f t="array" aca="1" ref="AY9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96" s="67" cm="1">
        <f t="array" aca="1" ref="AZ9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96" s="67" cm="1">
        <f t="array" aca="1" ref="BA9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97" spans="1:53" x14ac:dyDescent="0.3">
      <c r="A97" s="78" t="str">
        <f>IFERROR(Mérföldkövek[[#This Row],[Feladat ID]],"")</f>
        <v>-</v>
      </c>
      <c r="B97" s="70" t="str">
        <f>IFERROR(Mérföldkövek[[#This Row],[Feladat leírás]],"")</f>
        <v/>
      </c>
      <c r="C97" s="71" t="str">
        <f ca="1">IFERROR(Mérföldkövek[[#This Row],[Kezdés]],"")</f>
        <v/>
      </c>
      <c r="D97" s="71" t="str">
        <f ca="1">IFERROR(Mérföldkövek[[#This Row],[Befejezés]],"")</f>
        <v/>
      </c>
      <c r="E97" s="70" t="str">
        <f>IFERROR(Mérföldkövek[[#This Row],[Kockázat]],"")</f>
        <v/>
      </c>
      <c r="F97" s="70" t="str">
        <f>IFERROR(Mérföldkövek[[#This Row],[Részleg 02]],"")</f>
        <v/>
      </c>
      <c r="G97" s="70" t="str">
        <f>IFERROR(Mérföldkövek[[#This Row],[Részleg 01]],"")</f>
        <v/>
      </c>
      <c r="H97" s="82" t="str">
        <f>IFERROR(Mérföldkövek[[#This Row],[Volumen]],"")</f>
        <v/>
      </c>
      <c r="I97" s="70" t="str">
        <f>IFERROR(Mérföldkövek[[#This Row],[Humánerő]],"")</f>
        <v/>
      </c>
      <c r="J97" s="80" t="str">
        <f>IFERROR(Mérföldkövek[[#This Row],[Egység idő]],"")</f>
        <v/>
      </c>
      <c r="K97" s="80">
        <f>IFERROR(Mérföldkövek[[#This Row],[Tervezett Munkaidő]],"")</f>
        <v>0</v>
      </c>
      <c r="L97" s="67" cm="1">
        <f t="array" aca="1" ref="L9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97" s="67" cm="1">
        <f t="array" aca="1" ref="M9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97" s="67" cm="1">
        <f t="array" aca="1" ref="N9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97" s="67" cm="1">
        <f t="array" aca="1" ref="O9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97" s="67" cm="1">
        <f t="array" aca="1" ref="P9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97" s="67" cm="1">
        <f t="array" aca="1" ref="Q9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97" s="67" cm="1">
        <f t="array" aca="1" ref="R9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97" s="67" cm="1">
        <f t="array" aca="1" ref="S9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97" s="67" cm="1">
        <f t="array" aca="1" ref="T9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97" s="67" cm="1">
        <f t="array" aca="1" ref="U9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97" s="67" cm="1">
        <f t="array" aca="1" ref="V9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97" s="67" cm="1">
        <f t="array" aca="1" ref="W9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97" s="67" cm="1">
        <f t="array" aca="1" ref="X9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97" s="67" cm="1">
        <f t="array" aca="1" ref="Y9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97" s="67" cm="1">
        <f t="array" aca="1" ref="Z9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97" s="67" cm="1">
        <f t="array" aca="1" ref="AA9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97" s="67" cm="1">
        <f t="array" aca="1" ref="AB9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97" s="67" cm="1">
        <f t="array" aca="1" ref="AC9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97" s="67" cm="1">
        <f t="array" aca="1" ref="AD9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97" s="67" cm="1">
        <f t="array" aca="1" ref="AE9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97" s="67" cm="1">
        <f t="array" aca="1" ref="AF9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97" s="67" cm="1">
        <f t="array" aca="1" ref="AG9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97" s="67" cm="1">
        <f t="array" aca="1" ref="AH9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97" s="67" cm="1">
        <f t="array" aca="1" ref="AI9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97" s="67" cm="1">
        <f t="array" aca="1" ref="AJ9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97" s="67" cm="1">
        <f t="array" aca="1" ref="AK9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97" s="67" cm="1">
        <f t="array" aca="1" ref="AL9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97" s="67" cm="1">
        <f t="array" aca="1" ref="AM9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97" s="67" cm="1">
        <f t="array" aca="1" ref="AN9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97" s="67" cm="1">
        <f t="array" aca="1" ref="AO9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97" s="67" cm="1">
        <f t="array" aca="1" ref="AP9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97" s="67" cm="1">
        <f t="array" aca="1" ref="AQ9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97" s="67" cm="1">
        <f t="array" aca="1" ref="AR9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97" s="67" cm="1">
        <f t="array" aca="1" ref="AS9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97" s="67" cm="1">
        <f t="array" aca="1" ref="AT9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97" s="67" cm="1">
        <f t="array" aca="1" ref="AU9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97" s="67" cm="1">
        <f t="array" aca="1" ref="AV9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97" s="67" cm="1">
        <f t="array" aca="1" ref="AW9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97" s="67" cm="1">
        <f t="array" aca="1" ref="AX9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97" s="67" cm="1">
        <f t="array" aca="1" ref="AY9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97" s="67" cm="1">
        <f t="array" aca="1" ref="AZ9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97" s="67" cm="1">
        <f t="array" aca="1" ref="BA9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98" spans="1:53" x14ac:dyDescent="0.3">
      <c r="A98" s="78" t="str">
        <f>IFERROR(Mérföldkövek[[#This Row],[Feladat ID]],"")</f>
        <v>-</v>
      </c>
      <c r="B98" s="70" t="str">
        <f>IFERROR(Mérföldkövek[[#This Row],[Feladat leírás]],"")</f>
        <v/>
      </c>
      <c r="C98" s="71" t="str">
        <f ca="1">IFERROR(Mérföldkövek[[#This Row],[Kezdés]],"")</f>
        <v/>
      </c>
      <c r="D98" s="71" t="str">
        <f ca="1">IFERROR(Mérföldkövek[[#This Row],[Befejezés]],"")</f>
        <v/>
      </c>
      <c r="E98" s="70" t="str">
        <f>IFERROR(Mérföldkövek[[#This Row],[Kockázat]],"")</f>
        <v/>
      </c>
      <c r="F98" s="70" t="str">
        <f>IFERROR(Mérföldkövek[[#This Row],[Részleg 02]],"")</f>
        <v/>
      </c>
      <c r="G98" s="70" t="str">
        <f>IFERROR(Mérföldkövek[[#This Row],[Részleg 01]],"")</f>
        <v/>
      </c>
      <c r="H98" s="82" t="str">
        <f>IFERROR(Mérföldkövek[[#This Row],[Volumen]],"")</f>
        <v/>
      </c>
      <c r="I98" s="70" t="str">
        <f>IFERROR(Mérföldkövek[[#This Row],[Humánerő]],"")</f>
        <v/>
      </c>
      <c r="J98" s="80" t="str">
        <f>IFERROR(Mérföldkövek[[#This Row],[Egység idő]],"")</f>
        <v/>
      </c>
      <c r="K98" s="80">
        <f>IFERROR(Mérföldkövek[[#This Row],[Tervezett Munkaidő]],"")</f>
        <v>0</v>
      </c>
      <c r="L98" s="67" cm="1">
        <f t="array" aca="1" ref="L9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98" s="67" cm="1">
        <f t="array" aca="1" ref="M9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98" s="67" cm="1">
        <f t="array" aca="1" ref="N9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98" s="67" cm="1">
        <f t="array" aca="1" ref="O9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98" s="67" cm="1">
        <f t="array" aca="1" ref="P9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98" s="67" cm="1">
        <f t="array" aca="1" ref="Q9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98" s="67" cm="1">
        <f t="array" aca="1" ref="R9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98" s="67" cm="1">
        <f t="array" aca="1" ref="S9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98" s="67" cm="1">
        <f t="array" aca="1" ref="T9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98" s="67" cm="1">
        <f t="array" aca="1" ref="U9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98" s="67" cm="1">
        <f t="array" aca="1" ref="V9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98" s="67" cm="1">
        <f t="array" aca="1" ref="W9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98" s="67" cm="1">
        <f t="array" aca="1" ref="X9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98" s="67" cm="1">
        <f t="array" aca="1" ref="Y9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98" s="67" cm="1">
        <f t="array" aca="1" ref="Z9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98" s="67" cm="1">
        <f t="array" aca="1" ref="AA9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98" s="67" cm="1">
        <f t="array" aca="1" ref="AB9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98" s="67" cm="1">
        <f t="array" aca="1" ref="AC9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98" s="67" cm="1">
        <f t="array" aca="1" ref="AD9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98" s="67" cm="1">
        <f t="array" aca="1" ref="AE9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98" s="67" cm="1">
        <f t="array" aca="1" ref="AF9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98" s="67" cm="1">
        <f t="array" aca="1" ref="AG9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98" s="67" cm="1">
        <f t="array" aca="1" ref="AH9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98" s="67" cm="1">
        <f t="array" aca="1" ref="AI9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98" s="67" cm="1">
        <f t="array" aca="1" ref="AJ9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98" s="67" cm="1">
        <f t="array" aca="1" ref="AK9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98" s="67" cm="1">
        <f t="array" aca="1" ref="AL9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98" s="67" cm="1">
        <f t="array" aca="1" ref="AM9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98" s="67" cm="1">
        <f t="array" aca="1" ref="AN9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98" s="67" cm="1">
        <f t="array" aca="1" ref="AO9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98" s="67" cm="1">
        <f t="array" aca="1" ref="AP9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98" s="67" cm="1">
        <f t="array" aca="1" ref="AQ9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98" s="67" cm="1">
        <f t="array" aca="1" ref="AR9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98" s="67" cm="1">
        <f t="array" aca="1" ref="AS9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98" s="67" cm="1">
        <f t="array" aca="1" ref="AT9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98" s="67" cm="1">
        <f t="array" aca="1" ref="AU9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98" s="67" cm="1">
        <f t="array" aca="1" ref="AV9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98" s="67" cm="1">
        <f t="array" aca="1" ref="AW9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98" s="67" cm="1">
        <f t="array" aca="1" ref="AX9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98" s="67" cm="1">
        <f t="array" aca="1" ref="AY9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98" s="67" cm="1">
        <f t="array" aca="1" ref="AZ9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98" s="67" cm="1">
        <f t="array" aca="1" ref="BA9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99" spans="1:53" x14ac:dyDescent="0.3">
      <c r="A99" s="78" t="str">
        <f>IFERROR(Mérföldkövek[[#This Row],[Feladat ID]],"")</f>
        <v>-</v>
      </c>
      <c r="B99" s="70" t="str">
        <f>IFERROR(Mérföldkövek[[#This Row],[Feladat leírás]],"")</f>
        <v/>
      </c>
      <c r="C99" s="71" t="str">
        <f ca="1">IFERROR(Mérföldkövek[[#This Row],[Kezdés]],"")</f>
        <v/>
      </c>
      <c r="D99" s="71" t="str">
        <f ca="1">IFERROR(Mérföldkövek[[#This Row],[Befejezés]],"")</f>
        <v/>
      </c>
      <c r="E99" s="70" t="str">
        <f>IFERROR(Mérföldkövek[[#This Row],[Kockázat]],"")</f>
        <v/>
      </c>
      <c r="F99" s="70" t="str">
        <f>IFERROR(Mérföldkövek[[#This Row],[Részleg 02]],"")</f>
        <v/>
      </c>
      <c r="G99" s="70" t="str">
        <f>IFERROR(Mérföldkövek[[#This Row],[Részleg 01]],"")</f>
        <v/>
      </c>
      <c r="H99" s="82" t="str">
        <f>IFERROR(Mérföldkövek[[#This Row],[Volumen]],"")</f>
        <v/>
      </c>
      <c r="I99" s="70" t="str">
        <f>IFERROR(Mérföldkövek[[#This Row],[Humánerő]],"")</f>
        <v/>
      </c>
      <c r="J99" s="80" t="str">
        <f>IFERROR(Mérföldkövek[[#This Row],[Egység idő]],"")</f>
        <v/>
      </c>
      <c r="K99" s="80">
        <f>IFERROR(Mérföldkövek[[#This Row],[Tervezett Munkaidő]],"")</f>
        <v>0</v>
      </c>
      <c r="L99" s="67" cm="1">
        <f t="array" aca="1" ref="L9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99" s="67" cm="1">
        <f t="array" aca="1" ref="M9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99" s="67" cm="1">
        <f t="array" aca="1" ref="N9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99" s="67" cm="1">
        <f t="array" aca="1" ref="O9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99" s="67" cm="1">
        <f t="array" aca="1" ref="P9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99" s="67" cm="1">
        <f t="array" aca="1" ref="Q9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99" s="67" cm="1">
        <f t="array" aca="1" ref="R9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99" s="67" cm="1">
        <f t="array" aca="1" ref="S9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99" s="67" cm="1">
        <f t="array" aca="1" ref="T9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99" s="67" cm="1">
        <f t="array" aca="1" ref="U9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99" s="67" cm="1">
        <f t="array" aca="1" ref="V9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99" s="67" cm="1">
        <f t="array" aca="1" ref="W9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99" s="67" cm="1">
        <f t="array" aca="1" ref="X9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99" s="67" cm="1">
        <f t="array" aca="1" ref="Y9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99" s="67" cm="1">
        <f t="array" aca="1" ref="Z9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99" s="67" cm="1">
        <f t="array" aca="1" ref="AA9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99" s="67" cm="1">
        <f t="array" aca="1" ref="AB9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99" s="67" cm="1">
        <f t="array" aca="1" ref="AC9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99" s="67" cm="1">
        <f t="array" aca="1" ref="AD9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99" s="67" cm="1">
        <f t="array" aca="1" ref="AE9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99" s="67" cm="1">
        <f t="array" aca="1" ref="AF9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99" s="67" cm="1">
        <f t="array" aca="1" ref="AG9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99" s="67" cm="1">
        <f t="array" aca="1" ref="AH9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99" s="67" cm="1">
        <f t="array" aca="1" ref="AI9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99" s="67" cm="1">
        <f t="array" aca="1" ref="AJ9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99" s="67" cm="1">
        <f t="array" aca="1" ref="AK9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99" s="67" cm="1">
        <f t="array" aca="1" ref="AL9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99" s="67" cm="1">
        <f t="array" aca="1" ref="AM9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99" s="67" cm="1">
        <f t="array" aca="1" ref="AN9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99" s="67" cm="1">
        <f t="array" aca="1" ref="AO9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99" s="67" cm="1">
        <f t="array" aca="1" ref="AP9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99" s="67" cm="1">
        <f t="array" aca="1" ref="AQ9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99" s="67" cm="1">
        <f t="array" aca="1" ref="AR9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99" s="67" cm="1">
        <f t="array" aca="1" ref="AS9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99" s="67" cm="1">
        <f t="array" aca="1" ref="AT9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99" s="67" cm="1">
        <f t="array" aca="1" ref="AU9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99" s="67" cm="1">
        <f t="array" aca="1" ref="AV9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99" s="67" cm="1">
        <f t="array" aca="1" ref="AW9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99" s="67" cm="1">
        <f t="array" aca="1" ref="AX9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99" s="67" cm="1">
        <f t="array" aca="1" ref="AY9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99" s="67" cm="1">
        <f t="array" aca="1" ref="AZ9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99" s="67" cm="1">
        <f t="array" aca="1" ref="BA9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00" spans="1:53" x14ac:dyDescent="0.3">
      <c r="A100" s="78" t="str">
        <f>IFERROR(Mérföldkövek[[#This Row],[Feladat ID]],"")</f>
        <v>-</v>
      </c>
      <c r="B100" s="70" t="str">
        <f>IFERROR(Mérföldkövek[[#This Row],[Feladat leírás]],"")</f>
        <v/>
      </c>
      <c r="C100" s="71" t="str">
        <f ca="1">IFERROR(Mérföldkövek[[#This Row],[Kezdés]],"")</f>
        <v/>
      </c>
      <c r="D100" s="71" t="str">
        <f ca="1">IFERROR(Mérföldkövek[[#This Row],[Befejezés]],"")</f>
        <v/>
      </c>
      <c r="E100" s="70" t="str">
        <f>IFERROR(Mérföldkövek[[#This Row],[Kockázat]],"")</f>
        <v/>
      </c>
      <c r="F100" s="70" t="str">
        <f>IFERROR(Mérföldkövek[[#This Row],[Részleg 02]],"")</f>
        <v/>
      </c>
      <c r="G100" s="70" t="str">
        <f>IFERROR(Mérföldkövek[[#This Row],[Részleg 01]],"")</f>
        <v/>
      </c>
      <c r="H100" s="82" t="str">
        <f>IFERROR(Mérföldkövek[[#This Row],[Volumen]],"")</f>
        <v/>
      </c>
      <c r="I100" s="70" t="str">
        <f>IFERROR(Mérföldkövek[[#This Row],[Humánerő]],"")</f>
        <v/>
      </c>
      <c r="J100" s="80" t="str">
        <f>IFERROR(Mérföldkövek[[#This Row],[Egység idő]],"")</f>
        <v/>
      </c>
      <c r="K100" s="80">
        <f>IFERROR(Mérföldkövek[[#This Row],[Tervezett Munkaidő]],"")</f>
        <v>0</v>
      </c>
      <c r="L100" s="67" cm="1">
        <f t="array" aca="1" ref="L10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00" s="67" cm="1">
        <f t="array" aca="1" ref="M10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00" s="67" cm="1">
        <f t="array" aca="1" ref="N10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00" s="67" cm="1">
        <f t="array" aca="1" ref="O10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00" s="67" cm="1">
        <f t="array" aca="1" ref="P10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00" s="67" cm="1">
        <f t="array" aca="1" ref="Q10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00" s="67" cm="1">
        <f t="array" aca="1" ref="R10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00" s="67" cm="1">
        <f t="array" aca="1" ref="S10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00" s="67" cm="1">
        <f t="array" aca="1" ref="T10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00" s="67" cm="1">
        <f t="array" aca="1" ref="U10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00" s="67" cm="1">
        <f t="array" aca="1" ref="V10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00" s="67" cm="1">
        <f t="array" aca="1" ref="W10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00" s="67" cm="1">
        <f t="array" aca="1" ref="X10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00" s="67" cm="1">
        <f t="array" aca="1" ref="Y10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00" s="67" cm="1">
        <f t="array" aca="1" ref="Z10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00" s="67" cm="1">
        <f t="array" aca="1" ref="AA10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00" s="67" cm="1">
        <f t="array" aca="1" ref="AB10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00" s="67" cm="1">
        <f t="array" aca="1" ref="AC10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00" s="67" cm="1">
        <f t="array" aca="1" ref="AD10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00" s="67" cm="1">
        <f t="array" aca="1" ref="AE10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00" s="67" cm="1">
        <f t="array" aca="1" ref="AF10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00" s="67" cm="1">
        <f t="array" aca="1" ref="AG10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00" s="67" cm="1">
        <f t="array" aca="1" ref="AH10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00" s="67" cm="1">
        <f t="array" aca="1" ref="AI10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00" s="67" cm="1">
        <f t="array" aca="1" ref="AJ10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00" s="67" cm="1">
        <f t="array" aca="1" ref="AK10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00" s="67" cm="1">
        <f t="array" aca="1" ref="AL10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00" s="67" cm="1">
        <f t="array" aca="1" ref="AM10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00" s="67" cm="1">
        <f t="array" aca="1" ref="AN10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00" s="67" cm="1">
        <f t="array" aca="1" ref="AO10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00" s="67" cm="1">
        <f t="array" aca="1" ref="AP10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00" s="67" cm="1">
        <f t="array" aca="1" ref="AQ10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00" s="67" cm="1">
        <f t="array" aca="1" ref="AR10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00" s="67" cm="1">
        <f t="array" aca="1" ref="AS10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00" s="67" cm="1">
        <f t="array" aca="1" ref="AT10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00" s="67" cm="1">
        <f t="array" aca="1" ref="AU10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00" s="67" cm="1">
        <f t="array" aca="1" ref="AV10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00" s="67" cm="1">
        <f t="array" aca="1" ref="AW10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00" s="67" cm="1">
        <f t="array" aca="1" ref="AX10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00" s="67" cm="1">
        <f t="array" aca="1" ref="AY10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00" s="67" cm="1">
        <f t="array" aca="1" ref="AZ10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00" s="67" cm="1">
        <f t="array" aca="1" ref="BA10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01" spans="1:53" x14ac:dyDescent="0.3">
      <c r="A101" s="78" t="str">
        <f>IFERROR(Mérföldkövek[[#This Row],[Feladat ID]],"")</f>
        <v>-</v>
      </c>
      <c r="B101" s="70" t="str">
        <f>IFERROR(Mérföldkövek[[#This Row],[Feladat leírás]],"")</f>
        <v/>
      </c>
      <c r="C101" s="71" t="str">
        <f ca="1">IFERROR(Mérföldkövek[[#This Row],[Kezdés]],"")</f>
        <v/>
      </c>
      <c r="D101" s="71" t="str">
        <f ca="1">IFERROR(Mérföldkövek[[#This Row],[Befejezés]],"")</f>
        <v/>
      </c>
      <c r="E101" s="70" t="str">
        <f>IFERROR(Mérföldkövek[[#This Row],[Kockázat]],"")</f>
        <v/>
      </c>
      <c r="F101" s="70" t="str">
        <f>IFERROR(Mérföldkövek[[#This Row],[Részleg 02]],"")</f>
        <v/>
      </c>
      <c r="G101" s="70" t="str">
        <f>IFERROR(Mérföldkövek[[#This Row],[Részleg 01]],"")</f>
        <v/>
      </c>
      <c r="H101" s="82" t="str">
        <f>IFERROR(Mérföldkövek[[#This Row],[Volumen]],"")</f>
        <v/>
      </c>
      <c r="I101" s="70" t="str">
        <f>IFERROR(Mérföldkövek[[#This Row],[Humánerő]],"")</f>
        <v/>
      </c>
      <c r="J101" s="80" t="str">
        <f>IFERROR(Mérföldkövek[[#This Row],[Egység idő]],"")</f>
        <v/>
      </c>
      <c r="K101" s="80">
        <f>IFERROR(Mérföldkövek[[#This Row],[Tervezett Munkaidő]],"")</f>
        <v>0</v>
      </c>
      <c r="L101" s="67" cm="1">
        <f t="array" aca="1" ref="L10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01" s="67" cm="1">
        <f t="array" aca="1" ref="M10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01" s="67" cm="1">
        <f t="array" aca="1" ref="N10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01" s="67" cm="1">
        <f t="array" aca="1" ref="O10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01" s="67" cm="1">
        <f t="array" aca="1" ref="P10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01" s="67" cm="1">
        <f t="array" aca="1" ref="Q10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01" s="67" cm="1">
        <f t="array" aca="1" ref="R10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01" s="67" cm="1">
        <f t="array" aca="1" ref="S10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01" s="67" cm="1">
        <f t="array" aca="1" ref="T10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01" s="67" cm="1">
        <f t="array" aca="1" ref="U10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01" s="67" cm="1">
        <f t="array" aca="1" ref="V10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01" s="67" cm="1">
        <f t="array" aca="1" ref="W10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01" s="67" cm="1">
        <f t="array" aca="1" ref="X10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01" s="67" cm="1">
        <f t="array" aca="1" ref="Y10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01" s="67" cm="1">
        <f t="array" aca="1" ref="Z10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01" s="67" cm="1">
        <f t="array" aca="1" ref="AA10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01" s="67" cm="1">
        <f t="array" aca="1" ref="AB10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01" s="67" cm="1">
        <f t="array" aca="1" ref="AC10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01" s="67" cm="1">
        <f t="array" aca="1" ref="AD10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01" s="67" cm="1">
        <f t="array" aca="1" ref="AE10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01" s="67" cm="1">
        <f t="array" aca="1" ref="AF10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01" s="67" cm="1">
        <f t="array" aca="1" ref="AG10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01" s="67" cm="1">
        <f t="array" aca="1" ref="AH10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01" s="67" cm="1">
        <f t="array" aca="1" ref="AI10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01" s="67" cm="1">
        <f t="array" aca="1" ref="AJ10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01" s="67" cm="1">
        <f t="array" aca="1" ref="AK10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01" s="67" cm="1">
        <f t="array" aca="1" ref="AL10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01" s="67" cm="1">
        <f t="array" aca="1" ref="AM10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01" s="67" cm="1">
        <f t="array" aca="1" ref="AN10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01" s="67" cm="1">
        <f t="array" aca="1" ref="AO10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01" s="67" cm="1">
        <f t="array" aca="1" ref="AP10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01" s="67" cm="1">
        <f t="array" aca="1" ref="AQ10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01" s="67" cm="1">
        <f t="array" aca="1" ref="AR10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01" s="67" cm="1">
        <f t="array" aca="1" ref="AS10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01" s="67" cm="1">
        <f t="array" aca="1" ref="AT10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01" s="67" cm="1">
        <f t="array" aca="1" ref="AU10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01" s="67" cm="1">
        <f t="array" aca="1" ref="AV10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01" s="67" cm="1">
        <f t="array" aca="1" ref="AW10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01" s="67" cm="1">
        <f t="array" aca="1" ref="AX10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01" s="67" cm="1">
        <f t="array" aca="1" ref="AY10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01" s="67" cm="1">
        <f t="array" aca="1" ref="AZ10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01" s="67" cm="1">
        <f t="array" aca="1" ref="BA10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02" spans="1:53" x14ac:dyDescent="0.3">
      <c r="A102" s="78" t="str">
        <f>IFERROR(Mérföldkövek[[#This Row],[Feladat ID]],"")</f>
        <v>-</v>
      </c>
      <c r="B102" s="70" t="str">
        <f>IFERROR(Mérföldkövek[[#This Row],[Feladat leírás]],"")</f>
        <v/>
      </c>
      <c r="C102" s="71" t="str">
        <f ca="1">IFERROR(Mérföldkövek[[#This Row],[Kezdés]],"")</f>
        <v/>
      </c>
      <c r="D102" s="71" t="str">
        <f ca="1">IFERROR(Mérföldkövek[[#This Row],[Befejezés]],"")</f>
        <v/>
      </c>
      <c r="E102" s="70" t="str">
        <f>IFERROR(Mérföldkövek[[#This Row],[Kockázat]],"")</f>
        <v/>
      </c>
      <c r="F102" s="70" t="str">
        <f>IFERROR(Mérföldkövek[[#This Row],[Részleg 02]],"")</f>
        <v/>
      </c>
      <c r="G102" s="70" t="str">
        <f>IFERROR(Mérföldkövek[[#This Row],[Részleg 01]],"")</f>
        <v/>
      </c>
      <c r="H102" s="82" t="str">
        <f>IFERROR(Mérföldkövek[[#This Row],[Volumen]],"")</f>
        <v/>
      </c>
      <c r="I102" s="70" t="str">
        <f>IFERROR(Mérföldkövek[[#This Row],[Humánerő]],"")</f>
        <v/>
      </c>
      <c r="J102" s="80" t="str">
        <f>IFERROR(Mérföldkövek[[#This Row],[Egység idő]],"")</f>
        <v/>
      </c>
      <c r="K102" s="80">
        <f>IFERROR(Mérföldkövek[[#This Row],[Tervezett Munkaidő]],"")</f>
        <v>0</v>
      </c>
      <c r="L102" s="67" cm="1">
        <f t="array" aca="1" ref="L10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02" s="67" cm="1">
        <f t="array" aca="1" ref="M10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02" s="67" cm="1">
        <f t="array" aca="1" ref="N10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02" s="67" cm="1">
        <f t="array" aca="1" ref="O10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02" s="67" cm="1">
        <f t="array" aca="1" ref="P10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02" s="67" cm="1">
        <f t="array" aca="1" ref="Q10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02" s="67" cm="1">
        <f t="array" aca="1" ref="R10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02" s="67" cm="1">
        <f t="array" aca="1" ref="S10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02" s="67" cm="1">
        <f t="array" aca="1" ref="T10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02" s="67" cm="1">
        <f t="array" aca="1" ref="U10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02" s="67" cm="1">
        <f t="array" aca="1" ref="V10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02" s="67" cm="1">
        <f t="array" aca="1" ref="W10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02" s="67" cm="1">
        <f t="array" aca="1" ref="X10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02" s="67" cm="1">
        <f t="array" aca="1" ref="Y10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02" s="67" cm="1">
        <f t="array" aca="1" ref="Z10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02" s="67" cm="1">
        <f t="array" aca="1" ref="AA10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02" s="67" cm="1">
        <f t="array" aca="1" ref="AB10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02" s="67" cm="1">
        <f t="array" aca="1" ref="AC10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02" s="67" cm="1">
        <f t="array" aca="1" ref="AD10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02" s="67" cm="1">
        <f t="array" aca="1" ref="AE10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02" s="67" cm="1">
        <f t="array" aca="1" ref="AF10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02" s="67" cm="1">
        <f t="array" aca="1" ref="AG10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02" s="67" cm="1">
        <f t="array" aca="1" ref="AH10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02" s="67" cm="1">
        <f t="array" aca="1" ref="AI10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02" s="67" cm="1">
        <f t="array" aca="1" ref="AJ10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02" s="67" cm="1">
        <f t="array" aca="1" ref="AK10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02" s="67" cm="1">
        <f t="array" aca="1" ref="AL10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02" s="67" cm="1">
        <f t="array" aca="1" ref="AM10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02" s="67" cm="1">
        <f t="array" aca="1" ref="AN10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02" s="67" cm="1">
        <f t="array" aca="1" ref="AO10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02" s="67" cm="1">
        <f t="array" aca="1" ref="AP10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02" s="67" cm="1">
        <f t="array" aca="1" ref="AQ10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02" s="67" cm="1">
        <f t="array" aca="1" ref="AR10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02" s="67" cm="1">
        <f t="array" aca="1" ref="AS10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02" s="67" cm="1">
        <f t="array" aca="1" ref="AT10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02" s="67" cm="1">
        <f t="array" aca="1" ref="AU10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02" s="67" cm="1">
        <f t="array" aca="1" ref="AV10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02" s="67" cm="1">
        <f t="array" aca="1" ref="AW10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02" s="67" cm="1">
        <f t="array" aca="1" ref="AX10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02" s="67" cm="1">
        <f t="array" aca="1" ref="AY10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02" s="67" cm="1">
        <f t="array" aca="1" ref="AZ10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02" s="67" cm="1">
        <f t="array" aca="1" ref="BA10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03" spans="1:53" x14ac:dyDescent="0.3">
      <c r="A103" s="78" t="str">
        <f>IFERROR(Mérföldkövek[[#This Row],[Feladat ID]],"")</f>
        <v>-</v>
      </c>
      <c r="B103" s="70" t="str">
        <f>IFERROR(Mérföldkövek[[#This Row],[Feladat leírás]],"")</f>
        <v/>
      </c>
      <c r="C103" s="71" t="str">
        <f ca="1">IFERROR(Mérföldkövek[[#This Row],[Kezdés]],"")</f>
        <v/>
      </c>
      <c r="D103" s="71" t="str">
        <f ca="1">IFERROR(Mérföldkövek[[#This Row],[Befejezés]],"")</f>
        <v/>
      </c>
      <c r="E103" s="70" t="str">
        <f>IFERROR(Mérföldkövek[[#This Row],[Kockázat]],"")</f>
        <v/>
      </c>
      <c r="F103" s="70" t="str">
        <f>IFERROR(Mérföldkövek[[#This Row],[Részleg 02]],"")</f>
        <v/>
      </c>
      <c r="G103" s="70" t="str">
        <f>IFERROR(Mérföldkövek[[#This Row],[Részleg 01]],"")</f>
        <v/>
      </c>
      <c r="H103" s="82" t="str">
        <f>IFERROR(Mérföldkövek[[#This Row],[Volumen]],"")</f>
        <v/>
      </c>
      <c r="I103" s="70" t="str">
        <f>IFERROR(Mérföldkövek[[#This Row],[Humánerő]],"")</f>
        <v/>
      </c>
      <c r="J103" s="80" t="str">
        <f>IFERROR(Mérföldkövek[[#This Row],[Egység idő]],"")</f>
        <v/>
      </c>
      <c r="K103" s="80">
        <f>IFERROR(Mérföldkövek[[#This Row],[Tervezett Munkaidő]],"")</f>
        <v>0</v>
      </c>
      <c r="L103" s="67" cm="1">
        <f t="array" aca="1" ref="L10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03" s="67" cm="1">
        <f t="array" aca="1" ref="M10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03" s="67" cm="1">
        <f t="array" aca="1" ref="N10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03" s="67" cm="1">
        <f t="array" aca="1" ref="O10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03" s="67" cm="1">
        <f t="array" aca="1" ref="P10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03" s="67" cm="1">
        <f t="array" aca="1" ref="Q10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03" s="67" cm="1">
        <f t="array" aca="1" ref="R10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03" s="67" cm="1">
        <f t="array" aca="1" ref="S10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03" s="67" cm="1">
        <f t="array" aca="1" ref="T10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03" s="67" cm="1">
        <f t="array" aca="1" ref="U10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03" s="67" cm="1">
        <f t="array" aca="1" ref="V10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03" s="67" cm="1">
        <f t="array" aca="1" ref="W10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03" s="67" cm="1">
        <f t="array" aca="1" ref="X10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03" s="67" cm="1">
        <f t="array" aca="1" ref="Y10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03" s="67" cm="1">
        <f t="array" aca="1" ref="Z10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03" s="67" cm="1">
        <f t="array" aca="1" ref="AA10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03" s="67" cm="1">
        <f t="array" aca="1" ref="AB10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03" s="67" cm="1">
        <f t="array" aca="1" ref="AC10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03" s="67" cm="1">
        <f t="array" aca="1" ref="AD10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03" s="67" cm="1">
        <f t="array" aca="1" ref="AE10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03" s="67" cm="1">
        <f t="array" aca="1" ref="AF10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03" s="67" cm="1">
        <f t="array" aca="1" ref="AG10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03" s="67" cm="1">
        <f t="array" aca="1" ref="AH10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03" s="67" cm="1">
        <f t="array" aca="1" ref="AI10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03" s="67" cm="1">
        <f t="array" aca="1" ref="AJ10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03" s="67" cm="1">
        <f t="array" aca="1" ref="AK10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03" s="67" cm="1">
        <f t="array" aca="1" ref="AL10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03" s="67" cm="1">
        <f t="array" aca="1" ref="AM10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03" s="67" cm="1">
        <f t="array" aca="1" ref="AN10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03" s="67" cm="1">
        <f t="array" aca="1" ref="AO10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03" s="67" cm="1">
        <f t="array" aca="1" ref="AP10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03" s="67" cm="1">
        <f t="array" aca="1" ref="AQ10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03" s="67" cm="1">
        <f t="array" aca="1" ref="AR10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03" s="67" cm="1">
        <f t="array" aca="1" ref="AS10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03" s="67" cm="1">
        <f t="array" aca="1" ref="AT10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03" s="67" cm="1">
        <f t="array" aca="1" ref="AU10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03" s="67" cm="1">
        <f t="array" aca="1" ref="AV10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03" s="67" cm="1">
        <f t="array" aca="1" ref="AW10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03" s="67" cm="1">
        <f t="array" aca="1" ref="AX10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03" s="67" cm="1">
        <f t="array" aca="1" ref="AY10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03" s="67" cm="1">
        <f t="array" aca="1" ref="AZ10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03" s="67" cm="1">
        <f t="array" aca="1" ref="BA10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04" spans="1:53" x14ac:dyDescent="0.3">
      <c r="A104" s="78" t="str">
        <f>IFERROR(Mérföldkövek[[#This Row],[Feladat ID]],"")</f>
        <v>-</v>
      </c>
      <c r="B104" s="70" t="str">
        <f>IFERROR(Mérföldkövek[[#This Row],[Feladat leírás]],"")</f>
        <v/>
      </c>
      <c r="C104" s="71" t="str">
        <f ca="1">IFERROR(Mérföldkövek[[#This Row],[Kezdés]],"")</f>
        <v/>
      </c>
      <c r="D104" s="71" t="str">
        <f ca="1">IFERROR(Mérföldkövek[[#This Row],[Befejezés]],"")</f>
        <v/>
      </c>
      <c r="E104" s="70" t="str">
        <f>IFERROR(Mérföldkövek[[#This Row],[Kockázat]],"")</f>
        <v/>
      </c>
      <c r="F104" s="70" t="str">
        <f>IFERROR(Mérföldkövek[[#This Row],[Részleg 02]],"")</f>
        <v/>
      </c>
      <c r="G104" s="70" t="str">
        <f>IFERROR(Mérföldkövek[[#This Row],[Részleg 01]],"")</f>
        <v/>
      </c>
      <c r="H104" s="82" t="str">
        <f>IFERROR(Mérföldkövek[[#This Row],[Volumen]],"")</f>
        <v/>
      </c>
      <c r="I104" s="70" t="str">
        <f>IFERROR(Mérföldkövek[[#This Row],[Humánerő]],"")</f>
        <v/>
      </c>
      <c r="J104" s="80" t="str">
        <f>IFERROR(Mérföldkövek[[#This Row],[Egység idő]],"")</f>
        <v/>
      </c>
      <c r="K104" s="80">
        <f>IFERROR(Mérföldkövek[[#This Row],[Tervezett Munkaidő]],"")</f>
        <v>0</v>
      </c>
      <c r="L104" s="67" cm="1">
        <f t="array" aca="1" ref="L10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04" s="67" cm="1">
        <f t="array" aca="1" ref="M10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04" s="67" cm="1">
        <f t="array" aca="1" ref="N10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04" s="67" cm="1">
        <f t="array" aca="1" ref="O10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04" s="67" cm="1">
        <f t="array" aca="1" ref="P10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04" s="67" cm="1">
        <f t="array" aca="1" ref="Q10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04" s="67" cm="1">
        <f t="array" aca="1" ref="R10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04" s="67" cm="1">
        <f t="array" aca="1" ref="S10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04" s="67" cm="1">
        <f t="array" aca="1" ref="T10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04" s="67" cm="1">
        <f t="array" aca="1" ref="U10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04" s="67" cm="1">
        <f t="array" aca="1" ref="V10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04" s="67" cm="1">
        <f t="array" aca="1" ref="W10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04" s="67" cm="1">
        <f t="array" aca="1" ref="X10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04" s="67" cm="1">
        <f t="array" aca="1" ref="Y10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04" s="67" cm="1">
        <f t="array" aca="1" ref="Z10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04" s="67" cm="1">
        <f t="array" aca="1" ref="AA10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04" s="67" cm="1">
        <f t="array" aca="1" ref="AB10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04" s="67" cm="1">
        <f t="array" aca="1" ref="AC10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04" s="67" cm="1">
        <f t="array" aca="1" ref="AD10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04" s="67" cm="1">
        <f t="array" aca="1" ref="AE10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04" s="67" cm="1">
        <f t="array" aca="1" ref="AF10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04" s="67" cm="1">
        <f t="array" aca="1" ref="AG10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04" s="67" cm="1">
        <f t="array" aca="1" ref="AH10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04" s="67" cm="1">
        <f t="array" aca="1" ref="AI10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04" s="67" cm="1">
        <f t="array" aca="1" ref="AJ10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04" s="67" cm="1">
        <f t="array" aca="1" ref="AK10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04" s="67" cm="1">
        <f t="array" aca="1" ref="AL10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04" s="67" cm="1">
        <f t="array" aca="1" ref="AM10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04" s="67" cm="1">
        <f t="array" aca="1" ref="AN10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04" s="67" cm="1">
        <f t="array" aca="1" ref="AO10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04" s="67" cm="1">
        <f t="array" aca="1" ref="AP10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04" s="67" cm="1">
        <f t="array" aca="1" ref="AQ10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04" s="67" cm="1">
        <f t="array" aca="1" ref="AR10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04" s="67" cm="1">
        <f t="array" aca="1" ref="AS10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04" s="67" cm="1">
        <f t="array" aca="1" ref="AT10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04" s="67" cm="1">
        <f t="array" aca="1" ref="AU10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04" s="67" cm="1">
        <f t="array" aca="1" ref="AV10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04" s="67" cm="1">
        <f t="array" aca="1" ref="AW10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04" s="67" cm="1">
        <f t="array" aca="1" ref="AX10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04" s="67" cm="1">
        <f t="array" aca="1" ref="AY10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04" s="67" cm="1">
        <f t="array" aca="1" ref="AZ10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04" s="67" cm="1">
        <f t="array" aca="1" ref="BA10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05" spans="1:53" x14ac:dyDescent="0.3">
      <c r="A105" s="78" t="str">
        <f>IFERROR(Mérföldkövek[[#This Row],[Feladat ID]],"")</f>
        <v>-</v>
      </c>
      <c r="B105" s="70" t="str">
        <f>IFERROR(Mérföldkövek[[#This Row],[Feladat leírás]],"")</f>
        <v/>
      </c>
      <c r="C105" s="71" t="str">
        <f ca="1">IFERROR(Mérföldkövek[[#This Row],[Kezdés]],"")</f>
        <v/>
      </c>
      <c r="D105" s="71" t="str">
        <f ca="1">IFERROR(Mérföldkövek[[#This Row],[Befejezés]],"")</f>
        <v/>
      </c>
      <c r="E105" s="70" t="str">
        <f>IFERROR(Mérföldkövek[[#This Row],[Kockázat]],"")</f>
        <v/>
      </c>
      <c r="F105" s="70" t="str">
        <f>IFERROR(Mérföldkövek[[#This Row],[Részleg 02]],"")</f>
        <v/>
      </c>
      <c r="G105" s="70" t="str">
        <f>IFERROR(Mérföldkövek[[#This Row],[Részleg 01]],"")</f>
        <v/>
      </c>
      <c r="H105" s="82" t="str">
        <f>IFERROR(Mérföldkövek[[#This Row],[Volumen]],"")</f>
        <v/>
      </c>
      <c r="I105" s="70" t="str">
        <f>IFERROR(Mérföldkövek[[#This Row],[Humánerő]],"")</f>
        <v/>
      </c>
      <c r="J105" s="80" t="str">
        <f>IFERROR(Mérföldkövek[[#This Row],[Egység idő]],"")</f>
        <v/>
      </c>
      <c r="K105" s="80">
        <f>IFERROR(Mérföldkövek[[#This Row],[Tervezett Munkaidő]],"")</f>
        <v>0</v>
      </c>
      <c r="L105" s="67" cm="1">
        <f t="array" aca="1" ref="L10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05" s="67" cm="1">
        <f t="array" aca="1" ref="M10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05" s="67" cm="1">
        <f t="array" aca="1" ref="N10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05" s="67" cm="1">
        <f t="array" aca="1" ref="O10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05" s="67" cm="1">
        <f t="array" aca="1" ref="P10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05" s="67" cm="1">
        <f t="array" aca="1" ref="Q10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05" s="67" cm="1">
        <f t="array" aca="1" ref="R10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05" s="67" cm="1">
        <f t="array" aca="1" ref="S10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05" s="67" cm="1">
        <f t="array" aca="1" ref="T10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05" s="67" cm="1">
        <f t="array" aca="1" ref="U10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05" s="67" cm="1">
        <f t="array" aca="1" ref="V10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05" s="67" cm="1">
        <f t="array" aca="1" ref="W10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05" s="67" cm="1">
        <f t="array" aca="1" ref="X10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05" s="67" cm="1">
        <f t="array" aca="1" ref="Y10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05" s="67" cm="1">
        <f t="array" aca="1" ref="Z10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05" s="67" cm="1">
        <f t="array" aca="1" ref="AA10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05" s="67" cm="1">
        <f t="array" aca="1" ref="AB10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05" s="67" cm="1">
        <f t="array" aca="1" ref="AC10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05" s="67" cm="1">
        <f t="array" aca="1" ref="AD10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05" s="67" cm="1">
        <f t="array" aca="1" ref="AE10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05" s="67" cm="1">
        <f t="array" aca="1" ref="AF10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05" s="67" cm="1">
        <f t="array" aca="1" ref="AG10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05" s="67" cm="1">
        <f t="array" aca="1" ref="AH10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05" s="67" cm="1">
        <f t="array" aca="1" ref="AI10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05" s="67" cm="1">
        <f t="array" aca="1" ref="AJ10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05" s="67" cm="1">
        <f t="array" aca="1" ref="AK10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05" s="67" cm="1">
        <f t="array" aca="1" ref="AL10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05" s="67" cm="1">
        <f t="array" aca="1" ref="AM10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05" s="67" cm="1">
        <f t="array" aca="1" ref="AN10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05" s="67" cm="1">
        <f t="array" aca="1" ref="AO10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05" s="67" cm="1">
        <f t="array" aca="1" ref="AP10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05" s="67" cm="1">
        <f t="array" aca="1" ref="AQ10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05" s="67" cm="1">
        <f t="array" aca="1" ref="AR10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05" s="67" cm="1">
        <f t="array" aca="1" ref="AS10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05" s="67" cm="1">
        <f t="array" aca="1" ref="AT10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05" s="67" cm="1">
        <f t="array" aca="1" ref="AU10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05" s="67" cm="1">
        <f t="array" aca="1" ref="AV10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05" s="67" cm="1">
        <f t="array" aca="1" ref="AW10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05" s="67" cm="1">
        <f t="array" aca="1" ref="AX10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05" s="67" cm="1">
        <f t="array" aca="1" ref="AY10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05" s="67" cm="1">
        <f t="array" aca="1" ref="AZ10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05" s="67" cm="1">
        <f t="array" aca="1" ref="BA10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06" spans="1:53" x14ac:dyDescent="0.3">
      <c r="A106" s="78" t="str">
        <f>IFERROR(Mérföldkövek[[#This Row],[Feladat ID]],"")</f>
        <v>-</v>
      </c>
      <c r="B106" s="70" t="str">
        <f>IFERROR(Mérföldkövek[[#This Row],[Feladat leírás]],"")</f>
        <v/>
      </c>
      <c r="C106" s="71" t="str">
        <f ca="1">IFERROR(Mérföldkövek[[#This Row],[Kezdés]],"")</f>
        <v/>
      </c>
      <c r="D106" s="71" t="str">
        <f ca="1">IFERROR(Mérföldkövek[[#This Row],[Befejezés]],"")</f>
        <v/>
      </c>
      <c r="E106" s="70" t="str">
        <f>IFERROR(Mérföldkövek[[#This Row],[Kockázat]],"")</f>
        <v/>
      </c>
      <c r="F106" s="70" t="str">
        <f>IFERROR(Mérföldkövek[[#This Row],[Részleg 02]],"")</f>
        <v/>
      </c>
      <c r="G106" s="70" t="str">
        <f>IFERROR(Mérföldkövek[[#This Row],[Részleg 01]],"")</f>
        <v/>
      </c>
      <c r="H106" s="82" t="str">
        <f>IFERROR(Mérföldkövek[[#This Row],[Volumen]],"")</f>
        <v/>
      </c>
      <c r="I106" s="70" t="str">
        <f>IFERROR(Mérföldkövek[[#This Row],[Humánerő]],"")</f>
        <v/>
      </c>
      <c r="J106" s="80" t="str">
        <f>IFERROR(Mérföldkövek[[#This Row],[Egység idő]],"")</f>
        <v/>
      </c>
      <c r="K106" s="80">
        <f>IFERROR(Mérföldkövek[[#This Row],[Tervezett Munkaidő]],"")</f>
        <v>0</v>
      </c>
      <c r="L106" s="67" cm="1">
        <f t="array" aca="1" ref="L10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06" s="67" cm="1">
        <f t="array" aca="1" ref="M10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06" s="67" cm="1">
        <f t="array" aca="1" ref="N10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06" s="67" cm="1">
        <f t="array" aca="1" ref="O10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06" s="67" cm="1">
        <f t="array" aca="1" ref="P10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06" s="67" cm="1">
        <f t="array" aca="1" ref="Q10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06" s="67" cm="1">
        <f t="array" aca="1" ref="R10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06" s="67" cm="1">
        <f t="array" aca="1" ref="S10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06" s="67" cm="1">
        <f t="array" aca="1" ref="T10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06" s="67" cm="1">
        <f t="array" aca="1" ref="U10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06" s="67" cm="1">
        <f t="array" aca="1" ref="V10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06" s="67" cm="1">
        <f t="array" aca="1" ref="W10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06" s="67" cm="1">
        <f t="array" aca="1" ref="X10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06" s="67" cm="1">
        <f t="array" aca="1" ref="Y10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06" s="67" cm="1">
        <f t="array" aca="1" ref="Z10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06" s="67" cm="1">
        <f t="array" aca="1" ref="AA10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06" s="67" cm="1">
        <f t="array" aca="1" ref="AB10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06" s="67" cm="1">
        <f t="array" aca="1" ref="AC10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06" s="67" cm="1">
        <f t="array" aca="1" ref="AD10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06" s="67" cm="1">
        <f t="array" aca="1" ref="AE10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06" s="67" cm="1">
        <f t="array" aca="1" ref="AF10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06" s="67" cm="1">
        <f t="array" aca="1" ref="AG10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06" s="67" cm="1">
        <f t="array" aca="1" ref="AH10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06" s="67" cm="1">
        <f t="array" aca="1" ref="AI10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06" s="67" cm="1">
        <f t="array" aca="1" ref="AJ10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06" s="67" cm="1">
        <f t="array" aca="1" ref="AK10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06" s="67" cm="1">
        <f t="array" aca="1" ref="AL10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06" s="67" cm="1">
        <f t="array" aca="1" ref="AM10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06" s="67" cm="1">
        <f t="array" aca="1" ref="AN10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06" s="67" cm="1">
        <f t="array" aca="1" ref="AO10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06" s="67" cm="1">
        <f t="array" aca="1" ref="AP10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06" s="67" cm="1">
        <f t="array" aca="1" ref="AQ10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06" s="67" cm="1">
        <f t="array" aca="1" ref="AR10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06" s="67" cm="1">
        <f t="array" aca="1" ref="AS10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06" s="67" cm="1">
        <f t="array" aca="1" ref="AT10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06" s="67" cm="1">
        <f t="array" aca="1" ref="AU10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06" s="67" cm="1">
        <f t="array" aca="1" ref="AV10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06" s="67" cm="1">
        <f t="array" aca="1" ref="AW10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06" s="67" cm="1">
        <f t="array" aca="1" ref="AX10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06" s="67" cm="1">
        <f t="array" aca="1" ref="AY10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06" s="67" cm="1">
        <f t="array" aca="1" ref="AZ10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06" s="67" cm="1">
        <f t="array" aca="1" ref="BA10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07" spans="1:53" x14ac:dyDescent="0.3">
      <c r="A107" s="78" t="str">
        <f>IFERROR(Mérföldkövek[[#This Row],[Feladat ID]],"")</f>
        <v>-</v>
      </c>
      <c r="B107" s="70" t="str">
        <f>IFERROR(Mérföldkövek[[#This Row],[Feladat leírás]],"")</f>
        <v/>
      </c>
      <c r="C107" s="71" t="str">
        <f ca="1">IFERROR(Mérföldkövek[[#This Row],[Kezdés]],"")</f>
        <v/>
      </c>
      <c r="D107" s="71" t="str">
        <f ca="1">IFERROR(Mérföldkövek[[#This Row],[Befejezés]],"")</f>
        <v/>
      </c>
      <c r="E107" s="70" t="str">
        <f>IFERROR(Mérföldkövek[[#This Row],[Kockázat]],"")</f>
        <v/>
      </c>
      <c r="F107" s="70" t="str">
        <f>IFERROR(Mérföldkövek[[#This Row],[Részleg 02]],"")</f>
        <v/>
      </c>
      <c r="G107" s="70" t="str">
        <f>IFERROR(Mérföldkövek[[#This Row],[Részleg 01]],"")</f>
        <v/>
      </c>
      <c r="H107" s="82" t="str">
        <f>IFERROR(Mérföldkövek[[#This Row],[Volumen]],"")</f>
        <v/>
      </c>
      <c r="I107" s="70" t="str">
        <f>IFERROR(Mérföldkövek[[#This Row],[Humánerő]],"")</f>
        <v/>
      </c>
      <c r="J107" s="80" t="str">
        <f>IFERROR(Mérföldkövek[[#This Row],[Egység idő]],"")</f>
        <v/>
      </c>
      <c r="K107" s="80">
        <f>IFERROR(Mérföldkövek[[#This Row],[Tervezett Munkaidő]],"")</f>
        <v>0</v>
      </c>
      <c r="L107" s="67" cm="1">
        <f t="array" aca="1" ref="L10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07" s="67" cm="1">
        <f t="array" aca="1" ref="M10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07" s="67" cm="1">
        <f t="array" aca="1" ref="N10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07" s="67" cm="1">
        <f t="array" aca="1" ref="O10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07" s="67" cm="1">
        <f t="array" aca="1" ref="P10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07" s="67" cm="1">
        <f t="array" aca="1" ref="Q10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07" s="67" cm="1">
        <f t="array" aca="1" ref="R10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07" s="67" cm="1">
        <f t="array" aca="1" ref="S10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07" s="67" cm="1">
        <f t="array" aca="1" ref="T10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07" s="67" cm="1">
        <f t="array" aca="1" ref="U10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07" s="67" cm="1">
        <f t="array" aca="1" ref="V10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07" s="67" cm="1">
        <f t="array" aca="1" ref="W10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07" s="67" cm="1">
        <f t="array" aca="1" ref="X10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07" s="67" cm="1">
        <f t="array" aca="1" ref="Y10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07" s="67" cm="1">
        <f t="array" aca="1" ref="Z10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07" s="67" cm="1">
        <f t="array" aca="1" ref="AA10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07" s="67" cm="1">
        <f t="array" aca="1" ref="AB10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07" s="67" cm="1">
        <f t="array" aca="1" ref="AC10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07" s="67" cm="1">
        <f t="array" aca="1" ref="AD10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07" s="67" cm="1">
        <f t="array" aca="1" ref="AE10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07" s="67" cm="1">
        <f t="array" aca="1" ref="AF10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07" s="67" cm="1">
        <f t="array" aca="1" ref="AG10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07" s="67" cm="1">
        <f t="array" aca="1" ref="AH10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07" s="67" cm="1">
        <f t="array" aca="1" ref="AI10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07" s="67" cm="1">
        <f t="array" aca="1" ref="AJ10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07" s="67" cm="1">
        <f t="array" aca="1" ref="AK10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07" s="67" cm="1">
        <f t="array" aca="1" ref="AL10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07" s="67" cm="1">
        <f t="array" aca="1" ref="AM10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07" s="67" cm="1">
        <f t="array" aca="1" ref="AN10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07" s="67" cm="1">
        <f t="array" aca="1" ref="AO10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07" s="67" cm="1">
        <f t="array" aca="1" ref="AP10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07" s="67" cm="1">
        <f t="array" aca="1" ref="AQ10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07" s="67" cm="1">
        <f t="array" aca="1" ref="AR10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07" s="67" cm="1">
        <f t="array" aca="1" ref="AS10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07" s="67" cm="1">
        <f t="array" aca="1" ref="AT10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07" s="67" cm="1">
        <f t="array" aca="1" ref="AU10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07" s="67" cm="1">
        <f t="array" aca="1" ref="AV10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07" s="67" cm="1">
        <f t="array" aca="1" ref="AW10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07" s="67" cm="1">
        <f t="array" aca="1" ref="AX10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07" s="67" cm="1">
        <f t="array" aca="1" ref="AY10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07" s="67" cm="1">
        <f t="array" aca="1" ref="AZ10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07" s="67" cm="1">
        <f t="array" aca="1" ref="BA10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08" spans="1:53" x14ac:dyDescent="0.3">
      <c r="A108" s="78" t="str">
        <f>IFERROR(Mérföldkövek[[#This Row],[Feladat ID]],"")</f>
        <v>-</v>
      </c>
      <c r="B108" s="70" t="str">
        <f>IFERROR(Mérföldkövek[[#This Row],[Feladat leírás]],"")</f>
        <v/>
      </c>
      <c r="C108" s="71" t="str">
        <f ca="1">IFERROR(Mérföldkövek[[#This Row],[Kezdés]],"")</f>
        <v/>
      </c>
      <c r="D108" s="71" t="str">
        <f ca="1">IFERROR(Mérföldkövek[[#This Row],[Befejezés]],"")</f>
        <v/>
      </c>
      <c r="E108" s="70" t="str">
        <f>IFERROR(Mérföldkövek[[#This Row],[Kockázat]],"")</f>
        <v/>
      </c>
      <c r="F108" s="70" t="str">
        <f>IFERROR(Mérföldkövek[[#This Row],[Részleg 02]],"")</f>
        <v/>
      </c>
      <c r="G108" s="70" t="str">
        <f>IFERROR(Mérföldkövek[[#This Row],[Részleg 01]],"")</f>
        <v/>
      </c>
      <c r="H108" s="82" t="str">
        <f>IFERROR(Mérföldkövek[[#This Row],[Volumen]],"")</f>
        <v/>
      </c>
      <c r="I108" s="70" t="str">
        <f>IFERROR(Mérföldkövek[[#This Row],[Humánerő]],"")</f>
        <v/>
      </c>
      <c r="J108" s="80" t="str">
        <f>IFERROR(Mérföldkövek[[#This Row],[Egység idő]],"")</f>
        <v/>
      </c>
      <c r="K108" s="80">
        <f>IFERROR(Mérföldkövek[[#This Row],[Tervezett Munkaidő]],"")</f>
        <v>0</v>
      </c>
      <c r="L108" s="67" cm="1">
        <f t="array" aca="1" ref="L10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08" s="67" cm="1">
        <f t="array" aca="1" ref="M10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08" s="67" cm="1">
        <f t="array" aca="1" ref="N10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08" s="67" cm="1">
        <f t="array" aca="1" ref="O10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08" s="67" cm="1">
        <f t="array" aca="1" ref="P10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08" s="67" cm="1">
        <f t="array" aca="1" ref="Q10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08" s="67" cm="1">
        <f t="array" aca="1" ref="R10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08" s="67" cm="1">
        <f t="array" aca="1" ref="S10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08" s="67" cm="1">
        <f t="array" aca="1" ref="T10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08" s="67" cm="1">
        <f t="array" aca="1" ref="U10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08" s="67" cm="1">
        <f t="array" aca="1" ref="V10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08" s="67" cm="1">
        <f t="array" aca="1" ref="W10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08" s="67" cm="1">
        <f t="array" aca="1" ref="X10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08" s="67" cm="1">
        <f t="array" aca="1" ref="Y10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08" s="67" cm="1">
        <f t="array" aca="1" ref="Z10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08" s="67" cm="1">
        <f t="array" aca="1" ref="AA10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08" s="67" cm="1">
        <f t="array" aca="1" ref="AB10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08" s="67" cm="1">
        <f t="array" aca="1" ref="AC10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08" s="67" cm="1">
        <f t="array" aca="1" ref="AD10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08" s="67" cm="1">
        <f t="array" aca="1" ref="AE10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08" s="67" cm="1">
        <f t="array" aca="1" ref="AF10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08" s="67" cm="1">
        <f t="array" aca="1" ref="AG10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08" s="67" cm="1">
        <f t="array" aca="1" ref="AH10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08" s="67" cm="1">
        <f t="array" aca="1" ref="AI10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08" s="67" cm="1">
        <f t="array" aca="1" ref="AJ10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08" s="67" cm="1">
        <f t="array" aca="1" ref="AK10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08" s="67" cm="1">
        <f t="array" aca="1" ref="AL10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08" s="67" cm="1">
        <f t="array" aca="1" ref="AM10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08" s="67" cm="1">
        <f t="array" aca="1" ref="AN10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08" s="67" cm="1">
        <f t="array" aca="1" ref="AO10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08" s="67" cm="1">
        <f t="array" aca="1" ref="AP10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08" s="67" cm="1">
        <f t="array" aca="1" ref="AQ10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08" s="67" cm="1">
        <f t="array" aca="1" ref="AR10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08" s="67" cm="1">
        <f t="array" aca="1" ref="AS10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08" s="67" cm="1">
        <f t="array" aca="1" ref="AT10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08" s="67" cm="1">
        <f t="array" aca="1" ref="AU10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08" s="67" cm="1">
        <f t="array" aca="1" ref="AV10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08" s="67" cm="1">
        <f t="array" aca="1" ref="AW10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08" s="67" cm="1">
        <f t="array" aca="1" ref="AX10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08" s="67" cm="1">
        <f t="array" aca="1" ref="AY10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08" s="67" cm="1">
        <f t="array" aca="1" ref="AZ10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08" s="67" cm="1">
        <f t="array" aca="1" ref="BA10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09" spans="1:53" x14ac:dyDescent="0.3">
      <c r="A109" s="78" t="str">
        <f>IFERROR(Mérföldkövek[[#This Row],[Feladat ID]],"")</f>
        <v>-</v>
      </c>
      <c r="B109" s="70" t="str">
        <f>IFERROR(Mérföldkövek[[#This Row],[Feladat leírás]],"")</f>
        <v/>
      </c>
      <c r="C109" s="71" t="str">
        <f ca="1">IFERROR(Mérföldkövek[[#This Row],[Kezdés]],"")</f>
        <v/>
      </c>
      <c r="D109" s="71" t="str">
        <f ca="1">IFERROR(Mérföldkövek[[#This Row],[Befejezés]],"")</f>
        <v/>
      </c>
      <c r="E109" s="70" t="str">
        <f>IFERROR(Mérföldkövek[[#This Row],[Kockázat]],"")</f>
        <v/>
      </c>
      <c r="F109" s="70" t="str">
        <f>IFERROR(Mérföldkövek[[#This Row],[Részleg 02]],"")</f>
        <v/>
      </c>
      <c r="G109" s="70" t="str">
        <f>IFERROR(Mérföldkövek[[#This Row],[Részleg 01]],"")</f>
        <v/>
      </c>
      <c r="H109" s="82" t="str">
        <f>IFERROR(Mérföldkövek[[#This Row],[Volumen]],"")</f>
        <v/>
      </c>
      <c r="I109" s="70" t="str">
        <f>IFERROR(Mérföldkövek[[#This Row],[Humánerő]],"")</f>
        <v/>
      </c>
      <c r="J109" s="80" t="str">
        <f>IFERROR(Mérföldkövek[[#This Row],[Egység idő]],"")</f>
        <v/>
      </c>
      <c r="K109" s="80">
        <f>IFERROR(Mérföldkövek[[#This Row],[Tervezett Munkaidő]],"")</f>
        <v>0</v>
      </c>
      <c r="L109" s="67" cm="1">
        <f t="array" aca="1" ref="L10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09" s="67" cm="1">
        <f t="array" aca="1" ref="M10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09" s="67" cm="1">
        <f t="array" aca="1" ref="N10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09" s="67" cm="1">
        <f t="array" aca="1" ref="O10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09" s="67" cm="1">
        <f t="array" aca="1" ref="P10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09" s="67" cm="1">
        <f t="array" aca="1" ref="Q10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09" s="67" cm="1">
        <f t="array" aca="1" ref="R10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09" s="67" cm="1">
        <f t="array" aca="1" ref="S10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09" s="67" cm="1">
        <f t="array" aca="1" ref="T10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09" s="67" cm="1">
        <f t="array" aca="1" ref="U10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09" s="67" cm="1">
        <f t="array" aca="1" ref="V10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09" s="67" cm="1">
        <f t="array" aca="1" ref="W10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09" s="67" cm="1">
        <f t="array" aca="1" ref="X10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09" s="67" cm="1">
        <f t="array" aca="1" ref="Y10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09" s="67" cm="1">
        <f t="array" aca="1" ref="Z10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09" s="67" cm="1">
        <f t="array" aca="1" ref="AA10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09" s="67" cm="1">
        <f t="array" aca="1" ref="AB10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09" s="67" cm="1">
        <f t="array" aca="1" ref="AC10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09" s="67" cm="1">
        <f t="array" aca="1" ref="AD10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09" s="67" cm="1">
        <f t="array" aca="1" ref="AE10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09" s="67" cm="1">
        <f t="array" aca="1" ref="AF10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09" s="67" cm="1">
        <f t="array" aca="1" ref="AG10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09" s="67" cm="1">
        <f t="array" aca="1" ref="AH10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09" s="67" cm="1">
        <f t="array" aca="1" ref="AI10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09" s="67" cm="1">
        <f t="array" aca="1" ref="AJ10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09" s="67" cm="1">
        <f t="array" aca="1" ref="AK10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09" s="67" cm="1">
        <f t="array" aca="1" ref="AL10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09" s="67" cm="1">
        <f t="array" aca="1" ref="AM10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09" s="67" cm="1">
        <f t="array" aca="1" ref="AN10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09" s="67" cm="1">
        <f t="array" aca="1" ref="AO10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09" s="67" cm="1">
        <f t="array" aca="1" ref="AP10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09" s="67" cm="1">
        <f t="array" aca="1" ref="AQ10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09" s="67" cm="1">
        <f t="array" aca="1" ref="AR10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09" s="67" cm="1">
        <f t="array" aca="1" ref="AS10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09" s="67" cm="1">
        <f t="array" aca="1" ref="AT10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09" s="67" cm="1">
        <f t="array" aca="1" ref="AU10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09" s="67" cm="1">
        <f t="array" aca="1" ref="AV10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09" s="67" cm="1">
        <f t="array" aca="1" ref="AW10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09" s="67" cm="1">
        <f t="array" aca="1" ref="AX10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09" s="67" cm="1">
        <f t="array" aca="1" ref="AY10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09" s="67" cm="1">
        <f t="array" aca="1" ref="AZ10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09" s="67" cm="1">
        <f t="array" aca="1" ref="BA10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10" spans="1:53" x14ac:dyDescent="0.3">
      <c r="A110" s="78" t="str">
        <f>IFERROR(Mérföldkövek[[#This Row],[Feladat ID]],"")</f>
        <v>-</v>
      </c>
      <c r="B110" s="70" t="str">
        <f>IFERROR(Mérföldkövek[[#This Row],[Feladat leírás]],"")</f>
        <v/>
      </c>
      <c r="C110" s="71" t="str">
        <f ca="1">IFERROR(Mérföldkövek[[#This Row],[Kezdés]],"")</f>
        <v/>
      </c>
      <c r="D110" s="71" t="str">
        <f ca="1">IFERROR(Mérföldkövek[[#This Row],[Befejezés]],"")</f>
        <v/>
      </c>
      <c r="E110" s="70" t="str">
        <f>IFERROR(Mérföldkövek[[#This Row],[Kockázat]],"")</f>
        <v/>
      </c>
      <c r="F110" s="70" t="str">
        <f>IFERROR(Mérföldkövek[[#This Row],[Részleg 02]],"")</f>
        <v/>
      </c>
      <c r="G110" s="70" t="str">
        <f>IFERROR(Mérföldkövek[[#This Row],[Részleg 01]],"")</f>
        <v/>
      </c>
      <c r="H110" s="82" t="str">
        <f>IFERROR(Mérföldkövek[[#This Row],[Volumen]],"")</f>
        <v/>
      </c>
      <c r="I110" s="70" t="str">
        <f>IFERROR(Mérföldkövek[[#This Row],[Humánerő]],"")</f>
        <v/>
      </c>
      <c r="J110" s="80" t="str">
        <f>IFERROR(Mérföldkövek[[#This Row],[Egység idő]],"")</f>
        <v/>
      </c>
      <c r="K110" s="80">
        <f>IFERROR(Mérföldkövek[[#This Row],[Tervezett Munkaidő]],"")</f>
        <v>0</v>
      </c>
      <c r="L110" s="67" cm="1">
        <f t="array" aca="1" ref="L11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10" s="67" cm="1">
        <f t="array" aca="1" ref="M11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10" s="67" cm="1">
        <f t="array" aca="1" ref="N11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10" s="67" cm="1">
        <f t="array" aca="1" ref="O11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10" s="67" cm="1">
        <f t="array" aca="1" ref="P11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10" s="67" cm="1">
        <f t="array" aca="1" ref="Q11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10" s="67" cm="1">
        <f t="array" aca="1" ref="R11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10" s="67" cm="1">
        <f t="array" aca="1" ref="S11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10" s="67" cm="1">
        <f t="array" aca="1" ref="T11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10" s="67" cm="1">
        <f t="array" aca="1" ref="U11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10" s="67" cm="1">
        <f t="array" aca="1" ref="V11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10" s="67" cm="1">
        <f t="array" aca="1" ref="W11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10" s="67" cm="1">
        <f t="array" aca="1" ref="X11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10" s="67" cm="1">
        <f t="array" aca="1" ref="Y11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10" s="67" cm="1">
        <f t="array" aca="1" ref="Z11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10" s="67" cm="1">
        <f t="array" aca="1" ref="AA11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10" s="67" cm="1">
        <f t="array" aca="1" ref="AB11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10" s="67" cm="1">
        <f t="array" aca="1" ref="AC11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10" s="67" cm="1">
        <f t="array" aca="1" ref="AD11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10" s="67" cm="1">
        <f t="array" aca="1" ref="AE11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10" s="67" cm="1">
        <f t="array" aca="1" ref="AF11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10" s="67" cm="1">
        <f t="array" aca="1" ref="AG11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10" s="67" cm="1">
        <f t="array" aca="1" ref="AH11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10" s="67" cm="1">
        <f t="array" aca="1" ref="AI11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10" s="67" cm="1">
        <f t="array" aca="1" ref="AJ11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10" s="67" cm="1">
        <f t="array" aca="1" ref="AK11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10" s="67" cm="1">
        <f t="array" aca="1" ref="AL11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10" s="67" cm="1">
        <f t="array" aca="1" ref="AM11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10" s="67" cm="1">
        <f t="array" aca="1" ref="AN11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10" s="67" cm="1">
        <f t="array" aca="1" ref="AO11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10" s="67" cm="1">
        <f t="array" aca="1" ref="AP11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10" s="67" cm="1">
        <f t="array" aca="1" ref="AQ11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10" s="67" cm="1">
        <f t="array" aca="1" ref="AR11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10" s="67" cm="1">
        <f t="array" aca="1" ref="AS11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10" s="67" cm="1">
        <f t="array" aca="1" ref="AT11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10" s="67" cm="1">
        <f t="array" aca="1" ref="AU11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10" s="67" cm="1">
        <f t="array" aca="1" ref="AV11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10" s="67" cm="1">
        <f t="array" aca="1" ref="AW11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10" s="67" cm="1">
        <f t="array" aca="1" ref="AX11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10" s="67" cm="1">
        <f t="array" aca="1" ref="AY11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10" s="67" cm="1">
        <f t="array" aca="1" ref="AZ11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10" s="67" cm="1">
        <f t="array" aca="1" ref="BA11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11" spans="1:53" x14ac:dyDescent="0.3">
      <c r="A111" s="78" t="str">
        <f>IFERROR(Mérföldkövek[[#This Row],[Feladat ID]],"")</f>
        <v>-</v>
      </c>
      <c r="B111" s="70" t="str">
        <f>IFERROR(Mérföldkövek[[#This Row],[Feladat leírás]],"")</f>
        <v/>
      </c>
      <c r="C111" s="71" t="str">
        <f ca="1">IFERROR(Mérföldkövek[[#This Row],[Kezdés]],"")</f>
        <v/>
      </c>
      <c r="D111" s="71" t="str">
        <f ca="1">IFERROR(Mérföldkövek[[#This Row],[Befejezés]],"")</f>
        <v/>
      </c>
      <c r="E111" s="70" t="str">
        <f>IFERROR(Mérföldkövek[[#This Row],[Kockázat]],"")</f>
        <v/>
      </c>
      <c r="F111" s="70" t="str">
        <f>IFERROR(Mérföldkövek[[#This Row],[Részleg 02]],"")</f>
        <v/>
      </c>
      <c r="G111" s="70" t="str">
        <f>IFERROR(Mérföldkövek[[#This Row],[Részleg 01]],"")</f>
        <v/>
      </c>
      <c r="H111" s="82" t="str">
        <f>IFERROR(Mérföldkövek[[#This Row],[Volumen]],"")</f>
        <v/>
      </c>
      <c r="I111" s="70" t="str">
        <f>IFERROR(Mérföldkövek[[#This Row],[Humánerő]],"")</f>
        <v/>
      </c>
      <c r="J111" s="80" t="str">
        <f>IFERROR(Mérföldkövek[[#This Row],[Egység idő]],"")</f>
        <v/>
      </c>
      <c r="K111" s="80">
        <f>IFERROR(Mérföldkövek[[#This Row],[Tervezett Munkaidő]],"")</f>
        <v>0</v>
      </c>
      <c r="L111" s="67" cm="1">
        <f t="array" aca="1" ref="L11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11" s="67" cm="1">
        <f t="array" aca="1" ref="M11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11" s="67" cm="1">
        <f t="array" aca="1" ref="N11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11" s="67" cm="1">
        <f t="array" aca="1" ref="O11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11" s="67" cm="1">
        <f t="array" aca="1" ref="P11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11" s="67" cm="1">
        <f t="array" aca="1" ref="Q11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11" s="67" cm="1">
        <f t="array" aca="1" ref="R11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11" s="67" cm="1">
        <f t="array" aca="1" ref="S11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11" s="67" cm="1">
        <f t="array" aca="1" ref="T11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11" s="67" cm="1">
        <f t="array" aca="1" ref="U11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11" s="67" cm="1">
        <f t="array" aca="1" ref="V11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11" s="67" cm="1">
        <f t="array" aca="1" ref="W11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11" s="67" cm="1">
        <f t="array" aca="1" ref="X11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11" s="67" cm="1">
        <f t="array" aca="1" ref="Y11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11" s="67" cm="1">
        <f t="array" aca="1" ref="Z11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11" s="67" cm="1">
        <f t="array" aca="1" ref="AA11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11" s="67" cm="1">
        <f t="array" aca="1" ref="AB11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11" s="67" cm="1">
        <f t="array" aca="1" ref="AC11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11" s="67" cm="1">
        <f t="array" aca="1" ref="AD11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11" s="67" cm="1">
        <f t="array" aca="1" ref="AE11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11" s="67" cm="1">
        <f t="array" aca="1" ref="AF11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11" s="67" cm="1">
        <f t="array" aca="1" ref="AG11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11" s="67" cm="1">
        <f t="array" aca="1" ref="AH11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11" s="67" cm="1">
        <f t="array" aca="1" ref="AI11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11" s="67" cm="1">
        <f t="array" aca="1" ref="AJ11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11" s="67" cm="1">
        <f t="array" aca="1" ref="AK11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11" s="67" cm="1">
        <f t="array" aca="1" ref="AL11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11" s="67" cm="1">
        <f t="array" aca="1" ref="AM11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11" s="67" cm="1">
        <f t="array" aca="1" ref="AN11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11" s="67" cm="1">
        <f t="array" aca="1" ref="AO11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11" s="67" cm="1">
        <f t="array" aca="1" ref="AP11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11" s="67" cm="1">
        <f t="array" aca="1" ref="AQ11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11" s="67" cm="1">
        <f t="array" aca="1" ref="AR11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11" s="67" cm="1">
        <f t="array" aca="1" ref="AS11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11" s="67" cm="1">
        <f t="array" aca="1" ref="AT11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11" s="67" cm="1">
        <f t="array" aca="1" ref="AU11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11" s="67" cm="1">
        <f t="array" aca="1" ref="AV11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11" s="67" cm="1">
        <f t="array" aca="1" ref="AW11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11" s="67" cm="1">
        <f t="array" aca="1" ref="AX11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11" s="67" cm="1">
        <f t="array" aca="1" ref="AY11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11" s="67" cm="1">
        <f t="array" aca="1" ref="AZ11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11" s="67" cm="1">
        <f t="array" aca="1" ref="BA11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12" spans="1:53" x14ac:dyDescent="0.3">
      <c r="A112" s="78" t="str">
        <f>IFERROR(Mérföldkövek[[#This Row],[Feladat ID]],"")</f>
        <v>-</v>
      </c>
      <c r="B112" s="70" t="str">
        <f>IFERROR(Mérföldkövek[[#This Row],[Feladat leírás]],"")</f>
        <v/>
      </c>
      <c r="C112" s="71" t="str">
        <f ca="1">IFERROR(Mérföldkövek[[#This Row],[Kezdés]],"")</f>
        <v/>
      </c>
      <c r="D112" s="71" t="str">
        <f ca="1">IFERROR(Mérföldkövek[[#This Row],[Befejezés]],"")</f>
        <v/>
      </c>
      <c r="E112" s="70" t="str">
        <f>IFERROR(Mérföldkövek[[#This Row],[Kockázat]],"")</f>
        <v/>
      </c>
      <c r="F112" s="70" t="str">
        <f>IFERROR(Mérföldkövek[[#This Row],[Részleg 02]],"")</f>
        <v/>
      </c>
      <c r="G112" s="70" t="str">
        <f>IFERROR(Mérföldkövek[[#This Row],[Részleg 01]],"")</f>
        <v/>
      </c>
      <c r="H112" s="82" t="str">
        <f>IFERROR(Mérföldkövek[[#This Row],[Volumen]],"")</f>
        <v/>
      </c>
      <c r="I112" s="70" t="str">
        <f>IFERROR(Mérföldkövek[[#This Row],[Humánerő]],"")</f>
        <v/>
      </c>
      <c r="J112" s="80" t="str">
        <f>IFERROR(Mérföldkövek[[#This Row],[Egység idő]],"")</f>
        <v/>
      </c>
      <c r="K112" s="80">
        <f>IFERROR(Mérföldkövek[[#This Row],[Tervezett Munkaidő]],"")</f>
        <v>0</v>
      </c>
      <c r="L112" s="67" cm="1">
        <f t="array" aca="1" ref="L11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12" s="67" cm="1">
        <f t="array" aca="1" ref="M11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12" s="67" cm="1">
        <f t="array" aca="1" ref="N11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12" s="67" cm="1">
        <f t="array" aca="1" ref="O11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12" s="67" cm="1">
        <f t="array" aca="1" ref="P11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12" s="67" cm="1">
        <f t="array" aca="1" ref="Q11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12" s="67" cm="1">
        <f t="array" aca="1" ref="R11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12" s="67" cm="1">
        <f t="array" aca="1" ref="S11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12" s="67" cm="1">
        <f t="array" aca="1" ref="T11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12" s="67" cm="1">
        <f t="array" aca="1" ref="U11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12" s="67" cm="1">
        <f t="array" aca="1" ref="V11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12" s="67" cm="1">
        <f t="array" aca="1" ref="W11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12" s="67" cm="1">
        <f t="array" aca="1" ref="X11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12" s="67" cm="1">
        <f t="array" aca="1" ref="Y11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12" s="67" cm="1">
        <f t="array" aca="1" ref="Z11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12" s="67" cm="1">
        <f t="array" aca="1" ref="AA11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12" s="67" cm="1">
        <f t="array" aca="1" ref="AB11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12" s="67" cm="1">
        <f t="array" aca="1" ref="AC11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12" s="67" cm="1">
        <f t="array" aca="1" ref="AD11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12" s="67" cm="1">
        <f t="array" aca="1" ref="AE11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12" s="67" cm="1">
        <f t="array" aca="1" ref="AF11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12" s="67" cm="1">
        <f t="array" aca="1" ref="AG11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12" s="67" cm="1">
        <f t="array" aca="1" ref="AH11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12" s="67" cm="1">
        <f t="array" aca="1" ref="AI11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12" s="67" cm="1">
        <f t="array" aca="1" ref="AJ11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12" s="67" cm="1">
        <f t="array" aca="1" ref="AK11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12" s="67" cm="1">
        <f t="array" aca="1" ref="AL11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12" s="67" cm="1">
        <f t="array" aca="1" ref="AM11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12" s="67" cm="1">
        <f t="array" aca="1" ref="AN11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12" s="67" cm="1">
        <f t="array" aca="1" ref="AO11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12" s="67" cm="1">
        <f t="array" aca="1" ref="AP11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12" s="67" cm="1">
        <f t="array" aca="1" ref="AQ11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12" s="67" cm="1">
        <f t="array" aca="1" ref="AR11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12" s="67" cm="1">
        <f t="array" aca="1" ref="AS11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12" s="67" cm="1">
        <f t="array" aca="1" ref="AT11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12" s="67" cm="1">
        <f t="array" aca="1" ref="AU11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12" s="67" cm="1">
        <f t="array" aca="1" ref="AV11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12" s="67" cm="1">
        <f t="array" aca="1" ref="AW11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12" s="67" cm="1">
        <f t="array" aca="1" ref="AX11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12" s="67" cm="1">
        <f t="array" aca="1" ref="AY11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12" s="67" cm="1">
        <f t="array" aca="1" ref="AZ11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12" s="67" cm="1">
        <f t="array" aca="1" ref="BA11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13" spans="1:53" x14ac:dyDescent="0.3">
      <c r="A113" s="78" t="str">
        <f>IFERROR(Mérföldkövek[[#This Row],[Feladat ID]],"")</f>
        <v>-</v>
      </c>
      <c r="B113" s="70" t="str">
        <f>IFERROR(Mérföldkövek[[#This Row],[Feladat leírás]],"")</f>
        <v/>
      </c>
      <c r="C113" s="71" t="str">
        <f ca="1">IFERROR(Mérföldkövek[[#This Row],[Kezdés]],"")</f>
        <v/>
      </c>
      <c r="D113" s="71" t="str">
        <f ca="1">IFERROR(Mérföldkövek[[#This Row],[Befejezés]],"")</f>
        <v/>
      </c>
      <c r="E113" s="70" t="str">
        <f>IFERROR(Mérföldkövek[[#This Row],[Kockázat]],"")</f>
        <v/>
      </c>
      <c r="F113" s="70" t="str">
        <f>IFERROR(Mérföldkövek[[#This Row],[Részleg 02]],"")</f>
        <v/>
      </c>
      <c r="G113" s="70" t="str">
        <f>IFERROR(Mérföldkövek[[#This Row],[Részleg 01]],"")</f>
        <v/>
      </c>
      <c r="H113" s="82" t="str">
        <f>IFERROR(Mérföldkövek[[#This Row],[Volumen]],"")</f>
        <v/>
      </c>
      <c r="I113" s="70" t="str">
        <f>IFERROR(Mérföldkövek[[#This Row],[Humánerő]],"")</f>
        <v/>
      </c>
      <c r="J113" s="80" t="str">
        <f>IFERROR(Mérföldkövek[[#This Row],[Egység idő]],"")</f>
        <v/>
      </c>
      <c r="K113" s="80">
        <f>IFERROR(Mérföldkövek[[#This Row],[Tervezett Munkaidő]],"")</f>
        <v>0</v>
      </c>
      <c r="L113" s="67" cm="1">
        <f t="array" aca="1" ref="L11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13" s="67" cm="1">
        <f t="array" aca="1" ref="M11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13" s="67" cm="1">
        <f t="array" aca="1" ref="N11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13" s="67" cm="1">
        <f t="array" aca="1" ref="O11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13" s="67" cm="1">
        <f t="array" aca="1" ref="P11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13" s="67" cm="1">
        <f t="array" aca="1" ref="Q11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13" s="67" cm="1">
        <f t="array" aca="1" ref="R11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13" s="67" cm="1">
        <f t="array" aca="1" ref="S11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13" s="67" cm="1">
        <f t="array" aca="1" ref="T11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13" s="67" cm="1">
        <f t="array" aca="1" ref="U11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13" s="67" cm="1">
        <f t="array" aca="1" ref="V11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13" s="67" cm="1">
        <f t="array" aca="1" ref="W11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13" s="67" cm="1">
        <f t="array" aca="1" ref="X11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13" s="67" cm="1">
        <f t="array" aca="1" ref="Y11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13" s="67" cm="1">
        <f t="array" aca="1" ref="Z11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13" s="67" cm="1">
        <f t="array" aca="1" ref="AA11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13" s="67" cm="1">
        <f t="array" aca="1" ref="AB11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13" s="67" cm="1">
        <f t="array" aca="1" ref="AC11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13" s="67" cm="1">
        <f t="array" aca="1" ref="AD11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13" s="67" cm="1">
        <f t="array" aca="1" ref="AE11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13" s="67" cm="1">
        <f t="array" aca="1" ref="AF11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13" s="67" cm="1">
        <f t="array" aca="1" ref="AG11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13" s="67" cm="1">
        <f t="array" aca="1" ref="AH11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13" s="67" cm="1">
        <f t="array" aca="1" ref="AI11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13" s="67" cm="1">
        <f t="array" aca="1" ref="AJ11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13" s="67" cm="1">
        <f t="array" aca="1" ref="AK11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13" s="67" cm="1">
        <f t="array" aca="1" ref="AL11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13" s="67" cm="1">
        <f t="array" aca="1" ref="AM11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13" s="67" cm="1">
        <f t="array" aca="1" ref="AN11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13" s="67" cm="1">
        <f t="array" aca="1" ref="AO11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13" s="67" cm="1">
        <f t="array" aca="1" ref="AP11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13" s="67" cm="1">
        <f t="array" aca="1" ref="AQ11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13" s="67" cm="1">
        <f t="array" aca="1" ref="AR11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13" s="67" cm="1">
        <f t="array" aca="1" ref="AS11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13" s="67" cm="1">
        <f t="array" aca="1" ref="AT11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13" s="67" cm="1">
        <f t="array" aca="1" ref="AU11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13" s="67" cm="1">
        <f t="array" aca="1" ref="AV11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13" s="67" cm="1">
        <f t="array" aca="1" ref="AW11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13" s="67" cm="1">
        <f t="array" aca="1" ref="AX11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13" s="67" cm="1">
        <f t="array" aca="1" ref="AY11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13" s="67" cm="1">
        <f t="array" aca="1" ref="AZ11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13" s="67" cm="1">
        <f t="array" aca="1" ref="BA11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14" spans="1:53" x14ac:dyDescent="0.3">
      <c r="A114" s="78" t="str">
        <f>IFERROR(Mérföldkövek[[#This Row],[Feladat ID]],"")</f>
        <v>-</v>
      </c>
      <c r="B114" s="70" t="str">
        <f>IFERROR(Mérföldkövek[[#This Row],[Feladat leírás]],"")</f>
        <v/>
      </c>
      <c r="C114" s="71" t="str">
        <f ca="1">IFERROR(Mérföldkövek[[#This Row],[Kezdés]],"")</f>
        <v/>
      </c>
      <c r="D114" s="71" t="str">
        <f ca="1">IFERROR(Mérföldkövek[[#This Row],[Befejezés]],"")</f>
        <v/>
      </c>
      <c r="E114" s="70" t="str">
        <f>IFERROR(Mérföldkövek[[#This Row],[Kockázat]],"")</f>
        <v/>
      </c>
      <c r="F114" s="70" t="str">
        <f>IFERROR(Mérföldkövek[[#This Row],[Részleg 02]],"")</f>
        <v/>
      </c>
      <c r="G114" s="70" t="str">
        <f>IFERROR(Mérföldkövek[[#This Row],[Részleg 01]],"")</f>
        <v/>
      </c>
      <c r="H114" s="82" t="str">
        <f>IFERROR(Mérföldkövek[[#This Row],[Volumen]],"")</f>
        <v/>
      </c>
      <c r="I114" s="70" t="str">
        <f>IFERROR(Mérföldkövek[[#This Row],[Humánerő]],"")</f>
        <v/>
      </c>
      <c r="J114" s="80" t="str">
        <f>IFERROR(Mérföldkövek[[#This Row],[Egység idő]],"")</f>
        <v/>
      </c>
      <c r="K114" s="80">
        <f>IFERROR(Mérföldkövek[[#This Row],[Tervezett Munkaidő]],"")</f>
        <v>0</v>
      </c>
      <c r="L114" s="67" cm="1">
        <f t="array" aca="1" ref="L11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14" s="67" cm="1">
        <f t="array" aca="1" ref="M11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14" s="67" cm="1">
        <f t="array" aca="1" ref="N11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14" s="67" cm="1">
        <f t="array" aca="1" ref="O11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14" s="67" cm="1">
        <f t="array" aca="1" ref="P11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14" s="67" cm="1">
        <f t="array" aca="1" ref="Q11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14" s="67" cm="1">
        <f t="array" aca="1" ref="R11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14" s="67" cm="1">
        <f t="array" aca="1" ref="S11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14" s="67" cm="1">
        <f t="array" aca="1" ref="T11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14" s="67" cm="1">
        <f t="array" aca="1" ref="U11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14" s="67" cm="1">
        <f t="array" aca="1" ref="V11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14" s="67" cm="1">
        <f t="array" aca="1" ref="W11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14" s="67" cm="1">
        <f t="array" aca="1" ref="X11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14" s="67" cm="1">
        <f t="array" aca="1" ref="Y11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14" s="67" cm="1">
        <f t="array" aca="1" ref="Z11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14" s="67" cm="1">
        <f t="array" aca="1" ref="AA11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14" s="67" cm="1">
        <f t="array" aca="1" ref="AB11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14" s="67" cm="1">
        <f t="array" aca="1" ref="AC11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14" s="67" cm="1">
        <f t="array" aca="1" ref="AD11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14" s="67" cm="1">
        <f t="array" aca="1" ref="AE11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14" s="67" cm="1">
        <f t="array" aca="1" ref="AF11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14" s="67" cm="1">
        <f t="array" aca="1" ref="AG11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14" s="67" cm="1">
        <f t="array" aca="1" ref="AH11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14" s="67" cm="1">
        <f t="array" aca="1" ref="AI11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14" s="67" cm="1">
        <f t="array" aca="1" ref="AJ11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14" s="67" cm="1">
        <f t="array" aca="1" ref="AK11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14" s="67" cm="1">
        <f t="array" aca="1" ref="AL11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14" s="67" cm="1">
        <f t="array" aca="1" ref="AM11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14" s="67" cm="1">
        <f t="array" aca="1" ref="AN11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14" s="67" cm="1">
        <f t="array" aca="1" ref="AO11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14" s="67" cm="1">
        <f t="array" aca="1" ref="AP11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14" s="67" cm="1">
        <f t="array" aca="1" ref="AQ11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14" s="67" cm="1">
        <f t="array" aca="1" ref="AR11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14" s="67" cm="1">
        <f t="array" aca="1" ref="AS11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14" s="67" cm="1">
        <f t="array" aca="1" ref="AT11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14" s="67" cm="1">
        <f t="array" aca="1" ref="AU11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14" s="67" cm="1">
        <f t="array" aca="1" ref="AV11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14" s="67" cm="1">
        <f t="array" aca="1" ref="AW11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14" s="67" cm="1">
        <f t="array" aca="1" ref="AX11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14" s="67" cm="1">
        <f t="array" aca="1" ref="AY11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14" s="67" cm="1">
        <f t="array" aca="1" ref="AZ11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14" s="67" cm="1">
        <f t="array" aca="1" ref="BA11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15" spans="1:53" x14ac:dyDescent="0.3">
      <c r="A115" s="78" t="str">
        <f>IFERROR(Mérföldkövek[[#This Row],[Feladat ID]],"")</f>
        <v>-</v>
      </c>
      <c r="B115" s="70" t="str">
        <f>IFERROR(Mérföldkövek[[#This Row],[Feladat leírás]],"")</f>
        <v/>
      </c>
      <c r="C115" s="71" t="str">
        <f ca="1">IFERROR(Mérföldkövek[[#This Row],[Kezdés]],"")</f>
        <v/>
      </c>
      <c r="D115" s="71" t="str">
        <f ca="1">IFERROR(Mérföldkövek[[#This Row],[Befejezés]],"")</f>
        <v/>
      </c>
      <c r="E115" s="70" t="str">
        <f>IFERROR(Mérföldkövek[[#This Row],[Kockázat]],"")</f>
        <v/>
      </c>
      <c r="F115" s="70" t="str">
        <f>IFERROR(Mérföldkövek[[#This Row],[Részleg 02]],"")</f>
        <v/>
      </c>
      <c r="G115" s="70" t="str">
        <f>IFERROR(Mérföldkövek[[#This Row],[Részleg 01]],"")</f>
        <v/>
      </c>
      <c r="H115" s="82" t="str">
        <f>IFERROR(Mérföldkövek[[#This Row],[Volumen]],"")</f>
        <v/>
      </c>
      <c r="I115" s="70" t="str">
        <f>IFERROR(Mérföldkövek[[#This Row],[Humánerő]],"")</f>
        <v/>
      </c>
      <c r="J115" s="80" t="str">
        <f>IFERROR(Mérföldkövek[[#This Row],[Egység idő]],"")</f>
        <v/>
      </c>
      <c r="K115" s="80">
        <f>IFERROR(Mérföldkövek[[#This Row],[Tervezett Munkaidő]],"")</f>
        <v>0</v>
      </c>
      <c r="L115" s="67" cm="1">
        <f t="array" aca="1" ref="L11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15" s="67" cm="1">
        <f t="array" aca="1" ref="M11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15" s="67" cm="1">
        <f t="array" aca="1" ref="N11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15" s="67" cm="1">
        <f t="array" aca="1" ref="O11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15" s="67" cm="1">
        <f t="array" aca="1" ref="P11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15" s="67" cm="1">
        <f t="array" aca="1" ref="Q11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15" s="67" cm="1">
        <f t="array" aca="1" ref="R11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15" s="67" cm="1">
        <f t="array" aca="1" ref="S11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15" s="67" cm="1">
        <f t="array" aca="1" ref="T11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15" s="67" cm="1">
        <f t="array" aca="1" ref="U11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15" s="67" cm="1">
        <f t="array" aca="1" ref="V11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15" s="67" cm="1">
        <f t="array" aca="1" ref="W11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15" s="67" cm="1">
        <f t="array" aca="1" ref="X11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15" s="67" cm="1">
        <f t="array" aca="1" ref="Y11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15" s="67" cm="1">
        <f t="array" aca="1" ref="Z11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15" s="67" cm="1">
        <f t="array" aca="1" ref="AA11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15" s="67" cm="1">
        <f t="array" aca="1" ref="AB11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15" s="67" cm="1">
        <f t="array" aca="1" ref="AC11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15" s="67" cm="1">
        <f t="array" aca="1" ref="AD11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15" s="67" cm="1">
        <f t="array" aca="1" ref="AE11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15" s="67" cm="1">
        <f t="array" aca="1" ref="AF11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15" s="67" cm="1">
        <f t="array" aca="1" ref="AG11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15" s="67" cm="1">
        <f t="array" aca="1" ref="AH11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15" s="67" cm="1">
        <f t="array" aca="1" ref="AI11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15" s="67" cm="1">
        <f t="array" aca="1" ref="AJ11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15" s="67" cm="1">
        <f t="array" aca="1" ref="AK11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15" s="67" cm="1">
        <f t="array" aca="1" ref="AL11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15" s="67" cm="1">
        <f t="array" aca="1" ref="AM11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15" s="67" cm="1">
        <f t="array" aca="1" ref="AN11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15" s="67" cm="1">
        <f t="array" aca="1" ref="AO11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15" s="67" cm="1">
        <f t="array" aca="1" ref="AP11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15" s="67" cm="1">
        <f t="array" aca="1" ref="AQ11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15" s="67" cm="1">
        <f t="array" aca="1" ref="AR11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15" s="67" cm="1">
        <f t="array" aca="1" ref="AS11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15" s="67" cm="1">
        <f t="array" aca="1" ref="AT11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15" s="67" cm="1">
        <f t="array" aca="1" ref="AU11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15" s="67" cm="1">
        <f t="array" aca="1" ref="AV11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15" s="67" cm="1">
        <f t="array" aca="1" ref="AW11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15" s="67" cm="1">
        <f t="array" aca="1" ref="AX11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15" s="67" cm="1">
        <f t="array" aca="1" ref="AY11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15" s="67" cm="1">
        <f t="array" aca="1" ref="AZ11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15" s="67" cm="1">
        <f t="array" aca="1" ref="BA11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16" spans="1:53" x14ac:dyDescent="0.3">
      <c r="A116" s="78" t="str">
        <f>IFERROR(Mérföldkövek[[#This Row],[Feladat ID]],"")</f>
        <v>-</v>
      </c>
      <c r="B116" s="70" t="str">
        <f>IFERROR(Mérföldkövek[[#This Row],[Feladat leírás]],"")</f>
        <v/>
      </c>
      <c r="C116" s="71" t="str">
        <f ca="1">IFERROR(Mérföldkövek[[#This Row],[Kezdés]],"")</f>
        <v/>
      </c>
      <c r="D116" s="71" t="str">
        <f ca="1">IFERROR(Mérföldkövek[[#This Row],[Befejezés]],"")</f>
        <v/>
      </c>
      <c r="E116" s="70" t="str">
        <f>IFERROR(Mérföldkövek[[#This Row],[Kockázat]],"")</f>
        <v/>
      </c>
      <c r="F116" s="70" t="str">
        <f>IFERROR(Mérföldkövek[[#This Row],[Részleg 02]],"")</f>
        <v/>
      </c>
      <c r="G116" s="70" t="str">
        <f>IFERROR(Mérföldkövek[[#This Row],[Részleg 01]],"")</f>
        <v/>
      </c>
      <c r="H116" s="82" t="str">
        <f>IFERROR(Mérföldkövek[[#This Row],[Volumen]],"")</f>
        <v/>
      </c>
      <c r="I116" s="70" t="str">
        <f>IFERROR(Mérföldkövek[[#This Row],[Humánerő]],"")</f>
        <v/>
      </c>
      <c r="J116" s="80" t="str">
        <f>IFERROR(Mérföldkövek[[#This Row],[Egység idő]],"")</f>
        <v/>
      </c>
      <c r="K116" s="80">
        <f>IFERROR(Mérföldkövek[[#This Row],[Tervezett Munkaidő]],"")</f>
        <v>0</v>
      </c>
      <c r="L116" s="67" cm="1">
        <f t="array" aca="1" ref="L11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16" s="67" cm="1">
        <f t="array" aca="1" ref="M11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16" s="67" cm="1">
        <f t="array" aca="1" ref="N11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16" s="67" cm="1">
        <f t="array" aca="1" ref="O11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16" s="67" cm="1">
        <f t="array" aca="1" ref="P11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16" s="67" cm="1">
        <f t="array" aca="1" ref="Q11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16" s="67" cm="1">
        <f t="array" aca="1" ref="R11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16" s="67" cm="1">
        <f t="array" aca="1" ref="S11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16" s="67" cm="1">
        <f t="array" aca="1" ref="T11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16" s="67" cm="1">
        <f t="array" aca="1" ref="U11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16" s="67" cm="1">
        <f t="array" aca="1" ref="V11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16" s="67" cm="1">
        <f t="array" aca="1" ref="W11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16" s="67" cm="1">
        <f t="array" aca="1" ref="X11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16" s="67" cm="1">
        <f t="array" aca="1" ref="Y11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16" s="67" cm="1">
        <f t="array" aca="1" ref="Z11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16" s="67" cm="1">
        <f t="array" aca="1" ref="AA11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16" s="67" cm="1">
        <f t="array" aca="1" ref="AB11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16" s="67" cm="1">
        <f t="array" aca="1" ref="AC11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16" s="67" cm="1">
        <f t="array" aca="1" ref="AD11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16" s="67" cm="1">
        <f t="array" aca="1" ref="AE11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16" s="67" cm="1">
        <f t="array" aca="1" ref="AF11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16" s="67" cm="1">
        <f t="array" aca="1" ref="AG11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16" s="67" cm="1">
        <f t="array" aca="1" ref="AH11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16" s="67" cm="1">
        <f t="array" aca="1" ref="AI11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16" s="67" cm="1">
        <f t="array" aca="1" ref="AJ11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16" s="67" cm="1">
        <f t="array" aca="1" ref="AK11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16" s="67" cm="1">
        <f t="array" aca="1" ref="AL11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16" s="67" cm="1">
        <f t="array" aca="1" ref="AM11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16" s="67" cm="1">
        <f t="array" aca="1" ref="AN11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16" s="67" cm="1">
        <f t="array" aca="1" ref="AO11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16" s="67" cm="1">
        <f t="array" aca="1" ref="AP11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16" s="67" cm="1">
        <f t="array" aca="1" ref="AQ11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16" s="67" cm="1">
        <f t="array" aca="1" ref="AR11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16" s="67" cm="1">
        <f t="array" aca="1" ref="AS11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16" s="67" cm="1">
        <f t="array" aca="1" ref="AT11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16" s="67" cm="1">
        <f t="array" aca="1" ref="AU11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16" s="67" cm="1">
        <f t="array" aca="1" ref="AV11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16" s="67" cm="1">
        <f t="array" aca="1" ref="AW11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16" s="67" cm="1">
        <f t="array" aca="1" ref="AX11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16" s="67" cm="1">
        <f t="array" aca="1" ref="AY11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16" s="67" cm="1">
        <f t="array" aca="1" ref="AZ11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16" s="67" cm="1">
        <f t="array" aca="1" ref="BA11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17" spans="1:53" x14ac:dyDescent="0.3">
      <c r="A117" s="78" t="str">
        <f>IFERROR(Mérföldkövek[[#This Row],[Feladat ID]],"")</f>
        <v>-</v>
      </c>
      <c r="B117" s="70" t="str">
        <f>IFERROR(Mérföldkövek[[#This Row],[Feladat leírás]],"")</f>
        <v/>
      </c>
      <c r="C117" s="71" t="str">
        <f ca="1">IFERROR(Mérföldkövek[[#This Row],[Kezdés]],"")</f>
        <v/>
      </c>
      <c r="D117" s="71" t="str">
        <f ca="1">IFERROR(Mérföldkövek[[#This Row],[Befejezés]],"")</f>
        <v/>
      </c>
      <c r="E117" s="70" t="str">
        <f>IFERROR(Mérföldkövek[[#This Row],[Kockázat]],"")</f>
        <v/>
      </c>
      <c r="F117" s="70" t="str">
        <f>IFERROR(Mérföldkövek[[#This Row],[Részleg 02]],"")</f>
        <v/>
      </c>
      <c r="G117" s="70" t="str">
        <f>IFERROR(Mérföldkövek[[#This Row],[Részleg 01]],"")</f>
        <v/>
      </c>
      <c r="H117" s="82" t="str">
        <f>IFERROR(Mérföldkövek[[#This Row],[Volumen]],"")</f>
        <v/>
      </c>
      <c r="I117" s="70" t="str">
        <f>IFERROR(Mérföldkövek[[#This Row],[Humánerő]],"")</f>
        <v/>
      </c>
      <c r="J117" s="80" t="str">
        <f>IFERROR(Mérföldkövek[[#This Row],[Egység idő]],"")</f>
        <v/>
      </c>
      <c r="K117" s="80">
        <f>IFERROR(Mérföldkövek[[#This Row],[Tervezett Munkaidő]],"")</f>
        <v>0</v>
      </c>
      <c r="L117" s="67" cm="1">
        <f t="array" aca="1" ref="L11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17" s="67" cm="1">
        <f t="array" aca="1" ref="M11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17" s="67" cm="1">
        <f t="array" aca="1" ref="N11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17" s="67" cm="1">
        <f t="array" aca="1" ref="O11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17" s="67" cm="1">
        <f t="array" aca="1" ref="P11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17" s="67" cm="1">
        <f t="array" aca="1" ref="Q11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17" s="67" cm="1">
        <f t="array" aca="1" ref="R11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17" s="67" cm="1">
        <f t="array" aca="1" ref="S11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17" s="67" cm="1">
        <f t="array" aca="1" ref="T11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17" s="67" cm="1">
        <f t="array" aca="1" ref="U11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17" s="67" cm="1">
        <f t="array" aca="1" ref="V11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17" s="67" cm="1">
        <f t="array" aca="1" ref="W11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17" s="67" cm="1">
        <f t="array" aca="1" ref="X11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17" s="67" cm="1">
        <f t="array" aca="1" ref="Y11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17" s="67" cm="1">
        <f t="array" aca="1" ref="Z11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17" s="67" cm="1">
        <f t="array" aca="1" ref="AA11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17" s="67" cm="1">
        <f t="array" aca="1" ref="AB11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17" s="67" cm="1">
        <f t="array" aca="1" ref="AC11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17" s="67" cm="1">
        <f t="array" aca="1" ref="AD11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17" s="67" cm="1">
        <f t="array" aca="1" ref="AE11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17" s="67" cm="1">
        <f t="array" aca="1" ref="AF11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17" s="67" cm="1">
        <f t="array" aca="1" ref="AG11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17" s="67" cm="1">
        <f t="array" aca="1" ref="AH11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17" s="67" cm="1">
        <f t="array" aca="1" ref="AI11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17" s="67" cm="1">
        <f t="array" aca="1" ref="AJ11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17" s="67" cm="1">
        <f t="array" aca="1" ref="AK11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17" s="67" cm="1">
        <f t="array" aca="1" ref="AL11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17" s="67" cm="1">
        <f t="array" aca="1" ref="AM11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17" s="67" cm="1">
        <f t="array" aca="1" ref="AN11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17" s="67" cm="1">
        <f t="array" aca="1" ref="AO11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17" s="67" cm="1">
        <f t="array" aca="1" ref="AP11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17" s="67" cm="1">
        <f t="array" aca="1" ref="AQ11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17" s="67" cm="1">
        <f t="array" aca="1" ref="AR11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17" s="67" cm="1">
        <f t="array" aca="1" ref="AS11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17" s="67" cm="1">
        <f t="array" aca="1" ref="AT11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17" s="67" cm="1">
        <f t="array" aca="1" ref="AU11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17" s="67" cm="1">
        <f t="array" aca="1" ref="AV11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17" s="67" cm="1">
        <f t="array" aca="1" ref="AW11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17" s="67" cm="1">
        <f t="array" aca="1" ref="AX11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17" s="67" cm="1">
        <f t="array" aca="1" ref="AY11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17" s="67" cm="1">
        <f t="array" aca="1" ref="AZ11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17" s="67" cm="1">
        <f t="array" aca="1" ref="BA11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18" spans="1:53" x14ac:dyDescent="0.3">
      <c r="A118" s="78" t="str">
        <f>IFERROR(Mérföldkövek[[#This Row],[Feladat ID]],"")</f>
        <v>-</v>
      </c>
      <c r="B118" s="70" t="str">
        <f>IFERROR(Mérföldkövek[[#This Row],[Feladat leírás]],"")</f>
        <v/>
      </c>
      <c r="C118" s="71" t="str">
        <f ca="1">IFERROR(Mérföldkövek[[#This Row],[Kezdés]],"")</f>
        <v/>
      </c>
      <c r="D118" s="71" t="str">
        <f ca="1">IFERROR(Mérföldkövek[[#This Row],[Befejezés]],"")</f>
        <v/>
      </c>
      <c r="E118" s="70" t="str">
        <f>IFERROR(Mérföldkövek[[#This Row],[Kockázat]],"")</f>
        <v/>
      </c>
      <c r="F118" s="70" t="str">
        <f>IFERROR(Mérföldkövek[[#This Row],[Részleg 02]],"")</f>
        <v/>
      </c>
      <c r="G118" s="70" t="str">
        <f>IFERROR(Mérföldkövek[[#This Row],[Részleg 01]],"")</f>
        <v/>
      </c>
      <c r="H118" s="82" t="str">
        <f>IFERROR(Mérföldkövek[[#This Row],[Volumen]],"")</f>
        <v/>
      </c>
      <c r="I118" s="70" t="str">
        <f>IFERROR(Mérföldkövek[[#This Row],[Humánerő]],"")</f>
        <v/>
      </c>
      <c r="J118" s="80" t="str">
        <f>IFERROR(Mérföldkövek[[#This Row],[Egység idő]],"")</f>
        <v/>
      </c>
      <c r="K118" s="80">
        <f>IFERROR(Mérföldkövek[[#This Row],[Tervezett Munkaidő]],"")</f>
        <v>0</v>
      </c>
      <c r="L118" s="67" cm="1">
        <f t="array" aca="1" ref="L11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18" s="67" cm="1">
        <f t="array" aca="1" ref="M11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18" s="67" cm="1">
        <f t="array" aca="1" ref="N11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18" s="67" cm="1">
        <f t="array" aca="1" ref="O11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18" s="67" cm="1">
        <f t="array" aca="1" ref="P11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18" s="67" cm="1">
        <f t="array" aca="1" ref="Q11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18" s="67" cm="1">
        <f t="array" aca="1" ref="R11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18" s="67" cm="1">
        <f t="array" aca="1" ref="S11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18" s="67" cm="1">
        <f t="array" aca="1" ref="T11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18" s="67" cm="1">
        <f t="array" aca="1" ref="U11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18" s="67" cm="1">
        <f t="array" aca="1" ref="V11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18" s="67" cm="1">
        <f t="array" aca="1" ref="W11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18" s="67" cm="1">
        <f t="array" aca="1" ref="X11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18" s="67" cm="1">
        <f t="array" aca="1" ref="Y11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18" s="67" cm="1">
        <f t="array" aca="1" ref="Z11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18" s="67" cm="1">
        <f t="array" aca="1" ref="AA11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18" s="67" cm="1">
        <f t="array" aca="1" ref="AB11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18" s="67" cm="1">
        <f t="array" aca="1" ref="AC11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18" s="67" cm="1">
        <f t="array" aca="1" ref="AD11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18" s="67" cm="1">
        <f t="array" aca="1" ref="AE11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18" s="67" cm="1">
        <f t="array" aca="1" ref="AF11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18" s="67" cm="1">
        <f t="array" aca="1" ref="AG11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18" s="67" cm="1">
        <f t="array" aca="1" ref="AH11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18" s="67" cm="1">
        <f t="array" aca="1" ref="AI11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18" s="67" cm="1">
        <f t="array" aca="1" ref="AJ11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18" s="67" cm="1">
        <f t="array" aca="1" ref="AK11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18" s="67" cm="1">
        <f t="array" aca="1" ref="AL11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18" s="67" cm="1">
        <f t="array" aca="1" ref="AM11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18" s="67" cm="1">
        <f t="array" aca="1" ref="AN11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18" s="67" cm="1">
        <f t="array" aca="1" ref="AO11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18" s="67" cm="1">
        <f t="array" aca="1" ref="AP11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18" s="67" cm="1">
        <f t="array" aca="1" ref="AQ11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18" s="67" cm="1">
        <f t="array" aca="1" ref="AR11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18" s="67" cm="1">
        <f t="array" aca="1" ref="AS11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18" s="67" cm="1">
        <f t="array" aca="1" ref="AT11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18" s="67" cm="1">
        <f t="array" aca="1" ref="AU11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18" s="67" cm="1">
        <f t="array" aca="1" ref="AV11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18" s="67" cm="1">
        <f t="array" aca="1" ref="AW11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18" s="67" cm="1">
        <f t="array" aca="1" ref="AX11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18" s="67" cm="1">
        <f t="array" aca="1" ref="AY11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18" s="67" cm="1">
        <f t="array" aca="1" ref="AZ11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18" s="67" cm="1">
        <f t="array" aca="1" ref="BA11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19" spans="1:53" x14ac:dyDescent="0.3">
      <c r="A119" s="78" t="str">
        <f>IFERROR(Mérföldkövek[[#This Row],[Feladat ID]],"")</f>
        <v>-</v>
      </c>
      <c r="B119" s="70" t="str">
        <f>IFERROR(Mérföldkövek[[#This Row],[Feladat leírás]],"")</f>
        <v/>
      </c>
      <c r="C119" s="71" t="str">
        <f ca="1">IFERROR(Mérföldkövek[[#This Row],[Kezdés]],"")</f>
        <v/>
      </c>
      <c r="D119" s="71" t="str">
        <f ca="1">IFERROR(Mérföldkövek[[#This Row],[Befejezés]],"")</f>
        <v/>
      </c>
      <c r="E119" s="70" t="str">
        <f>IFERROR(Mérföldkövek[[#This Row],[Kockázat]],"")</f>
        <v/>
      </c>
      <c r="F119" s="70" t="str">
        <f>IFERROR(Mérföldkövek[[#This Row],[Részleg 02]],"")</f>
        <v/>
      </c>
      <c r="G119" s="70" t="str">
        <f>IFERROR(Mérföldkövek[[#This Row],[Részleg 01]],"")</f>
        <v/>
      </c>
      <c r="H119" s="82" t="str">
        <f>IFERROR(Mérföldkövek[[#This Row],[Volumen]],"")</f>
        <v/>
      </c>
      <c r="I119" s="70" t="str">
        <f>IFERROR(Mérföldkövek[[#This Row],[Humánerő]],"")</f>
        <v/>
      </c>
      <c r="J119" s="80" t="str">
        <f>IFERROR(Mérföldkövek[[#This Row],[Egység idő]],"")</f>
        <v/>
      </c>
      <c r="K119" s="80">
        <f>IFERROR(Mérföldkövek[[#This Row],[Tervezett Munkaidő]],"")</f>
        <v>0</v>
      </c>
      <c r="L119" s="67" cm="1">
        <f t="array" aca="1" ref="L11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19" s="67" cm="1">
        <f t="array" aca="1" ref="M11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19" s="67" cm="1">
        <f t="array" aca="1" ref="N11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19" s="67" cm="1">
        <f t="array" aca="1" ref="O11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19" s="67" cm="1">
        <f t="array" aca="1" ref="P11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19" s="67" cm="1">
        <f t="array" aca="1" ref="Q11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19" s="67" cm="1">
        <f t="array" aca="1" ref="R11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19" s="67" cm="1">
        <f t="array" aca="1" ref="S11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19" s="67" cm="1">
        <f t="array" aca="1" ref="T11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19" s="67" cm="1">
        <f t="array" aca="1" ref="U11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19" s="67" cm="1">
        <f t="array" aca="1" ref="V11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19" s="67" cm="1">
        <f t="array" aca="1" ref="W11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19" s="67" cm="1">
        <f t="array" aca="1" ref="X11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19" s="67" cm="1">
        <f t="array" aca="1" ref="Y11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19" s="67" cm="1">
        <f t="array" aca="1" ref="Z11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19" s="67" cm="1">
        <f t="array" aca="1" ref="AA11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19" s="67" cm="1">
        <f t="array" aca="1" ref="AB11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19" s="67" cm="1">
        <f t="array" aca="1" ref="AC11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19" s="67" cm="1">
        <f t="array" aca="1" ref="AD11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19" s="67" cm="1">
        <f t="array" aca="1" ref="AE11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19" s="67" cm="1">
        <f t="array" aca="1" ref="AF11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19" s="67" cm="1">
        <f t="array" aca="1" ref="AG11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19" s="67" cm="1">
        <f t="array" aca="1" ref="AH11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19" s="67" cm="1">
        <f t="array" aca="1" ref="AI11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19" s="67" cm="1">
        <f t="array" aca="1" ref="AJ11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19" s="67" cm="1">
        <f t="array" aca="1" ref="AK11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19" s="67" cm="1">
        <f t="array" aca="1" ref="AL11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19" s="67" cm="1">
        <f t="array" aca="1" ref="AM11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19" s="67" cm="1">
        <f t="array" aca="1" ref="AN11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19" s="67" cm="1">
        <f t="array" aca="1" ref="AO11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19" s="67" cm="1">
        <f t="array" aca="1" ref="AP11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19" s="67" cm="1">
        <f t="array" aca="1" ref="AQ11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19" s="67" cm="1">
        <f t="array" aca="1" ref="AR11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19" s="67" cm="1">
        <f t="array" aca="1" ref="AS11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19" s="67" cm="1">
        <f t="array" aca="1" ref="AT11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19" s="67" cm="1">
        <f t="array" aca="1" ref="AU11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19" s="67" cm="1">
        <f t="array" aca="1" ref="AV11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19" s="67" cm="1">
        <f t="array" aca="1" ref="AW11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19" s="67" cm="1">
        <f t="array" aca="1" ref="AX11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19" s="67" cm="1">
        <f t="array" aca="1" ref="AY11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19" s="67" cm="1">
        <f t="array" aca="1" ref="AZ11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19" s="67" cm="1">
        <f t="array" aca="1" ref="BA11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20" spans="1:53" x14ac:dyDescent="0.3">
      <c r="A120" s="78" t="str">
        <f>IFERROR(Mérföldkövek[[#This Row],[Feladat ID]],"")</f>
        <v>-</v>
      </c>
      <c r="B120" s="70" t="str">
        <f>IFERROR(Mérföldkövek[[#This Row],[Feladat leírás]],"")</f>
        <v/>
      </c>
      <c r="C120" s="71" t="str">
        <f ca="1">IFERROR(Mérföldkövek[[#This Row],[Kezdés]],"")</f>
        <v/>
      </c>
      <c r="D120" s="71" t="str">
        <f ca="1">IFERROR(Mérföldkövek[[#This Row],[Befejezés]],"")</f>
        <v/>
      </c>
      <c r="E120" s="70" t="str">
        <f>IFERROR(Mérföldkövek[[#This Row],[Kockázat]],"")</f>
        <v/>
      </c>
      <c r="F120" s="70" t="str">
        <f>IFERROR(Mérföldkövek[[#This Row],[Részleg 02]],"")</f>
        <v/>
      </c>
      <c r="G120" s="70" t="str">
        <f>IFERROR(Mérföldkövek[[#This Row],[Részleg 01]],"")</f>
        <v/>
      </c>
      <c r="H120" s="82" t="str">
        <f>IFERROR(Mérföldkövek[[#This Row],[Volumen]],"")</f>
        <v/>
      </c>
      <c r="I120" s="70" t="str">
        <f>IFERROR(Mérföldkövek[[#This Row],[Humánerő]],"")</f>
        <v/>
      </c>
      <c r="J120" s="80" t="str">
        <f>IFERROR(Mérföldkövek[[#This Row],[Egység idő]],"")</f>
        <v/>
      </c>
      <c r="K120" s="80">
        <f>IFERROR(Mérföldkövek[[#This Row],[Tervezett Munkaidő]],"")</f>
        <v>0</v>
      </c>
      <c r="L120" s="67" cm="1">
        <f t="array" aca="1" ref="L12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20" s="67" cm="1">
        <f t="array" aca="1" ref="M12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20" s="67" cm="1">
        <f t="array" aca="1" ref="N12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20" s="67" cm="1">
        <f t="array" aca="1" ref="O12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20" s="67" cm="1">
        <f t="array" aca="1" ref="P12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20" s="67" cm="1">
        <f t="array" aca="1" ref="Q12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20" s="67" cm="1">
        <f t="array" aca="1" ref="R12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20" s="67" cm="1">
        <f t="array" aca="1" ref="S12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20" s="67" cm="1">
        <f t="array" aca="1" ref="T12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20" s="67" cm="1">
        <f t="array" aca="1" ref="U12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20" s="67" cm="1">
        <f t="array" aca="1" ref="V12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20" s="67" cm="1">
        <f t="array" aca="1" ref="W12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20" s="67" cm="1">
        <f t="array" aca="1" ref="X12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20" s="67" cm="1">
        <f t="array" aca="1" ref="Y12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20" s="67" cm="1">
        <f t="array" aca="1" ref="Z12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20" s="67" cm="1">
        <f t="array" aca="1" ref="AA12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20" s="67" cm="1">
        <f t="array" aca="1" ref="AB12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20" s="67" cm="1">
        <f t="array" aca="1" ref="AC12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20" s="67" cm="1">
        <f t="array" aca="1" ref="AD12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20" s="67" cm="1">
        <f t="array" aca="1" ref="AE12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20" s="67" cm="1">
        <f t="array" aca="1" ref="AF12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20" s="67" cm="1">
        <f t="array" aca="1" ref="AG12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20" s="67" cm="1">
        <f t="array" aca="1" ref="AH12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20" s="67" cm="1">
        <f t="array" aca="1" ref="AI12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20" s="67" cm="1">
        <f t="array" aca="1" ref="AJ12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20" s="67" cm="1">
        <f t="array" aca="1" ref="AK12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20" s="67" cm="1">
        <f t="array" aca="1" ref="AL12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20" s="67" cm="1">
        <f t="array" aca="1" ref="AM12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20" s="67" cm="1">
        <f t="array" aca="1" ref="AN12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20" s="67" cm="1">
        <f t="array" aca="1" ref="AO12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20" s="67" cm="1">
        <f t="array" aca="1" ref="AP12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20" s="67" cm="1">
        <f t="array" aca="1" ref="AQ12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20" s="67" cm="1">
        <f t="array" aca="1" ref="AR12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20" s="67" cm="1">
        <f t="array" aca="1" ref="AS12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20" s="67" cm="1">
        <f t="array" aca="1" ref="AT12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20" s="67" cm="1">
        <f t="array" aca="1" ref="AU12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20" s="67" cm="1">
        <f t="array" aca="1" ref="AV12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20" s="67" cm="1">
        <f t="array" aca="1" ref="AW12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20" s="67" cm="1">
        <f t="array" aca="1" ref="AX12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20" s="67" cm="1">
        <f t="array" aca="1" ref="AY12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20" s="67" cm="1">
        <f t="array" aca="1" ref="AZ12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20" s="67" cm="1">
        <f t="array" aca="1" ref="BA12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21" spans="1:53" x14ac:dyDescent="0.3">
      <c r="A121" s="78" t="str">
        <f>IFERROR(Mérföldkövek[[#This Row],[Feladat ID]],"")</f>
        <v>-</v>
      </c>
      <c r="B121" s="70" t="str">
        <f>IFERROR(Mérföldkövek[[#This Row],[Feladat leírás]],"")</f>
        <v/>
      </c>
      <c r="C121" s="71" t="str">
        <f ca="1">IFERROR(Mérföldkövek[[#This Row],[Kezdés]],"")</f>
        <v/>
      </c>
      <c r="D121" s="71" t="str">
        <f ca="1">IFERROR(Mérföldkövek[[#This Row],[Befejezés]],"")</f>
        <v/>
      </c>
      <c r="E121" s="70" t="str">
        <f>IFERROR(Mérföldkövek[[#This Row],[Kockázat]],"")</f>
        <v/>
      </c>
      <c r="F121" s="70" t="str">
        <f>IFERROR(Mérföldkövek[[#This Row],[Részleg 02]],"")</f>
        <v/>
      </c>
      <c r="G121" s="70" t="str">
        <f>IFERROR(Mérföldkövek[[#This Row],[Részleg 01]],"")</f>
        <v/>
      </c>
      <c r="H121" s="82" t="str">
        <f>IFERROR(Mérföldkövek[[#This Row],[Volumen]],"")</f>
        <v/>
      </c>
      <c r="I121" s="70" t="str">
        <f>IFERROR(Mérföldkövek[[#This Row],[Humánerő]],"")</f>
        <v/>
      </c>
      <c r="J121" s="80" t="str">
        <f>IFERROR(Mérföldkövek[[#This Row],[Egység idő]],"")</f>
        <v/>
      </c>
      <c r="K121" s="80">
        <f>IFERROR(Mérföldkövek[[#This Row],[Tervezett Munkaidő]],"")</f>
        <v>0</v>
      </c>
      <c r="L121" s="67" cm="1">
        <f t="array" aca="1" ref="L12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21" s="67" cm="1">
        <f t="array" aca="1" ref="M12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21" s="67" cm="1">
        <f t="array" aca="1" ref="N12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21" s="67" cm="1">
        <f t="array" aca="1" ref="O12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21" s="67" cm="1">
        <f t="array" aca="1" ref="P12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21" s="67" cm="1">
        <f t="array" aca="1" ref="Q12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21" s="67" cm="1">
        <f t="array" aca="1" ref="R12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21" s="67" cm="1">
        <f t="array" aca="1" ref="S12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21" s="67" cm="1">
        <f t="array" aca="1" ref="T12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21" s="67" cm="1">
        <f t="array" aca="1" ref="U12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21" s="67" cm="1">
        <f t="array" aca="1" ref="V12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21" s="67" cm="1">
        <f t="array" aca="1" ref="W12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21" s="67" cm="1">
        <f t="array" aca="1" ref="X12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21" s="67" cm="1">
        <f t="array" aca="1" ref="Y12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21" s="67" cm="1">
        <f t="array" aca="1" ref="Z12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21" s="67" cm="1">
        <f t="array" aca="1" ref="AA12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21" s="67" cm="1">
        <f t="array" aca="1" ref="AB12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21" s="67" cm="1">
        <f t="array" aca="1" ref="AC12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21" s="67" cm="1">
        <f t="array" aca="1" ref="AD12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21" s="67" cm="1">
        <f t="array" aca="1" ref="AE12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21" s="67" cm="1">
        <f t="array" aca="1" ref="AF12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21" s="67" cm="1">
        <f t="array" aca="1" ref="AG12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21" s="67" cm="1">
        <f t="array" aca="1" ref="AH12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21" s="67" cm="1">
        <f t="array" aca="1" ref="AI12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21" s="67" cm="1">
        <f t="array" aca="1" ref="AJ12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21" s="67" cm="1">
        <f t="array" aca="1" ref="AK12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21" s="67" cm="1">
        <f t="array" aca="1" ref="AL12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21" s="67" cm="1">
        <f t="array" aca="1" ref="AM12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21" s="67" cm="1">
        <f t="array" aca="1" ref="AN12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21" s="67" cm="1">
        <f t="array" aca="1" ref="AO12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21" s="67" cm="1">
        <f t="array" aca="1" ref="AP12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21" s="67" cm="1">
        <f t="array" aca="1" ref="AQ12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21" s="67" cm="1">
        <f t="array" aca="1" ref="AR12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21" s="67" cm="1">
        <f t="array" aca="1" ref="AS12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21" s="67" cm="1">
        <f t="array" aca="1" ref="AT12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21" s="67" cm="1">
        <f t="array" aca="1" ref="AU12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21" s="67" cm="1">
        <f t="array" aca="1" ref="AV12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21" s="67" cm="1">
        <f t="array" aca="1" ref="AW12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21" s="67" cm="1">
        <f t="array" aca="1" ref="AX12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21" s="67" cm="1">
        <f t="array" aca="1" ref="AY12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21" s="67" cm="1">
        <f t="array" aca="1" ref="AZ12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21" s="67" cm="1">
        <f t="array" aca="1" ref="BA12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22" spans="1:53" x14ac:dyDescent="0.3">
      <c r="A122" s="78" t="str">
        <f>IFERROR(Mérföldkövek[[#This Row],[Feladat ID]],"")</f>
        <v>-</v>
      </c>
      <c r="B122" s="70" t="str">
        <f>IFERROR(Mérföldkövek[[#This Row],[Feladat leírás]],"")</f>
        <v/>
      </c>
      <c r="C122" s="71" t="str">
        <f ca="1">IFERROR(Mérföldkövek[[#This Row],[Kezdés]],"")</f>
        <v/>
      </c>
      <c r="D122" s="71" t="str">
        <f ca="1">IFERROR(Mérföldkövek[[#This Row],[Befejezés]],"")</f>
        <v/>
      </c>
      <c r="E122" s="70" t="str">
        <f>IFERROR(Mérföldkövek[[#This Row],[Kockázat]],"")</f>
        <v/>
      </c>
      <c r="F122" s="70" t="str">
        <f>IFERROR(Mérföldkövek[[#This Row],[Részleg 02]],"")</f>
        <v/>
      </c>
      <c r="G122" s="70" t="str">
        <f>IFERROR(Mérföldkövek[[#This Row],[Részleg 01]],"")</f>
        <v/>
      </c>
      <c r="H122" s="82" t="str">
        <f>IFERROR(Mérföldkövek[[#This Row],[Volumen]],"")</f>
        <v/>
      </c>
      <c r="I122" s="70" t="str">
        <f>IFERROR(Mérföldkövek[[#This Row],[Humánerő]],"")</f>
        <v/>
      </c>
      <c r="J122" s="80" t="str">
        <f>IFERROR(Mérföldkövek[[#This Row],[Egység idő]],"")</f>
        <v/>
      </c>
      <c r="K122" s="80">
        <f>IFERROR(Mérföldkövek[[#This Row],[Tervezett Munkaidő]],"")</f>
        <v>0</v>
      </c>
      <c r="L122" s="67" cm="1">
        <f t="array" aca="1" ref="L12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22" s="67" cm="1">
        <f t="array" aca="1" ref="M12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22" s="67" cm="1">
        <f t="array" aca="1" ref="N12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22" s="67" cm="1">
        <f t="array" aca="1" ref="O12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22" s="67" cm="1">
        <f t="array" aca="1" ref="P12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22" s="67" cm="1">
        <f t="array" aca="1" ref="Q12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22" s="67" cm="1">
        <f t="array" aca="1" ref="R12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22" s="67" cm="1">
        <f t="array" aca="1" ref="S12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22" s="67" cm="1">
        <f t="array" aca="1" ref="T12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22" s="67" cm="1">
        <f t="array" aca="1" ref="U12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22" s="67" cm="1">
        <f t="array" aca="1" ref="V12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22" s="67" cm="1">
        <f t="array" aca="1" ref="W12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22" s="67" cm="1">
        <f t="array" aca="1" ref="X12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22" s="67" cm="1">
        <f t="array" aca="1" ref="Y12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22" s="67" cm="1">
        <f t="array" aca="1" ref="Z12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22" s="67" cm="1">
        <f t="array" aca="1" ref="AA12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22" s="67" cm="1">
        <f t="array" aca="1" ref="AB12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22" s="67" cm="1">
        <f t="array" aca="1" ref="AC12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22" s="67" cm="1">
        <f t="array" aca="1" ref="AD12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22" s="67" cm="1">
        <f t="array" aca="1" ref="AE12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22" s="67" cm="1">
        <f t="array" aca="1" ref="AF12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22" s="67" cm="1">
        <f t="array" aca="1" ref="AG12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22" s="67" cm="1">
        <f t="array" aca="1" ref="AH12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22" s="67" cm="1">
        <f t="array" aca="1" ref="AI12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22" s="67" cm="1">
        <f t="array" aca="1" ref="AJ12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22" s="67" cm="1">
        <f t="array" aca="1" ref="AK12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22" s="67" cm="1">
        <f t="array" aca="1" ref="AL12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22" s="67" cm="1">
        <f t="array" aca="1" ref="AM12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22" s="67" cm="1">
        <f t="array" aca="1" ref="AN12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22" s="67" cm="1">
        <f t="array" aca="1" ref="AO12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22" s="67" cm="1">
        <f t="array" aca="1" ref="AP12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22" s="67" cm="1">
        <f t="array" aca="1" ref="AQ12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22" s="67" cm="1">
        <f t="array" aca="1" ref="AR12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22" s="67" cm="1">
        <f t="array" aca="1" ref="AS12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22" s="67" cm="1">
        <f t="array" aca="1" ref="AT12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22" s="67" cm="1">
        <f t="array" aca="1" ref="AU12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22" s="67" cm="1">
        <f t="array" aca="1" ref="AV12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22" s="67" cm="1">
        <f t="array" aca="1" ref="AW12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22" s="67" cm="1">
        <f t="array" aca="1" ref="AX12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22" s="67" cm="1">
        <f t="array" aca="1" ref="AY12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22" s="67" cm="1">
        <f t="array" aca="1" ref="AZ12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22" s="67" cm="1">
        <f t="array" aca="1" ref="BA12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23" spans="1:53" x14ac:dyDescent="0.3">
      <c r="A123" s="78" t="str">
        <f>IFERROR(Mérföldkövek[[#This Row],[Feladat ID]],"")</f>
        <v>-</v>
      </c>
      <c r="B123" s="70" t="str">
        <f>IFERROR(Mérföldkövek[[#This Row],[Feladat leírás]],"")</f>
        <v/>
      </c>
      <c r="C123" s="71" t="str">
        <f ca="1">IFERROR(Mérföldkövek[[#This Row],[Kezdés]],"")</f>
        <v/>
      </c>
      <c r="D123" s="71" t="str">
        <f ca="1">IFERROR(Mérföldkövek[[#This Row],[Befejezés]],"")</f>
        <v/>
      </c>
      <c r="E123" s="70" t="str">
        <f>IFERROR(Mérföldkövek[[#This Row],[Kockázat]],"")</f>
        <v/>
      </c>
      <c r="F123" s="70" t="str">
        <f>IFERROR(Mérföldkövek[[#This Row],[Részleg 02]],"")</f>
        <v/>
      </c>
      <c r="G123" s="70" t="str">
        <f>IFERROR(Mérföldkövek[[#This Row],[Részleg 01]],"")</f>
        <v/>
      </c>
      <c r="H123" s="82" t="str">
        <f>IFERROR(Mérföldkövek[[#This Row],[Volumen]],"")</f>
        <v/>
      </c>
      <c r="I123" s="70" t="str">
        <f>IFERROR(Mérföldkövek[[#This Row],[Humánerő]],"")</f>
        <v/>
      </c>
      <c r="J123" s="80" t="str">
        <f>IFERROR(Mérföldkövek[[#This Row],[Egység idő]],"")</f>
        <v/>
      </c>
      <c r="K123" s="80">
        <f>IFERROR(Mérföldkövek[[#This Row],[Tervezett Munkaidő]],"")</f>
        <v>0</v>
      </c>
      <c r="L123" s="67" cm="1">
        <f t="array" aca="1" ref="L12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23" s="67" cm="1">
        <f t="array" aca="1" ref="M12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23" s="67" cm="1">
        <f t="array" aca="1" ref="N12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23" s="67" cm="1">
        <f t="array" aca="1" ref="O12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23" s="67" cm="1">
        <f t="array" aca="1" ref="P12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23" s="67" cm="1">
        <f t="array" aca="1" ref="Q12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23" s="67" cm="1">
        <f t="array" aca="1" ref="R12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23" s="67" cm="1">
        <f t="array" aca="1" ref="S12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23" s="67" cm="1">
        <f t="array" aca="1" ref="T12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23" s="67" cm="1">
        <f t="array" aca="1" ref="U12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23" s="67" cm="1">
        <f t="array" aca="1" ref="V12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23" s="67" cm="1">
        <f t="array" aca="1" ref="W12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23" s="67" cm="1">
        <f t="array" aca="1" ref="X12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23" s="67" cm="1">
        <f t="array" aca="1" ref="Y12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23" s="67" cm="1">
        <f t="array" aca="1" ref="Z12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23" s="67" cm="1">
        <f t="array" aca="1" ref="AA12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23" s="67" cm="1">
        <f t="array" aca="1" ref="AB12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23" s="67" cm="1">
        <f t="array" aca="1" ref="AC12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23" s="67" cm="1">
        <f t="array" aca="1" ref="AD12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23" s="67" cm="1">
        <f t="array" aca="1" ref="AE12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23" s="67" cm="1">
        <f t="array" aca="1" ref="AF12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23" s="67" cm="1">
        <f t="array" aca="1" ref="AG12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23" s="67" cm="1">
        <f t="array" aca="1" ref="AH12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23" s="67" cm="1">
        <f t="array" aca="1" ref="AI12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23" s="67" cm="1">
        <f t="array" aca="1" ref="AJ12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23" s="67" cm="1">
        <f t="array" aca="1" ref="AK12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23" s="67" cm="1">
        <f t="array" aca="1" ref="AL12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23" s="67" cm="1">
        <f t="array" aca="1" ref="AM12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23" s="67" cm="1">
        <f t="array" aca="1" ref="AN12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23" s="67" cm="1">
        <f t="array" aca="1" ref="AO12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23" s="67" cm="1">
        <f t="array" aca="1" ref="AP12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23" s="67" cm="1">
        <f t="array" aca="1" ref="AQ12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23" s="67" cm="1">
        <f t="array" aca="1" ref="AR12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23" s="67" cm="1">
        <f t="array" aca="1" ref="AS12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23" s="67" cm="1">
        <f t="array" aca="1" ref="AT12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23" s="67" cm="1">
        <f t="array" aca="1" ref="AU12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23" s="67" cm="1">
        <f t="array" aca="1" ref="AV12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23" s="67" cm="1">
        <f t="array" aca="1" ref="AW12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23" s="67" cm="1">
        <f t="array" aca="1" ref="AX12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23" s="67" cm="1">
        <f t="array" aca="1" ref="AY12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23" s="67" cm="1">
        <f t="array" aca="1" ref="AZ12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23" s="67" cm="1">
        <f t="array" aca="1" ref="BA12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24" spans="1:53" x14ac:dyDescent="0.3">
      <c r="A124" s="78" t="str">
        <f>IFERROR(Mérföldkövek[[#This Row],[Feladat ID]],"")</f>
        <v>-</v>
      </c>
      <c r="B124" s="70" t="str">
        <f>IFERROR(Mérföldkövek[[#This Row],[Feladat leírás]],"")</f>
        <v/>
      </c>
      <c r="C124" s="71" t="str">
        <f ca="1">IFERROR(Mérföldkövek[[#This Row],[Kezdés]],"")</f>
        <v/>
      </c>
      <c r="D124" s="71" t="str">
        <f ca="1">IFERROR(Mérföldkövek[[#This Row],[Befejezés]],"")</f>
        <v/>
      </c>
      <c r="E124" s="70" t="str">
        <f>IFERROR(Mérföldkövek[[#This Row],[Kockázat]],"")</f>
        <v/>
      </c>
      <c r="F124" s="70" t="str">
        <f>IFERROR(Mérföldkövek[[#This Row],[Részleg 02]],"")</f>
        <v/>
      </c>
      <c r="G124" s="70" t="str">
        <f>IFERROR(Mérföldkövek[[#This Row],[Részleg 01]],"")</f>
        <v/>
      </c>
      <c r="H124" s="82" t="str">
        <f>IFERROR(Mérföldkövek[[#This Row],[Volumen]],"")</f>
        <v/>
      </c>
      <c r="I124" s="70" t="str">
        <f>IFERROR(Mérföldkövek[[#This Row],[Humánerő]],"")</f>
        <v/>
      </c>
      <c r="J124" s="80" t="str">
        <f>IFERROR(Mérföldkövek[[#This Row],[Egység idő]],"")</f>
        <v/>
      </c>
      <c r="K124" s="80">
        <f>IFERROR(Mérföldkövek[[#This Row],[Tervezett Munkaidő]],"")</f>
        <v>0</v>
      </c>
      <c r="L124" s="67" cm="1">
        <f t="array" aca="1" ref="L12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24" s="67" cm="1">
        <f t="array" aca="1" ref="M12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24" s="67" cm="1">
        <f t="array" aca="1" ref="N12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24" s="67" cm="1">
        <f t="array" aca="1" ref="O12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24" s="67" cm="1">
        <f t="array" aca="1" ref="P12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24" s="67" cm="1">
        <f t="array" aca="1" ref="Q12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24" s="67" cm="1">
        <f t="array" aca="1" ref="R12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24" s="67" cm="1">
        <f t="array" aca="1" ref="S12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24" s="67" cm="1">
        <f t="array" aca="1" ref="T12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24" s="67" cm="1">
        <f t="array" aca="1" ref="U12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24" s="67" cm="1">
        <f t="array" aca="1" ref="V12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24" s="67" cm="1">
        <f t="array" aca="1" ref="W12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24" s="67" cm="1">
        <f t="array" aca="1" ref="X12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24" s="67" cm="1">
        <f t="array" aca="1" ref="Y12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24" s="67" cm="1">
        <f t="array" aca="1" ref="Z12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24" s="67" cm="1">
        <f t="array" aca="1" ref="AA12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24" s="67" cm="1">
        <f t="array" aca="1" ref="AB12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24" s="67" cm="1">
        <f t="array" aca="1" ref="AC12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24" s="67" cm="1">
        <f t="array" aca="1" ref="AD12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24" s="67" cm="1">
        <f t="array" aca="1" ref="AE12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24" s="67" cm="1">
        <f t="array" aca="1" ref="AF12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24" s="67" cm="1">
        <f t="array" aca="1" ref="AG12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24" s="67" cm="1">
        <f t="array" aca="1" ref="AH12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24" s="67" cm="1">
        <f t="array" aca="1" ref="AI12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24" s="67" cm="1">
        <f t="array" aca="1" ref="AJ12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24" s="67" cm="1">
        <f t="array" aca="1" ref="AK12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24" s="67" cm="1">
        <f t="array" aca="1" ref="AL12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24" s="67" cm="1">
        <f t="array" aca="1" ref="AM12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24" s="67" cm="1">
        <f t="array" aca="1" ref="AN12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24" s="67" cm="1">
        <f t="array" aca="1" ref="AO12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24" s="67" cm="1">
        <f t="array" aca="1" ref="AP12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24" s="67" cm="1">
        <f t="array" aca="1" ref="AQ12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24" s="67" cm="1">
        <f t="array" aca="1" ref="AR12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24" s="67" cm="1">
        <f t="array" aca="1" ref="AS12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24" s="67" cm="1">
        <f t="array" aca="1" ref="AT12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24" s="67" cm="1">
        <f t="array" aca="1" ref="AU12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24" s="67" cm="1">
        <f t="array" aca="1" ref="AV12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24" s="67" cm="1">
        <f t="array" aca="1" ref="AW12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24" s="67" cm="1">
        <f t="array" aca="1" ref="AX12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24" s="67" cm="1">
        <f t="array" aca="1" ref="AY12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24" s="67" cm="1">
        <f t="array" aca="1" ref="AZ12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24" s="67" cm="1">
        <f t="array" aca="1" ref="BA12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25" spans="1:53" x14ac:dyDescent="0.3">
      <c r="A125" s="78" t="str">
        <f>IFERROR(Mérföldkövek[[#This Row],[Feladat ID]],"")</f>
        <v>-</v>
      </c>
      <c r="B125" s="70" t="str">
        <f>IFERROR(Mérföldkövek[[#This Row],[Feladat leírás]],"")</f>
        <v/>
      </c>
      <c r="C125" s="71" t="str">
        <f ca="1">IFERROR(Mérföldkövek[[#This Row],[Kezdés]],"")</f>
        <v/>
      </c>
      <c r="D125" s="71" t="str">
        <f ca="1">IFERROR(Mérföldkövek[[#This Row],[Befejezés]],"")</f>
        <v/>
      </c>
      <c r="E125" s="70" t="str">
        <f>IFERROR(Mérföldkövek[[#This Row],[Kockázat]],"")</f>
        <v/>
      </c>
      <c r="F125" s="70" t="str">
        <f>IFERROR(Mérföldkövek[[#This Row],[Részleg 02]],"")</f>
        <v/>
      </c>
      <c r="G125" s="70" t="str">
        <f>IFERROR(Mérföldkövek[[#This Row],[Részleg 01]],"")</f>
        <v/>
      </c>
      <c r="H125" s="82" t="str">
        <f>IFERROR(Mérföldkövek[[#This Row],[Volumen]],"")</f>
        <v/>
      </c>
      <c r="I125" s="70" t="str">
        <f>IFERROR(Mérföldkövek[[#This Row],[Humánerő]],"")</f>
        <v/>
      </c>
      <c r="J125" s="80" t="str">
        <f>IFERROR(Mérföldkövek[[#This Row],[Egység idő]],"")</f>
        <v/>
      </c>
      <c r="K125" s="80">
        <f>IFERROR(Mérföldkövek[[#This Row],[Tervezett Munkaidő]],"")</f>
        <v>0</v>
      </c>
      <c r="L125" s="67" cm="1">
        <f t="array" aca="1" ref="L12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25" s="67" cm="1">
        <f t="array" aca="1" ref="M12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25" s="67" cm="1">
        <f t="array" aca="1" ref="N12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25" s="67" cm="1">
        <f t="array" aca="1" ref="O12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25" s="67" cm="1">
        <f t="array" aca="1" ref="P12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25" s="67" cm="1">
        <f t="array" aca="1" ref="Q12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25" s="67" cm="1">
        <f t="array" aca="1" ref="R12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25" s="67" cm="1">
        <f t="array" aca="1" ref="S12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25" s="67" cm="1">
        <f t="array" aca="1" ref="T12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25" s="67" cm="1">
        <f t="array" aca="1" ref="U12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25" s="67" cm="1">
        <f t="array" aca="1" ref="V12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25" s="67" cm="1">
        <f t="array" aca="1" ref="W12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25" s="67" cm="1">
        <f t="array" aca="1" ref="X12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25" s="67" cm="1">
        <f t="array" aca="1" ref="Y12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25" s="67" cm="1">
        <f t="array" aca="1" ref="Z12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25" s="67" cm="1">
        <f t="array" aca="1" ref="AA12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25" s="67" cm="1">
        <f t="array" aca="1" ref="AB12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25" s="67" cm="1">
        <f t="array" aca="1" ref="AC12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25" s="67" cm="1">
        <f t="array" aca="1" ref="AD12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25" s="67" cm="1">
        <f t="array" aca="1" ref="AE12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25" s="67" cm="1">
        <f t="array" aca="1" ref="AF12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25" s="67" cm="1">
        <f t="array" aca="1" ref="AG12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25" s="67" cm="1">
        <f t="array" aca="1" ref="AH12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25" s="67" cm="1">
        <f t="array" aca="1" ref="AI12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25" s="67" cm="1">
        <f t="array" aca="1" ref="AJ12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25" s="67" cm="1">
        <f t="array" aca="1" ref="AK12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25" s="67" cm="1">
        <f t="array" aca="1" ref="AL12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25" s="67" cm="1">
        <f t="array" aca="1" ref="AM12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25" s="67" cm="1">
        <f t="array" aca="1" ref="AN12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25" s="67" cm="1">
        <f t="array" aca="1" ref="AO12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25" s="67" cm="1">
        <f t="array" aca="1" ref="AP12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25" s="67" cm="1">
        <f t="array" aca="1" ref="AQ12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25" s="67" cm="1">
        <f t="array" aca="1" ref="AR12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25" s="67" cm="1">
        <f t="array" aca="1" ref="AS12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25" s="67" cm="1">
        <f t="array" aca="1" ref="AT12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25" s="67" cm="1">
        <f t="array" aca="1" ref="AU12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25" s="67" cm="1">
        <f t="array" aca="1" ref="AV12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25" s="67" cm="1">
        <f t="array" aca="1" ref="AW12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25" s="67" cm="1">
        <f t="array" aca="1" ref="AX12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25" s="67" cm="1">
        <f t="array" aca="1" ref="AY12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25" s="67" cm="1">
        <f t="array" aca="1" ref="AZ12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25" s="67" cm="1">
        <f t="array" aca="1" ref="BA12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26" spans="1:53" x14ac:dyDescent="0.3">
      <c r="A126" s="78" t="str">
        <f>IFERROR(Mérföldkövek[[#This Row],[Feladat ID]],"")</f>
        <v>-</v>
      </c>
      <c r="B126" s="70" t="str">
        <f>IFERROR(Mérföldkövek[[#This Row],[Feladat leírás]],"")</f>
        <v/>
      </c>
      <c r="C126" s="71" t="str">
        <f ca="1">IFERROR(Mérföldkövek[[#This Row],[Kezdés]],"")</f>
        <v/>
      </c>
      <c r="D126" s="71" t="str">
        <f ca="1">IFERROR(Mérföldkövek[[#This Row],[Befejezés]],"")</f>
        <v/>
      </c>
      <c r="E126" s="70" t="str">
        <f>IFERROR(Mérföldkövek[[#This Row],[Kockázat]],"")</f>
        <v/>
      </c>
      <c r="F126" s="70" t="str">
        <f>IFERROR(Mérföldkövek[[#This Row],[Részleg 02]],"")</f>
        <v/>
      </c>
      <c r="G126" s="70" t="str">
        <f>IFERROR(Mérföldkövek[[#This Row],[Részleg 01]],"")</f>
        <v/>
      </c>
      <c r="H126" s="82" t="str">
        <f>IFERROR(Mérföldkövek[[#This Row],[Volumen]],"")</f>
        <v/>
      </c>
      <c r="I126" s="70" t="str">
        <f>IFERROR(Mérföldkövek[[#This Row],[Humánerő]],"")</f>
        <v/>
      </c>
      <c r="J126" s="80" t="str">
        <f>IFERROR(Mérföldkövek[[#This Row],[Egység idő]],"")</f>
        <v/>
      </c>
      <c r="K126" s="80">
        <f>IFERROR(Mérföldkövek[[#This Row],[Tervezett Munkaidő]],"")</f>
        <v>0</v>
      </c>
      <c r="L126" s="67" cm="1">
        <f t="array" aca="1" ref="L12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26" s="67" cm="1">
        <f t="array" aca="1" ref="M12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26" s="67" cm="1">
        <f t="array" aca="1" ref="N12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26" s="67" cm="1">
        <f t="array" aca="1" ref="O12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26" s="67" cm="1">
        <f t="array" aca="1" ref="P12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26" s="67" cm="1">
        <f t="array" aca="1" ref="Q12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26" s="67" cm="1">
        <f t="array" aca="1" ref="R12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26" s="67" cm="1">
        <f t="array" aca="1" ref="S12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26" s="67" cm="1">
        <f t="array" aca="1" ref="T12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26" s="67" cm="1">
        <f t="array" aca="1" ref="U12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26" s="67" cm="1">
        <f t="array" aca="1" ref="V12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26" s="67" cm="1">
        <f t="array" aca="1" ref="W12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26" s="67" cm="1">
        <f t="array" aca="1" ref="X12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26" s="67" cm="1">
        <f t="array" aca="1" ref="Y12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26" s="67" cm="1">
        <f t="array" aca="1" ref="Z12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26" s="67" cm="1">
        <f t="array" aca="1" ref="AA12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26" s="67" cm="1">
        <f t="array" aca="1" ref="AB12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26" s="67" cm="1">
        <f t="array" aca="1" ref="AC12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26" s="67" cm="1">
        <f t="array" aca="1" ref="AD12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26" s="67" cm="1">
        <f t="array" aca="1" ref="AE12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26" s="67" cm="1">
        <f t="array" aca="1" ref="AF12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26" s="67" cm="1">
        <f t="array" aca="1" ref="AG12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26" s="67" cm="1">
        <f t="array" aca="1" ref="AH12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26" s="67" cm="1">
        <f t="array" aca="1" ref="AI12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26" s="67" cm="1">
        <f t="array" aca="1" ref="AJ12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26" s="67" cm="1">
        <f t="array" aca="1" ref="AK12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26" s="67" cm="1">
        <f t="array" aca="1" ref="AL12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26" s="67" cm="1">
        <f t="array" aca="1" ref="AM12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26" s="67" cm="1">
        <f t="array" aca="1" ref="AN12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26" s="67" cm="1">
        <f t="array" aca="1" ref="AO12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26" s="67" cm="1">
        <f t="array" aca="1" ref="AP12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26" s="67" cm="1">
        <f t="array" aca="1" ref="AQ12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26" s="67" cm="1">
        <f t="array" aca="1" ref="AR12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26" s="67" cm="1">
        <f t="array" aca="1" ref="AS12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26" s="67" cm="1">
        <f t="array" aca="1" ref="AT12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26" s="67" cm="1">
        <f t="array" aca="1" ref="AU12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26" s="67" cm="1">
        <f t="array" aca="1" ref="AV12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26" s="67" cm="1">
        <f t="array" aca="1" ref="AW12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26" s="67" cm="1">
        <f t="array" aca="1" ref="AX12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26" s="67" cm="1">
        <f t="array" aca="1" ref="AY12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26" s="67" cm="1">
        <f t="array" aca="1" ref="AZ12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26" s="67" cm="1">
        <f t="array" aca="1" ref="BA12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27" spans="1:53" x14ac:dyDescent="0.3">
      <c r="A127" s="78" t="str">
        <f>IFERROR(Mérföldkövek[[#This Row],[Feladat ID]],"")</f>
        <v>-</v>
      </c>
      <c r="B127" s="70" t="str">
        <f>IFERROR(Mérföldkövek[[#This Row],[Feladat leírás]],"")</f>
        <v/>
      </c>
      <c r="C127" s="71" t="str">
        <f ca="1">IFERROR(Mérföldkövek[[#This Row],[Kezdés]],"")</f>
        <v/>
      </c>
      <c r="D127" s="71" t="str">
        <f ca="1">IFERROR(Mérföldkövek[[#This Row],[Befejezés]],"")</f>
        <v/>
      </c>
      <c r="E127" s="70" t="str">
        <f>IFERROR(Mérföldkövek[[#This Row],[Kockázat]],"")</f>
        <v/>
      </c>
      <c r="F127" s="70" t="str">
        <f>IFERROR(Mérföldkövek[[#This Row],[Részleg 02]],"")</f>
        <v/>
      </c>
      <c r="G127" s="70" t="str">
        <f>IFERROR(Mérföldkövek[[#This Row],[Részleg 01]],"")</f>
        <v/>
      </c>
      <c r="H127" s="82" t="str">
        <f>IFERROR(Mérföldkövek[[#This Row],[Volumen]],"")</f>
        <v/>
      </c>
      <c r="I127" s="70" t="str">
        <f>IFERROR(Mérföldkövek[[#This Row],[Humánerő]],"")</f>
        <v/>
      </c>
      <c r="J127" s="80" t="str">
        <f>IFERROR(Mérföldkövek[[#This Row],[Egység idő]],"")</f>
        <v/>
      </c>
      <c r="K127" s="80">
        <f>IFERROR(Mérföldkövek[[#This Row],[Tervezett Munkaidő]],"")</f>
        <v>0</v>
      </c>
      <c r="L127" s="67" cm="1">
        <f t="array" aca="1" ref="L12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27" s="67" cm="1">
        <f t="array" aca="1" ref="M12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27" s="67" cm="1">
        <f t="array" aca="1" ref="N12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27" s="67" cm="1">
        <f t="array" aca="1" ref="O12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27" s="67" cm="1">
        <f t="array" aca="1" ref="P12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27" s="67" cm="1">
        <f t="array" aca="1" ref="Q12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27" s="67" cm="1">
        <f t="array" aca="1" ref="R12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27" s="67" cm="1">
        <f t="array" aca="1" ref="S12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27" s="67" cm="1">
        <f t="array" aca="1" ref="T12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27" s="67" cm="1">
        <f t="array" aca="1" ref="U12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27" s="67" cm="1">
        <f t="array" aca="1" ref="V12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27" s="67" cm="1">
        <f t="array" aca="1" ref="W12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27" s="67" cm="1">
        <f t="array" aca="1" ref="X12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27" s="67" cm="1">
        <f t="array" aca="1" ref="Y12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27" s="67" cm="1">
        <f t="array" aca="1" ref="Z12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27" s="67" cm="1">
        <f t="array" aca="1" ref="AA12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27" s="67" cm="1">
        <f t="array" aca="1" ref="AB12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27" s="67" cm="1">
        <f t="array" aca="1" ref="AC12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27" s="67" cm="1">
        <f t="array" aca="1" ref="AD12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27" s="67" cm="1">
        <f t="array" aca="1" ref="AE12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27" s="67" cm="1">
        <f t="array" aca="1" ref="AF12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27" s="67" cm="1">
        <f t="array" aca="1" ref="AG12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27" s="67" cm="1">
        <f t="array" aca="1" ref="AH12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27" s="67" cm="1">
        <f t="array" aca="1" ref="AI12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27" s="67" cm="1">
        <f t="array" aca="1" ref="AJ12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27" s="67" cm="1">
        <f t="array" aca="1" ref="AK12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27" s="67" cm="1">
        <f t="array" aca="1" ref="AL12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27" s="67" cm="1">
        <f t="array" aca="1" ref="AM12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27" s="67" cm="1">
        <f t="array" aca="1" ref="AN12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27" s="67" cm="1">
        <f t="array" aca="1" ref="AO12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27" s="67" cm="1">
        <f t="array" aca="1" ref="AP12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27" s="67" cm="1">
        <f t="array" aca="1" ref="AQ12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27" s="67" cm="1">
        <f t="array" aca="1" ref="AR12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27" s="67" cm="1">
        <f t="array" aca="1" ref="AS12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27" s="67" cm="1">
        <f t="array" aca="1" ref="AT12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27" s="67" cm="1">
        <f t="array" aca="1" ref="AU12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27" s="67" cm="1">
        <f t="array" aca="1" ref="AV12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27" s="67" cm="1">
        <f t="array" aca="1" ref="AW12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27" s="67" cm="1">
        <f t="array" aca="1" ref="AX12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27" s="67" cm="1">
        <f t="array" aca="1" ref="AY12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27" s="67" cm="1">
        <f t="array" aca="1" ref="AZ12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27" s="67" cm="1">
        <f t="array" aca="1" ref="BA12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28" spans="1:53" x14ac:dyDescent="0.3">
      <c r="A128" s="78" t="str">
        <f>IFERROR(Mérföldkövek[[#This Row],[Feladat ID]],"")</f>
        <v>-</v>
      </c>
      <c r="B128" s="70" t="str">
        <f>IFERROR(Mérföldkövek[[#This Row],[Feladat leírás]],"")</f>
        <v/>
      </c>
      <c r="C128" s="71" t="str">
        <f ca="1">IFERROR(Mérföldkövek[[#This Row],[Kezdés]],"")</f>
        <v/>
      </c>
      <c r="D128" s="71" t="str">
        <f ca="1">IFERROR(Mérföldkövek[[#This Row],[Befejezés]],"")</f>
        <v/>
      </c>
      <c r="E128" s="70" t="str">
        <f>IFERROR(Mérföldkövek[[#This Row],[Kockázat]],"")</f>
        <v/>
      </c>
      <c r="F128" s="70" t="str">
        <f>IFERROR(Mérföldkövek[[#This Row],[Részleg 02]],"")</f>
        <v/>
      </c>
      <c r="G128" s="70" t="str">
        <f>IFERROR(Mérföldkövek[[#This Row],[Részleg 01]],"")</f>
        <v/>
      </c>
      <c r="H128" s="82" t="str">
        <f>IFERROR(Mérföldkövek[[#This Row],[Volumen]],"")</f>
        <v/>
      </c>
      <c r="I128" s="70" t="str">
        <f>IFERROR(Mérföldkövek[[#This Row],[Humánerő]],"")</f>
        <v/>
      </c>
      <c r="J128" s="80" t="str">
        <f>IFERROR(Mérföldkövek[[#This Row],[Egység idő]],"")</f>
        <v/>
      </c>
      <c r="K128" s="80">
        <f>IFERROR(Mérföldkövek[[#This Row],[Tervezett Munkaidő]],"")</f>
        <v>0</v>
      </c>
      <c r="L128" s="67" cm="1">
        <f t="array" aca="1" ref="L12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28" s="67" cm="1">
        <f t="array" aca="1" ref="M12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28" s="67" cm="1">
        <f t="array" aca="1" ref="N12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28" s="67" cm="1">
        <f t="array" aca="1" ref="O12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28" s="67" cm="1">
        <f t="array" aca="1" ref="P12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28" s="67" cm="1">
        <f t="array" aca="1" ref="Q12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28" s="67" cm="1">
        <f t="array" aca="1" ref="R12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28" s="67" cm="1">
        <f t="array" aca="1" ref="S12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28" s="67" cm="1">
        <f t="array" aca="1" ref="T12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28" s="67" cm="1">
        <f t="array" aca="1" ref="U12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28" s="67" cm="1">
        <f t="array" aca="1" ref="V12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28" s="67" cm="1">
        <f t="array" aca="1" ref="W12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28" s="67" cm="1">
        <f t="array" aca="1" ref="X12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28" s="67" cm="1">
        <f t="array" aca="1" ref="Y12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28" s="67" cm="1">
        <f t="array" aca="1" ref="Z12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28" s="67" cm="1">
        <f t="array" aca="1" ref="AA12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28" s="67" cm="1">
        <f t="array" aca="1" ref="AB12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28" s="67" cm="1">
        <f t="array" aca="1" ref="AC12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28" s="67" cm="1">
        <f t="array" aca="1" ref="AD12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28" s="67" cm="1">
        <f t="array" aca="1" ref="AE12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28" s="67" cm="1">
        <f t="array" aca="1" ref="AF12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28" s="67" cm="1">
        <f t="array" aca="1" ref="AG12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28" s="67" cm="1">
        <f t="array" aca="1" ref="AH12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28" s="67" cm="1">
        <f t="array" aca="1" ref="AI12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28" s="67" cm="1">
        <f t="array" aca="1" ref="AJ12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28" s="67" cm="1">
        <f t="array" aca="1" ref="AK12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28" s="67" cm="1">
        <f t="array" aca="1" ref="AL12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28" s="67" cm="1">
        <f t="array" aca="1" ref="AM12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28" s="67" cm="1">
        <f t="array" aca="1" ref="AN12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28" s="67" cm="1">
        <f t="array" aca="1" ref="AO12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28" s="67" cm="1">
        <f t="array" aca="1" ref="AP12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28" s="67" cm="1">
        <f t="array" aca="1" ref="AQ12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28" s="67" cm="1">
        <f t="array" aca="1" ref="AR12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28" s="67" cm="1">
        <f t="array" aca="1" ref="AS12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28" s="67" cm="1">
        <f t="array" aca="1" ref="AT12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28" s="67" cm="1">
        <f t="array" aca="1" ref="AU12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28" s="67" cm="1">
        <f t="array" aca="1" ref="AV12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28" s="67" cm="1">
        <f t="array" aca="1" ref="AW12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28" s="67" cm="1">
        <f t="array" aca="1" ref="AX12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28" s="67" cm="1">
        <f t="array" aca="1" ref="AY12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28" s="67" cm="1">
        <f t="array" aca="1" ref="AZ12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28" s="67" cm="1">
        <f t="array" aca="1" ref="BA12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29" spans="1:53" x14ac:dyDescent="0.3">
      <c r="A129" s="78" t="str">
        <f>IFERROR(Mérföldkövek[[#This Row],[Feladat ID]],"")</f>
        <v>-</v>
      </c>
      <c r="B129" s="70" t="str">
        <f>IFERROR(Mérföldkövek[[#This Row],[Feladat leírás]],"")</f>
        <v/>
      </c>
      <c r="C129" s="71" t="str">
        <f ca="1">IFERROR(Mérföldkövek[[#This Row],[Kezdés]],"")</f>
        <v/>
      </c>
      <c r="D129" s="71" t="str">
        <f ca="1">IFERROR(Mérföldkövek[[#This Row],[Befejezés]],"")</f>
        <v/>
      </c>
      <c r="E129" s="70" t="str">
        <f>IFERROR(Mérföldkövek[[#This Row],[Kockázat]],"")</f>
        <v/>
      </c>
      <c r="F129" s="70" t="str">
        <f>IFERROR(Mérföldkövek[[#This Row],[Részleg 02]],"")</f>
        <v/>
      </c>
      <c r="G129" s="70" t="str">
        <f>IFERROR(Mérföldkövek[[#This Row],[Részleg 01]],"")</f>
        <v/>
      </c>
      <c r="H129" s="82" t="str">
        <f>IFERROR(Mérföldkövek[[#This Row],[Volumen]],"")</f>
        <v/>
      </c>
      <c r="I129" s="70" t="str">
        <f>IFERROR(Mérföldkövek[[#This Row],[Humánerő]],"")</f>
        <v/>
      </c>
      <c r="J129" s="80" t="str">
        <f>IFERROR(Mérföldkövek[[#This Row],[Egység idő]],"")</f>
        <v/>
      </c>
      <c r="K129" s="80">
        <f>IFERROR(Mérföldkövek[[#This Row],[Tervezett Munkaidő]],"")</f>
        <v>0</v>
      </c>
      <c r="L129" s="67" cm="1">
        <f t="array" aca="1" ref="L12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29" s="67" cm="1">
        <f t="array" aca="1" ref="M12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29" s="67" cm="1">
        <f t="array" aca="1" ref="N12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29" s="67" cm="1">
        <f t="array" aca="1" ref="O12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29" s="67" cm="1">
        <f t="array" aca="1" ref="P12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29" s="67" cm="1">
        <f t="array" aca="1" ref="Q12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29" s="67" cm="1">
        <f t="array" aca="1" ref="R12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29" s="67" cm="1">
        <f t="array" aca="1" ref="S12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29" s="67" cm="1">
        <f t="array" aca="1" ref="T12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29" s="67" cm="1">
        <f t="array" aca="1" ref="U12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29" s="67" cm="1">
        <f t="array" aca="1" ref="V12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29" s="67" cm="1">
        <f t="array" aca="1" ref="W12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29" s="67" cm="1">
        <f t="array" aca="1" ref="X12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29" s="67" cm="1">
        <f t="array" aca="1" ref="Y12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29" s="67" cm="1">
        <f t="array" aca="1" ref="Z12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29" s="67" cm="1">
        <f t="array" aca="1" ref="AA12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29" s="67" cm="1">
        <f t="array" aca="1" ref="AB12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29" s="67" cm="1">
        <f t="array" aca="1" ref="AC12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29" s="67" cm="1">
        <f t="array" aca="1" ref="AD12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29" s="67" cm="1">
        <f t="array" aca="1" ref="AE12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29" s="67" cm="1">
        <f t="array" aca="1" ref="AF12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29" s="67" cm="1">
        <f t="array" aca="1" ref="AG12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29" s="67" cm="1">
        <f t="array" aca="1" ref="AH12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29" s="67" cm="1">
        <f t="array" aca="1" ref="AI12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29" s="67" cm="1">
        <f t="array" aca="1" ref="AJ12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29" s="67" cm="1">
        <f t="array" aca="1" ref="AK12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29" s="67" cm="1">
        <f t="array" aca="1" ref="AL12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29" s="67" cm="1">
        <f t="array" aca="1" ref="AM12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29" s="67" cm="1">
        <f t="array" aca="1" ref="AN12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29" s="67" cm="1">
        <f t="array" aca="1" ref="AO12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29" s="67" cm="1">
        <f t="array" aca="1" ref="AP12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29" s="67" cm="1">
        <f t="array" aca="1" ref="AQ12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29" s="67" cm="1">
        <f t="array" aca="1" ref="AR12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29" s="67" cm="1">
        <f t="array" aca="1" ref="AS12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29" s="67" cm="1">
        <f t="array" aca="1" ref="AT12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29" s="67" cm="1">
        <f t="array" aca="1" ref="AU12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29" s="67" cm="1">
        <f t="array" aca="1" ref="AV12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29" s="67" cm="1">
        <f t="array" aca="1" ref="AW12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29" s="67" cm="1">
        <f t="array" aca="1" ref="AX12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29" s="67" cm="1">
        <f t="array" aca="1" ref="AY12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29" s="67" cm="1">
        <f t="array" aca="1" ref="AZ12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29" s="67" cm="1">
        <f t="array" aca="1" ref="BA12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30" spans="1:53" x14ac:dyDescent="0.3">
      <c r="A130" s="78" t="str">
        <f>IFERROR(Mérföldkövek[[#This Row],[Feladat ID]],"")</f>
        <v>-</v>
      </c>
      <c r="B130" s="70" t="str">
        <f>IFERROR(Mérföldkövek[[#This Row],[Feladat leírás]],"")</f>
        <v/>
      </c>
      <c r="C130" s="71" t="str">
        <f ca="1">IFERROR(Mérföldkövek[[#This Row],[Kezdés]],"")</f>
        <v/>
      </c>
      <c r="D130" s="71" t="str">
        <f ca="1">IFERROR(Mérföldkövek[[#This Row],[Befejezés]],"")</f>
        <v/>
      </c>
      <c r="E130" s="70" t="str">
        <f>IFERROR(Mérföldkövek[[#This Row],[Kockázat]],"")</f>
        <v/>
      </c>
      <c r="F130" s="70" t="str">
        <f>IFERROR(Mérföldkövek[[#This Row],[Részleg 02]],"")</f>
        <v/>
      </c>
      <c r="G130" s="70" t="str">
        <f>IFERROR(Mérföldkövek[[#This Row],[Részleg 01]],"")</f>
        <v/>
      </c>
      <c r="H130" s="82" t="str">
        <f>IFERROR(Mérföldkövek[[#This Row],[Volumen]],"")</f>
        <v/>
      </c>
      <c r="I130" s="70" t="str">
        <f>IFERROR(Mérföldkövek[[#This Row],[Humánerő]],"")</f>
        <v/>
      </c>
      <c r="J130" s="80" t="str">
        <f>IFERROR(Mérföldkövek[[#This Row],[Egység idő]],"")</f>
        <v/>
      </c>
      <c r="K130" s="80">
        <f>IFERROR(Mérföldkövek[[#This Row],[Tervezett Munkaidő]],"")</f>
        <v>0</v>
      </c>
      <c r="L130" s="67" cm="1">
        <f t="array" aca="1" ref="L13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30" s="67" cm="1">
        <f t="array" aca="1" ref="M13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30" s="67" cm="1">
        <f t="array" aca="1" ref="N13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30" s="67" cm="1">
        <f t="array" aca="1" ref="O13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30" s="67" cm="1">
        <f t="array" aca="1" ref="P13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30" s="67" cm="1">
        <f t="array" aca="1" ref="Q13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30" s="67" cm="1">
        <f t="array" aca="1" ref="R13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30" s="67" cm="1">
        <f t="array" aca="1" ref="S13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30" s="67" cm="1">
        <f t="array" aca="1" ref="T13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30" s="67" cm="1">
        <f t="array" aca="1" ref="U13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30" s="67" cm="1">
        <f t="array" aca="1" ref="V13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30" s="67" cm="1">
        <f t="array" aca="1" ref="W13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30" s="67" cm="1">
        <f t="array" aca="1" ref="X13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30" s="67" cm="1">
        <f t="array" aca="1" ref="Y13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30" s="67" cm="1">
        <f t="array" aca="1" ref="Z13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30" s="67" cm="1">
        <f t="array" aca="1" ref="AA13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30" s="67" cm="1">
        <f t="array" aca="1" ref="AB13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30" s="67" cm="1">
        <f t="array" aca="1" ref="AC13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30" s="67" cm="1">
        <f t="array" aca="1" ref="AD13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30" s="67" cm="1">
        <f t="array" aca="1" ref="AE13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30" s="67" cm="1">
        <f t="array" aca="1" ref="AF13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30" s="67" cm="1">
        <f t="array" aca="1" ref="AG13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30" s="67" cm="1">
        <f t="array" aca="1" ref="AH13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30" s="67" cm="1">
        <f t="array" aca="1" ref="AI13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30" s="67" cm="1">
        <f t="array" aca="1" ref="AJ13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30" s="67" cm="1">
        <f t="array" aca="1" ref="AK13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30" s="67" cm="1">
        <f t="array" aca="1" ref="AL13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30" s="67" cm="1">
        <f t="array" aca="1" ref="AM13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30" s="67" cm="1">
        <f t="array" aca="1" ref="AN13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30" s="67" cm="1">
        <f t="array" aca="1" ref="AO13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30" s="67" cm="1">
        <f t="array" aca="1" ref="AP13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30" s="67" cm="1">
        <f t="array" aca="1" ref="AQ13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30" s="67" cm="1">
        <f t="array" aca="1" ref="AR13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30" s="67" cm="1">
        <f t="array" aca="1" ref="AS13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30" s="67" cm="1">
        <f t="array" aca="1" ref="AT13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30" s="67" cm="1">
        <f t="array" aca="1" ref="AU13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30" s="67" cm="1">
        <f t="array" aca="1" ref="AV13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30" s="67" cm="1">
        <f t="array" aca="1" ref="AW13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30" s="67" cm="1">
        <f t="array" aca="1" ref="AX13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30" s="67" cm="1">
        <f t="array" aca="1" ref="AY13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30" s="67" cm="1">
        <f t="array" aca="1" ref="AZ13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30" s="67" cm="1">
        <f t="array" aca="1" ref="BA13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31" spans="1:53" x14ac:dyDescent="0.3">
      <c r="A131" s="78" t="str">
        <f>IFERROR(Mérföldkövek[[#This Row],[Feladat ID]],"")</f>
        <v>-</v>
      </c>
      <c r="B131" s="70" t="str">
        <f>IFERROR(Mérföldkövek[[#This Row],[Feladat leírás]],"")</f>
        <v/>
      </c>
      <c r="C131" s="71" t="str">
        <f ca="1">IFERROR(Mérföldkövek[[#This Row],[Kezdés]],"")</f>
        <v/>
      </c>
      <c r="D131" s="71" t="str">
        <f ca="1">IFERROR(Mérföldkövek[[#This Row],[Befejezés]],"")</f>
        <v/>
      </c>
      <c r="E131" s="70" t="str">
        <f>IFERROR(Mérföldkövek[[#This Row],[Kockázat]],"")</f>
        <v/>
      </c>
      <c r="F131" s="70" t="str">
        <f>IFERROR(Mérföldkövek[[#This Row],[Részleg 02]],"")</f>
        <v/>
      </c>
      <c r="G131" s="70" t="str">
        <f>IFERROR(Mérföldkövek[[#This Row],[Részleg 01]],"")</f>
        <v/>
      </c>
      <c r="H131" s="82" t="str">
        <f>IFERROR(Mérföldkövek[[#This Row],[Volumen]],"")</f>
        <v/>
      </c>
      <c r="I131" s="70" t="str">
        <f>IFERROR(Mérföldkövek[[#This Row],[Humánerő]],"")</f>
        <v/>
      </c>
      <c r="J131" s="80" t="str">
        <f>IFERROR(Mérföldkövek[[#This Row],[Egység idő]],"")</f>
        <v/>
      </c>
      <c r="K131" s="80">
        <f>IFERROR(Mérföldkövek[[#This Row],[Tervezett Munkaidő]],"")</f>
        <v>0</v>
      </c>
      <c r="L131" s="67" cm="1">
        <f t="array" aca="1" ref="L13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31" s="67" cm="1">
        <f t="array" aca="1" ref="M13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31" s="67" cm="1">
        <f t="array" aca="1" ref="N13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31" s="67" cm="1">
        <f t="array" aca="1" ref="O13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31" s="67" cm="1">
        <f t="array" aca="1" ref="P13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31" s="67" cm="1">
        <f t="array" aca="1" ref="Q13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31" s="67" cm="1">
        <f t="array" aca="1" ref="R13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31" s="67" cm="1">
        <f t="array" aca="1" ref="S13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31" s="67" cm="1">
        <f t="array" aca="1" ref="T13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31" s="67" cm="1">
        <f t="array" aca="1" ref="U13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31" s="67" cm="1">
        <f t="array" aca="1" ref="V13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31" s="67" cm="1">
        <f t="array" aca="1" ref="W13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31" s="67" cm="1">
        <f t="array" aca="1" ref="X13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31" s="67" cm="1">
        <f t="array" aca="1" ref="Y13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31" s="67" cm="1">
        <f t="array" aca="1" ref="Z13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31" s="67" cm="1">
        <f t="array" aca="1" ref="AA13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31" s="67" cm="1">
        <f t="array" aca="1" ref="AB13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31" s="67" cm="1">
        <f t="array" aca="1" ref="AC13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31" s="67" cm="1">
        <f t="array" aca="1" ref="AD13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31" s="67" cm="1">
        <f t="array" aca="1" ref="AE13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31" s="67" cm="1">
        <f t="array" aca="1" ref="AF13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31" s="67" cm="1">
        <f t="array" aca="1" ref="AG13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31" s="67" cm="1">
        <f t="array" aca="1" ref="AH13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31" s="67" cm="1">
        <f t="array" aca="1" ref="AI13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31" s="67" cm="1">
        <f t="array" aca="1" ref="AJ13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31" s="67" cm="1">
        <f t="array" aca="1" ref="AK13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31" s="67" cm="1">
        <f t="array" aca="1" ref="AL13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31" s="67" cm="1">
        <f t="array" aca="1" ref="AM13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31" s="67" cm="1">
        <f t="array" aca="1" ref="AN13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31" s="67" cm="1">
        <f t="array" aca="1" ref="AO13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31" s="67" cm="1">
        <f t="array" aca="1" ref="AP13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31" s="67" cm="1">
        <f t="array" aca="1" ref="AQ13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31" s="67" cm="1">
        <f t="array" aca="1" ref="AR13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31" s="67" cm="1">
        <f t="array" aca="1" ref="AS13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31" s="67" cm="1">
        <f t="array" aca="1" ref="AT13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31" s="67" cm="1">
        <f t="array" aca="1" ref="AU13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31" s="67" cm="1">
        <f t="array" aca="1" ref="AV13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31" s="67" cm="1">
        <f t="array" aca="1" ref="AW13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31" s="67" cm="1">
        <f t="array" aca="1" ref="AX13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31" s="67" cm="1">
        <f t="array" aca="1" ref="AY13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31" s="67" cm="1">
        <f t="array" aca="1" ref="AZ13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31" s="67" cm="1">
        <f t="array" aca="1" ref="BA13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32" spans="1:53" x14ac:dyDescent="0.3">
      <c r="A132" s="78" t="str">
        <f>IFERROR(Mérföldkövek[[#This Row],[Feladat ID]],"")</f>
        <v>-</v>
      </c>
      <c r="B132" s="70" t="str">
        <f>IFERROR(Mérföldkövek[[#This Row],[Feladat leírás]],"")</f>
        <v/>
      </c>
      <c r="C132" s="71" t="str">
        <f ca="1">IFERROR(Mérföldkövek[[#This Row],[Kezdés]],"")</f>
        <v/>
      </c>
      <c r="D132" s="71" t="str">
        <f ca="1">IFERROR(Mérföldkövek[[#This Row],[Befejezés]],"")</f>
        <v/>
      </c>
      <c r="E132" s="70" t="str">
        <f>IFERROR(Mérföldkövek[[#This Row],[Kockázat]],"")</f>
        <v/>
      </c>
      <c r="F132" s="70" t="str">
        <f>IFERROR(Mérföldkövek[[#This Row],[Részleg 02]],"")</f>
        <v/>
      </c>
      <c r="G132" s="70" t="str">
        <f>IFERROR(Mérföldkövek[[#This Row],[Részleg 01]],"")</f>
        <v/>
      </c>
      <c r="H132" s="82" t="str">
        <f>IFERROR(Mérföldkövek[[#This Row],[Volumen]],"")</f>
        <v/>
      </c>
      <c r="I132" s="70" t="str">
        <f>IFERROR(Mérföldkövek[[#This Row],[Humánerő]],"")</f>
        <v/>
      </c>
      <c r="J132" s="80" t="str">
        <f>IFERROR(Mérföldkövek[[#This Row],[Egység idő]],"")</f>
        <v/>
      </c>
      <c r="K132" s="80">
        <f>IFERROR(Mérföldkövek[[#This Row],[Tervezett Munkaidő]],"")</f>
        <v>0</v>
      </c>
      <c r="L132" s="67" cm="1">
        <f t="array" aca="1" ref="L13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32" s="67" cm="1">
        <f t="array" aca="1" ref="M13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32" s="67" cm="1">
        <f t="array" aca="1" ref="N13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32" s="67" cm="1">
        <f t="array" aca="1" ref="O13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32" s="67" cm="1">
        <f t="array" aca="1" ref="P13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32" s="67" cm="1">
        <f t="array" aca="1" ref="Q13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32" s="67" cm="1">
        <f t="array" aca="1" ref="R13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32" s="67" cm="1">
        <f t="array" aca="1" ref="S13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32" s="67" cm="1">
        <f t="array" aca="1" ref="T13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32" s="67" cm="1">
        <f t="array" aca="1" ref="U13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32" s="67" cm="1">
        <f t="array" aca="1" ref="V13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32" s="67" cm="1">
        <f t="array" aca="1" ref="W13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32" s="67" cm="1">
        <f t="array" aca="1" ref="X13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32" s="67" cm="1">
        <f t="array" aca="1" ref="Y13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32" s="67" cm="1">
        <f t="array" aca="1" ref="Z13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32" s="67" cm="1">
        <f t="array" aca="1" ref="AA13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32" s="67" cm="1">
        <f t="array" aca="1" ref="AB13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32" s="67" cm="1">
        <f t="array" aca="1" ref="AC13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32" s="67" cm="1">
        <f t="array" aca="1" ref="AD13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32" s="67" cm="1">
        <f t="array" aca="1" ref="AE13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32" s="67" cm="1">
        <f t="array" aca="1" ref="AF13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32" s="67" cm="1">
        <f t="array" aca="1" ref="AG13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32" s="67" cm="1">
        <f t="array" aca="1" ref="AH13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32" s="67" cm="1">
        <f t="array" aca="1" ref="AI13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32" s="67" cm="1">
        <f t="array" aca="1" ref="AJ13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32" s="67" cm="1">
        <f t="array" aca="1" ref="AK13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32" s="67" cm="1">
        <f t="array" aca="1" ref="AL13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32" s="67" cm="1">
        <f t="array" aca="1" ref="AM13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32" s="67" cm="1">
        <f t="array" aca="1" ref="AN13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32" s="67" cm="1">
        <f t="array" aca="1" ref="AO13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32" s="67" cm="1">
        <f t="array" aca="1" ref="AP13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32" s="67" cm="1">
        <f t="array" aca="1" ref="AQ13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32" s="67" cm="1">
        <f t="array" aca="1" ref="AR13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32" s="67" cm="1">
        <f t="array" aca="1" ref="AS13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32" s="67" cm="1">
        <f t="array" aca="1" ref="AT13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32" s="67" cm="1">
        <f t="array" aca="1" ref="AU13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32" s="67" cm="1">
        <f t="array" aca="1" ref="AV13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32" s="67" cm="1">
        <f t="array" aca="1" ref="AW13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32" s="67" cm="1">
        <f t="array" aca="1" ref="AX13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32" s="67" cm="1">
        <f t="array" aca="1" ref="AY13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32" s="67" cm="1">
        <f t="array" aca="1" ref="AZ13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32" s="67" cm="1">
        <f t="array" aca="1" ref="BA13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33" spans="1:53" x14ac:dyDescent="0.3">
      <c r="A133" s="78" t="str">
        <f>IFERROR(Mérföldkövek[[#This Row],[Feladat ID]],"")</f>
        <v>-</v>
      </c>
      <c r="B133" s="70" t="str">
        <f>IFERROR(Mérföldkövek[[#This Row],[Feladat leírás]],"")</f>
        <v/>
      </c>
      <c r="C133" s="71" t="str">
        <f ca="1">IFERROR(Mérföldkövek[[#This Row],[Kezdés]],"")</f>
        <v/>
      </c>
      <c r="D133" s="71" t="str">
        <f ca="1">IFERROR(Mérföldkövek[[#This Row],[Befejezés]],"")</f>
        <v/>
      </c>
      <c r="E133" s="70" t="str">
        <f>IFERROR(Mérföldkövek[[#This Row],[Kockázat]],"")</f>
        <v/>
      </c>
      <c r="F133" s="70" t="str">
        <f>IFERROR(Mérföldkövek[[#This Row],[Részleg 02]],"")</f>
        <v/>
      </c>
      <c r="G133" s="70" t="str">
        <f>IFERROR(Mérföldkövek[[#This Row],[Részleg 01]],"")</f>
        <v/>
      </c>
      <c r="H133" s="82" t="str">
        <f>IFERROR(Mérföldkövek[[#This Row],[Volumen]],"")</f>
        <v/>
      </c>
      <c r="I133" s="70" t="str">
        <f>IFERROR(Mérföldkövek[[#This Row],[Humánerő]],"")</f>
        <v/>
      </c>
      <c r="J133" s="80" t="str">
        <f>IFERROR(Mérföldkövek[[#This Row],[Egység idő]],"")</f>
        <v/>
      </c>
      <c r="K133" s="80">
        <f>IFERROR(Mérföldkövek[[#This Row],[Tervezett Munkaidő]],"")</f>
        <v>0</v>
      </c>
      <c r="L133" s="67" cm="1">
        <f t="array" aca="1" ref="L13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33" s="67" cm="1">
        <f t="array" aca="1" ref="M13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33" s="67" cm="1">
        <f t="array" aca="1" ref="N13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33" s="67" cm="1">
        <f t="array" aca="1" ref="O13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33" s="67" cm="1">
        <f t="array" aca="1" ref="P13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33" s="67" cm="1">
        <f t="array" aca="1" ref="Q13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33" s="67" cm="1">
        <f t="array" aca="1" ref="R13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33" s="67" cm="1">
        <f t="array" aca="1" ref="S13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33" s="67" cm="1">
        <f t="array" aca="1" ref="T13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33" s="67" cm="1">
        <f t="array" aca="1" ref="U13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33" s="67" cm="1">
        <f t="array" aca="1" ref="V13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33" s="67" cm="1">
        <f t="array" aca="1" ref="W13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33" s="67" cm="1">
        <f t="array" aca="1" ref="X13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33" s="67" cm="1">
        <f t="array" aca="1" ref="Y13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33" s="67" cm="1">
        <f t="array" aca="1" ref="Z13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33" s="67" cm="1">
        <f t="array" aca="1" ref="AA13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33" s="67" cm="1">
        <f t="array" aca="1" ref="AB13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33" s="67" cm="1">
        <f t="array" aca="1" ref="AC13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33" s="67" cm="1">
        <f t="array" aca="1" ref="AD13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33" s="67" cm="1">
        <f t="array" aca="1" ref="AE13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33" s="67" cm="1">
        <f t="array" aca="1" ref="AF13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33" s="67" cm="1">
        <f t="array" aca="1" ref="AG13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33" s="67" cm="1">
        <f t="array" aca="1" ref="AH13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33" s="67" cm="1">
        <f t="array" aca="1" ref="AI13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33" s="67" cm="1">
        <f t="array" aca="1" ref="AJ13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33" s="67" cm="1">
        <f t="array" aca="1" ref="AK13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33" s="67" cm="1">
        <f t="array" aca="1" ref="AL13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33" s="67" cm="1">
        <f t="array" aca="1" ref="AM13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33" s="67" cm="1">
        <f t="array" aca="1" ref="AN13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33" s="67" cm="1">
        <f t="array" aca="1" ref="AO13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33" s="67" cm="1">
        <f t="array" aca="1" ref="AP13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33" s="67" cm="1">
        <f t="array" aca="1" ref="AQ13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33" s="67" cm="1">
        <f t="array" aca="1" ref="AR13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33" s="67" cm="1">
        <f t="array" aca="1" ref="AS13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33" s="67" cm="1">
        <f t="array" aca="1" ref="AT13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33" s="67" cm="1">
        <f t="array" aca="1" ref="AU13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33" s="67" cm="1">
        <f t="array" aca="1" ref="AV13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33" s="67" cm="1">
        <f t="array" aca="1" ref="AW13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33" s="67" cm="1">
        <f t="array" aca="1" ref="AX13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33" s="67" cm="1">
        <f t="array" aca="1" ref="AY13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33" s="67" cm="1">
        <f t="array" aca="1" ref="AZ13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33" s="67" cm="1">
        <f t="array" aca="1" ref="BA13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34" spans="1:53" x14ac:dyDescent="0.3">
      <c r="A134" s="78" t="str">
        <f>IFERROR(Mérföldkövek[[#This Row],[Feladat ID]],"")</f>
        <v>-</v>
      </c>
      <c r="B134" s="70" t="str">
        <f>IFERROR(Mérföldkövek[[#This Row],[Feladat leírás]],"")</f>
        <v/>
      </c>
      <c r="C134" s="71" t="str">
        <f ca="1">IFERROR(Mérföldkövek[[#This Row],[Kezdés]],"")</f>
        <v/>
      </c>
      <c r="D134" s="71" t="str">
        <f ca="1">IFERROR(Mérföldkövek[[#This Row],[Befejezés]],"")</f>
        <v/>
      </c>
      <c r="E134" s="70" t="str">
        <f>IFERROR(Mérföldkövek[[#This Row],[Kockázat]],"")</f>
        <v/>
      </c>
      <c r="F134" s="70" t="str">
        <f>IFERROR(Mérföldkövek[[#This Row],[Részleg 02]],"")</f>
        <v/>
      </c>
      <c r="G134" s="70" t="str">
        <f>IFERROR(Mérföldkövek[[#This Row],[Részleg 01]],"")</f>
        <v/>
      </c>
      <c r="H134" s="82" t="str">
        <f>IFERROR(Mérföldkövek[[#This Row],[Volumen]],"")</f>
        <v/>
      </c>
      <c r="I134" s="70" t="str">
        <f>IFERROR(Mérföldkövek[[#This Row],[Humánerő]],"")</f>
        <v/>
      </c>
      <c r="J134" s="80" t="str">
        <f>IFERROR(Mérföldkövek[[#This Row],[Egység idő]],"")</f>
        <v/>
      </c>
      <c r="K134" s="80">
        <f>IFERROR(Mérföldkövek[[#This Row],[Tervezett Munkaidő]],"")</f>
        <v>0</v>
      </c>
      <c r="L134" s="67" cm="1">
        <f t="array" aca="1" ref="L13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34" s="67" cm="1">
        <f t="array" aca="1" ref="M13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34" s="67" cm="1">
        <f t="array" aca="1" ref="N13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34" s="67" cm="1">
        <f t="array" aca="1" ref="O13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34" s="67" cm="1">
        <f t="array" aca="1" ref="P13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34" s="67" cm="1">
        <f t="array" aca="1" ref="Q13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34" s="67" cm="1">
        <f t="array" aca="1" ref="R13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34" s="67" cm="1">
        <f t="array" aca="1" ref="S13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34" s="67" cm="1">
        <f t="array" aca="1" ref="T13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34" s="67" cm="1">
        <f t="array" aca="1" ref="U13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34" s="67" cm="1">
        <f t="array" aca="1" ref="V13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34" s="67" cm="1">
        <f t="array" aca="1" ref="W13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34" s="67" cm="1">
        <f t="array" aca="1" ref="X13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34" s="67" cm="1">
        <f t="array" aca="1" ref="Y13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34" s="67" cm="1">
        <f t="array" aca="1" ref="Z13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34" s="67" cm="1">
        <f t="array" aca="1" ref="AA13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34" s="67" cm="1">
        <f t="array" aca="1" ref="AB13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34" s="67" cm="1">
        <f t="array" aca="1" ref="AC13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34" s="67" cm="1">
        <f t="array" aca="1" ref="AD13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34" s="67" cm="1">
        <f t="array" aca="1" ref="AE13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34" s="67" cm="1">
        <f t="array" aca="1" ref="AF13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34" s="67" cm="1">
        <f t="array" aca="1" ref="AG13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34" s="67" cm="1">
        <f t="array" aca="1" ref="AH13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34" s="67" cm="1">
        <f t="array" aca="1" ref="AI13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34" s="67" cm="1">
        <f t="array" aca="1" ref="AJ13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34" s="67" cm="1">
        <f t="array" aca="1" ref="AK13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34" s="67" cm="1">
        <f t="array" aca="1" ref="AL13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34" s="67" cm="1">
        <f t="array" aca="1" ref="AM13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34" s="67" cm="1">
        <f t="array" aca="1" ref="AN13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34" s="67" cm="1">
        <f t="array" aca="1" ref="AO13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34" s="67" cm="1">
        <f t="array" aca="1" ref="AP13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34" s="67" cm="1">
        <f t="array" aca="1" ref="AQ13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34" s="67" cm="1">
        <f t="array" aca="1" ref="AR13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34" s="67" cm="1">
        <f t="array" aca="1" ref="AS13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34" s="67" cm="1">
        <f t="array" aca="1" ref="AT13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34" s="67" cm="1">
        <f t="array" aca="1" ref="AU13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34" s="67" cm="1">
        <f t="array" aca="1" ref="AV13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34" s="67" cm="1">
        <f t="array" aca="1" ref="AW13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34" s="67" cm="1">
        <f t="array" aca="1" ref="AX13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34" s="67" cm="1">
        <f t="array" aca="1" ref="AY13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34" s="67" cm="1">
        <f t="array" aca="1" ref="AZ13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34" s="67" cm="1">
        <f t="array" aca="1" ref="BA13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35" spans="1:53" x14ac:dyDescent="0.3">
      <c r="A135" s="78" t="str">
        <f>IFERROR(Mérföldkövek[[#This Row],[Feladat ID]],"")</f>
        <v>-</v>
      </c>
      <c r="B135" s="70" t="str">
        <f>IFERROR(Mérföldkövek[[#This Row],[Feladat leírás]],"")</f>
        <v/>
      </c>
      <c r="C135" s="71" t="str">
        <f ca="1">IFERROR(Mérföldkövek[[#This Row],[Kezdés]],"")</f>
        <v/>
      </c>
      <c r="D135" s="71" t="str">
        <f ca="1">IFERROR(Mérföldkövek[[#This Row],[Befejezés]],"")</f>
        <v/>
      </c>
      <c r="E135" s="70" t="str">
        <f>IFERROR(Mérföldkövek[[#This Row],[Kockázat]],"")</f>
        <v/>
      </c>
      <c r="F135" s="70" t="str">
        <f>IFERROR(Mérföldkövek[[#This Row],[Részleg 02]],"")</f>
        <v/>
      </c>
      <c r="G135" s="70" t="str">
        <f>IFERROR(Mérföldkövek[[#This Row],[Részleg 01]],"")</f>
        <v/>
      </c>
      <c r="H135" s="82" t="str">
        <f>IFERROR(Mérföldkövek[[#This Row],[Volumen]],"")</f>
        <v/>
      </c>
      <c r="I135" s="70" t="str">
        <f>IFERROR(Mérföldkövek[[#This Row],[Humánerő]],"")</f>
        <v/>
      </c>
      <c r="J135" s="80" t="str">
        <f>IFERROR(Mérföldkövek[[#This Row],[Egység idő]],"")</f>
        <v/>
      </c>
      <c r="K135" s="80">
        <f>IFERROR(Mérföldkövek[[#This Row],[Tervezett Munkaidő]],"")</f>
        <v>0</v>
      </c>
      <c r="L135" s="67" cm="1">
        <f t="array" aca="1" ref="L13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35" s="67" cm="1">
        <f t="array" aca="1" ref="M13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35" s="67" cm="1">
        <f t="array" aca="1" ref="N13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35" s="67" cm="1">
        <f t="array" aca="1" ref="O13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35" s="67" cm="1">
        <f t="array" aca="1" ref="P13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35" s="67" cm="1">
        <f t="array" aca="1" ref="Q13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35" s="67" cm="1">
        <f t="array" aca="1" ref="R13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35" s="67" cm="1">
        <f t="array" aca="1" ref="S13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35" s="67" cm="1">
        <f t="array" aca="1" ref="T13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35" s="67" cm="1">
        <f t="array" aca="1" ref="U13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35" s="67" cm="1">
        <f t="array" aca="1" ref="V13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35" s="67" cm="1">
        <f t="array" aca="1" ref="W13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35" s="67" cm="1">
        <f t="array" aca="1" ref="X13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35" s="67" cm="1">
        <f t="array" aca="1" ref="Y13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35" s="67" cm="1">
        <f t="array" aca="1" ref="Z13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35" s="67" cm="1">
        <f t="array" aca="1" ref="AA13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35" s="67" cm="1">
        <f t="array" aca="1" ref="AB13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35" s="67" cm="1">
        <f t="array" aca="1" ref="AC13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35" s="67" cm="1">
        <f t="array" aca="1" ref="AD13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35" s="67" cm="1">
        <f t="array" aca="1" ref="AE13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35" s="67" cm="1">
        <f t="array" aca="1" ref="AF13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35" s="67" cm="1">
        <f t="array" aca="1" ref="AG13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35" s="67" cm="1">
        <f t="array" aca="1" ref="AH13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35" s="67" cm="1">
        <f t="array" aca="1" ref="AI13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35" s="67" cm="1">
        <f t="array" aca="1" ref="AJ13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35" s="67" cm="1">
        <f t="array" aca="1" ref="AK13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35" s="67" cm="1">
        <f t="array" aca="1" ref="AL13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35" s="67" cm="1">
        <f t="array" aca="1" ref="AM13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35" s="67" cm="1">
        <f t="array" aca="1" ref="AN13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35" s="67" cm="1">
        <f t="array" aca="1" ref="AO13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35" s="67" cm="1">
        <f t="array" aca="1" ref="AP13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35" s="67" cm="1">
        <f t="array" aca="1" ref="AQ13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35" s="67" cm="1">
        <f t="array" aca="1" ref="AR13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35" s="67" cm="1">
        <f t="array" aca="1" ref="AS13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35" s="67" cm="1">
        <f t="array" aca="1" ref="AT13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35" s="67" cm="1">
        <f t="array" aca="1" ref="AU13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35" s="67" cm="1">
        <f t="array" aca="1" ref="AV13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35" s="67" cm="1">
        <f t="array" aca="1" ref="AW13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35" s="67" cm="1">
        <f t="array" aca="1" ref="AX13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35" s="67" cm="1">
        <f t="array" aca="1" ref="AY13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35" s="67" cm="1">
        <f t="array" aca="1" ref="AZ13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35" s="67" cm="1">
        <f t="array" aca="1" ref="BA13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36" spans="1:53" x14ac:dyDescent="0.3">
      <c r="A136" s="78" t="str">
        <f>IFERROR(Mérföldkövek[[#This Row],[Feladat ID]],"")</f>
        <v>-</v>
      </c>
      <c r="B136" s="70" t="str">
        <f>IFERROR(Mérföldkövek[[#This Row],[Feladat leírás]],"")</f>
        <v/>
      </c>
      <c r="C136" s="71" t="str">
        <f ca="1">IFERROR(Mérföldkövek[[#This Row],[Kezdés]],"")</f>
        <v/>
      </c>
      <c r="D136" s="71" t="str">
        <f ca="1">IFERROR(Mérföldkövek[[#This Row],[Befejezés]],"")</f>
        <v/>
      </c>
      <c r="E136" s="70" t="str">
        <f>IFERROR(Mérföldkövek[[#This Row],[Kockázat]],"")</f>
        <v/>
      </c>
      <c r="F136" s="70" t="str">
        <f>IFERROR(Mérföldkövek[[#This Row],[Részleg 02]],"")</f>
        <v/>
      </c>
      <c r="G136" s="70" t="str">
        <f>IFERROR(Mérföldkövek[[#This Row],[Részleg 01]],"")</f>
        <v/>
      </c>
      <c r="H136" s="82" t="str">
        <f>IFERROR(Mérföldkövek[[#This Row],[Volumen]],"")</f>
        <v/>
      </c>
      <c r="I136" s="70" t="str">
        <f>IFERROR(Mérföldkövek[[#This Row],[Humánerő]],"")</f>
        <v/>
      </c>
      <c r="J136" s="80" t="str">
        <f>IFERROR(Mérföldkövek[[#This Row],[Egység idő]],"")</f>
        <v/>
      </c>
      <c r="K136" s="80">
        <f>IFERROR(Mérföldkövek[[#This Row],[Tervezett Munkaidő]],"")</f>
        <v>0</v>
      </c>
      <c r="L136" s="67" cm="1">
        <f t="array" aca="1" ref="L13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36" s="67" cm="1">
        <f t="array" aca="1" ref="M13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36" s="67" cm="1">
        <f t="array" aca="1" ref="N13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36" s="67" cm="1">
        <f t="array" aca="1" ref="O13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36" s="67" cm="1">
        <f t="array" aca="1" ref="P13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36" s="67" cm="1">
        <f t="array" aca="1" ref="Q13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36" s="67" cm="1">
        <f t="array" aca="1" ref="R13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36" s="67" cm="1">
        <f t="array" aca="1" ref="S13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36" s="67" cm="1">
        <f t="array" aca="1" ref="T13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36" s="67" cm="1">
        <f t="array" aca="1" ref="U13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36" s="67" cm="1">
        <f t="array" aca="1" ref="V13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36" s="67" cm="1">
        <f t="array" aca="1" ref="W13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36" s="67" cm="1">
        <f t="array" aca="1" ref="X13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36" s="67" cm="1">
        <f t="array" aca="1" ref="Y13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36" s="67" cm="1">
        <f t="array" aca="1" ref="Z13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36" s="67" cm="1">
        <f t="array" aca="1" ref="AA13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36" s="67" cm="1">
        <f t="array" aca="1" ref="AB13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36" s="67" cm="1">
        <f t="array" aca="1" ref="AC13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36" s="67" cm="1">
        <f t="array" aca="1" ref="AD13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36" s="67" cm="1">
        <f t="array" aca="1" ref="AE13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36" s="67" cm="1">
        <f t="array" aca="1" ref="AF13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36" s="67" cm="1">
        <f t="array" aca="1" ref="AG13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36" s="67" cm="1">
        <f t="array" aca="1" ref="AH13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36" s="67" cm="1">
        <f t="array" aca="1" ref="AI13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36" s="67" cm="1">
        <f t="array" aca="1" ref="AJ13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36" s="67" cm="1">
        <f t="array" aca="1" ref="AK13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36" s="67" cm="1">
        <f t="array" aca="1" ref="AL13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36" s="67" cm="1">
        <f t="array" aca="1" ref="AM13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36" s="67" cm="1">
        <f t="array" aca="1" ref="AN13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36" s="67" cm="1">
        <f t="array" aca="1" ref="AO13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36" s="67" cm="1">
        <f t="array" aca="1" ref="AP13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36" s="67" cm="1">
        <f t="array" aca="1" ref="AQ13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36" s="67" cm="1">
        <f t="array" aca="1" ref="AR13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36" s="67" cm="1">
        <f t="array" aca="1" ref="AS13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36" s="67" cm="1">
        <f t="array" aca="1" ref="AT13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36" s="67" cm="1">
        <f t="array" aca="1" ref="AU13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36" s="67" cm="1">
        <f t="array" aca="1" ref="AV13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36" s="67" cm="1">
        <f t="array" aca="1" ref="AW13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36" s="67" cm="1">
        <f t="array" aca="1" ref="AX13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36" s="67" cm="1">
        <f t="array" aca="1" ref="AY13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36" s="67" cm="1">
        <f t="array" aca="1" ref="AZ13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36" s="67" cm="1">
        <f t="array" aca="1" ref="BA13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37" spans="1:53" x14ac:dyDescent="0.3">
      <c r="A137" s="78" t="str">
        <f>IFERROR(Mérföldkövek[[#This Row],[Feladat ID]],"")</f>
        <v>-</v>
      </c>
      <c r="B137" s="70" t="str">
        <f>IFERROR(Mérföldkövek[[#This Row],[Feladat leírás]],"")</f>
        <v/>
      </c>
      <c r="C137" s="71" t="str">
        <f ca="1">IFERROR(Mérföldkövek[[#This Row],[Kezdés]],"")</f>
        <v/>
      </c>
      <c r="D137" s="71" t="str">
        <f ca="1">IFERROR(Mérföldkövek[[#This Row],[Befejezés]],"")</f>
        <v/>
      </c>
      <c r="E137" s="70" t="str">
        <f>IFERROR(Mérföldkövek[[#This Row],[Kockázat]],"")</f>
        <v/>
      </c>
      <c r="F137" s="70" t="str">
        <f>IFERROR(Mérföldkövek[[#This Row],[Részleg 02]],"")</f>
        <v/>
      </c>
      <c r="G137" s="70" t="str">
        <f>IFERROR(Mérföldkövek[[#This Row],[Részleg 01]],"")</f>
        <v/>
      </c>
      <c r="H137" s="82" t="str">
        <f>IFERROR(Mérföldkövek[[#This Row],[Volumen]],"")</f>
        <v/>
      </c>
      <c r="I137" s="70" t="str">
        <f>IFERROR(Mérföldkövek[[#This Row],[Humánerő]],"")</f>
        <v/>
      </c>
      <c r="J137" s="80" t="str">
        <f>IFERROR(Mérföldkövek[[#This Row],[Egység idő]],"")</f>
        <v/>
      </c>
      <c r="K137" s="80">
        <f>IFERROR(Mérföldkövek[[#This Row],[Tervezett Munkaidő]],"")</f>
        <v>0</v>
      </c>
      <c r="L137" s="67" cm="1">
        <f t="array" aca="1" ref="L13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37" s="67" cm="1">
        <f t="array" aca="1" ref="M13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37" s="67" cm="1">
        <f t="array" aca="1" ref="N13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37" s="67" cm="1">
        <f t="array" aca="1" ref="O13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37" s="67" cm="1">
        <f t="array" aca="1" ref="P13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37" s="67" cm="1">
        <f t="array" aca="1" ref="Q13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37" s="67" cm="1">
        <f t="array" aca="1" ref="R13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37" s="67" cm="1">
        <f t="array" aca="1" ref="S13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37" s="67" cm="1">
        <f t="array" aca="1" ref="T13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37" s="67" cm="1">
        <f t="array" aca="1" ref="U13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37" s="67" cm="1">
        <f t="array" aca="1" ref="V13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37" s="67" cm="1">
        <f t="array" aca="1" ref="W13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37" s="67" cm="1">
        <f t="array" aca="1" ref="X13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37" s="67" cm="1">
        <f t="array" aca="1" ref="Y13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37" s="67" cm="1">
        <f t="array" aca="1" ref="Z13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37" s="67" cm="1">
        <f t="array" aca="1" ref="AA13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37" s="67" cm="1">
        <f t="array" aca="1" ref="AB13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37" s="67" cm="1">
        <f t="array" aca="1" ref="AC13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37" s="67" cm="1">
        <f t="array" aca="1" ref="AD13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37" s="67" cm="1">
        <f t="array" aca="1" ref="AE13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37" s="67" cm="1">
        <f t="array" aca="1" ref="AF13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37" s="67" cm="1">
        <f t="array" aca="1" ref="AG13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37" s="67" cm="1">
        <f t="array" aca="1" ref="AH13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37" s="67" cm="1">
        <f t="array" aca="1" ref="AI13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37" s="67" cm="1">
        <f t="array" aca="1" ref="AJ13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37" s="67" cm="1">
        <f t="array" aca="1" ref="AK13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37" s="67" cm="1">
        <f t="array" aca="1" ref="AL13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37" s="67" cm="1">
        <f t="array" aca="1" ref="AM13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37" s="67" cm="1">
        <f t="array" aca="1" ref="AN13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37" s="67" cm="1">
        <f t="array" aca="1" ref="AO13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37" s="67" cm="1">
        <f t="array" aca="1" ref="AP13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37" s="67" cm="1">
        <f t="array" aca="1" ref="AQ13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37" s="67" cm="1">
        <f t="array" aca="1" ref="AR13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37" s="67" cm="1">
        <f t="array" aca="1" ref="AS13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37" s="67" cm="1">
        <f t="array" aca="1" ref="AT13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37" s="67" cm="1">
        <f t="array" aca="1" ref="AU13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37" s="67" cm="1">
        <f t="array" aca="1" ref="AV13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37" s="67" cm="1">
        <f t="array" aca="1" ref="AW13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37" s="67" cm="1">
        <f t="array" aca="1" ref="AX13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37" s="67" cm="1">
        <f t="array" aca="1" ref="AY13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37" s="67" cm="1">
        <f t="array" aca="1" ref="AZ13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37" s="67" cm="1">
        <f t="array" aca="1" ref="BA13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38" spans="1:53" x14ac:dyDescent="0.3">
      <c r="A138" s="78" t="str">
        <f>IFERROR(Mérföldkövek[[#This Row],[Feladat ID]],"")</f>
        <v>-</v>
      </c>
      <c r="B138" s="70" t="str">
        <f>IFERROR(Mérföldkövek[[#This Row],[Feladat leírás]],"")</f>
        <v/>
      </c>
      <c r="C138" s="71" t="str">
        <f ca="1">IFERROR(Mérföldkövek[[#This Row],[Kezdés]],"")</f>
        <v/>
      </c>
      <c r="D138" s="71" t="str">
        <f ca="1">IFERROR(Mérföldkövek[[#This Row],[Befejezés]],"")</f>
        <v/>
      </c>
      <c r="E138" s="70" t="str">
        <f>IFERROR(Mérföldkövek[[#This Row],[Kockázat]],"")</f>
        <v/>
      </c>
      <c r="F138" s="70" t="str">
        <f>IFERROR(Mérföldkövek[[#This Row],[Részleg 02]],"")</f>
        <v/>
      </c>
      <c r="G138" s="70" t="str">
        <f>IFERROR(Mérföldkövek[[#This Row],[Részleg 01]],"")</f>
        <v/>
      </c>
      <c r="H138" s="82" t="str">
        <f>IFERROR(Mérföldkövek[[#This Row],[Volumen]],"")</f>
        <v/>
      </c>
      <c r="I138" s="70" t="str">
        <f>IFERROR(Mérföldkövek[[#This Row],[Humánerő]],"")</f>
        <v/>
      </c>
      <c r="J138" s="80" t="str">
        <f>IFERROR(Mérföldkövek[[#This Row],[Egység idő]],"")</f>
        <v/>
      </c>
      <c r="K138" s="80">
        <f>IFERROR(Mérföldkövek[[#This Row],[Tervezett Munkaidő]],"")</f>
        <v>0</v>
      </c>
      <c r="L138" s="67" cm="1">
        <f t="array" aca="1" ref="L13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38" s="67" cm="1">
        <f t="array" aca="1" ref="M13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38" s="67" cm="1">
        <f t="array" aca="1" ref="N13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38" s="67" cm="1">
        <f t="array" aca="1" ref="O13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38" s="67" cm="1">
        <f t="array" aca="1" ref="P13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38" s="67" cm="1">
        <f t="array" aca="1" ref="Q13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38" s="67" cm="1">
        <f t="array" aca="1" ref="R13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38" s="67" cm="1">
        <f t="array" aca="1" ref="S13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38" s="67" cm="1">
        <f t="array" aca="1" ref="T13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38" s="67" cm="1">
        <f t="array" aca="1" ref="U13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38" s="67" cm="1">
        <f t="array" aca="1" ref="V13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38" s="67" cm="1">
        <f t="array" aca="1" ref="W13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38" s="67" cm="1">
        <f t="array" aca="1" ref="X13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38" s="67" cm="1">
        <f t="array" aca="1" ref="Y13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38" s="67" cm="1">
        <f t="array" aca="1" ref="Z13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38" s="67" cm="1">
        <f t="array" aca="1" ref="AA13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38" s="67" cm="1">
        <f t="array" aca="1" ref="AB13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38" s="67" cm="1">
        <f t="array" aca="1" ref="AC13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38" s="67" cm="1">
        <f t="array" aca="1" ref="AD13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38" s="67" cm="1">
        <f t="array" aca="1" ref="AE13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38" s="67" cm="1">
        <f t="array" aca="1" ref="AF13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38" s="67" cm="1">
        <f t="array" aca="1" ref="AG13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38" s="67" cm="1">
        <f t="array" aca="1" ref="AH13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38" s="67" cm="1">
        <f t="array" aca="1" ref="AI13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38" s="67" cm="1">
        <f t="array" aca="1" ref="AJ13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38" s="67" cm="1">
        <f t="array" aca="1" ref="AK13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38" s="67" cm="1">
        <f t="array" aca="1" ref="AL13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38" s="67" cm="1">
        <f t="array" aca="1" ref="AM13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38" s="67" cm="1">
        <f t="array" aca="1" ref="AN13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38" s="67" cm="1">
        <f t="array" aca="1" ref="AO13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38" s="67" cm="1">
        <f t="array" aca="1" ref="AP13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38" s="67" cm="1">
        <f t="array" aca="1" ref="AQ13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38" s="67" cm="1">
        <f t="array" aca="1" ref="AR13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38" s="67" cm="1">
        <f t="array" aca="1" ref="AS13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38" s="67" cm="1">
        <f t="array" aca="1" ref="AT13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38" s="67" cm="1">
        <f t="array" aca="1" ref="AU13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38" s="67" cm="1">
        <f t="array" aca="1" ref="AV13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38" s="67" cm="1">
        <f t="array" aca="1" ref="AW13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38" s="67" cm="1">
        <f t="array" aca="1" ref="AX13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38" s="67" cm="1">
        <f t="array" aca="1" ref="AY13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38" s="67" cm="1">
        <f t="array" aca="1" ref="AZ13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38" s="67" cm="1">
        <f t="array" aca="1" ref="BA13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39" spans="1:53" x14ac:dyDescent="0.3">
      <c r="A139" s="78" t="str">
        <f>IFERROR(Mérföldkövek[[#This Row],[Feladat ID]],"")</f>
        <v>-</v>
      </c>
      <c r="B139" s="70" t="str">
        <f>IFERROR(Mérföldkövek[[#This Row],[Feladat leírás]],"")</f>
        <v/>
      </c>
      <c r="C139" s="71" t="str">
        <f ca="1">IFERROR(Mérföldkövek[[#This Row],[Kezdés]],"")</f>
        <v/>
      </c>
      <c r="D139" s="71" t="str">
        <f ca="1">IFERROR(Mérföldkövek[[#This Row],[Befejezés]],"")</f>
        <v/>
      </c>
      <c r="E139" s="70" t="str">
        <f>IFERROR(Mérföldkövek[[#This Row],[Kockázat]],"")</f>
        <v/>
      </c>
      <c r="F139" s="70" t="str">
        <f>IFERROR(Mérföldkövek[[#This Row],[Részleg 02]],"")</f>
        <v/>
      </c>
      <c r="G139" s="70" t="str">
        <f>IFERROR(Mérföldkövek[[#This Row],[Részleg 01]],"")</f>
        <v/>
      </c>
      <c r="H139" s="82" t="str">
        <f>IFERROR(Mérföldkövek[[#This Row],[Volumen]],"")</f>
        <v/>
      </c>
      <c r="I139" s="70" t="str">
        <f>IFERROR(Mérföldkövek[[#This Row],[Humánerő]],"")</f>
        <v/>
      </c>
      <c r="J139" s="80" t="str">
        <f>IFERROR(Mérföldkövek[[#This Row],[Egység idő]],"")</f>
        <v/>
      </c>
      <c r="K139" s="80">
        <f>IFERROR(Mérföldkövek[[#This Row],[Tervezett Munkaidő]],"")</f>
        <v>0</v>
      </c>
      <c r="L139" s="67" cm="1">
        <f t="array" aca="1" ref="L13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39" s="67" cm="1">
        <f t="array" aca="1" ref="M13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39" s="67" cm="1">
        <f t="array" aca="1" ref="N13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39" s="67" cm="1">
        <f t="array" aca="1" ref="O13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39" s="67" cm="1">
        <f t="array" aca="1" ref="P13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39" s="67" cm="1">
        <f t="array" aca="1" ref="Q13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39" s="67" cm="1">
        <f t="array" aca="1" ref="R13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39" s="67" cm="1">
        <f t="array" aca="1" ref="S13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39" s="67" cm="1">
        <f t="array" aca="1" ref="T13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39" s="67" cm="1">
        <f t="array" aca="1" ref="U13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39" s="67" cm="1">
        <f t="array" aca="1" ref="V13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39" s="67" cm="1">
        <f t="array" aca="1" ref="W13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39" s="67" cm="1">
        <f t="array" aca="1" ref="X13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39" s="67" cm="1">
        <f t="array" aca="1" ref="Y13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39" s="67" cm="1">
        <f t="array" aca="1" ref="Z13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39" s="67" cm="1">
        <f t="array" aca="1" ref="AA13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39" s="67" cm="1">
        <f t="array" aca="1" ref="AB13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39" s="67" cm="1">
        <f t="array" aca="1" ref="AC13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39" s="67" cm="1">
        <f t="array" aca="1" ref="AD13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39" s="67" cm="1">
        <f t="array" aca="1" ref="AE13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39" s="67" cm="1">
        <f t="array" aca="1" ref="AF13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39" s="67" cm="1">
        <f t="array" aca="1" ref="AG13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39" s="67" cm="1">
        <f t="array" aca="1" ref="AH13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39" s="67" cm="1">
        <f t="array" aca="1" ref="AI13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39" s="67" cm="1">
        <f t="array" aca="1" ref="AJ13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39" s="67" cm="1">
        <f t="array" aca="1" ref="AK13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39" s="67" cm="1">
        <f t="array" aca="1" ref="AL13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39" s="67" cm="1">
        <f t="array" aca="1" ref="AM13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39" s="67" cm="1">
        <f t="array" aca="1" ref="AN13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39" s="67" cm="1">
        <f t="array" aca="1" ref="AO13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39" s="67" cm="1">
        <f t="array" aca="1" ref="AP13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39" s="67" cm="1">
        <f t="array" aca="1" ref="AQ13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39" s="67" cm="1">
        <f t="array" aca="1" ref="AR13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39" s="67" cm="1">
        <f t="array" aca="1" ref="AS13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39" s="67" cm="1">
        <f t="array" aca="1" ref="AT13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39" s="67" cm="1">
        <f t="array" aca="1" ref="AU13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39" s="67" cm="1">
        <f t="array" aca="1" ref="AV13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39" s="67" cm="1">
        <f t="array" aca="1" ref="AW13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39" s="67" cm="1">
        <f t="array" aca="1" ref="AX13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39" s="67" cm="1">
        <f t="array" aca="1" ref="AY13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39" s="67" cm="1">
        <f t="array" aca="1" ref="AZ13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39" s="67" cm="1">
        <f t="array" aca="1" ref="BA13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40" spans="1:53" x14ac:dyDescent="0.3">
      <c r="A140" s="78" t="str">
        <f>IFERROR(Mérföldkövek[[#This Row],[Feladat ID]],"")</f>
        <v>-</v>
      </c>
      <c r="B140" s="70" t="str">
        <f>IFERROR(Mérföldkövek[[#This Row],[Feladat leírás]],"")</f>
        <v/>
      </c>
      <c r="C140" s="71" t="str">
        <f ca="1">IFERROR(Mérföldkövek[[#This Row],[Kezdés]],"")</f>
        <v/>
      </c>
      <c r="D140" s="71" t="str">
        <f ca="1">IFERROR(Mérföldkövek[[#This Row],[Befejezés]],"")</f>
        <v/>
      </c>
      <c r="E140" s="70" t="str">
        <f>IFERROR(Mérföldkövek[[#This Row],[Kockázat]],"")</f>
        <v/>
      </c>
      <c r="F140" s="70" t="str">
        <f>IFERROR(Mérföldkövek[[#This Row],[Részleg 02]],"")</f>
        <v/>
      </c>
      <c r="G140" s="70" t="str">
        <f>IFERROR(Mérföldkövek[[#This Row],[Részleg 01]],"")</f>
        <v/>
      </c>
      <c r="H140" s="82" t="str">
        <f>IFERROR(Mérföldkövek[[#This Row],[Volumen]],"")</f>
        <v/>
      </c>
      <c r="I140" s="70" t="str">
        <f>IFERROR(Mérföldkövek[[#This Row],[Humánerő]],"")</f>
        <v/>
      </c>
      <c r="J140" s="80" t="str">
        <f>IFERROR(Mérföldkövek[[#This Row],[Egység idő]],"")</f>
        <v/>
      </c>
      <c r="K140" s="80">
        <f>IFERROR(Mérföldkövek[[#This Row],[Tervezett Munkaidő]],"")</f>
        <v>0</v>
      </c>
      <c r="L140" s="67" cm="1">
        <f t="array" aca="1" ref="L14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40" s="67" cm="1">
        <f t="array" aca="1" ref="M14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40" s="67" cm="1">
        <f t="array" aca="1" ref="N14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40" s="67" cm="1">
        <f t="array" aca="1" ref="O14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40" s="67" cm="1">
        <f t="array" aca="1" ref="P14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40" s="67" cm="1">
        <f t="array" aca="1" ref="Q14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40" s="67" cm="1">
        <f t="array" aca="1" ref="R14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40" s="67" cm="1">
        <f t="array" aca="1" ref="S14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40" s="67" cm="1">
        <f t="array" aca="1" ref="T14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40" s="67" cm="1">
        <f t="array" aca="1" ref="U14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40" s="67" cm="1">
        <f t="array" aca="1" ref="V14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40" s="67" cm="1">
        <f t="array" aca="1" ref="W14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40" s="67" cm="1">
        <f t="array" aca="1" ref="X14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40" s="67" cm="1">
        <f t="array" aca="1" ref="Y14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40" s="67" cm="1">
        <f t="array" aca="1" ref="Z14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40" s="67" cm="1">
        <f t="array" aca="1" ref="AA14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40" s="67" cm="1">
        <f t="array" aca="1" ref="AB14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40" s="67" cm="1">
        <f t="array" aca="1" ref="AC14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40" s="67" cm="1">
        <f t="array" aca="1" ref="AD14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40" s="67" cm="1">
        <f t="array" aca="1" ref="AE14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40" s="67" cm="1">
        <f t="array" aca="1" ref="AF14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40" s="67" cm="1">
        <f t="array" aca="1" ref="AG14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40" s="67" cm="1">
        <f t="array" aca="1" ref="AH14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40" s="67" cm="1">
        <f t="array" aca="1" ref="AI14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40" s="67" cm="1">
        <f t="array" aca="1" ref="AJ14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40" s="67" cm="1">
        <f t="array" aca="1" ref="AK14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40" s="67" cm="1">
        <f t="array" aca="1" ref="AL14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40" s="67" cm="1">
        <f t="array" aca="1" ref="AM14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40" s="67" cm="1">
        <f t="array" aca="1" ref="AN14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40" s="67" cm="1">
        <f t="array" aca="1" ref="AO14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40" s="67" cm="1">
        <f t="array" aca="1" ref="AP14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40" s="67" cm="1">
        <f t="array" aca="1" ref="AQ14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40" s="67" cm="1">
        <f t="array" aca="1" ref="AR14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40" s="67" cm="1">
        <f t="array" aca="1" ref="AS14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40" s="67" cm="1">
        <f t="array" aca="1" ref="AT14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40" s="67" cm="1">
        <f t="array" aca="1" ref="AU14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40" s="67" cm="1">
        <f t="array" aca="1" ref="AV14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40" s="67" cm="1">
        <f t="array" aca="1" ref="AW14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40" s="67" cm="1">
        <f t="array" aca="1" ref="AX14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40" s="67" cm="1">
        <f t="array" aca="1" ref="AY14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40" s="67" cm="1">
        <f t="array" aca="1" ref="AZ14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40" s="67" cm="1">
        <f t="array" aca="1" ref="BA14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41" spans="1:53" x14ac:dyDescent="0.3">
      <c r="A141" s="78" t="str">
        <f>IFERROR(Mérföldkövek[[#This Row],[Feladat ID]],"")</f>
        <v>-</v>
      </c>
      <c r="B141" s="70" t="str">
        <f>IFERROR(Mérföldkövek[[#This Row],[Feladat leírás]],"")</f>
        <v/>
      </c>
      <c r="C141" s="71" t="str">
        <f ca="1">IFERROR(Mérföldkövek[[#This Row],[Kezdés]],"")</f>
        <v/>
      </c>
      <c r="D141" s="71" t="str">
        <f ca="1">IFERROR(Mérföldkövek[[#This Row],[Befejezés]],"")</f>
        <v/>
      </c>
      <c r="E141" s="70" t="str">
        <f>IFERROR(Mérföldkövek[[#This Row],[Kockázat]],"")</f>
        <v/>
      </c>
      <c r="F141" s="70" t="str">
        <f>IFERROR(Mérföldkövek[[#This Row],[Részleg 02]],"")</f>
        <v/>
      </c>
      <c r="G141" s="70" t="str">
        <f>IFERROR(Mérföldkövek[[#This Row],[Részleg 01]],"")</f>
        <v/>
      </c>
      <c r="H141" s="82" t="str">
        <f>IFERROR(Mérföldkövek[[#This Row],[Volumen]],"")</f>
        <v/>
      </c>
      <c r="I141" s="70" t="str">
        <f>IFERROR(Mérföldkövek[[#This Row],[Humánerő]],"")</f>
        <v/>
      </c>
      <c r="J141" s="80" t="str">
        <f>IFERROR(Mérföldkövek[[#This Row],[Egység idő]],"")</f>
        <v/>
      </c>
      <c r="K141" s="80">
        <f>IFERROR(Mérföldkövek[[#This Row],[Tervezett Munkaidő]],"")</f>
        <v>0</v>
      </c>
      <c r="L141" s="67" cm="1">
        <f t="array" aca="1" ref="L14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41" s="67" cm="1">
        <f t="array" aca="1" ref="M14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41" s="67" cm="1">
        <f t="array" aca="1" ref="N14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41" s="67" cm="1">
        <f t="array" aca="1" ref="O14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41" s="67" cm="1">
        <f t="array" aca="1" ref="P14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41" s="67" cm="1">
        <f t="array" aca="1" ref="Q14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41" s="67" cm="1">
        <f t="array" aca="1" ref="R14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41" s="67" cm="1">
        <f t="array" aca="1" ref="S14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41" s="67" cm="1">
        <f t="array" aca="1" ref="T14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41" s="67" cm="1">
        <f t="array" aca="1" ref="U14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41" s="67" cm="1">
        <f t="array" aca="1" ref="V14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41" s="67" cm="1">
        <f t="array" aca="1" ref="W14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41" s="67" cm="1">
        <f t="array" aca="1" ref="X14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41" s="67" cm="1">
        <f t="array" aca="1" ref="Y14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41" s="67" cm="1">
        <f t="array" aca="1" ref="Z14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41" s="67" cm="1">
        <f t="array" aca="1" ref="AA14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41" s="67" cm="1">
        <f t="array" aca="1" ref="AB14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41" s="67" cm="1">
        <f t="array" aca="1" ref="AC14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41" s="67" cm="1">
        <f t="array" aca="1" ref="AD14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41" s="67" cm="1">
        <f t="array" aca="1" ref="AE14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41" s="67" cm="1">
        <f t="array" aca="1" ref="AF14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41" s="67" cm="1">
        <f t="array" aca="1" ref="AG14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41" s="67" cm="1">
        <f t="array" aca="1" ref="AH14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41" s="67" cm="1">
        <f t="array" aca="1" ref="AI14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41" s="67" cm="1">
        <f t="array" aca="1" ref="AJ14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41" s="67" cm="1">
        <f t="array" aca="1" ref="AK14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41" s="67" cm="1">
        <f t="array" aca="1" ref="AL14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41" s="67" cm="1">
        <f t="array" aca="1" ref="AM14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41" s="67" cm="1">
        <f t="array" aca="1" ref="AN14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41" s="67" cm="1">
        <f t="array" aca="1" ref="AO14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41" s="67" cm="1">
        <f t="array" aca="1" ref="AP14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41" s="67" cm="1">
        <f t="array" aca="1" ref="AQ14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41" s="67" cm="1">
        <f t="array" aca="1" ref="AR14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41" s="67" cm="1">
        <f t="array" aca="1" ref="AS14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41" s="67" cm="1">
        <f t="array" aca="1" ref="AT14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41" s="67" cm="1">
        <f t="array" aca="1" ref="AU14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41" s="67" cm="1">
        <f t="array" aca="1" ref="AV14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41" s="67" cm="1">
        <f t="array" aca="1" ref="AW14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41" s="67" cm="1">
        <f t="array" aca="1" ref="AX14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41" s="67" cm="1">
        <f t="array" aca="1" ref="AY14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41" s="67" cm="1">
        <f t="array" aca="1" ref="AZ14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41" s="67" cm="1">
        <f t="array" aca="1" ref="BA14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42" spans="1:53" x14ac:dyDescent="0.3">
      <c r="A142" s="78" t="str">
        <f>IFERROR(Mérföldkövek[[#This Row],[Feladat ID]],"")</f>
        <v>-</v>
      </c>
      <c r="B142" s="70" t="str">
        <f>IFERROR(Mérföldkövek[[#This Row],[Feladat leírás]],"")</f>
        <v/>
      </c>
      <c r="C142" s="71" t="str">
        <f ca="1">IFERROR(Mérföldkövek[[#This Row],[Kezdés]],"")</f>
        <v/>
      </c>
      <c r="D142" s="71" t="str">
        <f ca="1">IFERROR(Mérföldkövek[[#This Row],[Befejezés]],"")</f>
        <v/>
      </c>
      <c r="E142" s="70" t="str">
        <f>IFERROR(Mérföldkövek[[#This Row],[Kockázat]],"")</f>
        <v/>
      </c>
      <c r="F142" s="70" t="str">
        <f>IFERROR(Mérföldkövek[[#This Row],[Részleg 02]],"")</f>
        <v/>
      </c>
      <c r="G142" s="70" t="str">
        <f>IFERROR(Mérföldkövek[[#This Row],[Részleg 01]],"")</f>
        <v/>
      </c>
      <c r="H142" s="82" t="str">
        <f>IFERROR(Mérföldkövek[[#This Row],[Volumen]],"")</f>
        <v/>
      </c>
      <c r="I142" s="70" t="str">
        <f>IFERROR(Mérföldkövek[[#This Row],[Humánerő]],"")</f>
        <v/>
      </c>
      <c r="J142" s="80" t="str">
        <f>IFERROR(Mérföldkövek[[#This Row],[Egység idő]],"")</f>
        <v/>
      </c>
      <c r="K142" s="80">
        <f>IFERROR(Mérföldkövek[[#This Row],[Tervezett Munkaidő]],"")</f>
        <v>0</v>
      </c>
      <c r="L142" s="67" cm="1">
        <f t="array" aca="1" ref="L14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42" s="67" cm="1">
        <f t="array" aca="1" ref="M14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42" s="67" cm="1">
        <f t="array" aca="1" ref="N14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42" s="67" cm="1">
        <f t="array" aca="1" ref="O14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42" s="67" cm="1">
        <f t="array" aca="1" ref="P14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42" s="67" cm="1">
        <f t="array" aca="1" ref="Q14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42" s="67" cm="1">
        <f t="array" aca="1" ref="R14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42" s="67" cm="1">
        <f t="array" aca="1" ref="S14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42" s="67" cm="1">
        <f t="array" aca="1" ref="T14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42" s="67" cm="1">
        <f t="array" aca="1" ref="U14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42" s="67" cm="1">
        <f t="array" aca="1" ref="V14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42" s="67" cm="1">
        <f t="array" aca="1" ref="W14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42" s="67" cm="1">
        <f t="array" aca="1" ref="X14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42" s="67" cm="1">
        <f t="array" aca="1" ref="Y14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42" s="67" cm="1">
        <f t="array" aca="1" ref="Z14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42" s="67" cm="1">
        <f t="array" aca="1" ref="AA14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42" s="67" cm="1">
        <f t="array" aca="1" ref="AB14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42" s="67" cm="1">
        <f t="array" aca="1" ref="AC14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42" s="67" cm="1">
        <f t="array" aca="1" ref="AD14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42" s="67" cm="1">
        <f t="array" aca="1" ref="AE14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42" s="67" cm="1">
        <f t="array" aca="1" ref="AF14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42" s="67" cm="1">
        <f t="array" aca="1" ref="AG14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42" s="67" cm="1">
        <f t="array" aca="1" ref="AH14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42" s="67" cm="1">
        <f t="array" aca="1" ref="AI14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42" s="67" cm="1">
        <f t="array" aca="1" ref="AJ14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42" s="67" cm="1">
        <f t="array" aca="1" ref="AK14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42" s="67" cm="1">
        <f t="array" aca="1" ref="AL14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42" s="67" cm="1">
        <f t="array" aca="1" ref="AM14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42" s="67" cm="1">
        <f t="array" aca="1" ref="AN14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42" s="67" cm="1">
        <f t="array" aca="1" ref="AO14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42" s="67" cm="1">
        <f t="array" aca="1" ref="AP14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42" s="67" cm="1">
        <f t="array" aca="1" ref="AQ14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42" s="67" cm="1">
        <f t="array" aca="1" ref="AR14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42" s="67" cm="1">
        <f t="array" aca="1" ref="AS14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42" s="67" cm="1">
        <f t="array" aca="1" ref="AT14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42" s="67" cm="1">
        <f t="array" aca="1" ref="AU14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42" s="67" cm="1">
        <f t="array" aca="1" ref="AV14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42" s="67" cm="1">
        <f t="array" aca="1" ref="AW14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42" s="67" cm="1">
        <f t="array" aca="1" ref="AX14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42" s="67" cm="1">
        <f t="array" aca="1" ref="AY14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42" s="67" cm="1">
        <f t="array" aca="1" ref="AZ14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42" s="67" cm="1">
        <f t="array" aca="1" ref="BA14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43" spans="1:53" x14ac:dyDescent="0.3">
      <c r="A143" s="78" t="str">
        <f>IFERROR(Mérföldkövek[[#This Row],[Feladat ID]],"")</f>
        <v>-</v>
      </c>
      <c r="B143" s="70" t="str">
        <f>IFERROR(Mérföldkövek[[#This Row],[Feladat leírás]],"")</f>
        <v/>
      </c>
      <c r="C143" s="71" t="str">
        <f ca="1">IFERROR(Mérföldkövek[[#This Row],[Kezdés]],"")</f>
        <v/>
      </c>
      <c r="D143" s="71" t="str">
        <f ca="1">IFERROR(Mérföldkövek[[#This Row],[Befejezés]],"")</f>
        <v/>
      </c>
      <c r="E143" s="70" t="str">
        <f>IFERROR(Mérföldkövek[[#This Row],[Kockázat]],"")</f>
        <v/>
      </c>
      <c r="F143" s="70" t="str">
        <f>IFERROR(Mérföldkövek[[#This Row],[Részleg 02]],"")</f>
        <v/>
      </c>
      <c r="G143" s="70" t="str">
        <f>IFERROR(Mérföldkövek[[#This Row],[Részleg 01]],"")</f>
        <v/>
      </c>
      <c r="H143" s="82" t="str">
        <f>IFERROR(Mérföldkövek[[#This Row],[Volumen]],"")</f>
        <v/>
      </c>
      <c r="I143" s="70" t="str">
        <f>IFERROR(Mérföldkövek[[#This Row],[Humánerő]],"")</f>
        <v/>
      </c>
      <c r="J143" s="80" t="str">
        <f>IFERROR(Mérföldkövek[[#This Row],[Egység idő]],"")</f>
        <v/>
      </c>
      <c r="K143" s="80">
        <f>IFERROR(Mérföldkövek[[#This Row],[Tervezett Munkaidő]],"")</f>
        <v>0</v>
      </c>
      <c r="L143" s="67" cm="1">
        <f t="array" aca="1" ref="L14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43" s="67" cm="1">
        <f t="array" aca="1" ref="M14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43" s="67" cm="1">
        <f t="array" aca="1" ref="N14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43" s="67" cm="1">
        <f t="array" aca="1" ref="O14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43" s="67" cm="1">
        <f t="array" aca="1" ref="P14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43" s="67" cm="1">
        <f t="array" aca="1" ref="Q14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43" s="67" cm="1">
        <f t="array" aca="1" ref="R14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43" s="67" cm="1">
        <f t="array" aca="1" ref="S14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43" s="67" cm="1">
        <f t="array" aca="1" ref="T14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43" s="67" cm="1">
        <f t="array" aca="1" ref="U14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43" s="67" cm="1">
        <f t="array" aca="1" ref="V14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43" s="67" cm="1">
        <f t="array" aca="1" ref="W14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43" s="67" cm="1">
        <f t="array" aca="1" ref="X14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43" s="67" cm="1">
        <f t="array" aca="1" ref="Y14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43" s="67" cm="1">
        <f t="array" aca="1" ref="Z14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43" s="67" cm="1">
        <f t="array" aca="1" ref="AA14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43" s="67" cm="1">
        <f t="array" aca="1" ref="AB14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43" s="67" cm="1">
        <f t="array" aca="1" ref="AC14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43" s="67" cm="1">
        <f t="array" aca="1" ref="AD14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43" s="67" cm="1">
        <f t="array" aca="1" ref="AE14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43" s="67" cm="1">
        <f t="array" aca="1" ref="AF14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43" s="67" cm="1">
        <f t="array" aca="1" ref="AG14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43" s="67" cm="1">
        <f t="array" aca="1" ref="AH14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43" s="67" cm="1">
        <f t="array" aca="1" ref="AI14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43" s="67" cm="1">
        <f t="array" aca="1" ref="AJ14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43" s="67" cm="1">
        <f t="array" aca="1" ref="AK14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43" s="67" cm="1">
        <f t="array" aca="1" ref="AL14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43" s="67" cm="1">
        <f t="array" aca="1" ref="AM14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43" s="67" cm="1">
        <f t="array" aca="1" ref="AN14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43" s="67" cm="1">
        <f t="array" aca="1" ref="AO14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43" s="67" cm="1">
        <f t="array" aca="1" ref="AP14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43" s="67" cm="1">
        <f t="array" aca="1" ref="AQ14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43" s="67" cm="1">
        <f t="array" aca="1" ref="AR14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43" s="67" cm="1">
        <f t="array" aca="1" ref="AS14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43" s="67" cm="1">
        <f t="array" aca="1" ref="AT14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43" s="67" cm="1">
        <f t="array" aca="1" ref="AU14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43" s="67" cm="1">
        <f t="array" aca="1" ref="AV14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43" s="67" cm="1">
        <f t="array" aca="1" ref="AW14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43" s="67" cm="1">
        <f t="array" aca="1" ref="AX14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43" s="67" cm="1">
        <f t="array" aca="1" ref="AY14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43" s="67" cm="1">
        <f t="array" aca="1" ref="AZ14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43" s="67" cm="1">
        <f t="array" aca="1" ref="BA14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44" spans="1:53" x14ac:dyDescent="0.3">
      <c r="A144" s="78" t="str">
        <f>IFERROR(Mérföldkövek[[#This Row],[Feladat ID]],"")</f>
        <v>-</v>
      </c>
      <c r="B144" s="70" t="str">
        <f>IFERROR(Mérföldkövek[[#This Row],[Feladat leírás]],"")</f>
        <v/>
      </c>
      <c r="C144" s="71" t="str">
        <f ca="1">IFERROR(Mérföldkövek[[#This Row],[Kezdés]],"")</f>
        <v/>
      </c>
      <c r="D144" s="71" t="str">
        <f ca="1">IFERROR(Mérföldkövek[[#This Row],[Befejezés]],"")</f>
        <v/>
      </c>
      <c r="E144" s="70" t="str">
        <f>IFERROR(Mérföldkövek[[#This Row],[Kockázat]],"")</f>
        <v/>
      </c>
      <c r="F144" s="70" t="str">
        <f>IFERROR(Mérföldkövek[[#This Row],[Részleg 02]],"")</f>
        <v/>
      </c>
      <c r="G144" s="70" t="str">
        <f>IFERROR(Mérföldkövek[[#This Row],[Részleg 01]],"")</f>
        <v/>
      </c>
      <c r="H144" s="82" t="str">
        <f>IFERROR(Mérföldkövek[[#This Row],[Volumen]],"")</f>
        <v/>
      </c>
      <c r="I144" s="70" t="str">
        <f>IFERROR(Mérföldkövek[[#This Row],[Humánerő]],"")</f>
        <v/>
      </c>
      <c r="J144" s="80" t="str">
        <f>IFERROR(Mérföldkövek[[#This Row],[Egység idő]],"")</f>
        <v/>
      </c>
      <c r="K144" s="80">
        <f>IFERROR(Mérföldkövek[[#This Row],[Tervezett Munkaidő]],"")</f>
        <v>0</v>
      </c>
      <c r="L144" s="67" cm="1">
        <f t="array" aca="1" ref="L14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44" s="67" cm="1">
        <f t="array" aca="1" ref="M14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44" s="67" cm="1">
        <f t="array" aca="1" ref="N14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44" s="67" cm="1">
        <f t="array" aca="1" ref="O14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44" s="67" cm="1">
        <f t="array" aca="1" ref="P14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44" s="67" cm="1">
        <f t="array" aca="1" ref="Q14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44" s="67" cm="1">
        <f t="array" aca="1" ref="R14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44" s="67" cm="1">
        <f t="array" aca="1" ref="S14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44" s="67" cm="1">
        <f t="array" aca="1" ref="T14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44" s="67" cm="1">
        <f t="array" aca="1" ref="U14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44" s="67" cm="1">
        <f t="array" aca="1" ref="V14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44" s="67" cm="1">
        <f t="array" aca="1" ref="W14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44" s="67" cm="1">
        <f t="array" aca="1" ref="X14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44" s="67" cm="1">
        <f t="array" aca="1" ref="Y14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44" s="67" cm="1">
        <f t="array" aca="1" ref="Z14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44" s="67" cm="1">
        <f t="array" aca="1" ref="AA14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44" s="67" cm="1">
        <f t="array" aca="1" ref="AB14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44" s="67" cm="1">
        <f t="array" aca="1" ref="AC14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44" s="67" cm="1">
        <f t="array" aca="1" ref="AD14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44" s="67" cm="1">
        <f t="array" aca="1" ref="AE14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44" s="67" cm="1">
        <f t="array" aca="1" ref="AF14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44" s="67" cm="1">
        <f t="array" aca="1" ref="AG14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44" s="67" cm="1">
        <f t="array" aca="1" ref="AH14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44" s="67" cm="1">
        <f t="array" aca="1" ref="AI14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44" s="67" cm="1">
        <f t="array" aca="1" ref="AJ14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44" s="67" cm="1">
        <f t="array" aca="1" ref="AK14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44" s="67" cm="1">
        <f t="array" aca="1" ref="AL14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44" s="67" cm="1">
        <f t="array" aca="1" ref="AM14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44" s="67" cm="1">
        <f t="array" aca="1" ref="AN14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44" s="67" cm="1">
        <f t="array" aca="1" ref="AO14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44" s="67" cm="1">
        <f t="array" aca="1" ref="AP14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44" s="67" cm="1">
        <f t="array" aca="1" ref="AQ14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44" s="67" cm="1">
        <f t="array" aca="1" ref="AR14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44" s="67" cm="1">
        <f t="array" aca="1" ref="AS14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44" s="67" cm="1">
        <f t="array" aca="1" ref="AT14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44" s="67" cm="1">
        <f t="array" aca="1" ref="AU14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44" s="67" cm="1">
        <f t="array" aca="1" ref="AV14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44" s="67" cm="1">
        <f t="array" aca="1" ref="AW14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44" s="67" cm="1">
        <f t="array" aca="1" ref="AX14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44" s="67" cm="1">
        <f t="array" aca="1" ref="AY14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44" s="67" cm="1">
        <f t="array" aca="1" ref="AZ14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44" s="67" cm="1">
        <f t="array" aca="1" ref="BA14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45" spans="1:53" x14ac:dyDescent="0.3">
      <c r="A145" s="78" t="str">
        <f>IFERROR(Mérföldkövek[[#This Row],[Feladat ID]],"")</f>
        <v>-</v>
      </c>
      <c r="B145" s="70" t="str">
        <f>IFERROR(Mérföldkövek[[#This Row],[Feladat leírás]],"")</f>
        <v/>
      </c>
      <c r="C145" s="71" t="str">
        <f ca="1">IFERROR(Mérföldkövek[[#This Row],[Kezdés]],"")</f>
        <v/>
      </c>
      <c r="D145" s="71" t="str">
        <f ca="1">IFERROR(Mérföldkövek[[#This Row],[Befejezés]],"")</f>
        <v/>
      </c>
      <c r="E145" s="70" t="str">
        <f>IFERROR(Mérföldkövek[[#This Row],[Kockázat]],"")</f>
        <v/>
      </c>
      <c r="F145" s="70" t="str">
        <f>IFERROR(Mérföldkövek[[#This Row],[Részleg 02]],"")</f>
        <v/>
      </c>
      <c r="G145" s="70" t="str">
        <f>IFERROR(Mérföldkövek[[#This Row],[Részleg 01]],"")</f>
        <v/>
      </c>
      <c r="H145" s="82" t="str">
        <f>IFERROR(Mérföldkövek[[#This Row],[Volumen]],"")</f>
        <v/>
      </c>
      <c r="I145" s="70" t="str">
        <f>IFERROR(Mérföldkövek[[#This Row],[Humánerő]],"")</f>
        <v/>
      </c>
      <c r="J145" s="80" t="str">
        <f>IFERROR(Mérföldkövek[[#This Row],[Egység idő]],"")</f>
        <v/>
      </c>
      <c r="K145" s="80">
        <f>IFERROR(Mérföldkövek[[#This Row],[Tervezett Munkaidő]],"")</f>
        <v>0</v>
      </c>
      <c r="L145" s="67" cm="1">
        <f t="array" aca="1" ref="L14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45" s="67" cm="1">
        <f t="array" aca="1" ref="M14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45" s="67" cm="1">
        <f t="array" aca="1" ref="N14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45" s="67" cm="1">
        <f t="array" aca="1" ref="O14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45" s="67" cm="1">
        <f t="array" aca="1" ref="P14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45" s="67" cm="1">
        <f t="array" aca="1" ref="Q14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45" s="67" cm="1">
        <f t="array" aca="1" ref="R14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45" s="67" cm="1">
        <f t="array" aca="1" ref="S14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45" s="67" cm="1">
        <f t="array" aca="1" ref="T14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45" s="67" cm="1">
        <f t="array" aca="1" ref="U14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45" s="67" cm="1">
        <f t="array" aca="1" ref="V14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45" s="67" cm="1">
        <f t="array" aca="1" ref="W14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45" s="67" cm="1">
        <f t="array" aca="1" ref="X14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45" s="67" cm="1">
        <f t="array" aca="1" ref="Y14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45" s="67" cm="1">
        <f t="array" aca="1" ref="Z14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45" s="67" cm="1">
        <f t="array" aca="1" ref="AA14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45" s="67" cm="1">
        <f t="array" aca="1" ref="AB14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45" s="67" cm="1">
        <f t="array" aca="1" ref="AC14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45" s="67" cm="1">
        <f t="array" aca="1" ref="AD14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45" s="67" cm="1">
        <f t="array" aca="1" ref="AE14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45" s="67" cm="1">
        <f t="array" aca="1" ref="AF14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45" s="67" cm="1">
        <f t="array" aca="1" ref="AG14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45" s="67" cm="1">
        <f t="array" aca="1" ref="AH14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45" s="67" cm="1">
        <f t="array" aca="1" ref="AI14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45" s="67" cm="1">
        <f t="array" aca="1" ref="AJ14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45" s="67" cm="1">
        <f t="array" aca="1" ref="AK14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45" s="67" cm="1">
        <f t="array" aca="1" ref="AL14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45" s="67" cm="1">
        <f t="array" aca="1" ref="AM14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45" s="67" cm="1">
        <f t="array" aca="1" ref="AN14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45" s="67" cm="1">
        <f t="array" aca="1" ref="AO14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45" s="67" cm="1">
        <f t="array" aca="1" ref="AP14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45" s="67" cm="1">
        <f t="array" aca="1" ref="AQ14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45" s="67" cm="1">
        <f t="array" aca="1" ref="AR14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45" s="67" cm="1">
        <f t="array" aca="1" ref="AS14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45" s="67" cm="1">
        <f t="array" aca="1" ref="AT14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45" s="67" cm="1">
        <f t="array" aca="1" ref="AU14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45" s="67" cm="1">
        <f t="array" aca="1" ref="AV14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45" s="67" cm="1">
        <f t="array" aca="1" ref="AW14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45" s="67" cm="1">
        <f t="array" aca="1" ref="AX14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45" s="67" cm="1">
        <f t="array" aca="1" ref="AY14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45" s="67" cm="1">
        <f t="array" aca="1" ref="AZ14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45" s="67" cm="1">
        <f t="array" aca="1" ref="BA14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46" spans="1:53" x14ac:dyDescent="0.3">
      <c r="A146" s="78" t="str">
        <f>IFERROR(Mérföldkövek[[#This Row],[Feladat ID]],"")</f>
        <v>-</v>
      </c>
      <c r="B146" s="70" t="str">
        <f>IFERROR(Mérföldkövek[[#This Row],[Feladat leírás]],"")</f>
        <v/>
      </c>
      <c r="C146" s="71" t="str">
        <f ca="1">IFERROR(Mérföldkövek[[#This Row],[Kezdés]],"")</f>
        <v/>
      </c>
      <c r="D146" s="71" t="str">
        <f ca="1">IFERROR(Mérföldkövek[[#This Row],[Befejezés]],"")</f>
        <v/>
      </c>
      <c r="E146" s="70" t="str">
        <f>IFERROR(Mérföldkövek[[#This Row],[Kockázat]],"")</f>
        <v/>
      </c>
      <c r="F146" s="70" t="str">
        <f>IFERROR(Mérföldkövek[[#This Row],[Részleg 02]],"")</f>
        <v/>
      </c>
      <c r="G146" s="70" t="str">
        <f>IFERROR(Mérföldkövek[[#This Row],[Részleg 01]],"")</f>
        <v/>
      </c>
      <c r="H146" s="82" t="str">
        <f>IFERROR(Mérföldkövek[[#This Row],[Volumen]],"")</f>
        <v/>
      </c>
      <c r="I146" s="70" t="str">
        <f>IFERROR(Mérföldkövek[[#This Row],[Humánerő]],"")</f>
        <v/>
      </c>
      <c r="J146" s="80" t="str">
        <f>IFERROR(Mérföldkövek[[#This Row],[Egység idő]],"")</f>
        <v/>
      </c>
      <c r="K146" s="80">
        <f>IFERROR(Mérföldkövek[[#This Row],[Tervezett Munkaidő]],"")</f>
        <v>0</v>
      </c>
      <c r="L146" s="67" cm="1">
        <f t="array" aca="1" ref="L14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46" s="67" cm="1">
        <f t="array" aca="1" ref="M14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46" s="67" cm="1">
        <f t="array" aca="1" ref="N14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46" s="67" cm="1">
        <f t="array" aca="1" ref="O14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46" s="67" cm="1">
        <f t="array" aca="1" ref="P14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46" s="67" cm="1">
        <f t="array" aca="1" ref="Q14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46" s="67" cm="1">
        <f t="array" aca="1" ref="R14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46" s="67" cm="1">
        <f t="array" aca="1" ref="S14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46" s="67" cm="1">
        <f t="array" aca="1" ref="T14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46" s="67" cm="1">
        <f t="array" aca="1" ref="U14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46" s="67" cm="1">
        <f t="array" aca="1" ref="V14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46" s="67" cm="1">
        <f t="array" aca="1" ref="W14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46" s="67" cm="1">
        <f t="array" aca="1" ref="X14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46" s="67" cm="1">
        <f t="array" aca="1" ref="Y14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46" s="67" cm="1">
        <f t="array" aca="1" ref="Z14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46" s="67" cm="1">
        <f t="array" aca="1" ref="AA14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46" s="67" cm="1">
        <f t="array" aca="1" ref="AB14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46" s="67" cm="1">
        <f t="array" aca="1" ref="AC14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46" s="67" cm="1">
        <f t="array" aca="1" ref="AD14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46" s="67" cm="1">
        <f t="array" aca="1" ref="AE14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46" s="67" cm="1">
        <f t="array" aca="1" ref="AF14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46" s="67" cm="1">
        <f t="array" aca="1" ref="AG14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46" s="67" cm="1">
        <f t="array" aca="1" ref="AH14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46" s="67" cm="1">
        <f t="array" aca="1" ref="AI14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46" s="67" cm="1">
        <f t="array" aca="1" ref="AJ14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46" s="67" cm="1">
        <f t="array" aca="1" ref="AK14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46" s="67" cm="1">
        <f t="array" aca="1" ref="AL14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46" s="67" cm="1">
        <f t="array" aca="1" ref="AM14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46" s="67" cm="1">
        <f t="array" aca="1" ref="AN14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46" s="67" cm="1">
        <f t="array" aca="1" ref="AO14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46" s="67" cm="1">
        <f t="array" aca="1" ref="AP14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46" s="67" cm="1">
        <f t="array" aca="1" ref="AQ14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46" s="67" cm="1">
        <f t="array" aca="1" ref="AR14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46" s="67" cm="1">
        <f t="array" aca="1" ref="AS14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46" s="67" cm="1">
        <f t="array" aca="1" ref="AT14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46" s="67" cm="1">
        <f t="array" aca="1" ref="AU14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46" s="67" cm="1">
        <f t="array" aca="1" ref="AV14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46" s="67" cm="1">
        <f t="array" aca="1" ref="AW14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46" s="67" cm="1">
        <f t="array" aca="1" ref="AX14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46" s="67" cm="1">
        <f t="array" aca="1" ref="AY14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46" s="67" cm="1">
        <f t="array" aca="1" ref="AZ14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46" s="67" cm="1">
        <f t="array" aca="1" ref="BA14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47" spans="1:53" x14ac:dyDescent="0.3">
      <c r="A147" s="78" t="str">
        <f>IFERROR(Mérföldkövek[[#This Row],[Feladat ID]],"")</f>
        <v>-</v>
      </c>
      <c r="B147" s="70" t="str">
        <f>IFERROR(Mérföldkövek[[#This Row],[Feladat leírás]],"")</f>
        <v/>
      </c>
      <c r="C147" s="71" t="str">
        <f ca="1">IFERROR(Mérföldkövek[[#This Row],[Kezdés]],"")</f>
        <v/>
      </c>
      <c r="D147" s="71" t="str">
        <f ca="1">IFERROR(Mérföldkövek[[#This Row],[Befejezés]],"")</f>
        <v/>
      </c>
      <c r="E147" s="70" t="str">
        <f>IFERROR(Mérföldkövek[[#This Row],[Kockázat]],"")</f>
        <v/>
      </c>
      <c r="F147" s="70" t="str">
        <f>IFERROR(Mérföldkövek[[#This Row],[Részleg 02]],"")</f>
        <v/>
      </c>
      <c r="G147" s="70" t="str">
        <f>IFERROR(Mérföldkövek[[#This Row],[Részleg 01]],"")</f>
        <v/>
      </c>
      <c r="H147" s="82" t="str">
        <f>IFERROR(Mérföldkövek[[#This Row],[Volumen]],"")</f>
        <v/>
      </c>
      <c r="I147" s="70" t="str">
        <f>IFERROR(Mérföldkövek[[#This Row],[Humánerő]],"")</f>
        <v/>
      </c>
      <c r="J147" s="80" t="str">
        <f>IFERROR(Mérföldkövek[[#This Row],[Egység idő]],"")</f>
        <v/>
      </c>
      <c r="K147" s="80">
        <f>IFERROR(Mérföldkövek[[#This Row],[Tervezett Munkaidő]],"")</f>
        <v>0</v>
      </c>
      <c r="L147" s="67" cm="1">
        <f t="array" aca="1" ref="L14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47" s="67" cm="1">
        <f t="array" aca="1" ref="M14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47" s="67" cm="1">
        <f t="array" aca="1" ref="N14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47" s="67" cm="1">
        <f t="array" aca="1" ref="O14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47" s="67" cm="1">
        <f t="array" aca="1" ref="P14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47" s="67" cm="1">
        <f t="array" aca="1" ref="Q14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47" s="67" cm="1">
        <f t="array" aca="1" ref="R14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47" s="67" cm="1">
        <f t="array" aca="1" ref="S14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47" s="67" cm="1">
        <f t="array" aca="1" ref="T14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47" s="67" cm="1">
        <f t="array" aca="1" ref="U14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47" s="67" cm="1">
        <f t="array" aca="1" ref="V14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47" s="67" cm="1">
        <f t="array" aca="1" ref="W14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47" s="67" cm="1">
        <f t="array" aca="1" ref="X14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47" s="67" cm="1">
        <f t="array" aca="1" ref="Y14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47" s="67" cm="1">
        <f t="array" aca="1" ref="Z14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47" s="67" cm="1">
        <f t="array" aca="1" ref="AA14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47" s="67" cm="1">
        <f t="array" aca="1" ref="AB14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47" s="67" cm="1">
        <f t="array" aca="1" ref="AC14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47" s="67" cm="1">
        <f t="array" aca="1" ref="AD14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47" s="67" cm="1">
        <f t="array" aca="1" ref="AE14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47" s="67" cm="1">
        <f t="array" aca="1" ref="AF14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47" s="67" cm="1">
        <f t="array" aca="1" ref="AG14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47" s="67" cm="1">
        <f t="array" aca="1" ref="AH14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47" s="67" cm="1">
        <f t="array" aca="1" ref="AI14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47" s="67" cm="1">
        <f t="array" aca="1" ref="AJ14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47" s="67" cm="1">
        <f t="array" aca="1" ref="AK14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47" s="67" cm="1">
        <f t="array" aca="1" ref="AL14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47" s="67" cm="1">
        <f t="array" aca="1" ref="AM14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47" s="67" cm="1">
        <f t="array" aca="1" ref="AN14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47" s="67" cm="1">
        <f t="array" aca="1" ref="AO14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47" s="67" cm="1">
        <f t="array" aca="1" ref="AP14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47" s="67" cm="1">
        <f t="array" aca="1" ref="AQ14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47" s="67" cm="1">
        <f t="array" aca="1" ref="AR14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47" s="67" cm="1">
        <f t="array" aca="1" ref="AS14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47" s="67" cm="1">
        <f t="array" aca="1" ref="AT14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47" s="67" cm="1">
        <f t="array" aca="1" ref="AU14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47" s="67" cm="1">
        <f t="array" aca="1" ref="AV14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47" s="67" cm="1">
        <f t="array" aca="1" ref="AW14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47" s="67" cm="1">
        <f t="array" aca="1" ref="AX14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47" s="67" cm="1">
        <f t="array" aca="1" ref="AY14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47" s="67" cm="1">
        <f t="array" aca="1" ref="AZ14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47" s="67" cm="1">
        <f t="array" aca="1" ref="BA14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48" spans="1:53" x14ac:dyDescent="0.3">
      <c r="A148" s="78" t="str">
        <f>IFERROR(Mérföldkövek[[#This Row],[Feladat ID]],"")</f>
        <v>-</v>
      </c>
      <c r="B148" s="70" t="str">
        <f>IFERROR(Mérföldkövek[[#This Row],[Feladat leírás]],"")</f>
        <v/>
      </c>
      <c r="C148" s="71" t="str">
        <f ca="1">IFERROR(Mérföldkövek[[#This Row],[Kezdés]],"")</f>
        <v/>
      </c>
      <c r="D148" s="71" t="str">
        <f ca="1">IFERROR(Mérföldkövek[[#This Row],[Befejezés]],"")</f>
        <v/>
      </c>
      <c r="E148" s="70" t="str">
        <f>IFERROR(Mérföldkövek[[#This Row],[Kockázat]],"")</f>
        <v/>
      </c>
      <c r="F148" s="70" t="str">
        <f>IFERROR(Mérföldkövek[[#This Row],[Részleg 02]],"")</f>
        <v/>
      </c>
      <c r="G148" s="70" t="str">
        <f>IFERROR(Mérföldkövek[[#This Row],[Részleg 01]],"")</f>
        <v/>
      </c>
      <c r="H148" s="82" t="str">
        <f>IFERROR(Mérföldkövek[[#This Row],[Volumen]],"")</f>
        <v/>
      </c>
      <c r="I148" s="70" t="str">
        <f>IFERROR(Mérföldkövek[[#This Row],[Humánerő]],"")</f>
        <v/>
      </c>
      <c r="J148" s="80" t="str">
        <f>IFERROR(Mérföldkövek[[#This Row],[Egység idő]],"")</f>
        <v/>
      </c>
      <c r="K148" s="80">
        <f>IFERROR(Mérföldkövek[[#This Row],[Tervezett Munkaidő]],"")</f>
        <v>0</v>
      </c>
      <c r="L148" s="67" cm="1">
        <f t="array" aca="1" ref="L14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48" s="67" cm="1">
        <f t="array" aca="1" ref="M14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48" s="67" cm="1">
        <f t="array" aca="1" ref="N14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48" s="67" cm="1">
        <f t="array" aca="1" ref="O14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48" s="67" cm="1">
        <f t="array" aca="1" ref="P14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48" s="67" cm="1">
        <f t="array" aca="1" ref="Q14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48" s="67" cm="1">
        <f t="array" aca="1" ref="R14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48" s="67" cm="1">
        <f t="array" aca="1" ref="S14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48" s="67" cm="1">
        <f t="array" aca="1" ref="T14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48" s="67" cm="1">
        <f t="array" aca="1" ref="U14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48" s="67" cm="1">
        <f t="array" aca="1" ref="V14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48" s="67" cm="1">
        <f t="array" aca="1" ref="W14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48" s="67" cm="1">
        <f t="array" aca="1" ref="X14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48" s="67" cm="1">
        <f t="array" aca="1" ref="Y14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48" s="67" cm="1">
        <f t="array" aca="1" ref="Z14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48" s="67" cm="1">
        <f t="array" aca="1" ref="AA14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48" s="67" cm="1">
        <f t="array" aca="1" ref="AB14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48" s="67" cm="1">
        <f t="array" aca="1" ref="AC14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48" s="67" cm="1">
        <f t="array" aca="1" ref="AD14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48" s="67" cm="1">
        <f t="array" aca="1" ref="AE14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48" s="67" cm="1">
        <f t="array" aca="1" ref="AF14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48" s="67" cm="1">
        <f t="array" aca="1" ref="AG14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48" s="67" cm="1">
        <f t="array" aca="1" ref="AH14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48" s="67" cm="1">
        <f t="array" aca="1" ref="AI14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48" s="67" cm="1">
        <f t="array" aca="1" ref="AJ14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48" s="67" cm="1">
        <f t="array" aca="1" ref="AK14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48" s="67" cm="1">
        <f t="array" aca="1" ref="AL14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48" s="67" cm="1">
        <f t="array" aca="1" ref="AM14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48" s="67" cm="1">
        <f t="array" aca="1" ref="AN14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48" s="67" cm="1">
        <f t="array" aca="1" ref="AO14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48" s="67" cm="1">
        <f t="array" aca="1" ref="AP14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48" s="67" cm="1">
        <f t="array" aca="1" ref="AQ14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48" s="67" cm="1">
        <f t="array" aca="1" ref="AR14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48" s="67" cm="1">
        <f t="array" aca="1" ref="AS14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48" s="67" cm="1">
        <f t="array" aca="1" ref="AT14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48" s="67" cm="1">
        <f t="array" aca="1" ref="AU14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48" s="67" cm="1">
        <f t="array" aca="1" ref="AV14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48" s="67" cm="1">
        <f t="array" aca="1" ref="AW14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48" s="67" cm="1">
        <f t="array" aca="1" ref="AX14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48" s="67" cm="1">
        <f t="array" aca="1" ref="AY14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48" s="67" cm="1">
        <f t="array" aca="1" ref="AZ14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48" s="67" cm="1">
        <f t="array" aca="1" ref="BA14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49" spans="1:53" x14ac:dyDescent="0.3">
      <c r="A149" s="78" t="str">
        <f>IFERROR(Mérföldkövek[[#This Row],[Feladat ID]],"")</f>
        <v>-</v>
      </c>
      <c r="B149" s="70" t="str">
        <f>IFERROR(Mérföldkövek[[#This Row],[Feladat leírás]],"")</f>
        <v/>
      </c>
      <c r="C149" s="71" t="str">
        <f ca="1">IFERROR(Mérföldkövek[[#This Row],[Kezdés]],"")</f>
        <v/>
      </c>
      <c r="D149" s="71" t="str">
        <f ca="1">IFERROR(Mérföldkövek[[#This Row],[Befejezés]],"")</f>
        <v/>
      </c>
      <c r="E149" s="70" t="str">
        <f>IFERROR(Mérföldkövek[[#This Row],[Kockázat]],"")</f>
        <v/>
      </c>
      <c r="F149" s="70" t="str">
        <f>IFERROR(Mérföldkövek[[#This Row],[Részleg 02]],"")</f>
        <v/>
      </c>
      <c r="G149" s="70" t="str">
        <f>IFERROR(Mérföldkövek[[#This Row],[Részleg 01]],"")</f>
        <v/>
      </c>
      <c r="H149" s="82" t="str">
        <f>IFERROR(Mérföldkövek[[#This Row],[Volumen]],"")</f>
        <v/>
      </c>
      <c r="I149" s="70" t="str">
        <f>IFERROR(Mérföldkövek[[#This Row],[Humánerő]],"")</f>
        <v/>
      </c>
      <c r="J149" s="80" t="str">
        <f>IFERROR(Mérföldkövek[[#This Row],[Egység idő]],"")</f>
        <v/>
      </c>
      <c r="K149" s="80">
        <f>IFERROR(Mérföldkövek[[#This Row],[Tervezett Munkaidő]],"")</f>
        <v>0</v>
      </c>
      <c r="L149" s="67" cm="1">
        <f t="array" aca="1" ref="L14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49" s="67" cm="1">
        <f t="array" aca="1" ref="M14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49" s="67" cm="1">
        <f t="array" aca="1" ref="N14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49" s="67" cm="1">
        <f t="array" aca="1" ref="O14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49" s="67" cm="1">
        <f t="array" aca="1" ref="P14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49" s="67" cm="1">
        <f t="array" aca="1" ref="Q14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49" s="67" cm="1">
        <f t="array" aca="1" ref="R14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49" s="67" cm="1">
        <f t="array" aca="1" ref="S14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49" s="67" cm="1">
        <f t="array" aca="1" ref="T14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49" s="67" cm="1">
        <f t="array" aca="1" ref="U14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49" s="67" cm="1">
        <f t="array" aca="1" ref="V14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49" s="67" cm="1">
        <f t="array" aca="1" ref="W14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49" s="67" cm="1">
        <f t="array" aca="1" ref="X14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49" s="67" cm="1">
        <f t="array" aca="1" ref="Y14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49" s="67" cm="1">
        <f t="array" aca="1" ref="Z14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49" s="67" cm="1">
        <f t="array" aca="1" ref="AA14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49" s="67" cm="1">
        <f t="array" aca="1" ref="AB14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49" s="67" cm="1">
        <f t="array" aca="1" ref="AC14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49" s="67" cm="1">
        <f t="array" aca="1" ref="AD14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49" s="67" cm="1">
        <f t="array" aca="1" ref="AE14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49" s="67" cm="1">
        <f t="array" aca="1" ref="AF14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49" s="67" cm="1">
        <f t="array" aca="1" ref="AG14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49" s="67" cm="1">
        <f t="array" aca="1" ref="AH14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49" s="67" cm="1">
        <f t="array" aca="1" ref="AI14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49" s="67" cm="1">
        <f t="array" aca="1" ref="AJ14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49" s="67" cm="1">
        <f t="array" aca="1" ref="AK14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49" s="67" cm="1">
        <f t="array" aca="1" ref="AL14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49" s="67" cm="1">
        <f t="array" aca="1" ref="AM14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49" s="67" cm="1">
        <f t="array" aca="1" ref="AN14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49" s="67" cm="1">
        <f t="array" aca="1" ref="AO14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49" s="67" cm="1">
        <f t="array" aca="1" ref="AP14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49" s="67" cm="1">
        <f t="array" aca="1" ref="AQ14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49" s="67" cm="1">
        <f t="array" aca="1" ref="AR14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49" s="67" cm="1">
        <f t="array" aca="1" ref="AS14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49" s="67" cm="1">
        <f t="array" aca="1" ref="AT14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49" s="67" cm="1">
        <f t="array" aca="1" ref="AU14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49" s="67" cm="1">
        <f t="array" aca="1" ref="AV14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49" s="67" cm="1">
        <f t="array" aca="1" ref="AW14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49" s="67" cm="1">
        <f t="array" aca="1" ref="AX14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49" s="67" cm="1">
        <f t="array" aca="1" ref="AY14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49" s="67" cm="1">
        <f t="array" aca="1" ref="AZ14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49" s="67" cm="1">
        <f t="array" aca="1" ref="BA14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50" spans="1:53" x14ac:dyDescent="0.3">
      <c r="A150" s="78" t="str">
        <f>IFERROR(Mérföldkövek[[#This Row],[Feladat ID]],"")</f>
        <v>-</v>
      </c>
      <c r="B150" s="70" t="str">
        <f>IFERROR(Mérföldkövek[[#This Row],[Feladat leírás]],"")</f>
        <v/>
      </c>
      <c r="C150" s="71" t="str">
        <f ca="1">IFERROR(Mérföldkövek[[#This Row],[Kezdés]],"")</f>
        <v/>
      </c>
      <c r="D150" s="71" t="str">
        <f ca="1">IFERROR(Mérföldkövek[[#This Row],[Befejezés]],"")</f>
        <v/>
      </c>
      <c r="E150" s="70" t="str">
        <f>IFERROR(Mérföldkövek[[#This Row],[Kockázat]],"")</f>
        <v/>
      </c>
      <c r="F150" s="70" t="str">
        <f>IFERROR(Mérföldkövek[[#This Row],[Részleg 02]],"")</f>
        <v/>
      </c>
      <c r="G150" s="70" t="str">
        <f>IFERROR(Mérföldkövek[[#This Row],[Részleg 01]],"")</f>
        <v/>
      </c>
      <c r="H150" s="82" t="str">
        <f>IFERROR(Mérföldkövek[[#This Row],[Volumen]],"")</f>
        <v/>
      </c>
      <c r="I150" s="70" t="str">
        <f>IFERROR(Mérföldkövek[[#This Row],[Humánerő]],"")</f>
        <v/>
      </c>
      <c r="J150" s="80" t="str">
        <f>IFERROR(Mérföldkövek[[#This Row],[Egység idő]],"")</f>
        <v/>
      </c>
      <c r="K150" s="80">
        <f>IFERROR(Mérföldkövek[[#This Row],[Tervezett Munkaidő]],"")</f>
        <v>0</v>
      </c>
      <c r="L150" s="67" cm="1">
        <f t="array" aca="1" ref="L15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50" s="67" cm="1">
        <f t="array" aca="1" ref="M15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50" s="67" cm="1">
        <f t="array" aca="1" ref="N15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50" s="67" cm="1">
        <f t="array" aca="1" ref="O15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50" s="67" cm="1">
        <f t="array" aca="1" ref="P15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50" s="67" cm="1">
        <f t="array" aca="1" ref="Q15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50" s="67" cm="1">
        <f t="array" aca="1" ref="R15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50" s="67" cm="1">
        <f t="array" aca="1" ref="S15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50" s="67" cm="1">
        <f t="array" aca="1" ref="T15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50" s="67" cm="1">
        <f t="array" aca="1" ref="U15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50" s="67" cm="1">
        <f t="array" aca="1" ref="V15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50" s="67" cm="1">
        <f t="array" aca="1" ref="W15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50" s="67" cm="1">
        <f t="array" aca="1" ref="X15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50" s="67" cm="1">
        <f t="array" aca="1" ref="Y15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50" s="67" cm="1">
        <f t="array" aca="1" ref="Z15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50" s="67" cm="1">
        <f t="array" aca="1" ref="AA15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50" s="67" cm="1">
        <f t="array" aca="1" ref="AB15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50" s="67" cm="1">
        <f t="array" aca="1" ref="AC15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50" s="67" cm="1">
        <f t="array" aca="1" ref="AD15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50" s="67" cm="1">
        <f t="array" aca="1" ref="AE15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50" s="67" cm="1">
        <f t="array" aca="1" ref="AF15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50" s="67" cm="1">
        <f t="array" aca="1" ref="AG15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50" s="67" cm="1">
        <f t="array" aca="1" ref="AH15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50" s="67" cm="1">
        <f t="array" aca="1" ref="AI15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50" s="67" cm="1">
        <f t="array" aca="1" ref="AJ15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50" s="67" cm="1">
        <f t="array" aca="1" ref="AK15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50" s="67" cm="1">
        <f t="array" aca="1" ref="AL15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50" s="67" cm="1">
        <f t="array" aca="1" ref="AM15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50" s="67" cm="1">
        <f t="array" aca="1" ref="AN15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50" s="67" cm="1">
        <f t="array" aca="1" ref="AO15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50" s="67" cm="1">
        <f t="array" aca="1" ref="AP15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50" s="67" cm="1">
        <f t="array" aca="1" ref="AQ15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50" s="67" cm="1">
        <f t="array" aca="1" ref="AR15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50" s="67" cm="1">
        <f t="array" aca="1" ref="AS15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50" s="67" cm="1">
        <f t="array" aca="1" ref="AT15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50" s="67" cm="1">
        <f t="array" aca="1" ref="AU15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50" s="67" cm="1">
        <f t="array" aca="1" ref="AV15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50" s="67" cm="1">
        <f t="array" aca="1" ref="AW15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50" s="67" cm="1">
        <f t="array" aca="1" ref="AX15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50" s="67" cm="1">
        <f t="array" aca="1" ref="AY15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50" s="67" cm="1">
        <f t="array" aca="1" ref="AZ15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50" s="67" cm="1">
        <f t="array" aca="1" ref="BA15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51" spans="1:53" x14ac:dyDescent="0.3">
      <c r="A151" s="78" t="str">
        <f>IFERROR(Mérföldkövek[[#This Row],[Feladat ID]],"")</f>
        <v>-</v>
      </c>
      <c r="B151" s="70" t="str">
        <f>IFERROR(Mérföldkövek[[#This Row],[Feladat leírás]],"")</f>
        <v/>
      </c>
      <c r="C151" s="71" t="str">
        <f ca="1">IFERROR(Mérföldkövek[[#This Row],[Kezdés]],"")</f>
        <v/>
      </c>
      <c r="D151" s="71" t="str">
        <f ca="1">IFERROR(Mérföldkövek[[#This Row],[Befejezés]],"")</f>
        <v/>
      </c>
      <c r="E151" s="70" t="str">
        <f>IFERROR(Mérföldkövek[[#This Row],[Kockázat]],"")</f>
        <v/>
      </c>
      <c r="F151" s="70" t="str">
        <f>IFERROR(Mérföldkövek[[#This Row],[Részleg 02]],"")</f>
        <v/>
      </c>
      <c r="G151" s="70" t="str">
        <f>IFERROR(Mérföldkövek[[#This Row],[Részleg 01]],"")</f>
        <v/>
      </c>
      <c r="H151" s="82" t="str">
        <f>IFERROR(Mérföldkövek[[#This Row],[Volumen]],"")</f>
        <v/>
      </c>
      <c r="I151" s="70" t="str">
        <f>IFERROR(Mérföldkövek[[#This Row],[Humánerő]],"")</f>
        <v/>
      </c>
      <c r="J151" s="80" t="str">
        <f>IFERROR(Mérföldkövek[[#This Row],[Egység idő]],"")</f>
        <v/>
      </c>
      <c r="K151" s="80">
        <f>IFERROR(Mérföldkövek[[#This Row],[Tervezett Munkaidő]],"")</f>
        <v>0</v>
      </c>
      <c r="L151" s="67" cm="1">
        <f t="array" aca="1" ref="L15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51" s="67" cm="1">
        <f t="array" aca="1" ref="M15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51" s="67" cm="1">
        <f t="array" aca="1" ref="N15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51" s="67" cm="1">
        <f t="array" aca="1" ref="O15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51" s="67" cm="1">
        <f t="array" aca="1" ref="P15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51" s="67" cm="1">
        <f t="array" aca="1" ref="Q15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51" s="67" cm="1">
        <f t="array" aca="1" ref="R15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51" s="67" cm="1">
        <f t="array" aca="1" ref="S15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51" s="67" cm="1">
        <f t="array" aca="1" ref="T15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51" s="67" cm="1">
        <f t="array" aca="1" ref="U15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51" s="67" cm="1">
        <f t="array" aca="1" ref="V15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51" s="67" cm="1">
        <f t="array" aca="1" ref="W15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51" s="67" cm="1">
        <f t="array" aca="1" ref="X15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51" s="67" cm="1">
        <f t="array" aca="1" ref="Y15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51" s="67" cm="1">
        <f t="array" aca="1" ref="Z15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51" s="67" cm="1">
        <f t="array" aca="1" ref="AA15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51" s="67" cm="1">
        <f t="array" aca="1" ref="AB15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51" s="67" cm="1">
        <f t="array" aca="1" ref="AC15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51" s="67" cm="1">
        <f t="array" aca="1" ref="AD15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51" s="67" cm="1">
        <f t="array" aca="1" ref="AE15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51" s="67" cm="1">
        <f t="array" aca="1" ref="AF15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51" s="67" cm="1">
        <f t="array" aca="1" ref="AG15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51" s="67" cm="1">
        <f t="array" aca="1" ref="AH15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51" s="67" cm="1">
        <f t="array" aca="1" ref="AI15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51" s="67" cm="1">
        <f t="array" aca="1" ref="AJ15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51" s="67" cm="1">
        <f t="array" aca="1" ref="AK15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51" s="67" cm="1">
        <f t="array" aca="1" ref="AL15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51" s="67" cm="1">
        <f t="array" aca="1" ref="AM15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51" s="67" cm="1">
        <f t="array" aca="1" ref="AN15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51" s="67" cm="1">
        <f t="array" aca="1" ref="AO15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51" s="67" cm="1">
        <f t="array" aca="1" ref="AP15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51" s="67" cm="1">
        <f t="array" aca="1" ref="AQ15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51" s="67" cm="1">
        <f t="array" aca="1" ref="AR15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51" s="67" cm="1">
        <f t="array" aca="1" ref="AS15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51" s="67" cm="1">
        <f t="array" aca="1" ref="AT15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51" s="67" cm="1">
        <f t="array" aca="1" ref="AU15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51" s="67" cm="1">
        <f t="array" aca="1" ref="AV15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51" s="67" cm="1">
        <f t="array" aca="1" ref="AW15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51" s="67" cm="1">
        <f t="array" aca="1" ref="AX15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51" s="67" cm="1">
        <f t="array" aca="1" ref="AY15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51" s="67" cm="1">
        <f t="array" aca="1" ref="AZ15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51" s="67" cm="1">
        <f t="array" aca="1" ref="BA15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52" spans="1:53" x14ac:dyDescent="0.3">
      <c r="A152" s="78" t="str">
        <f>IFERROR(Mérföldkövek[[#This Row],[Feladat ID]],"")</f>
        <v>-</v>
      </c>
      <c r="B152" s="70" t="str">
        <f>IFERROR(Mérföldkövek[[#This Row],[Feladat leírás]],"")</f>
        <v/>
      </c>
      <c r="C152" s="71" t="str">
        <f ca="1">IFERROR(Mérföldkövek[[#This Row],[Kezdés]],"")</f>
        <v/>
      </c>
      <c r="D152" s="71" t="str">
        <f ca="1">IFERROR(Mérföldkövek[[#This Row],[Befejezés]],"")</f>
        <v/>
      </c>
      <c r="E152" s="70" t="str">
        <f>IFERROR(Mérföldkövek[[#This Row],[Kockázat]],"")</f>
        <v/>
      </c>
      <c r="F152" s="70" t="str">
        <f>IFERROR(Mérföldkövek[[#This Row],[Részleg 02]],"")</f>
        <v/>
      </c>
      <c r="G152" s="70" t="str">
        <f>IFERROR(Mérföldkövek[[#This Row],[Részleg 01]],"")</f>
        <v/>
      </c>
      <c r="H152" s="82" t="str">
        <f>IFERROR(Mérföldkövek[[#This Row],[Volumen]],"")</f>
        <v/>
      </c>
      <c r="I152" s="70" t="str">
        <f>IFERROR(Mérföldkövek[[#This Row],[Humánerő]],"")</f>
        <v/>
      </c>
      <c r="J152" s="80" t="str">
        <f>IFERROR(Mérföldkövek[[#This Row],[Egység idő]],"")</f>
        <v/>
      </c>
      <c r="K152" s="80">
        <f>IFERROR(Mérföldkövek[[#This Row],[Tervezett Munkaidő]],"")</f>
        <v>0</v>
      </c>
      <c r="L152" s="67" cm="1">
        <f t="array" aca="1" ref="L15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52" s="67" cm="1">
        <f t="array" aca="1" ref="M15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52" s="67" cm="1">
        <f t="array" aca="1" ref="N15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52" s="67" cm="1">
        <f t="array" aca="1" ref="O15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52" s="67" cm="1">
        <f t="array" aca="1" ref="P15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52" s="67" cm="1">
        <f t="array" aca="1" ref="Q15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52" s="67" cm="1">
        <f t="array" aca="1" ref="R15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52" s="67" cm="1">
        <f t="array" aca="1" ref="S15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52" s="67" cm="1">
        <f t="array" aca="1" ref="T15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52" s="67" cm="1">
        <f t="array" aca="1" ref="U15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52" s="67" cm="1">
        <f t="array" aca="1" ref="V15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52" s="67" cm="1">
        <f t="array" aca="1" ref="W15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52" s="67" cm="1">
        <f t="array" aca="1" ref="X15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52" s="67" cm="1">
        <f t="array" aca="1" ref="Y15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52" s="67" cm="1">
        <f t="array" aca="1" ref="Z15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52" s="67" cm="1">
        <f t="array" aca="1" ref="AA15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52" s="67" cm="1">
        <f t="array" aca="1" ref="AB15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52" s="67" cm="1">
        <f t="array" aca="1" ref="AC15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52" s="67" cm="1">
        <f t="array" aca="1" ref="AD15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52" s="67" cm="1">
        <f t="array" aca="1" ref="AE15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52" s="67" cm="1">
        <f t="array" aca="1" ref="AF15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52" s="67" cm="1">
        <f t="array" aca="1" ref="AG15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52" s="67" cm="1">
        <f t="array" aca="1" ref="AH15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52" s="67" cm="1">
        <f t="array" aca="1" ref="AI15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52" s="67" cm="1">
        <f t="array" aca="1" ref="AJ15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52" s="67" cm="1">
        <f t="array" aca="1" ref="AK15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52" s="67" cm="1">
        <f t="array" aca="1" ref="AL15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52" s="67" cm="1">
        <f t="array" aca="1" ref="AM15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52" s="67" cm="1">
        <f t="array" aca="1" ref="AN15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52" s="67" cm="1">
        <f t="array" aca="1" ref="AO15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52" s="67" cm="1">
        <f t="array" aca="1" ref="AP15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52" s="67" cm="1">
        <f t="array" aca="1" ref="AQ15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52" s="67" cm="1">
        <f t="array" aca="1" ref="AR15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52" s="67" cm="1">
        <f t="array" aca="1" ref="AS15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52" s="67" cm="1">
        <f t="array" aca="1" ref="AT15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52" s="67" cm="1">
        <f t="array" aca="1" ref="AU15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52" s="67" cm="1">
        <f t="array" aca="1" ref="AV15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52" s="67" cm="1">
        <f t="array" aca="1" ref="AW15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52" s="67" cm="1">
        <f t="array" aca="1" ref="AX15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52" s="67" cm="1">
        <f t="array" aca="1" ref="AY15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52" s="67" cm="1">
        <f t="array" aca="1" ref="AZ15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52" s="67" cm="1">
        <f t="array" aca="1" ref="BA15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53" spans="1:53" x14ac:dyDescent="0.3">
      <c r="A153" s="78" t="str">
        <f>IFERROR(Mérföldkövek[[#This Row],[Feladat ID]],"")</f>
        <v>-</v>
      </c>
      <c r="B153" s="70" t="str">
        <f>IFERROR(Mérföldkövek[[#This Row],[Feladat leírás]],"")</f>
        <v/>
      </c>
      <c r="C153" s="71" t="str">
        <f ca="1">IFERROR(Mérföldkövek[[#This Row],[Kezdés]],"")</f>
        <v/>
      </c>
      <c r="D153" s="71" t="str">
        <f ca="1">IFERROR(Mérföldkövek[[#This Row],[Befejezés]],"")</f>
        <v/>
      </c>
      <c r="E153" s="70" t="str">
        <f>IFERROR(Mérföldkövek[[#This Row],[Kockázat]],"")</f>
        <v/>
      </c>
      <c r="F153" s="70" t="str">
        <f>IFERROR(Mérföldkövek[[#This Row],[Részleg 02]],"")</f>
        <v/>
      </c>
      <c r="G153" s="70" t="str">
        <f>IFERROR(Mérföldkövek[[#This Row],[Részleg 01]],"")</f>
        <v/>
      </c>
      <c r="H153" s="82" t="str">
        <f>IFERROR(Mérföldkövek[[#This Row],[Volumen]],"")</f>
        <v/>
      </c>
      <c r="I153" s="70" t="str">
        <f>IFERROR(Mérföldkövek[[#This Row],[Humánerő]],"")</f>
        <v/>
      </c>
      <c r="J153" s="80" t="str">
        <f>IFERROR(Mérföldkövek[[#This Row],[Egység idő]],"")</f>
        <v/>
      </c>
      <c r="K153" s="80">
        <f>IFERROR(Mérföldkövek[[#This Row],[Tervezett Munkaidő]],"")</f>
        <v>0</v>
      </c>
      <c r="L153" s="67" cm="1">
        <f t="array" aca="1" ref="L15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53" s="67" cm="1">
        <f t="array" aca="1" ref="M15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53" s="67" cm="1">
        <f t="array" aca="1" ref="N15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53" s="67" cm="1">
        <f t="array" aca="1" ref="O15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53" s="67" cm="1">
        <f t="array" aca="1" ref="P15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53" s="67" cm="1">
        <f t="array" aca="1" ref="Q15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53" s="67" cm="1">
        <f t="array" aca="1" ref="R15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53" s="67" cm="1">
        <f t="array" aca="1" ref="S15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53" s="67" cm="1">
        <f t="array" aca="1" ref="T15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53" s="67" cm="1">
        <f t="array" aca="1" ref="U15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53" s="67" cm="1">
        <f t="array" aca="1" ref="V15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53" s="67" cm="1">
        <f t="array" aca="1" ref="W15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53" s="67" cm="1">
        <f t="array" aca="1" ref="X15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53" s="67" cm="1">
        <f t="array" aca="1" ref="Y15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53" s="67" cm="1">
        <f t="array" aca="1" ref="Z15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53" s="67" cm="1">
        <f t="array" aca="1" ref="AA15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53" s="67" cm="1">
        <f t="array" aca="1" ref="AB15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53" s="67" cm="1">
        <f t="array" aca="1" ref="AC15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53" s="67" cm="1">
        <f t="array" aca="1" ref="AD15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53" s="67" cm="1">
        <f t="array" aca="1" ref="AE15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53" s="67" cm="1">
        <f t="array" aca="1" ref="AF15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53" s="67" cm="1">
        <f t="array" aca="1" ref="AG15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53" s="67" cm="1">
        <f t="array" aca="1" ref="AH15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53" s="67" cm="1">
        <f t="array" aca="1" ref="AI15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53" s="67" cm="1">
        <f t="array" aca="1" ref="AJ15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53" s="67" cm="1">
        <f t="array" aca="1" ref="AK15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53" s="67" cm="1">
        <f t="array" aca="1" ref="AL15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53" s="67" cm="1">
        <f t="array" aca="1" ref="AM15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53" s="67" cm="1">
        <f t="array" aca="1" ref="AN15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53" s="67" cm="1">
        <f t="array" aca="1" ref="AO15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53" s="67" cm="1">
        <f t="array" aca="1" ref="AP15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53" s="67" cm="1">
        <f t="array" aca="1" ref="AQ15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53" s="67" cm="1">
        <f t="array" aca="1" ref="AR15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53" s="67" cm="1">
        <f t="array" aca="1" ref="AS15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53" s="67" cm="1">
        <f t="array" aca="1" ref="AT15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53" s="67" cm="1">
        <f t="array" aca="1" ref="AU15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53" s="67" cm="1">
        <f t="array" aca="1" ref="AV15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53" s="67" cm="1">
        <f t="array" aca="1" ref="AW15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53" s="67" cm="1">
        <f t="array" aca="1" ref="AX15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53" s="67" cm="1">
        <f t="array" aca="1" ref="AY15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53" s="67" cm="1">
        <f t="array" aca="1" ref="AZ15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53" s="67" cm="1">
        <f t="array" aca="1" ref="BA15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54" spans="1:53" x14ac:dyDescent="0.3">
      <c r="A154" s="78" t="str">
        <f>IFERROR(Mérföldkövek[[#This Row],[Feladat ID]],"")</f>
        <v>-</v>
      </c>
      <c r="B154" s="70" t="str">
        <f>IFERROR(Mérföldkövek[[#This Row],[Feladat leírás]],"")</f>
        <v/>
      </c>
      <c r="C154" s="71" t="str">
        <f ca="1">IFERROR(Mérföldkövek[[#This Row],[Kezdés]],"")</f>
        <v/>
      </c>
      <c r="D154" s="71" t="str">
        <f ca="1">IFERROR(Mérföldkövek[[#This Row],[Befejezés]],"")</f>
        <v/>
      </c>
      <c r="E154" s="70" t="str">
        <f>IFERROR(Mérföldkövek[[#This Row],[Kockázat]],"")</f>
        <v/>
      </c>
      <c r="F154" s="70" t="str">
        <f>IFERROR(Mérföldkövek[[#This Row],[Részleg 02]],"")</f>
        <v/>
      </c>
      <c r="G154" s="70" t="str">
        <f>IFERROR(Mérföldkövek[[#This Row],[Részleg 01]],"")</f>
        <v/>
      </c>
      <c r="H154" s="82" t="str">
        <f>IFERROR(Mérföldkövek[[#This Row],[Volumen]],"")</f>
        <v/>
      </c>
      <c r="I154" s="70" t="str">
        <f>IFERROR(Mérföldkövek[[#This Row],[Humánerő]],"")</f>
        <v/>
      </c>
      <c r="J154" s="80" t="str">
        <f>IFERROR(Mérföldkövek[[#This Row],[Egység idő]],"")</f>
        <v/>
      </c>
      <c r="K154" s="80">
        <f>IFERROR(Mérföldkövek[[#This Row],[Tervezett Munkaidő]],"")</f>
        <v>0</v>
      </c>
      <c r="L154" s="67" cm="1">
        <f t="array" aca="1" ref="L15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54" s="67" cm="1">
        <f t="array" aca="1" ref="M15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54" s="67" cm="1">
        <f t="array" aca="1" ref="N15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54" s="67" cm="1">
        <f t="array" aca="1" ref="O15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54" s="67" cm="1">
        <f t="array" aca="1" ref="P15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54" s="67" cm="1">
        <f t="array" aca="1" ref="Q15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54" s="67" cm="1">
        <f t="array" aca="1" ref="R15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54" s="67" cm="1">
        <f t="array" aca="1" ref="S15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54" s="67" cm="1">
        <f t="array" aca="1" ref="T15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54" s="67" cm="1">
        <f t="array" aca="1" ref="U15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54" s="67" cm="1">
        <f t="array" aca="1" ref="V15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54" s="67" cm="1">
        <f t="array" aca="1" ref="W15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54" s="67" cm="1">
        <f t="array" aca="1" ref="X15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54" s="67" cm="1">
        <f t="array" aca="1" ref="Y15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54" s="67" cm="1">
        <f t="array" aca="1" ref="Z15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54" s="67" cm="1">
        <f t="array" aca="1" ref="AA15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54" s="67" cm="1">
        <f t="array" aca="1" ref="AB15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54" s="67" cm="1">
        <f t="array" aca="1" ref="AC15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54" s="67" cm="1">
        <f t="array" aca="1" ref="AD15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54" s="67" cm="1">
        <f t="array" aca="1" ref="AE15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54" s="67" cm="1">
        <f t="array" aca="1" ref="AF15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54" s="67" cm="1">
        <f t="array" aca="1" ref="AG15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54" s="67" cm="1">
        <f t="array" aca="1" ref="AH15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54" s="67" cm="1">
        <f t="array" aca="1" ref="AI15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54" s="67" cm="1">
        <f t="array" aca="1" ref="AJ15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54" s="67" cm="1">
        <f t="array" aca="1" ref="AK15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54" s="67" cm="1">
        <f t="array" aca="1" ref="AL15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54" s="67" cm="1">
        <f t="array" aca="1" ref="AM15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54" s="67" cm="1">
        <f t="array" aca="1" ref="AN15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54" s="67" cm="1">
        <f t="array" aca="1" ref="AO15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54" s="67" cm="1">
        <f t="array" aca="1" ref="AP15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54" s="67" cm="1">
        <f t="array" aca="1" ref="AQ15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54" s="67" cm="1">
        <f t="array" aca="1" ref="AR15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54" s="67" cm="1">
        <f t="array" aca="1" ref="AS15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54" s="67" cm="1">
        <f t="array" aca="1" ref="AT15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54" s="67" cm="1">
        <f t="array" aca="1" ref="AU15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54" s="67" cm="1">
        <f t="array" aca="1" ref="AV15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54" s="67" cm="1">
        <f t="array" aca="1" ref="AW15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54" s="67" cm="1">
        <f t="array" aca="1" ref="AX15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54" s="67" cm="1">
        <f t="array" aca="1" ref="AY15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54" s="67" cm="1">
        <f t="array" aca="1" ref="AZ15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54" s="67" cm="1">
        <f t="array" aca="1" ref="BA15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55" spans="1:53" x14ac:dyDescent="0.3">
      <c r="A155" s="78" t="str">
        <f>IFERROR(Mérföldkövek[[#This Row],[Feladat ID]],"")</f>
        <v>-</v>
      </c>
      <c r="B155" s="70" t="str">
        <f>IFERROR(Mérföldkövek[[#This Row],[Feladat leírás]],"")</f>
        <v/>
      </c>
      <c r="C155" s="71" t="str">
        <f ca="1">IFERROR(Mérföldkövek[[#This Row],[Kezdés]],"")</f>
        <v/>
      </c>
      <c r="D155" s="71" t="str">
        <f ca="1">IFERROR(Mérföldkövek[[#This Row],[Befejezés]],"")</f>
        <v/>
      </c>
      <c r="E155" s="70" t="str">
        <f>IFERROR(Mérföldkövek[[#This Row],[Kockázat]],"")</f>
        <v/>
      </c>
      <c r="F155" s="70" t="str">
        <f>IFERROR(Mérföldkövek[[#This Row],[Részleg 02]],"")</f>
        <v/>
      </c>
      <c r="G155" s="70" t="str">
        <f>IFERROR(Mérföldkövek[[#This Row],[Részleg 01]],"")</f>
        <v/>
      </c>
      <c r="H155" s="82" t="str">
        <f>IFERROR(Mérföldkövek[[#This Row],[Volumen]],"")</f>
        <v/>
      </c>
      <c r="I155" s="70" t="str">
        <f>IFERROR(Mérföldkövek[[#This Row],[Humánerő]],"")</f>
        <v/>
      </c>
      <c r="J155" s="80" t="str">
        <f>IFERROR(Mérföldkövek[[#This Row],[Egység idő]],"")</f>
        <v/>
      </c>
      <c r="K155" s="80">
        <f>IFERROR(Mérföldkövek[[#This Row],[Tervezett Munkaidő]],"")</f>
        <v>0</v>
      </c>
      <c r="L155" s="67" cm="1">
        <f t="array" aca="1" ref="L15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55" s="67" cm="1">
        <f t="array" aca="1" ref="M15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55" s="67" cm="1">
        <f t="array" aca="1" ref="N15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55" s="67" cm="1">
        <f t="array" aca="1" ref="O15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55" s="67" cm="1">
        <f t="array" aca="1" ref="P15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55" s="67" cm="1">
        <f t="array" aca="1" ref="Q15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55" s="67" cm="1">
        <f t="array" aca="1" ref="R15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55" s="67" cm="1">
        <f t="array" aca="1" ref="S15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55" s="67" cm="1">
        <f t="array" aca="1" ref="T15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55" s="67" cm="1">
        <f t="array" aca="1" ref="U15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55" s="67" cm="1">
        <f t="array" aca="1" ref="V15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55" s="67" cm="1">
        <f t="array" aca="1" ref="W15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55" s="67" cm="1">
        <f t="array" aca="1" ref="X15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55" s="67" cm="1">
        <f t="array" aca="1" ref="Y15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55" s="67" cm="1">
        <f t="array" aca="1" ref="Z15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55" s="67" cm="1">
        <f t="array" aca="1" ref="AA15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55" s="67" cm="1">
        <f t="array" aca="1" ref="AB15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55" s="67" cm="1">
        <f t="array" aca="1" ref="AC15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55" s="67" cm="1">
        <f t="array" aca="1" ref="AD15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55" s="67" cm="1">
        <f t="array" aca="1" ref="AE15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55" s="67" cm="1">
        <f t="array" aca="1" ref="AF15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55" s="67" cm="1">
        <f t="array" aca="1" ref="AG15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55" s="67" cm="1">
        <f t="array" aca="1" ref="AH15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55" s="67" cm="1">
        <f t="array" aca="1" ref="AI15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55" s="67" cm="1">
        <f t="array" aca="1" ref="AJ15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55" s="67" cm="1">
        <f t="array" aca="1" ref="AK15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55" s="67" cm="1">
        <f t="array" aca="1" ref="AL15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55" s="67" cm="1">
        <f t="array" aca="1" ref="AM15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55" s="67" cm="1">
        <f t="array" aca="1" ref="AN15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55" s="67" cm="1">
        <f t="array" aca="1" ref="AO15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55" s="67" cm="1">
        <f t="array" aca="1" ref="AP15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55" s="67" cm="1">
        <f t="array" aca="1" ref="AQ15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55" s="67" cm="1">
        <f t="array" aca="1" ref="AR15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55" s="67" cm="1">
        <f t="array" aca="1" ref="AS15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55" s="67" cm="1">
        <f t="array" aca="1" ref="AT15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55" s="67" cm="1">
        <f t="array" aca="1" ref="AU15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55" s="67" cm="1">
        <f t="array" aca="1" ref="AV15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55" s="67" cm="1">
        <f t="array" aca="1" ref="AW15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55" s="67" cm="1">
        <f t="array" aca="1" ref="AX15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55" s="67" cm="1">
        <f t="array" aca="1" ref="AY15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55" s="67" cm="1">
        <f t="array" aca="1" ref="AZ15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55" s="67" cm="1">
        <f t="array" aca="1" ref="BA15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56" spans="1:53" x14ac:dyDescent="0.3">
      <c r="A156" s="78" t="str">
        <f>IFERROR(Mérföldkövek[[#This Row],[Feladat ID]],"")</f>
        <v>-</v>
      </c>
      <c r="B156" s="70" t="str">
        <f>IFERROR(Mérföldkövek[[#This Row],[Feladat leírás]],"")</f>
        <v/>
      </c>
      <c r="C156" s="71" t="str">
        <f ca="1">IFERROR(Mérföldkövek[[#This Row],[Kezdés]],"")</f>
        <v/>
      </c>
      <c r="D156" s="71" t="str">
        <f ca="1">IFERROR(Mérföldkövek[[#This Row],[Befejezés]],"")</f>
        <v/>
      </c>
      <c r="E156" s="70" t="str">
        <f>IFERROR(Mérföldkövek[[#This Row],[Kockázat]],"")</f>
        <v/>
      </c>
      <c r="F156" s="70" t="str">
        <f>IFERROR(Mérföldkövek[[#This Row],[Részleg 02]],"")</f>
        <v/>
      </c>
      <c r="G156" s="70" t="str">
        <f>IFERROR(Mérföldkövek[[#This Row],[Részleg 01]],"")</f>
        <v/>
      </c>
      <c r="H156" s="82" t="str">
        <f>IFERROR(Mérföldkövek[[#This Row],[Volumen]],"")</f>
        <v/>
      </c>
      <c r="I156" s="70" t="str">
        <f>IFERROR(Mérföldkövek[[#This Row],[Humánerő]],"")</f>
        <v/>
      </c>
      <c r="J156" s="80" t="str">
        <f>IFERROR(Mérföldkövek[[#This Row],[Egység idő]],"")</f>
        <v/>
      </c>
      <c r="K156" s="80">
        <f>IFERROR(Mérföldkövek[[#This Row],[Tervezett Munkaidő]],"")</f>
        <v>0</v>
      </c>
      <c r="L156" s="67" cm="1">
        <f t="array" aca="1" ref="L15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56" s="67" cm="1">
        <f t="array" aca="1" ref="M15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56" s="67" cm="1">
        <f t="array" aca="1" ref="N15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56" s="67" cm="1">
        <f t="array" aca="1" ref="O15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56" s="67" cm="1">
        <f t="array" aca="1" ref="P15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56" s="67" cm="1">
        <f t="array" aca="1" ref="Q15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56" s="67" cm="1">
        <f t="array" aca="1" ref="R15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56" s="67" cm="1">
        <f t="array" aca="1" ref="S15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56" s="67" cm="1">
        <f t="array" aca="1" ref="T15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56" s="67" cm="1">
        <f t="array" aca="1" ref="U15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56" s="67" cm="1">
        <f t="array" aca="1" ref="V15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56" s="67" cm="1">
        <f t="array" aca="1" ref="W15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56" s="67" cm="1">
        <f t="array" aca="1" ref="X15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56" s="67" cm="1">
        <f t="array" aca="1" ref="Y15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56" s="67" cm="1">
        <f t="array" aca="1" ref="Z15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56" s="67" cm="1">
        <f t="array" aca="1" ref="AA15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56" s="67" cm="1">
        <f t="array" aca="1" ref="AB15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56" s="67" cm="1">
        <f t="array" aca="1" ref="AC15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56" s="67" cm="1">
        <f t="array" aca="1" ref="AD15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56" s="67" cm="1">
        <f t="array" aca="1" ref="AE15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56" s="67" cm="1">
        <f t="array" aca="1" ref="AF15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56" s="67" cm="1">
        <f t="array" aca="1" ref="AG15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56" s="67" cm="1">
        <f t="array" aca="1" ref="AH15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56" s="67" cm="1">
        <f t="array" aca="1" ref="AI15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56" s="67" cm="1">
        <f t="array" aca="1" ref="AJ15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56" s="67" cm="1">
        <f t="array" aca="1" ref="AK15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56" s="67" cm="1">
        <f t="array" aca="1" ref="AL15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56" s="67" cm="1">
        <f t="array" aca="1" ref="AM15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56" s="67" cm="1">
        <f t="array" aca="1" ref="AN15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56" s="67" cm="1">
        <f t="array" aca="1" ref="AO15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56" s="67" cm="1">
        <f t="array" aca="1" ref="AP15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56" s="67" cm="1">
        <f t="array" aca="1" ref="AQ15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56" s="67" cm="1">
        <f t="array" aca="1" ref="AR15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56" s="67" cm="1">
        <f t="array" aca="1" ref="AS15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56" s="67" cm="1">
        <f t="array" aca="1" ref="AT15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56" s="67" cm="1">
        <f t="array" aca="1" ref="AU15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56" s="67" cm="1">
        <f t="array" aca="1" ref="AV15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56" s="67" cm="1">
        <f t="array" aca="1" ref="AW15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56" s="67" cm="1">
        <f t="array" aca="1" ref="AX15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56" s="67" cm="1">
        <f t="array" aca="1" ref="AY15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56" s="67" cm="1">
        <f t="array" aca="1" ref="AZ15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56" s="67" cm="1">
        <f t="array" aca="1" ref="BA15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57" spans="1:53" x14ac:dyDescent="0.3">
      <c r="A157" s="78" t="str">
        <f>IFERROR(Mérföldkövek[[#This Row],[Feladat ID]],"")</f>
        <v>-</v>
      </c>
      <c r="B157" s="70" t="str">
        <f>IFERROR(Mérföldkövek[[#This Row],[Feladat leírás]],"")</f>
        <v/>
      </c>
      <c r="C157" s="71" t="str">
        <f ca="1">IFERROR(Mérföldkövek[[#This Row],[Kezdés]],"")</f>
        <v/>
      </c>
      <c r="D157" s="71" t="str">
        <f ca="1">IFERROR(Mérföldkövek[[#This Row],[Befejezés]],"")</f>
        <v/>
      </c>
      <c r="E157" s="70" t="str">
        <f>IFERROR(Mérföldkövek[[#This Row],[Kockázat]],"")</f>
        <v/>
      </c>
      <c r="F157" s="70" t="str">
        <f>IFERROR(Mérföldkövek[[#This Row],[Részleg 02]],"")</f>
        <v/>
      </c>
      <c r="G157" s="70" t="str">
        <f>IFERROR(Mérföldkövek[[#This Row],[Részleg 01]],"")</f>
        <v/>
      </c>
      <c r="H157" s="82" t="str">
        <f>IFERROR(Mérföldkövek[[#This Row],[Volumen]],"")</f>
        <v/>
      </c>
      <c r="I157" s="70" t="str">
        <f>IFERROR(Mérföldkövek[[#This Row],[Humánerő]],"")</f>
        <v/>
      </c>
      <c r="J157" s="80" t="str">
        <f>IFERROR(Mérföldkövek[[#This Row],[Egység idő]],"")</f>
        <v/>
      </c>
      <c r="K157" s="80">
        <f>IFERROR(Mérföldkövek[[#This Row],[Tervezett Munkaidő]],"")</f>
        <v>0</v>
      </c>
      <c r="L157" s="67" cm="1">
        <f t="array" aca="1" ref="L15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57" s="67" cm="1">
        <f t="array" aca="1" ref="M15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57" s="67" cm="1">
        <f t="array" aca="1" ref="N15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57" s="67" cm="1">
        <f t="array" aca="1" ref="O15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57" s="67" cm="1">
        <f t="array" aca="1" ref="P15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57" s="67" cm="1">
        <f t="array" aca="1" ref="Q15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57" s="67" cm="1">
        <f t="array" aca="1" ref="R15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57" s="67" cm="1">
        <f t="array" aca="1" ref="S15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57" s="67" cm="1">
        <f t="array" aca="1" ref="T15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57" s="67" cm="1">
        <f t="array" aca="1" ref="U15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57" s="67" cm="1">
        <f t="array" aca="1" ref="V15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57" s="67" cm="1">
        <f t="array" aca="1" ref="W15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57" s="67" cm="1">
        <f t="array" aca="1" ref="X15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57" s="67" cm="1">
        <f t="array" aca="1" ref="Y15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57" s="67" cm="1">
        <f t="array" aca="1" ref="Z15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57" s="67" cm="1">
        <f t="array" aca="1" ref="AA15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57" s="67" cm="1">
        <f t="array" aca="1" ref="AB15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57" s="67" cm="1">
        <f t="array" aca="1" ref="AC15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57" s="67" cm="1">
        <f t="array" aca="1" ref="AD15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57" s="67" cm="1">
        <f t="array" aca="1" ref="AE15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57" s="67" cm="1">
        <f t="array" aca="1" ref="AF15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57" s="67" cm="1">
        <f t="array" aca="1" ref="AG15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57" s="67" cm="1">
        <f t="array" aca="1" ref="AH15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57" s="67" cm="1">
        <f t="array" aca="1" ref="AI15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57" s="67" cm="1">
        <f t="array" aca="1" ref="AJ15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57" s="67" cm="1">
        <f t="array" aca="1" ref="AK15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57" s="67" cm="1">
        <f t="array" aca="1" ref="AL15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57" s="67" cm="1">
        <f t="array" aca="1" ref="AM15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57" s="67" cm="1">
        <f t="array" aca="1" ref="AN15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57" s="67" cm="1">
        <f t="array" aca="1" ref="AO15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57" s="67" cm="1">
        <f t="array" aca="1" ref="AP15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57" s="67" cm="1">
        <f t="array" aca="1" ref="AQ15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57" s="67" cm="1">
        <f t="array" aca="1" ref="AR15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57" s="67" cm="1">
        <f t="array" aca="1" ref="AS15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57" s="67" cm="1">
        <f t="array" aca="1" ref="AT15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57" s="67" cm="1">
        <f t="array" aca="1" ref="AU15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57" s="67" cm="1">
        <f t="array" aca="1" ref="AV15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57" s="67" cm="1">
        <f t="array" aca="1" ref="AW15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57" s="67" cm="1">
        <f t="array" aca="1" ref="AX15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57" s="67" cm="1">
        <f t="array" aca="1" ref="AY15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57" s="67" cm="1">
        <f t="array" aca="1" ref="AZ15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57" s="67" cm="1">
        <f t="array" aca="1" ref="BA15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58" spans="1:53" x14ac:dyDescent="0.3">
      <c r="A158" s="78" t="str">
        <f>IFERROR(Mérföldkövek[[#This Row],[Feladat ID]],"")</f>
        <v>-</v>
      </c>
      <c r="B158" s="70" t="str">
        <f>IFERROR(Mérföldkövek[[#This Row],[Feladat leírás]],"")</f>
        <v/>
      </c>
      <c r="C158" s="71" t="str">
        <f ca="1">IFERROR(Mérföldkövek[[#This Row],[Kezdés]],"")</f>
        <v/>
      </c>
      <c r="D158" s="71" t="str">
        <f ca="1">IFERROR(Mérföldkövek[[#This Row],[Befejezés]],"")</f>
        <v/>
      </c>
      <c r="E158" s="70" t="str">
        <f>IFERROR(Mérföldkövek[[#This Row],[Kockázat]],"")</f>
        <v/>
      </c>
      <c r="F158" s="70" t="str">
        <f>IFERROR(Mérföldkövek[[#This Row],[Részleg 02]],"")</f>
        <v/>
      </c>
      <c r="G158" s="70" t="str">
        <f>IFERROR(Mérföldkövek[[#This Row],[Részleg 01]],"")</f>
        <v/>
      </c>
      <c r="H158" s="82" t="str">
        <f>IFERROR(Mérföldkövek[[#This Row],[Volumen]],"")</f>
        <v/>
      </c>
      <c r="I158" s="70" t="str">
        <f>IFERROR(Mérföldkövek[[#This Row],[Humánerő]],"")</f>
        <v/>
      </c>
      <c r="J158" s="80" t="str">
        <f>IFERROR(Mérföldkövek[[#This Row],[Egység idő]],"")</f>
        <v/>
      </c>
      <c r="K158" s="80">
        <f>IFERROR(Mérföldkövek[[#This Row],[Tervezett Munkaidő]],"")</f>
        <v>0</v>
      </c>
      <c r="L158" s="67" cm="1">
        <f t="array" aca="1" ref="L15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58" s="67" cm="1">
        <f t="array" aca="1" ref="M15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58" s="67" cm="1">
        <f t="array" aca="1" ref="N15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58" s="67" cm="1">
        <f t="array" aca="1" ref="O15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58" s="67" cm="1">
        <f t="array" aca="1" ref="P15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58" s="67" cm="1">
        <f t="array" aca="1" ref="Q15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58" s="67" cm="1">
        <f t="array" aca="1" ref="R15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58" s="67" cm="1">
        <f t="array" aca="1" ref="S15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58" s="67" cm="1">
        <f t="array" aca="1" ref="T15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58" s="67" cm="1">
        <f t="array" aca="1" ref="U15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58" s="67" cm="1">
        <f t="array" aca="1" ref="V15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58" s="67" cm="1">
        <f t="array" aca="1" ref="W15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58" s="67" cm="1">
        <f t="array" aca="1" ref="X15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58" s="67" cm="1">
        <f t="array" aca="1" ref="Y15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58" s="67" cm="1">
        <f t="array" aca="1" ref="Z15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58" s="67" cm="1">
        <f t="array" aca="1" ref="AA15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58" s="67" cm="1">
        <f t="array" aca="1" ref="AB15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58" s="67" cm="1">
        <f t="array" aca="1" ref="AC15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58" s="67" cm="1">
        <f t="array" aca="1" ref="AD15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58" s="67" cm="1">
        <f t="array" aca="1" ref="AE15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58" s="67" cm="1">
        <f t="array" aca="1" ref="AF15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58" s="67" cm="1">
        <f t="array" aca="1" ref="AG15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58" s="67" cm="1">
        <f t="array" aca="1" ref="AH15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58" s="67" cm="1">
        <f t="array" aca="1" ref="AI15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58" s="67" cm="1">
        <f t="array" aca="1" ref="AJ15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58" s="67" cm="1">
        <f t="array" aca="1" ref="AK15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58" s="67" cm="1">
        <f t="array" aca="1" ref="AL15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58" s="67" cm="1">
        <f t="array" aca="1" ref="AM15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58" s="67" cm="1">
        <f t="array" aca="1" ref="AN15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58" s="67" cm="1">
        <f t="array" aca="1" ref="AO15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58" s="67" cm="1">
        <f t="array" aca="1" ref="AP15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58" s="67" cm="1">
        <f t="array" aca="1" ref="AQ15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58" s="67" cm="1">
        <f t="array" aca="1" ref="AR15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58" s="67" cm="1">
        <f t="array" aca="1" ref="AS15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58" s="67" cm="1">
        <f t="array" aca="1" ref="AT15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58" s="67" cm="1">
        <f t="array" aca="1" ref="AU15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58" s="67" cm="1">
        <f t="array" aca="1" ref="AV15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58" s="67" cm="1">
        <f t="array" aca="1" ref="AW15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58" s="67" cm="1">
        <f t="array" aca="1" ref="AX15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58" s="67" cm="1">
        <f t="array" aca="1" ref="AY15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58" s="67" cm="1">
        <f t="array" aca="1" ref="AZ15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58" s="67" cm="1">
        <f t="array" aca="1" ref="BA15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59" spans="1:53" x14ac:dyDescent="0.3">
      <c r="A159" s="78" t="str">
        <f>IFERROR(Mérföldkövek[[#This Row],[Feladat ID]],"")</f>
        <v>-</v>
      </c>
      <c r="B159" s="70" t="str">
        <f>IFERROR(Mérföldkövek[[#This Row],[Feladat leírás]],"")</f>
        <v/>
      </c>
      <c r="C159" s="71" t="str">
        <f ca="1">IFERROR(Mérföldkövek[[#This Row],[Kezdés]],"")</f>
        <v/>
      </c>
      <c r="D159" s="71" t="str">
        <f ca="1">IFERROR(Mérföldkövek[[#This Row],[Befejezés]],"")</f>
        <v/>
      </c>
      <c r="E159" s="70" t="str">
        <f>IFERROR(Mérföldkövek[[#This Row],[Kockázat]],"")</f>
        <v/>
      </c>
      <c r="F159" s="70" t="str">
        <f>IFERROR(Mérföldkövek[[#This Row],[Részleg 02]],"")</f>
        <v/>
      </c>
      <c r="G159" s="70" t="str">
        <f>IFERROR(Mérföldkövek[[#This Row],[Részleg 01]],"")</f>
        <v/>
      </c>
      <c r="H159" s="82" t="str">
        <f>IFERROR(Mérföldkövek[[#This Row],[Volumen]],"")</f>
        <v/>
      </c>
      <c r="I159" s="70" t="str">
        <f>IFERROR(Mérföldkövek[[#This Row],[Humánerő]],"")</f>
        <v/>
      </c>
      <c r="J159" s="80" t="str">
        <f>IFERROR(Mérföldkövek[[#This Row],[Egység idő]],"")</f>
        <v/>
      </c>
      <c r="K159" s="80">
        <f>IFERROR(Mérföldkövek[[#This Row],[Tervezett Munkaidő]],"")</f>
        <v>0</v>
      </c>
      <c r="L159" s="67" cm="1">
        <f t="array" aca="1" ref="L15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59" s="67" cm="1">
        <f t="array" aca="1" ref="M15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59" s="67" cm="1">
        <f t="array" aca="1" ref="N15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59" s="67" cm="1">
        <f t="array" aca="1" ref="O15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59" s="67" cm="1">
        <f t="array" aca="1" ref="P15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59" s="67" cm="1">
        <f t="array" aca="1" ref="Q15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59" s="67" cm="1">
        <f t="array" aca="1" ref="R15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59" s="67" cm="1">
        <f t="array" aca="1" ref="S15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59" s="67" cm="1">
        <f t="array" aca="1" ref="T15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59" s="67" cm="1">
        <f t="array" aca="1" ref="U15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59" s="67" cm="1">
        <f t="array" aca="1" ref="V15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59" s="67" cm="1">
        <f t="array" aca="1" ref="W15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59" s="67" cm="1">
        <f t="array" aca="1" ref="X15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59" s="67" cm="1">
        <f t="array" aca="1" ref="Y15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59" s="67" cm="1">
        <f t="array" aca="1" ref="Z15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59" s="67" cm="1">
        <f t="array" aca="1" ref="AA15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59" s="67" cm="1">
        <f t="array" aca="1" ref="AB15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59" s="67" cm="1">
        <f t="array" aca="1" ref="AC15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59" s="67" cm="1">
        <f t="array" aca="1" ref="AD15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59" s="67" cm="1">
        <f t="array" aca="1" ref="AE15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59" s="67" cm="1">
        <f t="array" aca="1" ref="AF15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59" s="67" cm="1">
        <f t="array" aca="1" ref="AG15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59" s="67" cm="1">
        <f t="array" aca="1" ref="AH15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59" s="67" cm="1">
        <f t="array" aca="1" ref="AI15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59" s="67" cm="1">
        <f t="array" aca="1" ref="AJ15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59" s="67" cm="1">
        <f t="array" aca="1" ref="AK15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59" s="67" cm="1">
        <f t="array" aca="1" ref="AL15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59" s="67" cm="1">
        <f t="array" aca="1" ref="AM15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59" s="67" cm="1">
        <f t="array" aca="1" ref="AN15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59" s="67" cm="1">
        <f t="array" aca="1" ref="AO15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59" s="67" cm="1">
        <f t="array" aca="1" ref="AP15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59" s="67" cm="1">
        <f t="array" aca="1" ref="AQ15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59" s="67" cm="1">
        <f t="array" aca="1" ref="AR15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59" s="67" cm="1">
        <f t="array" aca="1" ref="AS15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59" s="67" cm="1">
        <f t="array" aca="1" ref="AT15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59" s="67" cm="1">
        <f t="array" aca="1" ref="AU15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59" s="67" cm="1">
        <f t="array" aca="1" ref="AV15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59" s="67" cm="1">
        <f t="array" aca="1" ref="AW15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59" s="67" cm="1">
        <f t="array" aca="1" ref="AX15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59" s="67" cm="1">
        <f t="array" aca="1" ref="AY15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59" s="67" cm="1">
        <f t="array" aca="1" ref="AZ15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59" s="67" cm="1">
        <f t="array" aca="1" ref="BA15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60" spans="1:53" x14ac:dyDescent="0.3">
      <c r="A160" s="78" t="str">
        <f>IFERROR(Mérföldkövek[[#This Row],[Feladat ID]],"")</f>
        <v>-</v>
      </c>
      <c r="B160" s="70" t="str">
        <f>IFERROR(Mérföldkövek[[#This Row],[Feladat leírás]],"")</f>
        <v/>
      </c>
      <c r="C160" s="71" t="str">
        <f ca="1">IFERROR(Mérföldkövek[[#This Row],[Kezdés]],"")</f>
        <v/>
      </c>
      <c r="D160" s="71" t="str">
        <f ca="1">IFERROR(Mérföldkövek[[#This Row],[Befejezés]],"")</f>
        <v/>
      </c>
      <c r="E160" s="70" t="str">
        <f>IFERROR(Mérföldkövek[[#This Row],[Kockázat]],"")</f>
        <v/>
      </c>
      <c r="F160" s="70" t="str">
        <f>IFERROR(Mérföldkövek[[#This Row],[Részleg 02]],"")</f>
        <v/>
      </c>
      <c r="G160" s="70" t="str">
        <f>IFERROR(Mérföldkövek[[#This Row],[Részleg 01]],"")</f>
        <v/>
      </c>
      <c r="H160" s="82" t="str">
        <f>IFERROR(Mérföldkövek[[#This Row],[Volumen]],"")</f>
        <v/>
      </c>
      <c r="I160" s="70" t="str">
        <f>IFERROR(Mérföldkövek[[#This Row],[Humánerő]],"")</f>
        <v/>
      </c>
      <c r="J160" s="80" t="str">
        <f>IFERROR(Mérföldkövek[[#This Row],[Egység idő]],"")</f>
        <v/>
      </c>
      <c r="K160" s="80">
        <f>IFERROR(Mérföldkövek[[#This Row],[Tervezett Munkaidő]],"")</f>
        <v>0</v>
      </c>
      <c r="L160" s="67" cm="1">
        <f t="array" aca="1" ref="L16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60" s="67" cm="1">
        <f t="array" aca="1" ref="M16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60" s="67" cm="1">
        <f t="array" aca="1" ref="N16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60" s="67" cm="1">
        <f t="array" aca="1" ref="O16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60" s="67" cm="1">
        <f t="array" aca="1" ref="P16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60" s="67" cm="1">
        <f t="array" aca="1" ref="Q16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60" s="67" cm="1">
        <f t="array" aca="1" ref="R16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60" s="67" cm="1">
        <f t="array" aca="1" ref="S16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60" s="67" cm="1">
        <f t="array" aca="1" ref="T16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60" s="67" cm="1">
        <f t="array" aca="1" ref="U16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60" s="67" cm="1">
        <f t="array" aca="1" ref="V16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60" s="67" cm="1">
        <f t="array" aca="1" ref="W16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60" s="67" cm="1">
        <f t="array" aca="1" ref="X16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60" s="67" cm="1">
        <f t="array" aca="1" ref="Y16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60" s="67" cm="1">
        <f t="array" aca="1" ref="Z16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60" s="67" cm="1">
        <f t="array" aca="1" ref="AA16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60" s="67" cm="1">
        <f t="array" aca="1" ref="AB16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60" s="67" cm="1">
        <f t="array" aca="1" ref="AC16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60" s="67" cm="1">
        <f t="array" aca="1" ref="AD16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60" s="67" cm="1">
        <f t="array" aca="1" ref="AE16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60" s="67" cm="1">
        <f t="array" aca="1" ref="AF16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60" s="67" cm="1">
        <f t="array" aca="1" ref="AG16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60" s="67" cm="1">
        <f t="array" aca="1" ref="AH16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60" s="67" cm="1">
        <f t="array" aca="1" ref="AI16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60" s="67" cm="1">
        <f t="array" aca="1" ref="AJ16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60" s="67" cm="1">
        <f t="array" aca="1" ref="AK16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60" s="67" cm="1">
        <f t="array" aca="1" ref="AL16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60" s="67" cm="1">
        <f t="array" aca="1" ref="AM16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60" s="67" cm="1">
        <f t="array" aca="1" ref="AN16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60" s="67" cm="1">
        <f t="array" aca="1" ref="AO16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60" s="67" cm="1">
        <f t="array" aca="1" ref="AP16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60" s="67" cm="1">
        <f t="array" aca="1" ref="AQ16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60" s="67" cm="1">
        <f t="array" aca="1" ref="AR16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60" s="67" cm="1">
        <f t="array" aca="1" ref="AS16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60" s="67" cm="1">
        <f t="array" aca="1" ref="AT16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60" s="67" cm="1">
        <f t="array" aca="1" ref="AU16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60" s="67" cm="1">
        <f t="array" aca="1" ref="AV16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60" s="67" cm="1">
        <f t="array" aca="1" ref="AW16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60" s="67" cm="1">
        <f t="array" aca="1" ref="AX16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60" s="67" cm="1">
        <f t="array" aca="1" ref="AY16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60" s="67" cm="1">
        <f t="array" aca="1" ref="AZ16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60" s="67" cm="1">
        <f t="array" aca="1" ref="BA16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61" spans="1:53" x14ac:dyDescent="0.3">
      <c r="A161" s="78" t="str">
        <f>IFERROR(Mérföldkövek[[#This Row],[Feladat ID]],"")</f>
        <v>-</v>
      </c>
      <c r="B161" s="70" t="str">
        <f>IFERROR(Mérföldkövek[[#This Row],[Feladat leírás]],"")</f>
        <v/>
      </c>
      <c r="C161" s="71" t="str">
        <f ca="1">IFERROR(Mérföldkövek[[#This Row],[Kezdés]],"")</f>
        <v/>
      </c>
      <c r="D161" s="71" t="str">
        <f ca="1">IFERROR(Mérföldkövek[[#This Row],[Befejezés]],"")</f>
        <v/>
      </c>
      <c r="E161" s="70" t="str">
        <f>IFERROR(Mérföldkövek[[#This Row],[Kockázat]],"")</f>
        <v/>
      </c>
      <c r="F161" s="70" t="str">
        <f>IFERROR(Mérföldkövek[[#This Row],[Részleg 02]],"")</f>
        <v/>
      </c>
      <c r="G161" s="70" t="str">
        <f>IFERROR(Mérföldkövek[[#This Row],[Részleg 01]],"")</f>
        <v/>
      </c>
      <c r="H161" s="82" t="str">
        <f>IFERROR(Mérföldkövek[[#This Row],[Volumen]],"")</f>
        <v/>
      </c>
      <c r="I161" s="70" t="str">
        <f>IFERROR(Mérföldkövek[[#This Row],[Humánerő]],"")</f>
        <v/>
      </c>
      <c r="J161" s="80" t="str">
        <f>IFERROR(Mérföldkövek[[#This Row],[Egység idő]],"")</f>
        <v/>
      </c>
      <c r="K161" s="80">
        <f>IFERROR(Mérföldkövek[[#This Row],[Tervezett Munkaidő]],"")</f>
        <v>0</v>
      </c>
      <c r="L161" s="67" cm="1">
        <f t="array" aca="1" ref="L16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61" s="67" cm="1">
        <f t="array" aca="1" ref="M16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61" s="67" cm="1">
        <f t="array" aca="1" ref="N16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61" s="67" cm="1">
        <f t="array" aca="1" ref="O16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61" s="67" cm="1">
        <f t="array" aca="1" ref="P16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61" s="67" cm="1">
        <f t="array" aca="1" ref="Q16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61" s="67" cm="1">
        <f t="array" aca="1" ref="R16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61" s="67" cm="1">
        <f t="array" aca="1" ref="S16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61" s="67" cm="1">
        <f t="array" aca="1" ref="T16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61" s="67" cm="1">
        <f t="array" aca="1" ref="U16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61" s="67" cm="1">
        <f t="array" aca="1" ref="V16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61" s="67" cm="1">
        <f t="array" aca="1" ref="W16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61" s="67" cm="1">
        <f t="array" aca="1" ref="X16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61" s="67" cm="1">
        <f t="array" aca="1" ref="Y16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61" s="67" cm="1">
        <f t="array" aca="1" ref="Z16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61" s="67" cm="1">
        <f t="array" aca="1" ref="AA16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61" s="67" cm="1">
        <f t="array" aca="1" ref="AB16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61" s="67" cm="1">
        <f t="array" aca="1" ref="AC16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61" s="67" cm="1">
        <f t="array" aca="1" ref="AD16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61" s="67" cm="1">
        <f t="array" aca="1" ref="AE16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61" s="67" cm="1">
        <f t="array" aca="1" ref="AF16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61" s="67" cm="1">
        <f t="array" aca="1" ref="AG16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61" s="67" cm="1">
        <f t="array" aca="1" ref="AH16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61" s="67" cm="1">
        <f t="array" aca="1" ref="AI16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61" s="67" cm="1">
        <f t="array" aca="1" ref="AJ16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61" s="67" cm="1">
        <f t="array" aca="1" ref="AK16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61" s="67" cm="1">
        <f t="array" aca="1" ref="AL16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61" s="67" cm="1">
        <f t="array" aca="1" ref="AM16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61" s="67" cm="1">
        <f t="array" aca="1" ref="AN16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61" s="67" cm="1">
        <f t="array" aca="1" ref="AO16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61" s="67" cm="1">
        <f t="array" aca="1" ref="AP16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61" s="67" cm="1">
        <f t="array" aca="1" ref="AQ16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61" s="67" cm="1">
        <f t="array" aca="1" ref="AR16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61" s="67" cm="1">
        <f t="array" aca="1" ref="AS16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61" s="67" cm="1">
        <f t="array" aca="1" ref="AT16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61" s="67" cm="1">
        <f t="array" aca="1" ref="AU16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61" s="67" cm="1">
        <f t="array" aca="1" ref="AV16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61" s="67" cm="1">
        <f t="array" aca="1" ref="AW16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61" s="67" cm="1">
        <f t="array" aca="1" ref="AX16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61" s="67" cm="1">
        <f t="array" aca="1" ref="AY16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61" s="67" cm="1">
        <f t="array" aca="1" ref="AZ16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61" s="67" cm="1">
        <f t="array" aca="1" ref="BA16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62" spans="1:53" x14ac:dyDescent="0.3">
      <c r="A162" s="78" t="str">
        <f>IFERROR(Mérföldkövek[[#This Row],[Feladat ID]],"")</f>
        <v>-</v>
      </c>
      <c r="B162" s="70" t="str">
        <f>IFERROR(Mérföldkövek[[#This Row],[Feladat leírás]],"")</f>
        <v/>
      </c>
      <c r="C162" s="71" t="str">
        <f ca="1">IFERROR(Mérföldkövek[[#This Row],[Kezdés]],"")</f>
        <v/>
      </c>
      <c r="D162" s="71" t="str">
        <f ca="1">IFERROR(Mérföldkövek[[#This Row],[Befejezés]],"")</f>
        <v/>
      </c>
      <c r="E162" s="70" t="str">
        <f>IFERROR(Mérföldkövek[[#This Row],[Kockázat]],"")</f>
        <v/>
      </c>
      <c r="F162" s="70" t="str">
        <f>IFERROR(Mérföldkövek[[#This Row],[Részleg 02]],"")</f>
        <v/>
      </c>
      <c r="G162" s="70" t="str">
        <f>IFERROR(Mérföldkövek[[#This Row],[Részleg 01]],"")</f>
        <v/>
      </c>
      <c r="H162" s="82" t="str">
        <f>IFERROR(Mérföldkövek[[#This Row],[Volumen]],"")</f>
        <v/>
      </c>
      <c r="I162" s="70" t="str">
        <f>IFERROR(Mérföldkövek[[#This Row],[Humánerő]],"")</f>
        <v/>
      </c>
      <c r="J162" s="80" t="str">
        <f>IFERROR(Mérföldkövek[[#This Row],[Egység idő]],"")</f>
        <v/>
      </c>
      <c r="K162" s="80">
        <f>IFERROR(Mérföldkövek[[#This Row],[Tervezett Munkaidő]],"")</f>
        <v>0</v>
      </c>
      <c r="L162" s="67" cm="1">
        <f t="array" aca="1" ref="L16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62" s="67" cm="1">
        <f t="array" aca="1" ref="M16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62" s="67" cm="1">
        <f t="array" aca="1" ref="N16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62" s="67" cm="1">
        <f t="array" aca="1" ref="O16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62" s="67" cm="1">
        <f t="array" aca="1" ref="P16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62" s="67" cm="1">
        <f t="array" aca="1" ref="Q16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62" s="67" cm="1">
        <f t="array" aca="1" ref="R16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62" s="67" cm="1">
        <f t="array" aca="1" ref="S16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62" s="67" cm="1">
        <f t="array" aca="1" ref="T16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62" s="67" cm="1">
        <f t="array" aca="1" ref="U16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62" s="67" cm="1">
        <f t="array" aca="1" ref="V16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62" s="67" cm="1">
        <f t="array" aca="1" ref="W16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62" s="67" cm="1">
        <f t="array" aca="1" ref="X16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62" s="67" cm="1">
        <f t="array" aca="1" ref="Y16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62" s="67" cm="1">
        <f t="array" aca="1" ref="Z16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62" s="67" cm="1">
        <f t="array" aca="1" ref="AA16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62" s="67" cm="1">
        <f t="array" aca="1" ref="AB16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62" s="67" cm="1">
        <f t="array" aca="1" ref="AC16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62" s="67" cm="1">
        <f t="array" aca="1" ref="AD16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62" s="67" cm="1">
        <f t="array" aca="1" ref="AE16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62" s="67" cm="1">
        <f t="array" aca="1" ref="AF16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62" s="67" cm="1">
        <f t="array" aca="1" ref="AG16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62" s="67" cm="1">
        <f t="array" aca="1" ref="AH16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62" s="67" cm="1">
        <f t="array" aca="1" ref="AI16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62" s="67" cm="1">
        <f t="array" aca="1" ref="AJ16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62" s="67" cm="1">
        <f t="array" aca="1" ref="AK16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62" s="67" cm="1">
        <f t="array" aca="1" ref="AL16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62" s="67" cm="1">
        <f t="array" aca="1" ref="AM16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62" s="67" cm="1">
        <f t="array" aca="1" ref="AN16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62" s="67" cm="1">
        <f t="array" aca="1" ref="AO16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62" s="67" cm="1">
        <f t="array" aca="1" ref="AP16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62" s="67" cm="1">
        <f t="array" aca="1" ref="AQ16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62" s="67" cm="1">
        <f t="array" aca="1" ref="AR16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62" s="67" cm="1">
        <f t="array" aca="1" ref="AS16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62" s="67" cm="1">
        <f t="array" aca="1" ref="AT16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62" s="67" cm="1">
        <f t="array" aca="1" ref="AU16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62" s="67" cm="1">
        <f t="array" aca="1" ref="AV16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62" s="67" cm="1">
        <f t="array" aca="1" ref="AW16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62" s="67" cm="1">
        <f t="array" aca="1" ref="AX16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62" s="67" cm="1">
        <f t="array" aca="1" ref="AY16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62" s="67" cm="1">
        <f t="array" aca="1" ref="AZ16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62" s="67" cm="1">
        <f t="array" aca="1" ref="BA16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63" spans="1:53" x14ac:dyDescent="0.3">
      <c r="A163" s="78" t="str">
        <f>IFERROR(Mérföldkövek[[#This Row],[Feladat ID]],"")</f>
        <v>-</v>
      </c>
      <c r="B163" s="70" t="str">
        <f>IFERROR(Mérföldkövek[[#This Row],[Feladat leírás]],"")</f>
        <v/>
      </c>
      <c r="C163" s="71" t="str">
        <f ca="1">IFERROR(Mérföldkövek[[#This Row],[Kezdés]],"")</f>
        <v/>
      </c>
      <c r="D163" s="71" t="str">
        <f ca="1">IFERROR(Mérföldkövek[[#This Row],[Befejezés]],"")</f>
        <v/>
      </c>
      <c r="E163" s="70" t="str">
        <f>IFERROR(Mérföldkövek[[#This Row],[Kockázat]],"")</f>
        <v/>
      </c>
      <c r="F163" s="70" t="str">
        <f>IFERROR(Mérföldkövek[[#This Row],[Részleg 02]],"")</f>
        <v/>
      </c>
      <c r="G163" s="70" t="str">
        <f>IFERROR(Mérföldkövek[[#This Row],[Részleg 01]],"")</f>
        <v/>
      </c>
      <c r="H163" s="82" t="str">
        <f>IFERROR(Mérföldkövek[[#This Row],[Volumen]],"")</f>
        <v/>
      </c>
      <c r="I163" s="70" t="str">
        <f>IFERROR(Mérföldkövek[[#This Row],[Humánerő]],"")</f>
        <v/>
      </c>
      <c r="J163" s="80" t="str">
        <f>IFERROR(Mérföldkövek[[#This Row],[Egység idő]],"")</f>
        <v/>
      </c>
      <c r="K163" s="80">
        <f>IFERROR(Mérföldkövek[[#This Row],[Tervezett Munkaidő]],"")</f>
        <v>0</v>
      </c>
      <c r="L163" s="67" cm="1">
        <f t="array" aca="1" ref="L16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63" s="67" cm="1">
        <f t="array" aca="1" ref="M16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63" s="67" cm="1">
        <f t="array" aca="1" ref="N16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63" s="67" cm="1">
        <f t="array" aca="1" ref="O16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63" s="67" cm="1">
        <f t="array" aca="1" ref="P16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63" s="67" cm="1">
        <f t="array" aca="1" ref="Q16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63" s="67" cm="1">
        <f t="array" aca="1" ref="R16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63" s="67" cm="1">
        <f t="array" aca="1" ref="S16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63" s="67" cm="1">
        <f t="array" aca="1" ref="T16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63" s="67" cm="1">
        <f t="array" aca="1" ref="U16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63" s="67" cm="1">
        <f t="array" aca="1" ref="V16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63" s="67" cm="1">
        <f t="array" aca="1" ref="W16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63" s="67" cm="1">
        <f t="array" aca="1" ref="X16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63" s="67" cm="1">
        <f t="array" aca="1" ref="Y16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63" s="67" cm="1">
        <f t="array" aca="1" ref="Z16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63" s="67" cm="1">
        <f t="array" aca="1" ref="AA16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63" s="67" cm="1">
        <f t="array" aca="1" ref="AB16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63" s="67" cm="1">
        <f t="array" aca="1" ref="AC16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63" s="67" cm="1">
        <f t="array" aca="1" ref="AD16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63" s="67" cm="1">
        <f t="array" aca="1" ref="AE16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63" s="67" cm="1">
        <f t="array" aca="1" ref="AF16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63" s="67" cm="1">
        <f t="array" aca="1" ref="AG16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63" s="67" cm="1">
        <f t="array" aca="1" ref="AH16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63" s="67" cm="1">
        <f t="array" aca="1" ref="AI16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63" s="67" cm="1">
        <f t="array" aca="1" ref="AJ16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63" s="67" cm="1">
        <f t="array" aca="1" ref="AK16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63" s="67" cm="1">
        <f t="array" aca="1" ref="AL16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63" s="67" cm="1">
        <f t="array" aca="1" ref="AM16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63" s="67" cm="1">
        <f t="array" aca="1" ref="AN16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63" s="67" cm="1">
        <f t="array" aca="1" ref="AO16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63" s="67" cm="1">
        <f t="array" aca="1" ref="AP16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63" s="67" cm="1">
        <f t="array" aca="1" ref="AQ16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63" s="67" cm="1">
        <f t="array" aca="1" ref="AR16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63" s="67" cm="1">
        <f t="array" aca="1" ref="AS16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63" s="67" cm="1">
        <f t="array" aca="1" ref="AT16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63" s="67" cm="1">
        <f t="array" aca="1" ref="AU16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63" s="67" cm="1">
        <f t="array" aca="1" ref="AV16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63" s="67" cm="1">
        <f t="array" aca="1" ref="AW16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63" s="67" cm="1">
        <f t="array" aca="1" ref="AX16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63" s="67" cm="1">
        <f t="array" aca="1" ref="AY16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63" s="67" cm="1">
        <f t="array" aca="1" ref="AZ16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63" s="67" cm="1">
        <f t="array" aca="1" ref="BA16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64" spans="1:53" x14ac:dyDescent="0.3">
      <c r="A164" s="78" t="str">
        <f>IFERROR(Mérföldkövek[[#This Row],[Feladat ID]],"")</f>
        <v>-</v>
      </c>
      <c r="B164" s="70" t="str">
        <f>IFERROR(Mérföldkövek[[#This Row],[Feladat leírás]],"")</f>
        <v/>
      </c>
      <c r="C164" s="71" t="str">
        <f ca="1">IFERROR(Mérföldkövek[[#This Row],[Kezdés]],"")</f>
        <v/>
      </c>
      <c r="D164" s="71" t="str">
        <f ca="1">IFERROR(Mérföldkövek[[#This Row],[Befejezés]],"")</f>
        <v/>
      </c>
      <c r="E164" s="70" t="str">
        <f>IFERROR(Mérföldkövek[[#This Row],[Kockázat]],"")</f>
        <v/>
      </c>
      <c r="F164" s="70" t="str">
        <f>IFERROR(Mérföldkövek[[#This Row],[Részleg 02]],"")</f>
        <v/>
      </c>
      <c r="G164" s="70" t="str">
        <f>IFERROR(Mérföldkövek[[#This Row],[Részleg 01]],"")</f>
        <v/>
      </c>
      <c r="H164" s="82" t="str">
        <f>IFERROR(Mérföldkövek[[#This Row],[Volumen]],"")</f>
        <v/>
      </c>
      <c r="I164" s="70" t="str">
        <f>IFERROR(Mérföldkövek[[#This Row],[Humánerő]],"")</f>
        <v/>
      </c>
      <c r="J164" s="80" t="str">
        <f>IFERROR(Mérföldkövek[[#This Row],[Egység idő]],"")</f>
        <v/>
      </c>
      <c r="K164" s="80">
        <f>IFERROR(Mérföldkövek[[#This Row],[Tervezett Munkaidő]],"")</f>
        <v>0</v>
      </c>
      <c r="L164" s="67" cm="1">
        <f t="array" aca="1" ref="L16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64" s="67" cm="1">
        <f t="array" aca="1" ref="M16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64" s="67" cm="1">
        <f t="array" aca="1" ref="N16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64" s="67" cm="1">
        <f t="array" aca="1" ref="O16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64" s="67" cm="1">
        <f t="array" aca="1" ref="P16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64" s="67" cm="1">
        <f t="array" aca="1" ref="Q16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64" s="67" cm="1">
        <f t="array" aca="1" ref="R16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64" s="67" cm="1">
        <f t="array" aca="1" ref="S16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64" s="67" cm="1">
        <f t="array" aca="1" ref="T16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64" s="67" cm="1">
        <f t="array" aca="1" ref="U16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64" s="67" cm="1">
        <f t="array" aca="1" ref="V16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64" s="67" cm="1">
        <f t="array" aca="1" ref="W16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64" s="67" cm="1">
        <f t="array" aca="1" ref="X16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64" s="67" cm="1">
        <f t="array" aca="1" ref="Y16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64" s="67" cm="1">
        <f t="array" aca="1" ref="Z16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64" s="67" cm="1">
        <f t="array" aca="1" ref="AA16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64" s="67" cm="1">
        <f t="array" aca="1" ref="AB16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64" s="67" cm="1">
        <f t="array" aca="1" ref="AC16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64" s="67" cm="1">
        <f t="array" aca="1" ref="AD16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64" s="67" cm="1">
        <f t="array" aca="1" ref="AE16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64" s="67" cm="1">
        <f t="array" aca="1" ref="AF16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64" s="67" cm="1">
        <f t="array" aca="1" ref="AG16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64" s="67" cm="1">
        <f t="array" aca="1" ref="AH16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64" s="67" cm="1">
        <f t="array" aca="1" ref="AI16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64" s="67" cm="1">
        <f t="array" aca="1" ref="AJ16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64" s="67" cm="1">
        <f t="array" aca="1" ref="AK16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64" s="67" cm="1">
        <f t="array" aca="1" ref="AL16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64" s="67" cm="1">
        <f t="array" aca="1" ref="AM16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64" s="67" cm="1">
        <f t="array" aca="1" ref="AN16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64" s="67" cm="1">
        <f t="array" aca="1" ref="AO16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64" s="67" cm="1">
        <f t="array" aca="1" ref="AP16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64" s="67" cm="1">
        <f t="array" aca="1" ref="AQ16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64" s="67" cm="1">
        <f t="array" aca="1" ref="AR16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64" s="67" cm="1">
        <f t="array" aca="1" ref="AS16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64" s="67" cm="1">
        <f t="array" aca="1" ref="AT16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64" s="67" cm="1">
        <f t="array" aca="1" ref="AU16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64" s="67" cm="1">
        <f t="array" aca="1" ref="AV16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64" s="67" cm="1">
        <f t="array" aca="1" ref="AW16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64" s="67" cm="1">
        <f t="array" aca="1" ref="AX16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64" s="67" cm="1">
        <f t="array" aca="1" ref="AY16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64" s="67" cm="1">
        <f t="array" aca="1" ref="AZ16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64" s="67" cm="1">
        <f t="array" aca="1" ref="BA16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65" spans="1:53" x14ac:dyDescent="0.3">
      <c r="A165" s="78" t="str">
        <f>IFERROR(Mérföldkövek[[#This Row],[Feladat ID]],"")</f>
        <v>-</v>
      </c>
      <c r="B165" s="70" t="str">
        <f>IFERROR(Mérföldkövek[[#This Row],[Feladat leírás]],"")</f>
        <v/>
      </c>
      <c r="C165" s="71" t="str">
        <f ca="1">IFERROR(Mérföldkövek[[#This Row],[Kezdés]],"")</f>
        <v/>
      </c>
      <c r="D165" s="71" t="str">
        <f ca="1">IFERROR(Mérföldkövek[[#This Row],[Befejezés]],"")</f>
        <v/>
      </c>
      <c r="E165" s="70" t="str">
        <f>IFERROR(Mérföldkövek[[#This Row],[Kockázat]],"")</f>
        <v/>
      </c>
      <c r="F165" s="70" t="str">
        <f>IFERROR(Mérföldkövek[[#This Row],[Részleg 02]],"")</f>
        <v/>
      </c>
      <c r="G165" s="70" t="str">
        <f>IFERROR(Mérföldkövek[[#This Row],[Részleg 01]],"")</f>
        <v/>
      </c>
      <c r="H165" s="82" t="str">
        <f>IFERROR(Mérföldkövek[[#This Row],[Volumen]],"")</f>
        <v/>
      </c>
      <c r="I165" s="70" t="str">
        <f>IFERROR(Mérföldkövek[[#This Row],[Humánerő]],"")</f>
        <v/>
      </c>
      <c r="J165" s="80" t="str">
        <f>IFERROR(Mérföldkövek[[#This Row],[Egység idő]],"")</f>
        <v/>
      </c>
      <c r="K165" s="80">
        <f>IFERROR(Mérföldkövek[[#This Row],[Tervezett Munkaidő]],"")</f>
        <v>0</v>
      </c>
      <c r="L165" s="67" cm="1">
        <f t="array" aca="1" ref="L16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65" s="67" cm="1">
        <f t="array" aca="1" ref="M16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65" s="67" cm="1">
        <f t="array" aca="1" ref="N16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65" s="67" cm="1">
        <f t="array" aca="1" ref="O16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65" s="67" cm="1">
        <f t="array" aca="1" ref="P16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65" s="67" cm="1">
        <f t="array" aca="1" ref="Q16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65" s="67" cm="1">
        <f t="array" aca="1" ref="R16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65" s="67" cm="1">
        <f t="array" aca="1" ref="S16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65" s="67" cm="1">
        <f t="array" aca="1" ref="T16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65" s="67" cm="1">
        <f t="array" aca="1" ref="U16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65" s="67" cm="1">
        <f t="array" aca="1" ref="V16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65" s="67" cm="1">
        <f t="array" aca="1" ref="W16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65" s="67" cm="1">
        <f t="array" aca="1" ref="X16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65" s="67" cm="1">
        <f t="array" aca="1" ref="Y16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65" s="67" cm="1">
        <f t="array" aca="1" ref="Z16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65" s="67" cm="1">
        <f t="array" aca="1" ref="AA16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65" s="67" cm="1">
        <f t="array" aca="1" ref="AB16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65" s="67" cm="1">
        <f t="array" aca="1" ref="AC16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65" s="67" cm="1">
        <f t="array" aca="1" ref="AD16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65" s="67" cm="1">
        <f t="array" aca="1" ref="AE16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65" s="67" cm="1">
        <f t="array" aca="1" ref="AF16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65" s="67" cm="1">
        <f t="array" aca="1" ref="AG16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65" s="67" cm="1">
        <f t="array" aca="1" ref="AH16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65" s="67" cm="1">
        <f t="array" aca="1" ref="AI16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65" s="67" cm="1">
        <f t="array" aca="1" ref="AJ16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65" s="67" cm="1">
        <f t="array" aca="1" ref="AK16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65" s="67" cm="1">
        <f t="array" aca="1" ref="AL16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65" s="67" cm="1">
        <f t="array" aca="1" ref="AM16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65" s="67" cm="1">
        <f t="array" aca="1" ref="AN16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65" s="67" cm="1">
        <f t="array" aca="1" ref="AO16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65" s="67" cm="1">
        <f t="array" aca="1" ref="AP16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65" s="67" cm="1">
        <f t="array" aca="1" ref="AQ16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65" s="67" cm="1">
        <f t="array" aca="1" ref="AR16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65" s="67" cm="1">
        <f t="array" aca="1" ref="AS16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65" s="67" cm="1">
        <f t="array" aca="1" ref="AT16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65" s="67" cm="1">
        <f t="array" aca="1" ref="AU16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65" s="67" cm="1">
        <f t="array" aca="1" ref="AV16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65" s="67" cm="1">
        <f t="array" aca="1" ref="AW16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65" s="67" cm="1">
        <f t="array" aca="1" ref="AX16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65" s="67" cm="1">
        <f t="array" aca="1" ref="AY16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65" s="67" cm="1">
        <f t="array" aca="1" ref="AZ16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65" s="67" cm="1">
        <f t="array" aca="1" ref="BA16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66" spans="1:53" x14ac:dyDescent="0.3">
      <c r="A166" s="78" t="str">
        <f>IFERROR(Mérföldkövek[[#This Row],[Feladat ID]],"")</f>
        <v>-</v>
      </c>
      <c r="B166" s="70" t="str">
        <f>IFERROR(Mérföldkövek[[#This Row],[Feladat leírás]],"")</f>
        <v/>
      </c>
      <c r="C166" s="71" t="str">
        <f ca="1">IFERROR(Mérföldkövek[[#This Row],[Kezdés]],"")</f>
        <v/>
      </c>
      <c r="D166" s="71" t="str">
        <f ca="1">IFERROR(Mérföldkövek[[#This Row],[Befejezés]],"")</f>
        <v/>
      </c>
      <c r="E166" s="70" t="str">
        <f>IFERROR(Mérföldkövek[[#This Row],[Kockázat]],"")</f>
        <v/>
      </c>
      <c r="F166" s="70" t="str">
        <f>IFERROR(Mérföldkövek[[#This Row],[Részleg 02]],"")</f>
        <v/>
      </c>
      <c r="G166" s="70" t="str">
        <f>IFERROR(Mérföldkövek[[#This Row],[Részleg 01]],"")</f>
        <v/>
      </c>
      <c r="H166" s="82" t="str">
        <f>IFERROR(Mérföldkövek[[#This Row],[Volumen]],"")</f>
        <v/>
      </c>
      <c r="I166" s="70" t="str">
        <f>IFERROR(Mérföldkövek[[#This Row],[Humánerő]],"")</f>
        <v/>
      </c>
      <c r="J166" s="80" t="str">
        <f>IFERROR(Mérföldkövek[[#This Row],[Egység idő]],"")</f>
        <v/>
      </c>
      <c r="K166" s="80">
        <f>IFERROR(Mérföldkövek[[#This Row],[Tervezett Munkaidő]],"")</f>
        <v>0</v>
      </c>
      <c r="L166" s="67" cm="1">
        <f t="array" aca="1" ref="L16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66" s="67" cm="1">
        <f t="array" aca="1" ref="M16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66" s="67" cm="1">
        <f t="array" aca="1" ref="N16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66" s="67" cm="1">
        <f t="array" aca="1" ref="O16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66" s="67" cm="1">
        <f t="array" aca="1" ref="P16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66" s="67" cm="1">
        <f t="array" aca="1" ref="Q16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66" s="67" cm="1">
        <f t="array" aca="1" ref="R16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66" s="67" cm="1">
        <f t="array" aca="1" ref="S16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66" s="67" cm="1">
        <f t="array" aca="1" ref="T16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66" s="67" cm="1">
        <f t="array" aca="1" ref="U16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66" s="67" cm="1">
        <f t="array" aca="1" ref="V16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66" s="67" cm="1">
        <f t="array" aca="1" ref="W16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66" s="67" cm="1">
        <f t="array" aca="1" ref="X16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66" s="67" cm="1">
        <f t="array" aca="1" ref="Y16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66" s="67" cm="1">
        <f t="array" aca="1" ref="Z16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66" s="67" cm="1">
        <f t="array" aca="1" ref="AA16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66" s="67" cm="1">
        <f t="array" aca="1" ref="AB16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66" s="67" cm="1">
        <f t="array" aca="1" ref="AC16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66" s="67" cm="1">
        <f t="array" aca="1" ref="AD16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66" s="67" cm="1">
        <f t="array" aca="1" ref="AE16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66" s="67" cm="1">
        <f t="array" aca="1" ref="AF16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66" s="67" cm="1">
        <f t="array" aca="1" ref="AG16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66" s="67" cm="1">
        <f t="array" aca="1" ref="AH16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66" s="67" cm="1">
        <f t="array" aca="1" ref="AI16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66" s="67" cm="1">
        <f t="array" aca="1" ref="AJ16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66" s="67" cm="1">
        <f t="array" aca="1" ref="AK16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66" s="67" cm="1">
        <f t="array" aca="1" ref="AL16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66" s="67" cm="1">
        <f t="array" aca="1" ref="AM16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66" s="67" cm="1">
        <f t="array" aca="1" ref="AN16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66" s="67" cm="1">
        <f t="array" aca="1" ref="AO16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66" s="67" cm="1">
        <f t="array" aca="1" ref="AP16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66" s="67" cm="1">
        <f t="array" aca="1" ref="AQ16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66" s="67" cm="1">
        <f t="array" aca="1" ref="AR16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66" s="67" cm="1">
        <f t="array" aca="1" ref="AS16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66" s="67" cm="1">
        <f t="array" aca="1" ref="AT16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66" s="67" cm="1">
        <f t="array" aca="1" ref="AU16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66" s="67" cm="1">
        <f t="array" aca="1" ref="AV16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66" s="67" cm="1">
        <f t="array" aca="1" ref="AW16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66" s="67" cm="1">
        <f t="array" aca="1" ref="AX16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66" s="67" cm="1">
        <f t="array" aca="1" ref="AY16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66" s="67" cm="1">
        <f t="array" aca="1" ref="AZ16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66" s="67" cm="1">
        <f t="array" aca="1" ref="BA16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67" spans="1:53" x14ac:dyDescent="0.3">
      <c r="A167" s="78" t="str">
        <f>IFERROR(Mérföldkövek[[#This Row],[Feladat ID]],"")</f>
        <v>-</v>
      </c>
      <c r="B167" s="70" t="str">
        <f>IFERROR(Mérföldkövek[[#This Row],[Feladat leírás]],"")</f>
        <v/>
      </c>
      <c r="C167" s="71" t="str">
        <f ca="1">IFERROR(Mérföldkövek[[#This Row],[Kezdés]],"")</f>
        <v/>
      </c>
      <c r="D167" s="71" t="str">
        <f ca="1">IFERROR(Mérföldkövek[[#This Row],[Befejezés]],"")</f>
        <v/>
      </c>
      <c r="E167" s="70" t="str">
        <f>IFERROR(Mérföldkövek[[#This Row],[Kockázat]],"")</f>
        <v/>
      </c>
      <c r="F167" s="70" t="str">
        <f>IFERROR(Mérföldkövek[[#This Row],[Részleg 02]],"")</f>
        <v/>
      </c>
      <c r="G167" s="70" t="str">
        <f>IFERROR(Mérföldkövek[[#This Row],[Részleg 01]],"")</f>
        <v/>
      </c>
      <c r="H167" s="82" t="str">
        <f>IFERROR(Mérföldkövek[[#This Row],[Volumen]],"")</f>
        <v/>
      </c>
      <c r="I167" s="70" t="str">
        <f>IFERROR(Mérföldkövek[[#This Row],[Humánerő]],"")</f>
        <v/>
      </c>
      <c r="J167" s="80" t="str">
        <f>IFERROR(Mérföldkövek[[#This Row],[Egység idő]],"")</f>
        <v/>
      </c>
      <c r="K167" s="80">
        <f>IFERROR(Mérföldkövek[[#This Row],[Tervezett Munkaidő]],"")</f>
        <v>0</v>
      </c>
      <c r="L167" s="67" cm="1">
        <f t="array" aca="1" ref="L16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67" s="67" cm="1">
        <f t="array" aca="1" ref="M16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67" s="67" cm="1">
        <f t="array" aca="1" ref="N16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67" s="67" cm="1">
        <f t="array" aca="1" ref="O16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67" s="67" cm="1">
        <f t="array" aca="1" ref="P16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67" s="67" cm="1">
        <f t="array" aca="1" ref="Q16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67" s="67" cm="1">
        <f t="array" aca="1" ref="R16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67" s="67" cm="1">
        <f t="array" aca="1" ref="S16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67" s="67" cm="1">
        <f t="array" aca="1" ref="T16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67" s="67" cm="1">
        <f t="array" aca="1" ref="U16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67" s="67" cm="1">
        <f t="array" aca="1" ref="V16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67" s="67" cm="1">
        <f t="array" aca="1" ref="W16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67" s="67" cm="1">
        <f t="array" aca="1" ref="X16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67" s="67" cm="1">
        <f t="array" aca="1" ref="Y16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67" s="67" cm="1">
        <f t="array" aca="1" ref="Z16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67" s="67" cm="1">
        <f t="array" aca="1" ref="AA16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67" s="67" cm="1">
        <f t="array" aca="1" ref="AB16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67" s="67" cm="1">
        <f t="array" aca="1" ref="AC16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67" s="67" cm="1">
        <f t="array" aca="1" ref="AD16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67" s="67" cm="1">
        <f t="array" aca="1" ref="AE16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67" s="67" cm="1">
        <f t="array" aca="1" ref="AF16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67" s="67" cm="1">
        <f t="array" aca="1" ref="AG16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67" s="67" cm="1">
        <f t="array" aca="1" ref="AH16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67" s="67" cm="1">
        <f t="array" aca="1" ref="AI16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67" s="67" cm="1">
        <f t="array" aca="1" ref="AJ16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67" s="67" cm="1">
        <f t="array" aca="1" ref="AK16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67" s="67" cm="1">
        <f t="array" aca="1" ref="AL16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67" s="67" cm="1">
        <f t="array" aca="1" ref="AM16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67" s="67" cm="1">
        <f t="array" aca="1" ref="AN16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67" s="67" cm="1">
        <f t="array" aca="1" ref="AO16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67" s="67" cm="1">
        <f t="array" aca="1" ref="AP16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67" s="67" cm="1">
        <f t="array" aca="1" ref="AQ16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67" s="67" cm="1">
        <f t="array" aca="1" ref="AR16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67" s="67" cm="1">
        <f t="array" aca="1" ref="AS16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67" s="67" cm="1">
        <f t="array" aca="1" ref="AT16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67" s="67" cm="1">
        <f t="array" aca="1" ref="AU16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67" s="67" cm="1">
        <f t="array" aca="1" ref="AV16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67" s="67" cm="1">
        <f t="array" aca="1" ref="AW16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67" s="67" cm="1">
        <f t="array" aca="1" ref="AX16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67" s="67" cm="1">
        <f t="array" aca="1" ref="AY16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67" s="67" cm="1">
        <f t="array" aca="1" ref="AZ16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67" s="67" cm="1">
        <f t="array" aca="1" ref="BA16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68" spans="1:53" x14ac:dyDescent="0.3">
      <c r="A168" s="78" t="str">
        <f>IFERROR(Mérföldkövek[[#This Row],[Feladat ID]],"")</f>
        <v>-</v>
      </c>
      <c r="B168" s="70" t="str">
        <f>IFERROR(Mérföldkövek[[#This Row],[Feladat leírás]],"")</f>
        <v/>
      </c>
      <c r="C168" s="71" t="str">
        <f ca="1">IFERROR(Mérföldkövek[[#This Row],[Kezdés]],"")</f>
        <v/>
      </c>
      <c r="D168" s="71" t="str">
        <f ca="1">IFERROR(Mérföldkövek[[#This Row],[Befejezés]],"")</f>
        <v/>
      </c>
      <c r="E168" s="70" t="str">
        <f>IFERROR(Mérföldkövek[[#This Row],[Kockázat]],"")</f>
        <v/>
      </c>
      <c r="F168" s="70" t="str">
        <f>IFERROR(Mérföldkövek[[#This Row],[Részleg 02]],"")</f>
        <v/>
      </c>
      <c r="G168" s="70" t="str">
        <f>IFERROR(Mérföldkövek[[#This Row],[Részleg 01]],"")</f>
        <v/>
      </c>
      <c r="H168" s="82" t="str">
        <f>IFERROR(Mérföldkövek[[#This Row],[Volumen]],"")</f>
        <v/>
      </c>
      <c r="I168" s="70" t="str">
        <f>IFERROR(Mérföldkövek[[#This Row],[Humánerő]],"")</f>
        <v/>
      </c>
      <c r="J168" s="80" t="str">
        <f>IFERROR(Mérföldkövek[[#This Row],[Egység idő]],"")</f>
        <v/>
      </c>
      <c r="K168" s="80">
        <f>IFERROR(Mérföldkövek[[#This Row],[Tervezett Munkaidő]],"")</f>
        <v>0</v>
      </c>
      <c r="L168" s="67" cm="1">
        <f t="array" aca="1" ref="L16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68" s="67" cm="1">
        <f t="array" aca="1" ref="M16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68" s="67" cm="1">
        <f t="array" aca="1" ref="N16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68" s="67" cm="1">
        <f t="array" aca="1" ref="O16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68" s="67" cm="1">
        <f t="array" aca="1" ref="P16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68" s="67" cm="1">
        <f t="array" aca="1" ref="Q16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68" s="67" cm="1">
        <f t="array" aca="1" ref="R16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68" s="67" cm="1">
        <f t="array" aca="1" ref="S16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68" s="67" cm="1">
        <f t="array" aca="1" ref="T16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68" s="67" cm="1">
        <f t="array" aca="1" ref="U16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68" s="67" cm="1">
        <f t="array" aca="1" ref="V16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68" s="67" cm="1">
        <f t="array" aca="1" ref="W16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68" s="67" cm="1">
        <f t="array" aca="1" ref="X16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68" s="67" cm="1">
        <f t="array" aca="1" ref="Y16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68" s="67" cm="1">
        <f t="array" aca="1" ref="Z16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68" s="67" cm="1">
        <f t="array" aca="1" ref="AA16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68" s="67" cm="1">
        <f t="array" aca="1" ref="AB16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68" s="67" cm="1">
        <f t="array" aca="1" ref="AC16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68" s="67" cm="1">
        <f t="array" aca="1" ref="AD16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68" s="67" cm="1">
        <f t="array" aca="1" ref="AE16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68" s="67" cm="1">
        <f t="array" aca="1" ref="AF16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68" s="67" cm="1">
        <f t="array" aca="1" ref="AG16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68" s="67" cm="1">
        <f t="array" aca="1" ref="AH16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68" s="67" cm="1">
        <f t="array" aca="1" ref="AI16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68" s="67" cm="1">
        <f t="array" aca="1" ref="AJ16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68" s="67" cm="1">
        <f t="array" aca="1" ref="AK16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68" s="67" cm="1">
        <f t="array" aca="1" ref="AL16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68" s="67" cm="1">
        <f t="array" aca="1" ref="AM16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68" s="67" cm="1">
        <f t="array" aca="1" ref="AN16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68" s="67" cm="1">
        <f t="array" aca="1" ref="AO16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68" s="67" cm="1">
        <f t="array" aca="1" ref="AP16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68" s="67" cm="1">
        <f t="array" aca="1" ref="AQ16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68" s="67" cm="1">
        <f t="array" aca="1" ref="AR16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68" s="67" cm="1">
        <f t="array" aca="1" ref="AS16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68" s="67" cm="1">
        <f t="array" aca="1" ref="AT16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68" s="67" cm="1">
        <f t="array" aca="1" ref="AU16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68" s="67" cm="1">
        <f t="array" aca="1" ref="AV16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68" s="67" cm="1">
        <f t="array" aca="1" ref="AW16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68" s="67" cm="1">
        <f t="array" aca="1" ref="AX16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68" s="67" cm="1">
        <f t="array" aca="1" ref="AY16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68" s="67" cm="1">
        <f t="array" aca="1" ref="AZ16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68" s="67" cm="1">
        <f t="array" aca="1" ref="BA16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69" spans="1:53" x14ac:dyDescent="0.3">
      <c r="A169" s="78" t="str">
        <f>IFERROR(Mérföldkövek[[#This Row],[Feladat ID]],"")</f>
        <v>-</v>
      </c>
      <c r="B169" s="70" t="str">
        <f>IFERROR(Mérföldkövek[[#This Row],[Feladat leírás]],"")</f>
        <v/>
      </c>
      <c r="C169" s="71" t="str">
        <f ca="1">IFERROR(Mérföldkövek[[#This Row],[Kezdés]],"")</f>
        <v/>
      </c>
      <c r="D169" s="71" t="str">
        <f ca="1">IFERROR(Mérföldkövek[[#This Row],[Befejezés]],"")</f>
        <v/>
      </c>
      <c r="E169" s="70" t="str">
        <f>IFERROR(Mérföldkövek[[#This Row],[Kockázat]],"")</f>
        <v/>
      </c>
      <c r="F169" s="70" t="str">
        <f>IFERROR(Mérföldkövek[[#This Row],[Részleg 02]],"")</f>
        <v/>
      </c>
      <c r="G169" s="70" t="str">
        <f>IFERROR(Mérföldkövek[[#This Row],[Részleg 01]],"")</f>
        <v/>
      </c>
      <c r="H169" s="82" t="str">
        <f>IFERROR(Mérföldkövek[[#This Row],[Volumen]],"")</f>
        <v/>
      </c>
      <c r="I169" s="70" t="str">
        <f>IFERROR(Mérföldkövek[[#This Row],[Humánerő]],"")</f>
        <v/>
      </c>
      <c r="J169" s="80" t="str">
        <f>IFERROR(Mérföldkövek[[#This Row],[Egység idő]],"")</f>
        <v/>
      </c>
      <c r="K169" s="80">
        <f>IFERROR(Mérföldkövek[[#This Row],[Tervezett Munkaidő]],"")</f>
        <v>0</v>
      </c>
      <c r="L169" s="67" cm="1">
        <f t="array" aca="1" ref="L16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69" s="67" cm="1">
        <f t="array" aca="1" ref="M16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69" s="67" cm="1">
        <f t="array" aca="1" ref="N16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69" s="67" cm="1">
        <f t="array" aca="1" ref="O16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69" s="67" cm="1">
        <f t="array" aca="1" ref="P16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69" s="67" cm="1">
        <f t="array" aca="1" ref="Q16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69" s="67" cm="1">
        <f t="array" aca="1" ref="R16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69" s="67" cm="1">
        <f t="array" aca="1" ref="S16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69" s="67" cm="1">
        <f t="array" aca="1" ref="T16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69" s="67" cm="1">
        <f t="array" aca="1" ref="U16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69" s="67" cm="1">
        <f t="array" aca="1" ref="V16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69" s="67" cm="1">
        <f t="array" aca="1" ref="W16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69" s="67" cm="1">
        <f t="array" aca="1" ref="X16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69" s="67" cm="1">
        <f t="array" aca="1" ref="Y16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69" s="67" cm="1">
        <f t="array" aca="1" ref="Z16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69" s="67" cm="1">
        <f t="array" aca="1" ref="AA16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69" s="67" cm="1">
        <f t="array" aca="1" ref="AB16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69" s="67" cm="1">
        <f t="array" aca="1" ref="AC16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69" s="67" cm="1">
        <f t="array" aca="1" ref="AD16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69" s="67" cm="1">
        <f t="array" aca="1" ref="AE16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69" s="67" cm="1">
        <f t="array" aca="1" ref="AF16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69" s="67" cm="1">
        <f t="array" aca="1" ref="AG16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69" s="67" cm="1">
        <f t="array" aca="1" ref="AH16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69" s="67" cm="1">
        <f t="array" aca="1" ref="AI16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69" s="67" cm="1">
        <f t="array" aca="1" ref="AJ16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69" s="67" cm="1">
        <f t="array" aca="1" ref="AK16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69" s="67" cm="1">
        <f t="array" aca="1" ref="AL16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69" s="67" cm="1">
        <f t="array" aca="1" ref="AM16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69" s="67" cm="1">
        <f t="array" aca="1" ref="AN16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69" s="67" cm="1">
        <f t="array" aca="1" ref="AO16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69" s="67" cm="1">
        <f t="array" aca="1" ref="AP16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69" s="67" cm="1">
        <f t="array" aca="1" ref="AQ16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69" s="67" cm="1">
        <f t="array" aca="1" ref="AR16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69" s="67" cm="1">
        <f t="array" aca="1" ref="AS16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69" s="67" cm="1">
        <f t="array" aca="1" ref="AT16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69" s="67" cm="1">
        <f t="array" aca="1" ref="AU16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69" s="67" cm="1">
        <f t="array" aca="1" ref="AV16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69" s="67" cm="1">
        <f t="array" aca="1" ref="AW16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69" s="67" cm="1">
        <f t="array" aca="1" ref="AX16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69" s="67" cm="1">
        <f t="array" aca="1" ref="AY16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69" s="67" cm="1">
        <f t="array" aca="1" ref="AZ16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69" s="67" cm="1">
        <f t="array" aca="1" ref="BA16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70" spans="1:53" x14ac:dyDescent="0.3">
      <c r="A170" s="78" t="str">
        <f>IFERROR(Mérföldkövek[[#This Row],[Feladat ID]],"")</f>
        <v>-</v>
      </c>
      <c r="B170" s="70" t="str">
        <f>IFERROR(Mérföldkövek[[#This Row],[Feladat leírás]],"")</f>
        <v/>
      </c>
      <c r="C170" s="71" t="str">
        <f ca="1">IFERROR(Mérföldkövek[[#This Row],[Kezdés]],"")</f>
        <v/>
      </c>
      <c r="D170" s="71" t="str">
        <f ca="1">IFERROR(Mérföldkövek[[#This Row],[Befejezés]],"")</f>
        <v/>
      </c>
      <c r="E170" s="70" t="str">
        <f>IFERROR(Mérföldkövek[[#This Row],[Kockázat]],"")</f>
        <v/>
      </c>
      <c r="F170" s="70" t="str">
        <f>IFERROR(Mérföldkövek[[#This Row],[Részleg 02]],"")</f>
        <v/>
      </c>
      <c r="G170" s="70" t="str">
        <f>IFERROR(Mérföldkövek[[#This Row],[Részleg 01]],"")</f>
        <v/>
      </c>
      <c r="H170" s="82" t="str">
        <f>IFERROR(Mérföldkövek[[#This Row],[Volumen]],"")</f>
        <v/>
      </c>
      <c r="I170" s="70" t="str">
        <f>IFERROR(Mérföldkövek[[#This Row],[Humánerő]],"")</f>
        <v/>
      </c>
      <c r="J170" s="80" t="str">
        <f>IFERROR(Mérföldkövek[[#This Row],[Egység idő]],"")</f>
        <v/>
      </c>
      <c r="K170" s="80">
        <f>IFERROR(Mérföldkövek[[#This Row],[Tervezett Munkaidő]],"")</f>
        <v>0</v>
      </c>
      <c r="L170" s="67" cm="1">
        <f t="array" aca="1" ref="L17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70" s="67" cm="1">
        <f t="array" aca="1" ref="M17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70" s="67" cm="1">
        <f t="array" aca="1" ref="N17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70" s="67" cm="1">
        <f t="array" aca="1" ref="O17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70" s="67" cm="1">
        <f t="array" aca="1" ref="P17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70" s="67" cm="1">
        <f t="array" aca="1" ref="Q17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70" s="67" cm="1">
        <f t="array" aca="1" ref="R17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70" s="67" cm="1">
        <f t="array" aca="1" ref="S17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70" s="67" cm="1">
        <f t="array" aca="1" ref="T17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70" s="67" cm="1">
        <f t="array" aca="1" ref="U17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70" s="67" cm="1">
        <f t="array" aca="1" ref="V17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70" s="67" cm="1">
        <f t="array" aca="1" ref="W17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70" s="67" cm="1">
        <f t="array" aca="1" ref="X17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70" s="67" cm="1">
        <f t="array" aca="1" ref="Y17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70" s="67" cm="1">
        <f t="array" aca="1" ref="Z17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70" s="67" cm="1">
        <f t="array" aca="1" ref="AA17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70" s="67" cm="1">
        <f t="array" aca="1" ref="AB17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70" s="67" cm="1">
        <f t="array" aca="1" ref="AC17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70" s="67" cm="1">
        <f t="array" aca="1" ref="AD17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70" s="67" cm="1">
        <f t="array" aca="1" ref="AE17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70" s="67" cm="1">
        <f t="array" aca="1" ref="AF17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70" s="67" cm="1">
        <f t="array" aca="1" ref="AG17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70" s="67" cm="1">
        <f t="array" aca="1" ref="AH17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70" s="67" cm="1">
        <f t="array" aca="1" ref="AI17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70" s="67" cm="1">
        <f t="array" aca="1" ref="AJ17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70" s="67" cm="1">
        <f t="array" aca="1" ref="AK17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70" s="67" cm="1">
        <f t="array" aca="1" ref="AL17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70" s="67" cm="1">
        <f t="array" aca="1" ref="AM17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70" s="67" cm="1">
        <f t="array" aca="1" ref="AN17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70" s="67" cm="1">
        <f t="array" aca="1" ref="AO17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70" s="67" cm="1">
        <f t="array" aca="1" ref="AP17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70" s="67" cm="1">
        <f t="array" aca="1" ref="AQ17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70" s="67" cm="1">
        <f t="array" aca="1" ref="AR17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70" s="67" cm="1">
        <f t="array" aca="1" ref="AS17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70" s="67" cm="1">
        <f t="array" aca="1" ref="AT17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70" s="67" cm="1">
        <f t="array" aca="1" ref="AU17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70" s="67" cm="1">
        <f t="array" aca="1" ref="AV17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70" s="67" cm="1">
        <f t="array" aca="1" ref="AW17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70" s="67" cm="1">
        <f t="array" aca="1" ref="AX17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70" s="67" cm="1">
        <f t="array" aca="1" ref="AY17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70" s="67" cm="1">
        <f t="array" aca="1" ref="AZ17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70" s="67" cm="1">
        <f t="array" aca="1" ref="BA17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71" spans="1:53" x14ac:dyDescent="0.3">
      <c r="A171" s="78" t="str">
        <f>IFERROR(Mérföldkövek[[#This Row],[Feladat ID]],"")</f>
        <v>-</v>
      </c>
      <c r="B171" s="70" t="str">
        <f>IFERROR(Mérföldkövek[[#This Row],[Feladat leírás]],"")</f>
        <v/>
      </c>
      <c r="C171" s="71" t="str">
        <f ca="1">IFERROR(Mérföldkövek[[#This Row],[Kezdés]],"")</f>
        <v/>
      </c>
      <c r="D171" s="71" t="str">
        <f ca="1">IFERROR(Mérföldkövek[[#This Row],[Befejezés]],"")</f>
        <v/>
      </c>
      <c r="E171" s="70" t="str">
        <f>IFERROR(Mérföldkövek[[#This Row],[Kockázat]],"")</f>
        <v/>
      </c>
      <c r="F171" s="70" t="str">
        <f>IFERROR(Mérföldkövek[[#This Row],[Részleg 02]],"")</f>
        <v/>
      </c>
      <c r="G171" s="70" t="str">
        <f>IFERROR(Mérföldkövek[[#This Row],[Részleg 01]],"")</f>
        <v/>
      </c>
      <c r="H171" s="82" t="str">
        <f>IFERROR(Mérföldkövek[[#This Row],[Volumen]],"")</f>
        <v/>
      </c>
      <c r="I171" s="70" t="str">
        <f>IFERROR(Mérföldkövek[[#This Row],[Humánerő]],"")</f>
        <v/>
      </c>
      <c r="J171" s="80" t="str">
        <f>IFERROR(Mérföldkövek[[#This Row],[Egység idő]],"")</f>
        <v/>
      </c>
      <c r="K171" s="80">
        <f>IFERROR(Mérföldkövek[[#This Row],[Tervezett Munkaidő]],"")</f>
        <v>0</v>
      </c>
      <c r="L171" s="67" cm="1">
        <f t="array" aca="1" ref="L17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71" s="67" cm="1">
        <f t="array" aca="1" ref="M17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71" s="67" cm="1">
        <f t="array" aca="1" ref="N17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71" s="67" cm="1">
        <f t="array" aca="1" ref="O17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71" s="67" cm="1">
        <f t="array" aca="1" ref="P17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71" s="67" cm="1">
        <f t="array" aca="1" ref="Q17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71" s="67" cm="1">
        <f t="array" aca="1" ref="R17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71" s="67" cm="1">
        <f t="array" aca="1" ref="S17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71" s="67" cm="1">
        <f t="array" aca="1" ref="T17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71" s="67" cm="1">
        <f t="array" aca="1" ref="U17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71" s="67" cm="1">
        <f t="array" aca="1" ref="V17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71" s="67" cm="1">
        <f t="array" aca="1" ref="W17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71" s="67" cm="1">
        <f t="array" aca="1" ref="X17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71" s="67" cm="1">
        <f t="array" aca="1" ref="Y17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71" s="67" cm="1">
        <f t="array" aca="1" ref="Z17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71" s="67" cm="1">
        <f t="array" aca="1" ref="AA17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71" s="67" cm="1">
        <f t="array" aca="1" ref="AB17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71" s="67" cm="1">
        <f t="array" aca="1" ref="AC17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71" s="67" cm="1">
        <f t="array" aca="1" ref="AD17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71" s="67" cm="1">
        <f t="array" aca="1" ref="AE17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71" s="67" cm="1">
        <f t="array" aca="1" ref="AF17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71" s="67" cm="1">
        <f t="array" aca="1" ref="AG17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71" s="67" cm="1">
        <f t="array" aca="1" ref="AH17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71" s="67" cm="1">
        <f t="array" aca="1" ref="AI17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71" s="67" cm="1">
        <f t="array" aca="1" ref="AJ17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71" s="67" cm="1">
        <f t="array" aca="1" ref="AK17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71" s="67" cm="1">
        <f t="array" aca="1" ref="AL17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71" s="67" cm="1">
        <f t="array" aca="1" ref="AM17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71" s="67" cm="1">
        <f t="array" aca="1" ref="AN17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71" s="67" cm="1">
        <f t="array" aca="1" ref="AO17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71" s="67" cm="1">
        <f t="array" aca="1" ref="AP17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71" s="67" cm="1">
        <f t="array" aca="1" ref="AQ17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71" s="67" cm="1">
        <f t="array" aca="1" ref="AR17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71" s="67" cm="1">
        <f t="array" aca="1" ref="AS17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71" s="67" cm="1">
        <f t="array" aca="1" ref="AT17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71" s="67" cm="1">
        <f t="array" aca="1" ref="AU17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71" s="67" cm="1">
        <f t="array" aca="1" ref="AV17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71" s="67" cm="1">
        <f t="array" aca="1" ref="AW17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71" s="67" cm="1">
        <f t="array" aca="1" ref="AX17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71" s="67" cm="1">
        <f t="array" aca="1" ref="AY17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71" s="67" cm="1">
        <f t="array" aca="1" ref="AZ17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71" s="67" cm="1">
        <f t="array" aca="1" ref="BA17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72" spans="1:53" x14ac:dyDescent="0.3">
      <c r="A172" s="78" t="str">
        <f>IFERROR(Mérföldkövek[[#This Row],[Feladat ID]],"")</f>
        <v>-</v>
      </c>
      <c r="B172" s="70" t="str">
        <f>IFERROR(Mérföldkövek[[#This Row],[Feladat leírás]],"")</f>
        <v/>
      </c>
      <c r="C172" s="71" t="str">
        <f ca="1">IFERROR(Mérföldkövek[[#This Row],[Kezdés]],"")</f>
        <v/>
      </c>
      <c r="D172" s="71" t="str">
        <f ca="1">IFERROR(Mérföldkövek[[#This Row],[Befejezés]],"")</f>
        <v/>
      </c>
      <c r="E172" s="70" t="str">
        <f>IFERROR(Mérföldkövek[[#This Row],[Kockázat]],"")</f>
        <v/>
      </c>
      <c r="F172" s="70" t="str">
        <f>IFERROR(Mérföldkövek[[#This Row],[Részleg 02]],"")</f>
        <v/>
      </c>
      <c r="G172" s="70" t="str">
        <f>IFERROR(Mérföldkövek[[#This Row],[Részleg 01]],"")</f>
        <v/>
      </c>
      <c r="H172" s="82" t="str">
        <f>IFERROR(Mérföldkövek[[#This Row],[Volumen]],"")</f>
        <v/>
      </c>
      <c r="I172" s="70" t="str">
        <f>IFERROR(Mérföldkövek[[#This Row],[Humánerő]],"")</f>
        <v/>
      </c>
      <c r="J172" s="80" t="str">
        <f>IFERROR(Mérföldkövek[[#This Row],[Egység idő]],"")</f>
        <v/>
      </c>
      <c r="K172" s="80">
        <f>IFERROR(Mérföldkövek[[#This Row],[Tervezett Munkaidő]],"")</f>
        <v>0</v>
      </c>
      <c r="L172" s="67" cm="1">
        <f t="array" aca="1" ref="L17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72" s="67" cm="1">
        <f t="array" aca="1" ref="M17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72" s="67" cm="1">
        <f t="array" aca="1" ref="N17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72" s="67" cm="1">
        <f t="array" aca="1" ref="O17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72" s="67" cm="1">
        <f t="array" aca="1" ref="P17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72" s="67" cm="1">
        <f t="array" aca="1" ref="Q17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72" s="67" cm="1">
        <f t="array" aca="1" ref="R17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72" s="67" cm="1">
        <f t="array" aca="1" ref="S17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72" s="67" cm="1">
        <f t="array" aca="1" ref="T17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72" s="67" cm="1">
        <f t="array" aca="1" ref="U17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72" s="67" cm="1">
        <f t="array" aca="1" ref="V17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72" s="67" cm="1">
        <f t="array" aca="1" ref="W17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72" s="67" cm="1">
        <f t="array" aca="1" ref="X17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72" s="67" cm="1">
        <f t="array" aca="1" ref="Y17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72" s="67" cm="1">
        <f t="array" aca="1" ref="Z17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72" s="67" cm="1">
        <f t="array" aca="1" ref="AA17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72" s="67" cm="1">
        <f t="array" aca="1" ref="AB17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72" s="67" cm="1">
        <f t="array" aca="1" ref="AC17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72" s="67" cm="1">
        <f t="array" aca="1" ref="AD17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72" s="67" cm="1">
        <f t="array" aca="1" ref="AE17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72" s="67" cm="1">
        <f t="array" aca="1" ref="AF17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72" s="67" cm="1">
        <f t="array" aca="1" ref="AG17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72" s="67" cm="1">
        <f t="array" aca="1" ref="AH17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72" s="67" cm="1">
        <f t="array" aca="1" ref="AI17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72" s="67" cm="1">
        <f t="array" aca="1" ref="AJ17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72" s="67" cm="1">
        <f t="array" aca="1" ref="AK17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72" s="67" cm="1">
        <f t="array" aca="1" ref="AL17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72" s="67" cm="1">
        <f t="array" aca="1" ref="AM17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72" s="67" cm="1">
        <f t="array" aca="1" ref="AN17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72" s="67" cm="1">
        <f t="array" aca="1" ref="AO17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72" s="67" cm="1">
        <f t="array" aca="1" ref="AP17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72" s="67" cm="1">
        <f t="array" aca="1" ref="AQ17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72" s="67" cm="1">
        <f t="array" aca="1" ref="AR17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72" s="67" cm="1">
        <f t="array" aca="1" ref="AS17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72" s="67" cm="1">
        <f t="array" aca="1" ref="AT17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72" s="67" cm="1">
        <f t="array" aca="1" ref="AU17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72" s="67" cm="1">
        <f t="array" aca="1" ref="AV17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72" s="67" cm="1">
        <f t="array" aca="1" ref="AW17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72" s="67" cm="1">
        <f t="array" aca="1" ref="AX17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72" s="67" cm="1">
        <f t="array" aca="1" ref="AY17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72" s="67" cm="1">
        <f t="array" aca="1" ref="AZ17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72" s="67" cm="1">
        <f t="array" aca="1" ref="BA17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73" spans="1:53" x14ac:dyDescent="0.3">
      <c r="A173" s="78" t="str">
        <f>IFERROR(Mérföldkövek[[#This Row],[Feladat ID]],"")</f>
        <v>-</v>
      </c>
      <c r="B173" s="70" t="str">
        <f>IFERROR(Mérföldkövek[[#This Row],[Feladat leírás]],"")</f>
        <v/>
      </c>
      <c r="C173" s="71" t="str">
        <f ca="1">IFERROR(Mérföldkövek[[#This Row],[Kezdés]],"")</f>
        <v/>
      </c>
      <c r="D173" s="71" t="str">
        <f ca="1">IFERROR(Mérföldkövek[[#This Row],[Befejezés]],"")</f>
        <v/>
      </c>
      <c r="E173" s="70" t="str">
        <f>IFERROR(Mérföldkövek[[#This Row],[Kockázat]],"")</f>
        <v/>
      </c>
      <c r="F173" s="70" t="str">
        <f>IFERROR(Mérföldkövek[[#This Row],[Részleg 02]],"")</f>
        <v/>
      </c>
      <c r="G173" s="70" t="str">
        <f>IFERROR(Mérföldkövek[[#This Row],[Részleg 01]],"")</f>
        <v/>
      </c>
      <c r="H173" s="82" t="str">
        <f>IFERROR(Mérföldkövek[[#This Row],[Volumen]],"")</f>
        <v/>
      </c>
      <c r="I173" s="70" t="str">
        <f>IFERROR(Mérföldkövek[[#This Row],[Humánerő]],"")</f>
        <v/>
      </c>
      <c r="J173" s="80" t="str">
        <f>IFERROR(Mérföldkövek[[#This Row],[Egység idő]],"")</f>
        <v/>
      </c>
      <c r="K173" s="80">
        <f>IFERROR(Mérföldkövek[[#This Row],[Tervezett Munkaidő]],"")</f>
        <v>0</v>
      </c>
      <c r="L173" s="67" cm="1">
        <f t="array" aca="1" ref="L17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73" s="67" cm="1">
        <f t="array" aca="1" ref="M17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73" s="67" cm="1">
        <f t="array" aca="1" ref="N17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73" s="67" cm="1">
        <f t="array" aca="1" ref="O17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73" s="67" cm="1">
        <f t="array" aca="1" ref="P17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73" s="67" cm="1">
        <f t="array" aca="1" ref="Q17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73" s="67" cm="1">
        <f t="array" aca="1" ref="R17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73" s="67" cm="1">
        <f t="array" aca="1" ref="S17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73" s="67" cm="1">
        <f t="array" aca="1" ref="T17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73" s="67" cm="1">
        <f t="array" aca="1" ref="U17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73" s="67" cm="1">
        <f t="array" aca="1" ref="V17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73" s="67" cm="1">
        <f t="array" aca="1" ref="W17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73" s="67" cm="1">
        <f t="array" aca="1" ref="X17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73" s="67" cm="1">
        <f t="array" aca="1" ref="Y17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73" s="67" cm="1">
        <f t="array" aca="1" ref="Z17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73" s="67" cm="1">
        <f t="array" aca="1" ref="AA17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73" s="67" cm="1">
        <f t="array" aca="1" ref="AB17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73" s="67" cm="1">
        <f t="array" aca="1" ref="AC17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73" s="67" cm="1">
        <f t="array" aca="1" ref="AD17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73" s="67" cm="1">
        <f t="array" aca="1" ref="AE17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73" s="67" cm="1">
        <f t="array" aca="1" ref="AF17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73" s="67" cm="1">
        <f t="array" aca="1" ref="AG17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73" s="67" cm="1">
        <f t="array" aca="1" ref="AH17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73" s="67" cm="1">
        <f t="array" aca="1" ref="AI17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73" s="67" cm="1">
        <f t="array" aca="1" ref="AJ17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73" s="67" cm="1">
        <f t="array" aca="1" ref="AK17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73" s="67" cm="1">
        <f t="array" aca="1" ref="AL17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73" s="67" cm="1">
        <f t="array" aca="1" ref="AM17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73" s="67" cm="1">
        <f t="array" aca="1" ref="AN17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73" s="67" cm="1">
        <f t="array" aca="1" ref="AO17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73" s="67" cm="1">
        <f t="array" aca="1" ref="AP17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73" s="67" cm="1">
        <f t="array" aca="1" ref="AQ17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73" s="67" cm="1">
        <f t="array" aca="1" ref="AR17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73" s="67" cm="1">
        <f t="array" aca="1" ref="AS17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73" s="67" cm="1">
        <f t="array" aca="1" ref="AT17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73" s="67" cm="1">
        <f t="array" aca="1" ref="AU17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73" s="67" cm="1">
        <f t="array" aca="1" ref="AV17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73" s="67" cm="1">
        <f t="array" aca="1" ref="AW17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73" s="67" cm="1">
        <f t="array" aca="1" ref="AX17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73" s="67" cm="1">
        <f t="array" aca="1" ref="AY17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73" s="67" cm="1">
        <f t="array" aca="1" ref="AZ17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73" s="67" cm="1">
        <f t="array" aca="1" ref="BA17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74" spans="1:53" x14ac:dyDescent="0.3">
      <c r="A174" s="78" t="str">
        <f>IFERROR(Mérföldkövek[[#This Row],[Feladat ID]],"")</f>
        <v>-</v>
      </c>
      <c r="B174" s="70" t="str">
        <f>IFERROR(Mérföldkövek[[#This Row],[Feladat leírás]],"")</f>
        <v/>
      </c>
      <c r="C174" s="71" t="str">
        <f ca="1">IFERROR(Mérföldkövek[[#This Row],[Kezdés]],"")</f>
        <v/>
      </c>
      <c r="D174" s="71" t="str">
        <f ca="1">IFERROR(Mérföldkövek[[#This Row],[Befejezés]],"")</f>
        <v/>
      </c>
      <c r="E174" s="70" t="str">
        <f>IFERROR(Mérföldkövek[[#This Row],[Kockázat]],"")</f>
        <v/>
      </c>
      <c r="F174" s="70" t="str">
        <f>IFERROR(Mérföldkövek[[#This Row],[Részleg 02]],"")</f>
        <v/>
      </c>
      <c r="G174" s="70" t="str">
        <f>IFERROR(Mérföldkövek[[#This Row],[Részleg 01]],"")</f>
        <v/>
      </c>
      <c r="H174" s="82" t="str">
        <f>IFERROR(Mérföldkövek[[#This Row],[Volumen]],"")</f>
        <v/>
      </c>
      <c r="I174" s="70" t="str">
        <f>IFERROR(Mérföldkövek[[#This Row],[Humánerő]],"")</f>
        <v/>
      </c>
      <c r="J174" s="80" t="str">
        <f>IFERROR(Mérföldkövek[[#This Row],[Egység idő]],"")</f>
        <v/>
      </c>
      <c r="K174" s="80">
        <f>IFERROR(Mérföldkövek[[#This Row],[Tervezett Munkaidő]],"")</f>
        <v>0</v>
      </c>
      <c r="L174" s="67" cm="1">
        <f t="array" aca="1" ref="L17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74" s="67" cm="1">
        <f t="array" aca="1" ref="M17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74" s="67" cm="1">
        <f t="array" aca="1" ref="N17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74" s="67" cm="1">
        <f t="array" aca="1" ref="O17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74" s="67" cm="1">
        <f t="array" aca="1" ref="P17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74" s="67" cm="1">
        <f t="array" aca="1" ref="Q17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74" s="67" cm="1">
        <f t="array" aca="1" ref="R17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74" s="67" cm="1">
        <f t="array" aca="1" ref="S17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74" s="67" cm="1">
        <f t="array" aca="1" ref="T17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74" s="67" cm="1">
        <f t="array" aca="1" ref="U17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74" s="67" cm="1">
        <f t="array" aca="1" ref="V17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74" s="67" cm="1">
        <f t="array" aca="1" ref="W17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74" s="67" cm="1">
        <f t="array" aca="1" ref="X17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74" s="67" cm="1">
        <f t="array" aca="1" ref="Y17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74" s="67" cm="1">
        <f t="array" aca="1" ref="Z17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74" s="67" cm="1">
        <f t="array" aca="1" ref="AA17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74" s="67" cm="1">
        <f t="array" aca="1" ref="AB17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74" s="67" cm="1">
        <f t="array" aca="1" ref="AC17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74" s="67" cm="1">
        <f t="array" aca="1" ref="AD17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74" s="67" cm="1">
        <f t="array" aca="1" ref="AE17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74" s="67" cm="1">
        <f t="array" aca="1" ref="AF17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74" s="67" cm="1">
        <f t="array" aca="1" ref="AG17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74" s="67" cm="1">
        <f t="array" aca="1" ref="AH17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74" s="67" cm="1">
        <f t="array" aca="1" ref="AI17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74" s="67" cm="1">
        <f t="array" aca="1" ref="AJ17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74" s="67" cm="1">
        <f t="array" aca="1" ref="AK17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74" s="67" cm="1">
        <f t="array" aca="1" ref="AL17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74" s="67" cm="1">
        <f t="array" aca="1" ref="AM17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74" s="67" cm="1">
        <f t="array" aca="1" ref="AN17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74" s="67" cm="1">
        <f t="array" aca="1" ref="AO17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74" s="67" cm="1">
        <f t="array" aca="1" ref="AP17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74" s="67" cm="1">
        <f t="array" aca="1" ref="AQ17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74" s="67" cm="1">
        <f t="array" aca="1" ref="AR17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74" s="67" cm="1">
        <f t="array" aca="1" ref="AS17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74" s="67" cm="1">
        <f t="array" aca="1" ref="AT17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74" s="67" cm="1">
        <f t="array" aca="1" ref="AU17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74" s="67" cm="1">
        <f t="array" aca="1" ref="AV17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74" s="67" cm="1">
        <f t="array" aca="1" ref="AW17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74" s="67" cm="1">
        <f t="array" aca="1" ref="AX17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74" s="67" cm="1">
        <f t="array" aca="1" ref="AY17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74" s="67" cm="1">
        <f t="array" aca="1" ref="AZ17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74" s="67" cm="1">
        <f t="array" aca="1" ref="BA17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75" spans="1:53" x14ac:dyDescent="0.3">
      <c r="A175" s="78" t="str">
        <f>IFERROR(Mérföldkövek[[#This Row],[Feladat ID]],"")</f>
        <v>-</v>
      </c>
      <c r="B175" s="70" t="str">
        <f>IFERROR(Mérföldkövek[[#This Row],[Feladat leírás]],"")</f>
        <v/>
      </c>
      <c r="C175" s="71" t="str">
        <f ca="1">IFERROR(Mérföldkövek[[#This Row],[Kezdés]],"")</f>
        <v/>
      </c>
      <c r="D175" s="71" t="str">
        <f ca="1">IFERROR(Mérföldkövek[[#This Row],[Befejezés]],"")</f>
        <v/>
      </c>
      <c r="E175" s="70" t="str">
        <f>IFERROR(Mérföldkövek[[#This Row],[Kockázat]],"")</f>
        <v/>
      </c>
      <c r="F175" s="70" t="str">
        <f>IFERROR(Mérföldkövek[[#This Row],[Részleg 02]],"")</f>
        <v/>
      </c>
      <c r="G175" s="70" t="str">
        <f>IFERROR(Mérföldkövek[[#This Row],[Részleg 01]],"")</f>
        <v/>
      </c>
      <c r="H175" s="82" t="str">
        <f>IFERROR(Mérföldkövek[[#This Row],[Volumen]],"")</f>
        <v/>
      </c>
      <c r="I175" s="70" t="str">
        <f>IFERROR(Mérföldkövek[[#This Row],[Humánerő]],"")</f>
        <v/>
      </c>
      <c r="J175" s="80" t="str">
        <f>IFERROR(Mérföldkövek[[#This Row],[Egység idő]],"")</f>
        <v/>
      </c>
      <c r="K175" s="80">
        <f>IFERROR(Mérföldkövek[[#This Row],[Tervezett Munkaidő]],"")</f>
        <v>0</v>
      </c>
      <c r="L175" s="67" cm="1">
        <f t="array" aca="1" ref="L17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75" s="67" cm="1">
        <f t="array" aca="1" ref="M17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75" s="67" cm="1">
        <f t="array" aca="1" ref="N17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75" s="67" cm="1">
        <f t="array" aca="1" ref="O17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75" s="67" cm="1">
        <f t="array" aca="1" ref="P17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75" s="67" cm="1">
        <f t="array" aca="1" ref="Q17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75" s="67" cm="1">
        <f t="array" aca="1" ref="R17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75" s="67" cm="1">
        <f t="array" aca="1" ref="S17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75" s="67" cm="1">
        <f t="array" aca="1" ref="T17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75" s="67" cm="1">
        <f t="array" aca="1" ref="U17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75" s="67" cm="1">
        <f t="array" aca="1" ref="V17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75" s="67" cm="1">
        <f t="array" aca="1" ref="W17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75" s="67" cm="1">
        <f t="array" aca="1" ref="X17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75" s="67" cm="1">
        <f t="array" aca="1" ref="Y17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75" s="67" cm="1">
        <f t="array" aca="1" ref="Z17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75" s="67" cm="1">
        <f t="array" aca="1" ref="AA17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75" s="67" cm="1">
        <f t="array" aca="1" ref="AB17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75" s="67" cm="1">
        <f t="array" aca="1" ref="AC17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75" s="67" cm="1">
        <f t="array" aca="1" ref="AD17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75" s="67" cm="1">
        <f t="array" aca="1" ref="AE17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75" s="67" cm="1">
        <f t="array" aca="1" ref="AF17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75" s="67" cm="1">
        <f t="array" aca="1" ref="AG17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75" s="67" cm="1">
        <f t="array" aca="1" ref="AH17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75" s="67" cm="1">
        <f t="array" aca="1" ref="AI17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75" s="67" cm="1">
        <f t="array" aca="1" ref="AJ17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75" s="67" cm="1">
        <f t="array" aca="1" ref="AK17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75" s="67" cm="1">
        <f t="array" aca="1" ref="AL17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75" s="67" cm="1">
        <f t="array" aca="1" ref="AM17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75" s="67" cm="1">
        <f t="array" aca="1" ref="AN17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75" s="67" cm="1">
        <f t="array" aca="1" ref="AO17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75" s="67" cm="1">
        <f t="array" aca="1" ref="AP17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75" s="67" cm="1">
        <f t="array" aca="1" ref="AQ17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75" s="67" cm="1">
        <f t="array" aca="1" ref="AR17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75" s="67" cm="1">
        <f t="array" aca="1" ref="AS17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75" s="67" cm="1">
        <f t="array" aca="1" ref="AT17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75" s="67" cm="1">
        <f t="array" aca="1" ref="AU17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75" s="67" cm="1">
        <f t="array" aca="1" ref="AV17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75" s="67" cm="1">
        <f t="array" aca="1" ref="AW17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75" s="67" cm="1">
        <f t="array" aca="1" ref="AX17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75" s="67" cm="1">
        <f t="array" aca="1" ref="AY17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75" s="67" cm="1">
        <f t="array" aca="1" ref="AZ17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75" s="67" cm="1">
        <f t="array" aca="1" ref="BA17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76" spans="1:53" x14ac:dyDescent="0.3">
      <c r="A176" s="78" t="str">
        <f>IFERROR(Mérföldkövek[[#This Row],[Feladat ID]],"")</f>
        <v>-</v>
      </c>
      <c r="B176" s="70" t="str">
        <f>IFERROR(Mérföldkövek[[#This Row],[Feladat leírás]],"")</f>
        <v/>
      </c>
      <c r="C176" s="71" t="str">
        <f ca="1">IFERROR(Mérföldkövek[[#This Row],[Kezdés]],"")</f>
        <v/>
      </c>
      <c r="D176" s="71" t="str">
        <f ca="1">IFERROR(Mérföldkövek[[#This Row],[Befejezés]],"")</f>
        <v/>
      </c>
      <c r="E176" s="70" t="str">
        <f>IFERROR(Mérföldkövek[[#This Row],[Kockázat]],"")</f>
        <v/>
      </c>
      <c r="F176" s="70" t="str">
        <f>IFERROR(Mérföldkövek[[#This Row],[Részleg 02]],"")</f>
        <v/>
      </c>
      <c r="G176" s="70" t="str">
        <f>IFERROR(Mérföldkövek[[#This Row],[Részleg 01]],"")</f>
        <v/>
      </c>
      <c r="H176" s="82" t="str">
        <f>IFERROR(Mérföldkövek[[#This Row],[Volumen]],"")</f>
        <v/>
      </c>
      <c r="I176" s="70" t="str">
        <f>IFERROR(Mérföldkövek[[#This Row],[Humánerő]],"")</f>
        <v/>
      </c>
      <c r="J176" s="80" t="str">
        <f>IFERROR(Mérföldkövek[[#This Row],[Egység idő]],"")</f>
        <v/>
      </c>
      <c r="K176" s="80">
        <f>IFERROR(Mérföldkövek[[#This Row],[Tervezett Munkaidő]],"")</f>
        <v>0</v>
      </c>
      <c r="L176" s="67" cm="1">
        <f t="array" aca="1" ref="L17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76" s="67" cm="1">
        <f t="array" aca="1" ref="M17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76" s="67" cm="1">
        <f t="array" aca="1" ref="N17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76" s="67" cm="1">
        <f t="array" aca="1" ref="O17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76" s="67" cm="1">
        <f t="array" aca="1" ref="P17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76" s="67" cm="1">
        <f t="array" aca="1" ref="Q17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76" s="67" cm="1">
        <f t="array" aca="1" ref="R17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76" s="67" cm="1">
        <f t="array" aca="1" ref="S17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76" s="67" cm="1">
        <f t="array" aca="1" ref="T17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76" s="67" cm="1">
        <f t="array" aca="1" ref="U17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76" s="67" cm="1">
        <f t="array" aca="1" ref="V17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76" s="67" cm="1">
        <f t="array" aca="1" ref="W17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76" s="67" cm="1">
        <f t="array" aca="1" ref="X17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76" s="67" cm="1">
        <f t="array" aca="1" ref="Y17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76" s="67" cm="1">
        <f t="array" aca="1" ref="Z17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76" s="67" cm="1">
        <f t="array" aca="1" ref="AA17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76" s="67" cm="1">
        <f t="array" aca="1" ref="AB17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76" s="67" cm="1">
        <f t="array" aca="1" ref="AC17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76" s="67" cm="1">
        <f t="array" aca="1" ref="AD17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76" s="67" cm="1">
        <f t="array" aca="1" ref="AE17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76" s="67" cm="1">
        <f t="array" aca="1" ref="AF17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76" s="67" cm="1">
        <f t="array" aca="1" ref="AG17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76" s="67" cm="1">
        <f t="array" aca="1" ref="AH17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76" s="67" cm="1">
        <f t="array" aca="1" ref="AI17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76" s="67" cm="1">
        <f t="array" aca="1" ref="AJ17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76" s="67" cm="1">
        <f t="array" aca="1" ref="AK17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76" s="67" cm="1">
        <f t="array" aca="1" ref="AL17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76" s="67" cm="1">
        <f t="array" aca="1" ref="AM17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76" s="67" cm="1">
        <f t="array" aca="1" ref="AN17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76" s="67" cm="1">
        <f t="array" aca="1" ref="AO17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76" s="67" cm="1">
        <f t="array" aca="1" ref="AP17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76" s="67" cm="1">
        <f t="array" aca="1" ref="AQ17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76" s="67" cm="1">
        <f t="array" aca="1" ref="AR17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76" s="67" cm="1">
        <f t="array" aca="1" ref="AS17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76" s="67" cm="1">
        <f t="array" aca="1" ref="AT17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76" s="67" cm="1">
        <f t="array" aca="1" ref="AU17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76" s="67" cm="1">
        <f t="array" aca="1" ref="AV17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76" s="67" cm="1">
        <f t="array" aca="1" ref="AW17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76" s="67" cm="1">
        <f t="array" aca="1" ref="AX17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76" s="67" cm="1">
        <f t="array" aca="1" ref="AY17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76" s="67" cm="1">
        <f t="array" aca="1" ref="AZ17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76" s="67" cm="1">
        <f t="array" aca="1" ref="BA17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77" spans="1:53" x14ac:dyDescent="0.3">
      <c r="A177" s="78" t="str">
        <f>IFERROR(Mérföldkövek[[#This Row],[Feladat ID]],"")</f>
        <v>-</v>
      </c>
      <c r="B177" s="70" t="str">
        <f>IFERROR(Mérföldkövek[[#This Row],[Feladat leírás]],"")</f>
        <v/>
      </c>
      <c r="C177" s="71" t="str">
        <f ca="1">IFERROR(Mérföldkövek[[#This Row],[Kezdés]],"")</f>
        <v/>
      </c>
      <c r="D177" s="71" t="str">
        <f ca="1">IFERROR(Mérföldkövek[[#This Row],[Befejezés]],"")</f>
        <v/>
      </c>
      <c r="E177" s="70" t="str">
        <f>IFERROR(Mérföldkövek[[#This Row],[Kockázat]],"")</f>
        <v/>
      </c>
      <c r="F177" s="70" t="str">
        <f>IFERROR(Mérföldkövek[[#This Row],[Részleg 02]],"")</f>
        <v/>
      </c>
      <c r="G177" s="70" t="str">
        <f>IFERROR(Mérföldkövek[[#This Row],[Részleg 01]],"")</f>
        <v/>
      </c>
      <c r="H177" s="82" t="str">
        <f>IFERROR(Mérföldkövek[[#This Row],[Volumen]],"")</f>
        <v/>
      </c>
      <c r="I177" s="70" t="str">
        <f>IFERROR(Mérföldkövek[[#This Row],[Humánerő]],"")</f>
        <v/>
      </c>
      <c r="J177" s="80" t="str">
        <f>IFERROR(Mérföldkövek[[#This Row],[Egység idő]],"")</f>
        <v/>
      </c>
      <c r="K177" s="80">
        <f>IFERROR(Mérföldkövek[[#This Row],[Tervezett Munkaidő]],"")</f>
        <v>0</v>
      </c>
      <c r="L177" s="67" cm="1">
        <f t="array" aca="1" ref="L17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77" s="67" cm="1">
        <f t="array" aca="1" ref="M17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77" s="67" cm="1">
        <f t="array" aca="1" ref="N17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77" s="67" cm="1">
        <f t="array" aca="1" ref="O17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77" s="67" cm="1">
        <f t="array" aca="1" ref="P17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77" s="67" cm="1">
        <f t="array" aca="1" ref="Q17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77" s="67" cm="1">
        <f t="array" aca="1" ref="R17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77" s="67" cm="1">
        <f t="array" aca="1" ref="S17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77" s="67" cm="1">
        <f t="array" aca="1" ref="T17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77" s="67" cm="1">
        <f t="array" aca="1" ref="U17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77" s="67" cm="1">
        <f t="array" aca="1" ref="V17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77" s="67" cm="1">
        <f t="array" aca="1" ref="W17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77" s="67" cm="1">
        <f t="array" aca="1" ref="X17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77" s="67" cm="1">
        <f t="array" aca="1" ref="Y17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77" s="67" cm="1">
        <f t="array" aca="1" ref="Z17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77" s="67" cm="1">
        <f t="array" aca="1" ref="AA17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77" s="67" cm="1">
        <f t="array" aca="1" ref="AB17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77" s="67" cm="1">
        <f t="array" aca="1" ref="AC17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77" s="67" cm="1">
        <f t="array" aca="1" ref="AD17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77" s="67" cm="1">
        <f t="array" aca="1" ref="AE17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77" s="67" cm="1">
        <f t="array" aca="1" ref="AF17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77" s="67" cm="1">
        <f t="array" aca="1" ref="AG17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77" s="67" cm="1">
        <f t="array" aca="1" ref="AH17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77" s="67" cm="1">
        <f t="array" aca="1" ref="AI17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77" s="67" cm="1">
        <f t="array" aca="1" ref="AJ17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77" s="67" cm="1">
        <f t="array" aca="1" ref="AK17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77" s="67" cm="1">
        <f t="array" aca="1" ref="AL17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77" s="67" cm="1">
        <f t="array" aca="1" ref="AM17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77" s="67" cm="1">
        <f t="array" aca="1" ref="AN17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77" s="67" cm="1">
        <f t="array" aca="1" ref="AO17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77" s="67" cm="1">
        <f t="array" aca="1" ref="AP17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77" s="67" cm="1">
        <f t="array" aca="1" ref="AQ17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77" s="67" cm="1">
        <f t="array" aca="1" ref="AR17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77" s="67" cm="1">
        <f t="array" aca="1" ref="AS17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77" s="67" cm="1">
        <f t="array" aca="1" ref="AT17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77" s="67" cm="1">
        <f t="array" aca="1" ref="AU17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77" s="67" cm="1">
        <f t="array" aca="1" ref="AV17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77" s="67" cm="1">
        <f t="array" aca="1" ref="AW17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77" s="67" cm="1">
        <f t="array" aca="1" ref="AX17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77" s="67" cm="1">
        <f t="array" aca="1" ref="AY17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77" s="67" cm="1">
        <f t="array" aca="1" ref="AZ17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77" s="67" cm="1">
        <f t="array" aca="1" ref="BA17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78" spans="1:53" x14ac:dyDescent="0.3">
      <c r="A178" s="78" t="str">
        <f>IFERROR(Mérföldkövek[[#This Row],[Feladat ID]],"")</f>
        <v>-</v>
      </c>
      <c r="B178" s="70" t="str">
        <f>IFERROR(Mérföldkövek[[#This Row],[Feladat leírás]],"")</f>
        <v/>
      </c>
      <c r="C178" s="71" t="str">
        <f ca="1">IFERROR(Mérföldkövek[[#This Row],[Kezdés]],"")</f>
        <v/>
      </c>
      <c r="D178" s="71" t="str">
        <f ca="1">IFERROR(Mérföldkövek[[#This Row],[Befejezés]],"")</f>
        <v/>
      </c>
      <c r="E178" s="70" t="str">
        <f>IFERROR(Mérföldkövek[[#This Row],[Kockázat]],"")</f>
        <v/>
      </c>
      <c r="F178" s="70" t="str">
        <f>IFERROR(Mérföldkövek[[#This Row],[Részleg 02]],"")</f>
        <v/>
      </c>
      <c r="G178" s="70" t="str">
        <f>IFERROR(Mérföldkövek[[#This Row],[Részleg 01]],"")</f>
        <v/>
      </c>
      <c r="H178" s="82" t="str">
        <f>IFERROR(Mérföldkövek[[#This Row],[Volumen]],"")</f>
        <v/>
      </c>
      <c r="I178" s="70" t="str">
        <f>IFERROR(Mérföldkövek[[#This Row],[Humánerő]],"")</f>
        <v/>
      </c>
      <c r="J178" s="80" t="str">
        <f>IFERROR(Mérföldkövek[[#This Row],[Egység idő]],"")</f>
        <v/>
      </c>
      <c r="K178" s="80">
        <f>IFERROR(Mérföldkövek[[#This Row],[Tervezett Munkaidő]],"")</f>
        <v>0</v>
      </c>
      <c r="L178" s="67" cm="1">
        <f t="array" aca="1" ref="L17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78" s="67" cm="1">
        <f t="array" aca="1" ref="M17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78" s="67" cm="1">
        <f t="array" aca="1" ref="N17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78" s="67" cm="1">
        <f t="array" aca="1" ref="O17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78" s="67" cm="1">
        <f t="array" aca="1" ref="P17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78" s="67" cm="1">
        <f t="array" aca="1" ref="Q17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78" s="67" cm="1">
        <f t="array" aca="1" ref="R17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78" s="67" cm="1">
        <f t="array" aca="1" ref="S17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78" s="67" cm="1">
        <f t="array" aca="1" ref="T17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78" s="67" cm="1">
        <f t="array" aca="1" ref="U17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78" s="67" cm="1">
        <f t="array" aca="1" ref="V17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78" s="67" cm="1">
        <f t="array" aca="1" ref="W17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78" s="67" cm="1">
        <f t="array" aca="1" ref="X17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78" s="67" cm="1">
        <f t="array" aca="1" ref="Y17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78" s="67" cm="1">
        <f t="array" aca="1" ref="Z17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78" s="67" cm="1">
        <f t="array" aca="1" ref="AA17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78" s="67" cm="1">
        <f t="array" aca="1" ref="AB17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78" s="67" cm="1">
        <f t="array" aca="1" ref="AC17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78" s="67" cm="1">
        <f t="array" aca="1" ref="AD17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78" s="67" cm="1">
        <f t="array" aca="1" ref="AE17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78" s="67" cm="1">
        <f t="array" aca="1" ref="AF17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78" s="67" cm="1">
        <f t="array" aca="1" ref="AG17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78" s="67" cm="1">
        <f t="array" aca="1" ref="AH17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78" s="67" cm="1">
        <f t="array" aca="1" ref="AI17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78" s="67" cm="1">
        <f t="array" aca="1" ref="AJ17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78" s="67" cm="1">
        <f t="array" aca="1" ref="AK17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78" s="67" cm="1">
        <f t="array" aca="1" ref="AL17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78" s="67" cm="1">
        <f t="array" aca="1" ref="AM17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78" s="67" cm="1">
        <f t="array" aca="1" ref="AN17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78" s="67" cm="1">
        <f t="array" aca="1" ref="AO17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78" s="67" cm="1">
        <f t="array" aca="1" ref="AP17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78" s="67" cm="1">
        <f t="array" aca="1" ref="AQ17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78" s="67" cm="1">
        <f t="array" aca="1" ref="AR17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78" s="67" cm="1">
        <f t="array" aca="1" ref="AS17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78" s="67" cm="1">
        <f t="array" aca="1" ref="AT17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78" s="67" cm="1">
        <f t="array" aca="1" ref="AU17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78" s="67" cm="1">
        <f t="array" aca="1" ref="AV17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78" s="67" cm="1">
        <f t="array" aca="1" ref="AW17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78" s="67" cm="1">
        <f t="array" aca="1" ref="AX17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78" s="67" cm="1">
        <f t="array" aca="1" ref="AY17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78" s="67" cm="1">
        <f t="array" aca="1" ref="AZ17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78" s="67" cm="1">
        <f t="array" aca="1" ref="BA17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79" spans="1:53" x14ac:dyDescent="0.3">
      <c r="A179" s="78" t="str">
        <f>IFERROR(Mérföldkövek[[#This Row],[Feladat ID]],"")</f>
        <v>-</v>
      </c>
      <c r="B179" s="70" t="str">
        <f>IFERROR(Mérföldkövek[[#This Row],[Feladat leírás]],"")</f>
        <v/>
      </c>
      <c r="C179" s="71" t="str">
        <f ca="1">IFERROR(Mérföldkövek[[#This Row],[Kezdés]],"")</f>
        <v/>
      </c>
      <c r="D179" s="71" t="str">
        <f ca="1">IFERROR(Mérföldkövek[[#This Row],[Befejezés]],"")</f>
        <v/>
      </c>
      <c r="E179" s="70" t="str">
        <f>IFERROR(Mérföldkövek[[#This Row],[Kockázat]],"")</f>
        <v/>
      </c>
      <c r="F179" s="70" t="str">
        <f>IFERROR(Mérföldkövek[[#This Row],[Részleg 02]],"")</f>
        <v/>
      </c>
      <c r="G179" s="70" t="str">
        <f>IFERROR(Mérföldkövek[[#This Row],[Részleg 01]],"")</f>
        <v/>
      </c>
      <c r="H179" s="82" t="str">
        <f>IFERROR(Mérföldkövek[[#This Row],[Volumen]],"")</f>
        <v/>
      </c>
      <c r="I179" s="70" t="str">
        <f>IFERROR(Mérföldkövek[[#This Row],[Humánerő]],"")</f>
        <v/>
      </c>
      <c r="J179" s="80" t="str">
        <f>IFERROR(Mérföldkövek[[#This Row],[Egység idő]],"")</f>
        <v/>
      </c>
      <c r="K179" s="80">
        <f>IFERROR(Mérföldkövek[[#This Row],[Tervezett Munkaidő]],"")</f>
        <v>0</v>
      </c>
      <c r="L179" s="67" cm="1">
        <f t="array" aca="1" ref="L17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79" s="67" cm="1">
        <f t="array" aca="1" ref="M17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79" s="67" cm="1">
        <f t="array" aca="1" ref="N17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79" s="67" cm="1">
        <f t="array" aca="1" ref="O17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79" s="67" cm="1">
        <f t="array" aca="1" ref="P17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79" s="67" cm="1">
        <f t="array" aca="1" ref="Q17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79" s="67" cm="1">
        <f t="array" aca="1" ref="R17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79" s="67" cm="1">
        <f t="array" aca="1" ref="S17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79" s="67" cm="1">
        <f t="array" aca="1" ref="T17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79" s="67" cm="1">
        <f t="array" aca="1" ref="U17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79" s="67" cm="1">
        <f t="array" aca="1" ref="V17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79" s="67" cm="1">
        <f t="array" aca="1" ref="W17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79" s="67" cm="1">
        <f t="array" aca="1" ref="X17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79" s="67" cm="1">
        <f t="array" aca="1" ref="Y17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79" s="67" cm="1">
        <f t="array" aca="1" ref="Z17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79" s="67" cm="1">
        <f t="array" aca="1" ref="AA17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79" s="67" cm="1">
        <f t="array" aca="1" ref="AB17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79" s="67" cm="1">
        <f t="array" aca="1" ref="AC17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79" s="67" cm="1">
        <f t="array" aca="1" ref="AD17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79" s="67" cm="1">
        <f t="array" aca="1" ref="AE17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79" s="67" cm="1">
        <f t="array" aca="1" ref="AF17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79" s="67" cm="1">
        <f t="array" aca="1" ref="AG17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79" s="67" cm="1">
        <f t="array" aca="1" ref="AH17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79" s="67" cm="1">
        <f t="array" aca="1" ref="AI17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79" s="67" cm="1">
        <f t="array" aca="1" ref="AJ17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79" s="67" cm="1">
        <f t="array" aca="1" ref="AK17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79" s="67" cm="1">
        <f t="array" aca="1" ref="AL17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79" s="67" cm="1">
        <f t="array" aca="1" ref="AM17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79" s="67" cm="1">
        <f t="array" aca="1" ref="AN17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79" s="67" cm="1">
        <f t="array" aca="1" ref="AO17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79" s="67" cm="1">
        <f t="array" aca="1" ref="AP17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79" s="67" cm="1">
        <f t="array" aca="1" ref="AQ17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79" s="67" cm="1">
        <f t="array" aca="1" ref="AR17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79" s="67" cm="1">
        <f t="array" aca="1" ref="AS17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79" s="67" cm="1">
        <f t="array" aca="1" ref="AT17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79" s="67" cm="1">
        <f t="array" aca="1" ref="AU17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79" s="67" cm="1">
        <f t="array" aca="1" ref="AV17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79" s="67" cm="1">
        <f t="array" aca="1" ref="AW17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79" s="67" cm="1">
        <f t="array" aca="1" ref="AX17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79" s="67" cm="1">
        <f t="array" aca="1" ref="AY17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79" s="67" cm="1">
        <f t="array" aca="1" ref="AZ17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79" s="67" cm="1">
        <f t="array" aca="1" ref="BA17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80" spans="1:53" x14ac:dyDescent="0.3">
      <c r="A180" s="78" t="str">
        <f>IFERROR(Mérföldkövek[[#This Row],[Feladat ID]],"")</f>
        <v>-</v>
      </c>
      <c r="B180" s="70" t="str">
        <f>IFERROR(Mérföldkövek[[#This Row],[Feladat leírás]],"")</f>
        <v/>
      </c>
      <c r="C180" s="71" t="str">
        <f ca="1">IFERROR(Mérföldkövek[[#This Row],[Kezdés]],"")</f>
        <v/>
      </c>
      <c r="D180" s="71" t="str">
        <f ca="1">IFERROR(Mérföldkövek[[#This Row],[Befejezés]],"")</f>
        <v/>
      </c>
      <c r="E180" s="70" t="str">
        <f>IFERROR(Mérföldkövek[[#This Row],[Kockázat]],"")</f>
        <v/>
      </c>
      <c r="F180" s="70" t="str">
        <f>IFERROR(Mérföldkövek[[#This Row],[Részleg 02]],"")</f>
        <v/>
      </c>
      <c r="G180" s="70" t="str">
        <f>IFERROR(Mérföldkövek[[#This Row],[Részleg 01]],"")</f>
        <v/>
      </c>
      <c r="H180" s="82" t="str">
        <f>IFERROR(Mérföldkövek[[#This Row],[Volumen]],"")</f>
        <v/>
      </c>
      <c r="I180" s="70" t="str">
        <f>IFERROR(Mérföldkövek[[#This Row],[Humánerő]],"")</f>
        <v/>
      </c>
      <c r="J180" s="80" t="str">
        <f>IFERROR(Mérföldkövek[[#This Row],[Egység idő]],"")</f>
        <v/>
      </c>
      <c r="K180" s="80">
        <f>IFERROR(Mérföldkövek[[#This Row],[Tervezett Munkaidő]],"")</f>
        <v>0</v>
      </c>
      <c r="L180" s="67" cm="1">
        <f t="array" aca="1" ref="L18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80" s="67" cm="1">
        <f t="array" aca="1" ref="M18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80" s="67" cm="1">
        <f t="array" aca="1" ref="N18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80" s="67" cm="1">
        <f t="array" aca="1" ref="O18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80" s="67" cm="1">
        <f t="array" aca="1" ref="P18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80" s="67" cm="1">
        <f t="array" aca="1" ref="Q18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80" s="67" cm="1">
        <f t="array" aca="1" ref="R18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80" s="67" cm="1">
        <f t="array" aca="1" ref="S18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80" s="67" cm="1">
        <f t="array" aca="1" ref="T18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80" s="67" cm="1">
        <f t="array" aca="1" ref="U18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80" s="67" cm="1">
        <f t="array" aca="1" ref="V18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80" s="67" cm="1">
        <f t="array" aca="1" ref="W18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80" s="67" cm="1">
        <f t="array" aca="1" ref="X18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80" s="67" cm="1">
        <f t="array" aca="1" ref="Y18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80" s="67" cm="1">
        <f t="array" aca="1" ref="Z18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80" s="67" cm="1">
        <f t="array" aca="1" ref="AA18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80" s="67" cm="1">
        <f t="array" aca="1" ref="AB18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80" s="67" cm="1">
        <f t="array" aca="1" ref="AC18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80" s="67" cm="1">
        <f t="array" aca="1" ref="AD18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80" s="67" cm="1">
        <f t="array" aca="1" ref="AE18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80" s="67" cm="1">
        <f t="array" aca="1" ref="AF18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80" s="67" cm="1">
        <f t="array" aca="1" ref="AG18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80" s="67" cm="1">
        <f t="array" aca="1" ref="AH18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80" s="67" cm="1">
        <f t="array" aca="1" ref="AI18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80" s="67" cm="1">
        <f t="array" aca="1" ref="AJ18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80" s="67" cm="1">
        <f t="array" aca="1" ref="AK18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80" s="67" cm="1">
        <f t="array" aca="1" ref="AL18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80" s="67" cm="1">
        <f t="array" aca="1" ref="AM18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80" s="67" cm="1">
        <f t="array" aca="1" ref="AN18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80" s="67" cm="1">
        <f t="array" aca="1" ref="AO18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80" s="67" cm="1">
        <f t="array" aca="1" ref="AP18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80" s="67" cm="1">
        <f t="array" aca="1" ref="AQ18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80" s="67" cm="1">
        <f t="array" aca="1" ref="AR18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80" s="67" cm="1">
        <f t="array" aca="1" ref="AS18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80" s="67" cm="1">
        <f t="array" aca="1" ref="AT18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80" s="67" cm="1">
        <f t="array" aca="1" ref="AU18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80" s="67" cm="1">
        <f t="array" aca="1" ref="AV18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80" s="67" cm="1">
        <f t="array" aca="1" ref="AW18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80" s="67" cm="1">
        <f t="array" aca="1" ref="AX18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80" s="67" cm="1">
        <f t="array" aca="1" ref="AY18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80" s="67" cm="1">
        <f t="array" aca="1" ref="AZ18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80" s="67" cm="1">
        <f t="array" aca="1" ref="BA18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81" spans="1:53" x14ac:dyDescent="0.3">
      <c r="A181" s="78" t="str">
        <f>IFERROR(Mérföldkövek[[#This Row],[Feladat ID]],"")</f>
        <v>-</v>
      </c>
      <c r="B181" s="70" t="str">
        <f>IFERROR(Mérföldkövek[[#This Row],[Feladat leírás]],"")</f>
        <v/>
      </c>
      <c r="C181" s="71" t="str">
        <f ca="1">IFERROR(Mérföldkövek[[#This Row],[Kezdés]],"")</f>
        <v/>
      </c>
      <c r="D181" s="71" t="str">
        <f ca="1">IFERROR(Mérföldkövek[[#This Row],[Befejezés]],"")</f>
        <v/>
      </c>
      <c r="E181" s="70" t="str">
        <f>IFERROR(Mérföldkövek[[#This Row],[Kockázat]],"")</f>
        <v/>
      </c>
      <c r="F181" s="70" t="str">
        <f>IFERROR(Mérföldkövek[[#This Row],[Részleg 02]],"")</f>
        <v/>
      </c>
      <c r="G181" s="70" t="str">
        <f>IFERROR(Mérföldkövek[[#This Row],[Részleg 01]],"")</f>
        <v/>
      </c>
      <c r="H181" s="82" t="str">
        <f>IFERROR(Mérföldkövek[[#This Row],[Volumen]],"")</f>
        <v/>
      </c>
      <c r="I181" s="70" t="str">
        <f>IFERROR(Mérföldkövek[[#This Row],[Humánerő]],"")</f>
        <v/>
      </c>
      <c r="J181" s="80" t="str">
        <f>IFERROR(Mérföldkövek[[#This Row],[Egység idő]],"")</f>
        <v/>
      </c>
      <c r="K181" s="80">
        <f>IFERROR(Mérföldkövek[[#This Row],[Tervezett Munkaidő]],"")</f>
        <v>0</v>
      </c>
      <c r="L181" s="67" cm="1">
        <f t="array" aca="1" ref="L18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81" s="67" cm="1">
        <f t="array" aca="1" ref="M18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81" s="67" cm="1">
        <f t="array" aca="1" ref="N18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81" s="67" cm="1">
        <f t="array" aca="1" ref="O18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81" s="67" cm="1">
        <f t="array" aca="1" ref="P18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81" s="67" cm="1">
        <f t="array" aca="1" ref="Q18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81" s="67" cm="1">
        <f t="array" aca="1" ref="R18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81" s="67" cm="1">
        <f t="array" aca="1" ref="S18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81" s="67" cm="1">
        <f t="array" aca="1" ref="T18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81" s="67" cm="1">
        <f t="array" aca="1" ref="U18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81" s="67" cm="1">
        <f t="array" aca="1" ref="V18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81" s="67" cm="1">
        <f t="array" aca="1" ref="W18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81" s="67" cm="1">
        <f t="array" aca="1" ref="X18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81" s="67" cm="1">
        <f t="array" aca="1" ref="Y18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81" s="67" cm="1">
        <f t="array" aca="1" ref="Z18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81" s="67" cm="1">
        <f t="array" aca="1" ref="AA18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81" s="67" cm="1">
        <f t="array" aca="1" ref="AB18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81" s="67" cm="1">
        <f t="array" aca="1" ref="AC18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81" s="67" cm="1">
        <f t="array" aca="1" ref="AD18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81" s="67" cm="1">
        <f t="array" aca="1" ref="AE18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81" s="67" cm="1">
        <f t="array" aca="1" ref="AF18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81" s="67" cm="1">
        <f t="array" aca="1" ref="AG18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81" s="67" cm="1">
        <f t="array" aca="1" ref="AH18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81" s="67" cm="1">
        <f t="array" aca="1" ref="AI18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81" s="67" cm="1">
        <f t="array" aca="1" ref="AJ18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81" s="67" cm="1">
        <f t="array" aca="1" ref="AK18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81" s="67" cm="1">
        <f t="array" aca="1" ref="AL18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81" s="67" cm="1">
        <f t="array" aca="1" ref="AM18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81" s="67" cm="1">
        <f t="array" aca="1" ref="AN18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81" s="67" cm="1">
        <f t="array" aca="1" ref="AO18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81" s="67" cm="1">
        <f t="array" aca="1" ref="AP18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81" s="67" cm="1">
        <f t="array" aca="1" ref="AQ18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81" s="67" cm="1">
        <f t="array" aca="1" ref="AR18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81" s="67" cm="1">
        <f t="array" aca="1" ref="AS18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81" s="67" cm="1">
        <f t="array" aca="1" ref="AT18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81" s="67" cm="1">
        <f t="array" aca="1" ref="AU18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81" s="67" cm="1">
        <f t="array" aca="1" ref="AV18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81" s="67" cm="1">
        <f t="array" aca="1" ref="AW18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81" s="67" cm="1">
        <f t="array" aca="1" ref="AX18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81" s="67" cm="1">
        <f t="array" aca="1" ref="AY18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81" s="67" cm="1">
        <f t="array" aca="1" ref="AZ18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81" s="67" cm="1">
        <f t="array" aca="1" ref="BA18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82" spans="1:53" x14ac:dyDescent="0.3">
      <c r="A182" s="78" t="str">
        <f>IFERROR(Mérföldkövek[[#This Row],[Feladat ID]],"")</f>
        <v>-</v>
      </c>
      <c r="B182" s="70" t="str">
        <f>IFERROR(Mérföldkövek[[#This Row],[Feladat leírás]],"")</f>
        <v/>
      </c>
      <c r="C182" s="71" t="str">
        <f ca="1">IFERROR(Mérföldkövek[[#This Row],[Kezdés]],"")</f>
        <v/>
      </c>
      <c r="D182" s="71" t="str">
        <f ca="1">IFERROR(Mérföldkövek[[#This Row],[Befejezés]],"")</f>
        <v/>
      </c>
      <c r="E182" s="70" t="str">
        <f>IFERROR(Mérföldkövek[[#This Row],[Kockázat]],"")</f>
        <v/>
      </c>
      <c r="F182" s="70" t="str">
        <f>IFERROR(Mérföldkövek[[#This Row],[Részleg 02]],"")</f>
        <v/>
      </c>
      <c r="G182" s="70" t="str">
        <f>IFERROR(Mérföldkövek[[#This Row],[Részleg 01]],"")</f>
        <v/>
      </c>
      <c r="H182" s="82" t="str">
        <f>IFERROR(Mérföldkövek[[#This Row],[Volumen]],"")</f>
        <v/>
      </c>
      <c r="I182" s="70" t="str">
        <f>IFERROR(Mérföldkövek[[#This Row],[Humánerő]],"")</f>
        <v/>
      </c>
      <c r="J182" s="80" t="str">
        <f>IFERROR(Mérföldkövek[[#This Row],[Egység idő]],"")</f>
        <v/>
      </c>
      <c r="K182" s="80">
        <f>IFERROR(Mérföldkövek[[#This Row],[Tervezett Munkaidő]],"")</f>
        <v>0</v>
      </c>
      <c r="L182" s="67" cm="1">
        <f t="array" aca="1" ref="L18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82" s="67" cm="1">
        <f t="array" aca="1" ref="M18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82" s="67" cm="1">
        <f t="array" aca="1" ref="N18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82" s="67" cm="1">
        <f t="array" aca="1" ref="O18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82" s="67" cm="1">
        <f t="array" aca="1" ref="P18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82" s="67" cm="1">
        <f t="array" aca="1" ref="Q18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82" s="67" cm="1">
        <f t="array" aca="1" ref="R18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82" s="67" cm="1">
        <f t="array" aca="1" ref="S18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82" s="67" cm="1">
        <f t="array" aca="1" ref="T18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82" s="67" cm="1">
        <f t="array" aca="1" ref="U18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82" s="67" cm="1">
        <f t="array" aca="1" ref="V18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82" s="67" cm="1">
        <f t="array" aca="1" ref="W18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82" s="67" cm="1">
        <f t="array" aca="1" ref="X18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82" s="67" cm="1">
        <f t="array" aca="1" ref="Y18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82" s="67" cm="1">
        <f t="array" aca="1" ref="Z18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82" s="67" cm="1">
        <f t="array" aca="1" ref="AA18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82" s="67" cm="1">
        <f t="array" aca="1" ref="AB18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82" s="67" cm="1">
        <f t="array" aca="1" ref="AC18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82" s="67" cm="1">
        <f t="array" aca="1" ref="AD18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82" s="67" cm="1">
        <f t="array" aca="1" ref="AE18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82" s="67" cm="1">
        <f t="array" aca="1" ref="AF18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82" s="67" cm="1">
        <f t="array" aca="1" ref="AG18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82" s="67" cm="1">
        <f t="array" aca="1" ref="AH18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82" s="67" cm="1">
        <f t="array" aca="1" ref="AI18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82" s="67" cm="1">
        <f t="array" aca="1" ref="AJ18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82" s="67" cm="1">
        <f t="array" aca="1" ref="AK18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82" s="67" cm="1">
        <f t="array" aca="1" ref="AL18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82" s="67" cm="1">
        <f t="array" aca="1" ref="AM18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82" s="67" cm="1">
        <f t="array" aca="1" ref="AN18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82" s="67" cm="1">
        <f t="array" aca="1" ref="AO18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82" s="67" cm="1">
        <f t="array" aca="1" ref="AP18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82" s="67" cm="1">
        <f t="array" aca="1" ref="AQ18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82" s="67" cm="1">
        <f t="array" aca="1" ref="AR18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82" s="67" cm="1">
        <f t="array" aca="1" ref="AS18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82" s="67" cm="1">
        <f t="array" aca="1" ref="AT18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82" s="67" cm="1">
        <f t="array" aca="1" ref="AU18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82" s="67" cm="1">
        <f t="array" aca="1" ref="AV18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82" s="67" cm="1">
        <f t="array" aca="1" ref="AW18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82" s="67" cm="1">
        <f t="array" aca="1" ref="AX18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82" s="67" cm="1">
        <f t="array" aca="1" ref="AY18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82" s="67" cm="1">
        <f t="array" aca="1" ref="AZ18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82" s="67" cm="1">
        <f t="array" aca="1" ref="BA18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83" spans="1:53" x14ac:dyDescent="0.3">
      <c r="A183" s="78" t="str">
        <f>IFERROR(Mérföldkövek[[#This Row],[Feladat ID]],"")</f>
        <v>-</v>
      </c>
      <c r="B183" s="70" t="str">
        <f>IFERROR(Mérföldkövek[[#This Row],[Feladat leírás]],"")</f>
        <v/>
      </c>
      <c r="C183" s="71" t="str">
        <f ca="1">IFERROR(Mérföldkövek[[#This Row],[Kezdés]],"")</f>
        <v/>
      </c>
      <c r="D183" s="71" t="str">
        <f ca="1">IFERROR(Mérföldkövek[[#This Row],[Befejezés]],"")</f>
        <v/>
      </c>
      <c r="E183" s="70" t="str">
        <f>IFERROR(Mérföldkövek[[#This Row],[Kockázat]],"")</f>
        <v/>
      </c>
      <c r="F183" s="70" t="str">
        <f>IFERROR(Mérföldkövek[[#This Row],[Részleg 02]],"")</f>
        <v/>
      </c>
      <c r="G183" s="70" t="str">
        <f>IFERROR(Mérföldkövek[[#This Row],[Részleg 01]],"")</f>
        <v/>
      </c>
      <c r="H183" s="82" t="str">
        <f>IFERROR(Mérföldkövek[[#This Row],[Volumen]],"")</f>
        <v/>
      </c>
      <c r="I183" s="70" t="str">
        <f>IFERROR(Mérföldkövek[[#This Row],[Humánerő]],"")</f>
        <v/>
      </c>
      <c r="J183" s="80" t="str">
        <f>IFERROR(Mérföldkövek[[#This Row],[Egység idő]],"")</f>
        <v/>
      </c>
      <c r="K183" s="80">
        <f>IFERROR(Mérföldkövek[[#This Row],[Tervezett Munkaidő]],"")</f>
        <v>0</v>
      </c>
      <c r="L183" s="67" cm="1">
        <f t="array" aca="1" ref="L18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83" s="67" cm="1">
        <f t="array" aca="1" ref="M18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83" s="67" cm="1">
        <f t="array" aca="1" ref="N18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83" s="67" cm="1">
        <f t="array" aca="1" ref="O18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83" s="67" cm="1">
        <f t="array" aca="1" ref="P18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83" s="67" cm="1">
        <f t="array" aca="1" ref="Q18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83" s="67" cm="1">
        <f t="array" aca="1" ref="R18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83" s="67" cm="1">
        <f t="array" aca="1" ref="S18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83" s="67" cm="1">
        <f t="array" aca="1" ref="T18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83" s="67" cm="1">
        <f t="array" aca="1" ref="U18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83" s="67" cm="1">
        <f t="array" aca="1" ref="V18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83" s="67" cm="1">
        <f t="array" aca="1" ref="W18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83" s="67" cm="1">
        <f t="array" aca="1" ref="X18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83" s="67" cm="1">
        <f t="array" aca="1" ref="Y18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83" s="67" cm="1">
        <f t="array" aca="1" ref="Z18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83" s="67" cm="1">
        <f t="array" aca="1" ref="AA18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83" s="67" cm="1">
        <f t="array" aca="1" ref="AB18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83" s="67" cm="1">
        <f t="array" aca="1" ref="AC18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83" s="67" cm="1">
        <f t="array" aca="1" ref="AD18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83" s="67" cm="1">
        <f t="array" aca="1" ref="AE18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83" s="67" cm="1">
        <f t="array" aca="1" ref="AF18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83" s="67" cm="1">
        <f t="array" aca="1" ref="AG18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83" s="67" cm="1">
        <f t="array" aca="1" ref="AH18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83" s="67" cm="1">
        <f t="array" aca="1" ref="AI18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83" s="67" cm="1">
        <f t="array" aca="1" ref="AJ18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83" s="67" cm="1">
        <f t="array" aca="1" ref="AK18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83" s="67" cm="1">
        <f t="array" aca="1" ref="AL18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83" s="67" cm="1">
        <f t="array" aca="1" ref="AM18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83" s="67" cm="1">
        <f t="array" aca="1" ref="AN18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83" s="67" cm="1">
        <f t="array" aca="1" ref="AO18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83" s="67" cm="1">
        <f t="array" aca="1" ref="AP18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83" s="67" cm="1">
        <f t="array" aca="1" ref="AQ18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83" s="67" cm="1">
        <f t="array" aca="1" ref="AR18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83" s="67" cm="1">
        <f t="array" aca="1" ref="AS18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83" s="67" cm="1">
        <f t="array" aca="1" ref="AT18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83" s="67" cm="1">
        <f t="array" aca="1" ref="AU18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83" s="67" cm="1">
        <f t="array" aca="1" ref="AV18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83" s="67" cm="1">
        <f t="array" aca="1" ref="AW18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83" s="67" cm="1">
        <f t="array" aca="1" ref="AX18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83" s="67" cm="1">
        <f t="array" aca="1" ref="AY18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83" s="67" cm="1">
        <f t="array" aca="1" ref="AZ18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83" s="67" cm="1">
        <f t="array" aca="1" ref="BA18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84" spans="1:53" x14ac:dyDescent="0.3">
      <c r="A184" s="78" t="str">
        <f>IFERROR(Mérföldkövek[[#This Row],[Feladat ID]],"")</f>
        <v>-</v>
      </c>
      <c r="B184" s="70" t="str">
        <f>IFERROR(Mérföldkövek[[#This Row],[Feladat leírás]],"")</f>
        <v/>
      </c>
      <c r="C184" s="71" t="str">
        <f ca="1">IFERROR(Mérföldkövek[[#This Row],[Kezdés]],"")</f>
        <v/>
      </c>
      <c r="D184" s="71" t="str">
        <f ca="1">IFERROR(Mérföldkövek[[#This Row],[Befejezés]],"")</f>
        <v/>
      </c>
      <c r="E184" s="70" t="str">
        <f>IFERROR(Mérföldkövek[[#This Row],[Kockázat]],"")</f>
        <v/>
      </c>
      <c r="F184" s="70" t="str">
        <f>IFERROR(Mérföldkövek[[#This Row],[Részleg 02]],"")</f>
        <v/>
      </c>
      <c r="G184" s="70" t="str">
        <f>IFERROR(Mérföldkövek[[#This Row],[Részleg 01]],"")</f>
        <v/>
      </c>
      <c r="H184" s="82" t="str">
        <f>IFERROR(Mérföldkövek[[#This Row],[Volumen]],"")</f>
        <v/>
      </c>
      <c r="I184" s="70" t="str">
        <f>IFERROR(Mérföldkövek[[#This Row],[Humánerő]],"")</f>
        <v/>
      </c>
      <c r="J184" s="80" t="str">
        <f>IFERROR(Mérföldkövek[[#This Row],[Egység idő]],"")</f>
        <v/>
      </c>
      <c r="K184" s="80">
        <f>IFERROR(Mérföldkövek[[#This Row],[Tervezett Munkaidő]],"")</f>
        <v>0</v>
      </c>
      <c r="L184" s="67" cm="1">
        <f t="array" aca="1" ref="L18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84" s="67" cm="1">
        <f t="array" aca="1" ref="M18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84" s="67" cm="1">
        <f t="array" aca="1" ref="N18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84" s="67" cm="1">
        <f t="array" aca="1" ref="O18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84" s="67" cm="1">
        <f t="array" aca="1" ref="P18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84" s="67" cm="1">
        <f t="array" aca="1" ref="Q18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84" s="67" cm="1">
        <f t="array" aca="1" ref="R18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84" s="67" cm="1">
        <f t="array" aca="1" ref="S18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84" s="67" cm="1">
        <f t="array" aca="1" ref="T18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84" s="67" cm="1">
        <f t="array" aca="1" ref="U18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84" s="67" cm="1">
        <f t="array" aca="1" ref="V18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84" s="67" cm="1">
        <f t="array" aca="1" ref="W18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84" s="67" cm="1">
        <f t="array" aca="1" ref="X18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84" s="67" cm="1">
        <f t="array" aca="1" ref="Y18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84" s="67" cm="1">
        <f t="array" aca="1" ref="Z18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84" s="67" cm="1">
        <f t="array" aca="1" ref="AA18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84" s="67" cm="1">
        <f t="array" aca="1" ref="AB18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84" s="67" cm="1">
        <f t="array" aca="1" ref="AC18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84" s="67" cm="1">
        <f t="array" aca="1" ref="AD18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84" s="67" cm="1">
        <f t="array" aca="1" ref="AE18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84" s="67" cm="1">
        <f t="array" aca="1" ref="AF18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84" s="67" cm="1">
        <f t="array" aca="1" ref="AG18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84" s="67" cm="1">
        <f t="array" aca="1" ref="AH18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84" s="67" cm="1">
        <f t="array" aca="1" ref="AI18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84" s="67" cm="1">
        <f t="array" aca="1" ref="AJ18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84" s="67" cm="1">
        <f t="array" aca="1" ref="AK18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84" s="67" cm="1">
        <f t="array" aca="1" ref="AL18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84" s="67" cm="1">
        <f t="array" aca="1" ref="AM18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84" s="67" cm="1">
        <f t="array" aca="1" ref="AN18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84" s="67" cm="1">
        <f t="array" aca="1" ref="AO18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84" s="67" cm="1">
        <f t="array" aca="1" ref="AP18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84" s="67" cm="1">
        <f t="array" aca="1" ref="AQ18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84" s="67" cm="1">
        <f t="array" aca="1" ref="AR18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84" s="67" cm="1">
        <f t="array" aca="1" ref="AS18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84" s="67" cm="1">
        <f t="array" aca="1" ref="AT18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84" s="67" cm="1">
        <f t="array" aca="1" ref="AU18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84" s="67" cm="1">
        <f t="array" aca="1" ref="AV18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84" s="67" cm="1">
        <f t="array" aca="1" ref="AW18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84" s="67" cm="1">
        <f t="array" aca="1" ref="AX18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84" s="67" cm="1">
        <f t="array" aca="1" ref="AY18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84" s="67" cm="1">
        <f t="array" aca="1" ref="AZ18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84" s="67" cm="1">
        <f t="array" aca="1" ref="BA18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85" spans="1:53" x14ac:dyDescent="0.3">
      <c r="A185" s="78" t="str">
        <f>IFERROR(Mérföldkövek[[#This Row],[Feladat ID]],"")</f>
        <v>-</v>
      </c>
      <c r="B185" s="70" t="str">
        <f>IFERROR(Mérföldkövek[[#This Row],[Feladat leírás]],"")</f>
        <v/>
      </c>
      <c r="C185" s="71" t="str">
        <f ca="1">IFERROR(Mérföldkövek[[#This Row],[Kezdés]],"")</f>
        <v/>
      </c>
      <c r="D185" s="71" t="str">
        <f ca="1">IFERROR(Mérföldkövek[[#This Row],[Befejezés]],"")</f>
        <v/>
      </c>
      <c r="E185" s="70" t="str">
        <f>IFERROR(Mérföldkövek[[#This Row],[Kockázat]],"")</f>
        <v/>
      </c>
      <c r="F185" s="70" t="str">
        <f>IFERROR(Mérföldkövek[[#This Row],[Részleg 02]],"")</f>
        <v/>
      </c>
      <c r="G185" s="70" t="str">
        <f>IFERROR(Mérföldkövek[[#This Row],[Részleg 01]],"")</f>
        <v/>
      </c>
      <c r="H185" s="82" t="str">
        <f>IFERROR(Mérföldkövek[[#This Row],[Volumen]],"")</f>
        <v/>
      </c>
      <c r="I185" s="70" t="str">
        <f>IFERROR(Mérföldkövek[[#This Row],[Humánerő]],"")</f>
        <v/>
      </c>
      <c r="J185" s="80" t="str">
        <f>IFERROR(Mérföldkövek[[#This Row],[Egység idő]],"")</f>
        <v/>
      </c>
      <c r="K185" s="80">
        <f>IFERROR(Mérföldkövek[[#This Row],[Tervezett Munkaidő]],"")</f>
        <v>0</v>
      </c>
      <c r="L185" s="67" cm="1">
        <f t="array" aca="1" ref="L18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85" s="67" cm="1">
        <f t="array" aca="1" ref="M18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85" s="67" cm="1">
        <f t="array" aca="1" ref="N18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85" s="67" cm="1">
        <f t="array" aca="1" ref="O18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85" s="67" cm="1">
        <f t="array" aca="1" ref="P18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85" s="67" cm="1">
        <f t="array" aca="1" ref="Q18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85" s="67" cm="1">
        <f t="array" aca="1" ref="R18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85" s="67" cm="1">
        <f t="array" aca="1" ref="S18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85" s="67" cm="1">
        <f t="array" aca="1" ref="T18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85" s="67" cm="1">
        <f t="array" aca="1" ref="U18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85" s="67" cm="1">
        <f t="array" aca="1" ref="V18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85" s="67" cm="1">
        <f t="array" aca="1" ref="W18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85" s="67" cm="1">
        <f t="array" aca="1" ref="X18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85" s="67" cm="1">
        <f t="array" aca="1" ref="Y18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85" s="67" cm="1">
        <f t="array" aca="1" ref="Z18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85" s="67" cm="1">
        <f t="array" aca="1" ref="AA18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85" s="67" cm="1">
        <f t="array" aca="1" ref="AB18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85" s="67" cm="1">
        <f t="array" aca="1" ref="AC18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85" s="67" cm="1">
        <f t="array" aca="1" ref="AD18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85" s="67" cm="1">
        <f t="array" aca="1" ref="AE18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85" s="67" cm="1">
        <f t="array" aca="1" ref="AF18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85" s="67" cm="1">
        <f t="array" aca="1" ref="AG18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85" s="67" cm="1">
        <f t="array" aca="1" ref="AH18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85" s="67" cm="1">
        <f t="array" aca="1" ref="AI18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85" s="67" cm="1">
        <f t="array" aca="1" ref="AJ18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85" s="67" cm="1">
        <f t="array" aca="1" ref="AK18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85" s="67" cm="1">
        <f t="array" aca="1" ref="AL18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85" s="67" cm="1">
        <f t="array" aca="1" ref="AM18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85" s="67" cm="1">
        <f t="array" aca="1" ref="AN18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85" s="67" cm="1">
        <f t="array" aca="1" ref="AO18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85" s="67" cm="1">
        <f t="array" aca="1" ref="AP18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85" s="67" cm="1">
        <f t="array" aca="1" ref="AQ18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85" s="67" cm="1">
        <f t="array" aca="1" ref="AR18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85" s="67" cm="1">
        <f t="array" aca="1" ref="AS18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85" s="67" cm="1">
        <f t="array" aca="1" ref="AT18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85" s="67" cm="1">
        <f t="array" aca="1" ref="AU18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85" s="67" cm="1">
        <f t="array" aca="1" ref="AV18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85" s="67" cm="1">
        <f t="array" aca="1" ref="AW18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85" s="67" cm="1">
        <f t="array" aca="1" ref="AX18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85" s="67" cm="1">
        <f t="array" aca="1" ref="AY18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85" s="67" cm="1">
        <f t="array" aca="1" ref="AZ18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85" s="67" cm="1">
        <f t="array" aca="1" ref="BA18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86" spans="1:53" x14ac:dyDescent="0.3">
      <c r="A186" s="78" t="str">
        <f>IFERROR(Mérföldkövek[[#This Row],[Feladat ID]],"")</f>
        <v>-</v>
      </c>
      <c r="B186" s="70" t="str">
        <f>IFERROR(Mérföldkövek[[#This Row],[Feladat leírás]],"")</f>
        <v/>
      </c>
      <c r="C186" s="71" t="str">
        <f ca="1">IFERROR(Mérföldkövek[[#This Row],[Kezdés]],"")</f>
        <v/>
      </c>
      <c r="D186" s="71" t="str">
        <f ca="1">IFERROR(Mérföldkövek[[#This Row],[Befejezés]],"")</f>
        <v/>
      </c>
      <c r="E186" s="70" t="str">
        <f>IFERROR(Mérföldkövek[[#This Row],[Kockázat]],"")</f>
        <v/>
      </c>
      <c r="F186" s="70" t="str">
        <f>IFERROR(Mérföldkövek[[#This Row],[Részleg 02]],"")</f>
        <v/>
      </c>
      <c r="G186" s="70" t="str">
        <f>IFERROR(Mérföldkövek[[#This Row],[Részleg 01]],"")</f>
        <v/>
      </c>
      <c r="H186" s="82" t="str">
        <f>IFERROR(Mérföldkövek[[#This Row],[Volumen]],"")</f>
        <v/>
      </c>
      <c r="I186" s="70" t="str">
        <f>IFERROR(Mérföldkövek[[#This Row],[Humánerő]],"")</f>
        <v/>
      </c>
      <c r="J186" s="80" t="str">
        <f>IFERROR(Mérföldkövek[[#This Row],[Egység idő]],"")</f>
        <v/>
      </c>
      <c r="K186" s="80">
        <f>IFERROR(Mérföldkövek[[#This Row],[Tervezett Munkaidő]],"")</f>
        <v>0</v>
      </c>
      <c r="L186" s="67" cm="1">
        <f t="array" aca="1" ref="L18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86" s="67" cm="1">
        <f t="array" aca="1" ref="M18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86" s="67" cm="1">
        <f t="array" aca="1" ref="N18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86" s="67" cm="1">
        <f t="array" aca="1" ref="O18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86" s="67" cm="1">
        <f t="array" aca="1" ref="P18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86" s="67" cm="1">
        <f t="array" aca="1" ref="Q18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86" s="67" cm="1">
        <f t="array" aca="1" ref="R18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86" s="67" cm="1">
        <f t="array" aca="1" ref="S18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86" s="67" cm="1">
        <f t="array" aca="1" ref="T18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86" s="67" cm="1">
        <f t="array" aca="1" ref="U18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86" s="67" cm="1">
        <f t="array" aca="1" ref="V18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86" s="67" cm="1">
        <f t="array" aca="1" ref="W18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86" s="67" cm="1">
        <f t="array" aca="1" ref="X18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86" s="67" cm="1">
        <f t="array" aca="1" ref="Y18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86" s="67" cm="1">
        <f t="array" aca="1" ref="Z18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86" s="67" cm="1">
        <f t="array" aca="1" ref="AA18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86" s="67" cm="1">
        <f t="array" aca="1" ref="AB18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86" s="67" cm="1">
        <f t="array" aca="1" ref="AC18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86" s="67" cm="1">
        <f t="array" aca="1" ref="AD18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86" s="67" cm="1">
        <f t="array" aca="1" ref="AE18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86" s="67" cm="1">
        <f t="array" aca="1" ref="AF18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86" s="67" cm="1">
        <f t="array" aca="1" ref="AG18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86" s="67" cm="1">
        <f t="array" aca="1" ref="AH18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86" s="67" cm="1">
        <f t="array" aca="1" ref="AI18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86" s="67" cm="1">
        <f t="array" aca="1" ref="AJ18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86" s="67" cm="1">
        <f t="array" aca="1" ref="AK18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86" s="67" cm="1">
        <f t="array" aca="1" ref="AL18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86" s="67" cm="1">
        <f t="array" aca="1" ref="AM18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86" s="67" cm="1">
        <f t="array" aca="1" ref="AN18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86" s="67" cm="1">
        <f t="array" aca="1" ref="AO18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86" s="67" cm="1">
        <f t="array" aca="1" ref="AP18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86" s="67" cm="1">
        <f t="array" aca="1" ref="AQ18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86" s="67" cm="1">
        <f t="array" aca="1" ref="AR18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86" s="67" cm="1">
        <f t="array" aca="1" ref="AS18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86" s="67" cm="1">
        <f t="array" aca="1" ref="AT18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86" s="67" cm="1">
        <f t="array" aca="1" ref="AU18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86" s="67" cm="1">
        <f t="array" aca="1" ref="AV18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86" s="67" cm="1">
        <f t="array" aca="1" ref="AW18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86" s="67" cm="1">
        <f t="array" aca="1" ref="AX18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86" s="67" cm="1">
        <f t="array" aca="1" ref="AY18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86" s="67" cm="1">
        <f t="array" aca="1" ref="AZ18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86" s="67" cm="1">
        <f t="array" aca="1" ref="BA18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87" spans="1:53" x14ac:dyDescent="0.3">
      <c r="A187" s="78" t="str">
        <f>IFERROR(Mérföldkövek[[#This Row],[Feladat ID]],"")</f>
        <v>-</v>
      </c>
      <c r="B187" s="70" t="str">
        <f>IFERROR(Mérföldkövek[[#This Row],[Feladat leírás]],"")</f>
        <v/>
      </c>
      <c r="C187" s="71" t="str">
        <f ca="1">IFERROR(Mérföldkövek[[#This Row],[Kezdés]],"")</f>
        <v/>
      </c>
      <c r="D187" s="71" t="str">
        <f ca="1">IFERROR(Mérföldkövek[[#This Row],[Befejezés]],"")</f>
        <v/>
      </c>
      <c r="E187" s="70" t="str">
        <f>IFERROR(Mérföldkövek[[#This Row],[Kockázat]],"")</f>
        <v/>
      </c>
      <c r="F187" s="70" t="str">
        <f>IFERROR(Mérföldkövek[[#This Row],[Részleg 02]],"")</f>
        <v/>
      </c>
      <c r="G187" s="70" t="str">
        <f>IFERROR(Mérföldkövek[[#This Row],[Részleg 01]],"")</f>
        <v/>
      </c>
      <c r="H187" s="82" t="str">
        <f>IFERROR(Mérföldkövek[[#This Row],[Volumen]],"")</f>
        <v/>
      </c>
      <c r="I187" s="70" t="str">
        <f>IFERROR(Mérföldkövek[[#This Row],[Humánerő]],"")</f>
        <v/>
      </c>
      <c r="J187" s="80" t="str">
        <f>IFERROR(Mérföldkövek[[#This Row],[Egység idő]],"")</f>
        <v/>
      </c>
      <c r="K187" s="80">
        <f>IFERROR(Mérföldkövek[[#This Row],[Tervezett Munkaidő]],"")</f>
        <v>0</v>
      </c>
      <c r="L187" s="67" cm="1">
        <f t="array" aca="1" ref="L18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87" s="67" cm="1">
        <f t="array" aca="1" ref="M18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87" s="67" cm="1">
        <f t="array" aca="1" ref="N18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87" s="67" cm="1">
        <f t="array" aca="1" ref="O18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87" s="67" cm="1">
        <f t="array" aca="1" ref="P18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87" s="67" cm="1">
        <f t="array" aca="1" ref="Q18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87" s="67" cm="1">
        <f t="array" aca="1" ref="R18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87" s="67" cm="1">
        <f t="array" aca="1" ref="S18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87" s="67" cm="1">
        <f t="array" aca="1" ref="T18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87" s="67" cm="1">
        <f t="array" aca="1" ref="U18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87" s="67" cm="1">
        <f t="array" aca="1" ref="V18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87" s="67" cm="1">
        <f t="array" aca="1" ref="W18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87" s="67" cm="1">
        <f t="array" aca="1" ref="X18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87" s="67" cm="1">
        <f t="array" aca="1" ref="Y18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87" s="67" cm="1">
        <f t="array" aca="1" ref="Z18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87" s="67" cm="1">
        <f t="array" aca="1" ref="AA18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87" s="67" cm="1">
        <f t="array" aca="1" ref="AB18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87" s="67" cm="1">
        <f t="array" aca="1" ref="AC18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87" s="67" cm="1">
        <f t="array" aca="1" ref="AD18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87" s="67" cm="1">
        <f t="array" aca="1" ref="AE18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87" s="67" cm="1">
        <f t="array" aca="1" ref="AF18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87" s="67" cm="1">
        <f t="array" aca="1" ref="AG18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87" s="67" cm="1">
        <f t="array" aca="1" ref="AH18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87" s="67" cm="1">
        <f t="array" aca="1" ref="AI18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87" s="67" cm="1">
        <f t="array" aca="1" ref="AJ18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87" s="67" cm="1">
        <f t="array" aca="1" ref="AK18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87" s="67" cm="1">
        <f t="array" aca="1" ref="AL18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87" s="67" cm="1">
        <f t="array" aca="1" ref="AM18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87" s="67" cm="1">
        <f t="array" aca="1" ref="AN18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87" s="67" cm="1">
        <f t="array" aca="1" ref="AO18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87" s="67" cm="1">
        <f t="array" aca="1" ref="AP18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87" s="67" cm="1">
        <f t="array" aca="1" ref="AQ18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87" s="67" cm="1">
        <f t="array" aca="1" ref="AR18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87" s="67" cm="1">
        <f t="array" aca="1" ref="AS18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87" s="67" cm="1">
        <f t="array" aca="1" ref="AT18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87" s="67" cm="1">
        <f t="array" aca="1" ref="AU18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87" s="67" cm="1">
        <f t="array" aca="1" ref="AV18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87" s="67" cm="1">
        <f t="array" aca="1" ref="AW18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87" s="67" cm="1">
        <f t="array" aca="1" ref="AX18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87" s="67" cm="1">
        <f t="array" aca="1" ref="AY18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87" s="67" cm="1">
        <f t="array" aca="1" ref="AZ18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87" s="67" cm="1">
        <f t="array" aca="1" ref="BA18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88" spans="1:53" x14ac:dyDescent="0.3">
      <c r="A188" s="78" t="str">
        <f>IFERROR(Mérföldkövek[[#This Row],[Feladat ID]],"")</f>
        <v>-</v>
      </c>
      <c r="B188" s="70" t="str">
        <f>IFERROR(Mérföldkövek[[#This Row],[Feladat leírás]],"")</f>
        <v/>
      </c>
      <c r="C188" s="71" t="str">
        <f ca="1">IFERROR(Mérföldkövek[[#This Row],[Kezdés]],"")</f>
        <v/>
      </c>
      <c r="D188" s="71" t="str">
        <f ca="1">IFERROR(Mérföldkövek[[#This Row],[Befejezés]],"")</f>
        <v/>
      </c>
      <c r="E188" s="70" t="str">
        <f>IFERROR(Mérföldkövek[[#This Row],[Kockázat]],"")</f>
        <v/>
      </c>
      <c r="F188" s="70" t="str">
        <f>IFERROR(Mérföldkövek[[#This Row],[Részleg 02]],"")</f>
        <v/>
      </c>
      <c r="G188" s="70" t="str">
        <f>IFERROR(Mérföldkövek[[#This Row],[Részleg 01]],"")</f>
        <v/>
      </c>
      <c r="H188" s="82" t="str">
        <f>IFERROR(Mérföldkövek[[#This Row],[Volumen]],"")</f>
        <v/>
      </c>
      <c r="I188" s="70" t="str">
        <f>IFERROR(Mérföldkövek[[#This Row],[Humánerő]],"")</f>
        <v/>
      </c>
      <c r="J188" s="80" t="str">
        <f>IFERROR(Mérföldkövek[[#This Row],[Egység idő]],"")</f>
        <v/>
      </c>
      <c r="K188" s="80">
        <f>IFERROR(Mérföldkövek[[#This Row],[Tervezett Munkaidő]],"")</f>
        <v>0</v>
      </c>
      <c r="L188" s="67" cm="1">
        <f t="array" aca="1" ref="L18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88" s="67" cm="1">
        <f t="array" aca="1" ref="M18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88" s="67" cm="1">
        <f t="array" aca="1" ref="N18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88" s="67" cm="1">
        <f t="array" aca="1" ref="O18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88" s="67" cm="1">
        <f t="array" aca="1" ref="P18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88" s="67" cm="1">
        <f t="array" aca="1" ref="Q18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88" s="67" cm="1">
        <f t="array" aca="1" ref="R18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88" s="67" cm="1">
        <f t="array" aca="1" ref="S18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88" s="67" cm="1">
        <f t="array" aca="1" ref="T18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88" s="67" cm="1">
        <f t="array" aca="1" ref="U18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88" s="67" cm="1">
        <f t="array" aca="1" ref="V18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88" s="67" cm="1">
        <f t="array" aca="1" ref="W18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88" s="67" cm="1">
        <f t="array" aca="1" ref="X18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88" s="67" cm="1">
        <f t="array" aca="1" ref="Y18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88" s="67" cm="1">
        <f t="array" aca="1" ref="Z18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88" s="67" cm="1">
        <f t="array" aca="1" ref="AA18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88" s="67" cm="1">
        <f t="array" aca="1" ref="AB18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88" s="67" cm="1">
        <f t="array" aca="1" ref="AC18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88" s="67" cm="1">
        <f t="array" aca="1" ref="AD18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88" s="67" cm="1">
        <f t="array" aca="1" ref="AE18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88" s="67" cm="1">
        <f t="array" aca="1" ref="AF18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88" s="67" cm="1">
        <f t="array" aca="1" ref="AG18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88" s="67" cm="1">
        <f t="array" aca="1" ref="AH18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88" s="67" cm="1">
        <f t="array" aca="1" ref="AI18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88" s="67" cm="1">
        <f t="array" aca="1" ref="AJ18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88" s="67" cm="1">
        <f t="array" aca="1" ref="AK18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88" s="67" cm="1">
        <f t="array" aca="1" ref="AL18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88" s="67" cm="1">
        <f t="array" aca="1" ref="AM18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88" s="67" cm="1">
        <f t="array" aca="1" ref="AN18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88" s="67" cm="1">
        <f t="array" aca="1" ref="AO18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88" s="67" cm="1">
        <f t="array" aca="1" ref="AP18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88" s="67" cm="1">
        <f t="array" aca="1" ref="AQ18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88" s="67" cm="1">
        <f t="array" aca="1" ref="AR18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88" s="67" cm="1">
        <f t="array" aca="1" ref="AS18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88" s="67" cm="1">
        <f t="array" aca="1" ref="AT18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88" s="67" cm="1">
        <f t="array" aca="1" ref="AU18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88" s="67" cm="1">
        <f t="array" aca="1" ref="AV18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88" s="67" cm="1">
        <f t="array" aca="1" ref="AW18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88" s="67" cm="1">
        <f t="array" aca="1" ref="AX18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88" s="67" cm="1">
        <f t="array" aca="1" ref="AY18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88" s="67" cm="1">
        <f t="array" aca="1" ref="AZ18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88" s="67" cm="1">
        <f t="array" aca="1" ref="BA18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89" spans="1:53" x14ac:dyDescent="0.3">
      <c r="A189" s="78" t="str">
        <f>IFERROR(Mérföldkövek[[#This Row],[Feladat ID]],"")</f>
        <v>-</v>
      </c>
      <c r="B189" s="70" t="str">
        <f>IFERROR(Mérföldkövek[[#This Row],[Feladat leírás]],"")</f>
        <v/>
      </c>
      <c r="C189" s="71" t="str">
        <f ca="1">IFERROR(Mérföldkövek[[#This Row],[Kezdés]],"")</f>
        <v/>
      </c>
      <c r="D189" s="71" t="str">
        <f ca="1">IFERROR(Mérföldkövek[[#This Row],[Befejezés]],"")</f>
        <v/>
      </c>
      <c r="E189" s="70" t="str">
        <f>IFERROR(Mérföldkövek[[#This Row],[Kockázat]],"")</f>
        <v/>
      </c>
      <c r="F189" s="70" t="str">
        <f>IFERROR(Mérföldkövek[[#This Row],[Részleg 02]],"")</f>
        <v/>
      </c>
      <c r="G189" s="70" t="str">
        <f>IFERROR(Mérföldkövek[[#This Row],[Részleg 01]],"")</f>
        <v/>
      </c>
      <c r="H189" s="82" t="str">
        <f>IFERROR(Mérföldkövek[[#This Row],[Volumen]],"")</f>
        <v/>
      </c>
      <c r="I189" s="70" t="str">
        <f>IFERROR(Mérföldkövek[[#This Row],[Humánerő]],"")</f>
        <v/>
      </c>
      <c r="J189" s="80" t="str">
        <f>IFERROR(Mérföldkövek[[#This Row],[Egység idő]],"")</f>
        <v/>
      </c>
      <c r="K189" s="80">
        <f>IFERROR(Mérföldkövek[[#This Row],[Tervezett Munkaidő]],"")</f>
        <v>0</v>
      </c>
      <c r="L189" s="67" cm="1">
        <f t="array" aca="1" ref="L18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89" s="67" cm="1">
        <f t="array" aca="1" ref="M18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89" s="67" cm="1">
        <f t="array" aca="1" ref="N18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89" s="67" cm="1">
        <f t="array" aca="1" ref="O18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89" s="67" cm="1">
        <f t="array" aca="1" ref="P18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89" s="67" cm="1">
        <f t="array" aca="1" ref="Q18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89" s="67" cm="1">
        <f t="array" aca="1" ref="R18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89" s="67" cm="1">
        <f t="array" aca="1" ref="S18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89" s="67" cm="1">
        <f t="array" aca="1" ref="T18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89" s="67" cm="1">
        <f t="array" aca="1" ref="U18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89" s="67" cm="1">
        <f t="array" aca="1" ref="V18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89" s="67" cm="1">
        <f t="array" aca="1" ref="W18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89" s="67" cm="1">
        <f t="array" aca="1" ref="X18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89" s="67" cm="1">
        <f t="array" aca="1" ref="Y18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89" s="67" cm="1">
        <f t="array" aca="1" ref="Z18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89" s="67" cm="1">
        <f t="array" aca="1" ref="AA18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89" s="67" cm="1">
        <f t="array" aca="1" ref="AB18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89" s="67" cm="1">
        <f t="array" aca="1" ref="AC18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89" s="67" cm="1">
        <f t="array" aca="1" ref="AD18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89" s="67" cm="1">
        <f t="array" aca="1" ref="AE18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89" s="67" cm="1">
        <f t="array" aca="1" ref="AF18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89" s="67" cm="1">
        <f t="array" aca="1" ref="AG18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89" s="67" cm="1">
        <f t="array" aca="1" ref="AH18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89" s="67" cm="1">
        <f t="array" aca="1" ref="AI18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89" s="67" cm="1">
        <f t="array" aca="1" ref="AJ18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89" s="67" cm="1">
        <f t="array" aca="1" ref="AK18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89" s="67" cm="1">
        <f t="array" aca="1" ref="AL18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89" s="67" cm="1">
        <f t="array" aca="1" ref="AM18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89" s="67" cm="1">
        <f t="array" aca="1" ref="AN18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89" s="67" cm="1">
        <f t="array" aca="1" ref="AO18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89" s="67" cm="1">
        <f t="array" aca="1" ref="AP18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89" s="67" cm="1">
        <f t="array" aca="1" ref="AQ18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89" s="67" cm="1">
        <f t="array" aca="1" ref="AR18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89" s="67" cm="1">
        <f t="array" aca="1" ref="AS18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89" s="67" cm="1">
        <f t="array" aca="1" ref="AT18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89" s="67" cm="1">
        <f t="array" aca="1" ref="AU18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89" s="67" cm="1">
        <f t="array" aca="1" ref="AV18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89" s="67" cm="1">
        <f t="array" aca="1" ref="AW18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89" s="67" cm="1">
        <f t="array" aca="1" ref="AX18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89" s="67" cm="1">
        <f t="array" aca="1" ref="AY18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89" s="67" cm="1">
        <f t="array" aca="1" ref="AZ18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89" s="67" cm="1">
        <f t="array" aca="1" ref="BA18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90" spans="1:53" x14ac:dyDescent="0.3">
      <c r="A190" s="78" t="str">
        <f>IFERROR(Mérföldkövek[[#This Row],[Feladat ID]],"")</f>
        <v>-</v>
      </c>
      <c r="B190" s="70" t="str">
        <f>IFERROR(Mérföldkövek[[#This Row],[Feladat leírás]],"")</f>
        <v/>
      </c>
      <c r="C190" s="71" t="str">
        <f ca="1">IFERROR(Mérföldkövek[[#This Row],[Kezdés]],"")</f>
        <v/>
      </c>
      <c r="D190" s="71" t="str">
        <f ca="1">IFERROR(Mérföldkövek[[#This Row],[Befejezés]],"")</f>
        <v/>
      </c>
      <c r="E190" s="70" t="str">
        <f>IFERROR(Mérföldkövek[[#This Row],[Kockázat]],"")</f>
        <v/>
      </c>
      <c r="F190" s="70" t="str">
        <f>IFERROR(Mérföldkövek[[#This Row],[Részleg 02]],"")</f>
        <v/>
      </c>
      <c r="G190" s="70" t="str">
        <f>IFERROR(Mérföldkövek[[#This Row],[Részleg 01]],"")</f>
        <v/>
      </c>
      <c r="H190" s="82" t="str">
        <f>IFERROR(Mérföldkövek[[#This Row],[Volumen]],"")</f>
        <v/>
      </c>
      <c r="I190" s="70" t="str">
        <f>IFERROR(Mérföldkövek[[#This Row],[Humánerő]],"")</f>
        <v/>
      </c>
      <c r="J190" s="80" t="str">
        <f>IFERROR(Mérföldkövek[[#This Row],[Egység idő]],"")</f>
        <v/>
      </c>
      <c r="K190" s="80">
        <f>IFERROR(Mérföldkövek[[#This Row],[Tervezett Munkaidő]],"")</f>
        <v>0</v>
      </c>
      <c r="L190" s="67" cm="1">
        <f t="array" aca="1" ref="L19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90" s="67" cm="1">
        <f t="array" aca="1" ref="M19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90" s="67" cm="1">
        <f t="array" aca="1" ref="N19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90" s="67" cm="1">
        <f t="array" aca="1" ref="O19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90" s="67" cm="1">
        <f t="array" aca="1" ref="P19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90" s="67" cm="1">
        <f t="array" aca="1" ref="Q19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90" s="67" cm="1">
        <f t="array" aca="1" ref="R19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90" s="67" cm="1">
        <f t="array" aca="1" ref="S19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90" s="67" cm="1">
        <f t="array" aca="1" ref="T19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90" s="67" cm="1">
        <f t="array" aca="1" ref="U19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90" s="67" cm="1">
        <f t="array" aca="1" ref="V19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90" s="67" cm="1">
        <f t="array" aca="1" ref="W19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90" s="67" cm="1">
        <f t="array" aca="1" ref="X19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90" s="67" cm="1">
        <f t="array" aca="1" ref="Y19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90" s="67" cm="1">
        <f t="array" aca="1" ref="Z19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90" s="67" cm="1">
        <f t="array" aca="1" ref="AA19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90" s="67" cm="1">
        <f t="array" aca="1" ref="AB19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90" s="67" cm="1">
        <f t="array" aca="1" ref="AC19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90" s="67" cm="1">
        <f t="array" aca="1" ref="AD19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90" s="67" cm="1">
        <f t="array" aca="1" ref="AE19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90" s="67" cm="1">
        <f t="array" aca="1" ref="AF19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90" s="67" cm="1">
        <f t="array" aca="1" ref="AG19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90" s="67" cm="1">
        <f t="array" aca="1" ref="AH19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90" s="67" cm="1">
        <f t="array" aca="1" ref="AI19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90" s="67" cm="1">
        <f t="array" aca="1" ref="AJ19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90" s="67" cm="1">
        <f t="array" aca="1" ref="AK19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90" s="67" cm="1">
        <f t="array" aca="1" ref="AL19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90" s="67" cm="1">
        <f t="array" aca="1" ref="AM19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90" s="67" cm="1">
        <f t="array" aca="1" ref="AN19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90" s="67" cm="1">
        <f t="array" aca="1" ref="AO19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90" s="67" cm="1">
        <f t="array" aca="1" ref="AP19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90" s="67" cm="1">
        <f t="array" aca="1" ref="AQ19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90" s="67" cm="1">
        <f t="array" aca="1" ref="AR19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90" s="67" cm="1">
        <f t="array" aca="1" ref="AS19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90" s="67" cm="1">
        <f t="array" aca="1" ref="AT19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90" s="67" cm="1">
        <f t="array" aca="1" ref="AU19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90" s="67" cm="1">
        <f t="array" aca="1" ref="AV19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90" s="67" cm="1">
        <f t="array" aca="1" ref="AW19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90" s="67" cm="1">
        <f t="array" aca="1" ref="AX19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90" s="67" cm="1">
        <f t="array" aca="1" ref="AY19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90" s="67" cm="1">
        <f t="array" aca="1" ref="AZ19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90" s="67" cm="1">
        <f t="array" aca="1" ref="BA19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91" spans="1:53" x14ac:dyDescent="0.3">
      <c r="A191" s="78" t="str">
        <f>IFERROR(Mérföldkövek[[#This Row],[Feladat ID]],"")</f>
        <v>-</v>
      </c>
      <c r="B191" s="70" t="str">
        <f>IFERROR(Mérföldkövek[[#This Row],[Feladat leírás]],"")</f>
        <v/>
      </c>
      <c r="C191" s="71" t="str">
        <f ca="1">IFERROR(Mérföldkövek[[#This Row],[Kezdés]],"")</f>
        <v/>
      </c>
      <c r="D191" s="71" t="str">
        <f ca="1">IFERROR(Mérföldkövek[[#This Row],[Befejezés]],"")</f>
        <v/>
      </c>
      <c r="E191" s="70" t="str">
        <f>IFERROR(Mérföldkövek[[#This Row],[Kockázat]],"")</f>
        <v/>
      </c>
      <c r="F191" s="70" t="str">
        <f>IFERROR(Mérföldkövek[[#This Row],[Részleg 02]],"")</f>
        <v/>
      </c>
      <c r="G191" s="70" t="str">
        <f>IFERROR(Mérföldkövek[[#This Row],[Részleg 01]],"")</f>
        <v/>
      </c>
      <c r="H191" s="82" t="str">
        <f>IFERROR(Mérföldkövek[[#This Row],[Volumen]],"")</f>
        <v/>
      </c>
      <c r="I191" s="70" t="str">
        <f>IFERROR(Mérföldkövek[[#This Row],[Humánerő]],"")</f>
        <v/>
      </c>
      <c r="J191" s="80" t="str">
        <f>IFERROR(Mérföldkövek[[#This Row],[Egység idő]],"")</f>
        <v/>
      </c>
      <c r="K191" s="80">
        <f>IFERROR(Mérföldkövek[[#This Row],[Tervezett Munkaidő]],"")</f>
        <v>0</v>
      </c>
      <c r="L191" s="67" cm="1">
        <f t="array" aca="1" ref="L191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91" s="67" cm="1">
        <f t="array" aca="1" ref="M191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91" s="67" cm="1">
        <f t="array" aca="1" ref="N191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91" s="67" cm="1">
        <f t="array" aca="1" ref="O191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91" s="67" cm="1">
        <f t="array" aca="1" ref="P191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91" s="67" cm="1">
        <f t="array" aca="1" ref="Q191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91" s="67" cm="1">
        <f t="array" aca="1" ref="R191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91" s="67" cm="1">
        <f t="array" aca="1" ref="S191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91" s="67" cm="1">
        <f t="array" aca="1" ref="T191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91" s="67" cm="1">
        <f t="array" aca="1" ref="U191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91" s="67" cm="1">
        <f t="array" aca="1" ref="V191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91" s="67" cm="1">
        <f t="array" aca="1" ref="W191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91" s="67" cm="1">
        <f t="array" aca="1" ref="X191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91" s="67" cm="1">
        <f t="array" aca="1" ref="Y191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91" s="67" cm="1">
        <f t="array" aca="1" ref="Z191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91" s="67" cm="1">
        <f t="array" aca="1" ref="AA191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91" s="67" cm="1">
        <f t="array" aca="1" ref="AB191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91" s="67" cm="1">
        <f t="array" aca="1" ref="AC191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91" s="67" cm="1">
        <f t="array" aca="1" ref="AD191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91" s="67" cm="1">
        <f t="array" aca="1" ref="AE191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91" s="67" cm="1">
        <f t="array" aca="1" ref="AF191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91" s="67" cm="1">
        <f t="array" aca="1" ref="AG191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91" s="67" cm="1">
        <f t="array" aca="1" ref="AH191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91" s="67" cm="1">
        <f t="array" aca="1" ref="AI191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91" s="67" cm="1">
        <f t="array" aca="1" ref="AJ191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91" s="67" cm="1">
        <f t="array" aca="1" ref="AK191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91" s="67" cm="1">
        <f t="array" aca="1" ref="AL191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91" s="67" cm="1">
        <f t="array" aca="1" ref="AM191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91" s="67" cm="1">
        <f t="array" aca="1" ref="AN191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91" s="67" cm="1">
        <f t="array" aca="1" ref="AO191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91" s="67" cm="1">
        <f t="array" aca="1" ref="AP191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91" s="67" cm="1">
        <f t="array" aca="1" ref="AQ191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91" s="67" cm="1">
        <f t="array" aca="1" ref="AR191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91" s="67" cm="1">
        <f t="array" aca="1" ref="AS191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91" s="67" cm="1">
        <f t="array" aca="1" ref="AT191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91" s="67" cm="1">
        <f t="array" aca="1" ref="AU191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91" s="67" cm="1">
        <f t="array" aca="1" ref="AV191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91" s="67" cm="1">
        <f t="array" aca="1" ref="AW191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91" s="67" cm="1">
        <f t="array" aca="1" ref="AX191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91" s="67" cm="1">
        <f t="array" aca="1" ref="AY191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91" s="67" cm="1">
        <f t="array" aca="1" ref="AZ191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91" s="67" cm="1">
        <f t="array" aca="1" ref="BA191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92" spans="1:53" x14ac:dyDescent="0.3">
      <c r="A192" s="78" t="str">
        <f>IFERROR(Mérföldkövek[[#This Row],[Feladat ID]],"")</f>
        <v>-</v>
      </c>
      <c r="B192" s="70" t="str">
        <f>IFERROR(Mérföldkövek[[#This Row],[Feladat leírás]],"")</f>
        <v/>
      </c>
      <c r="C192" s="71" t="str">
        <f ca="1">IFERROR(Mérföldkövek[[#This Row],[Kezdés]],"")</f>
        <v/>
      </c>
      <c r="D192" s="71" t="str">
        <f ca="1">IFERROR(Mérföldkövek[[#This Row],[Befejezés]],"")</f>
        <v/>
      </c>
      <c r="E192" s="70" t="str">
        <f>IFERROR(Mérföldkövek[[#This Row],[Kockázat]],"")</f>
        <v/>
      </c>
      <c r="F192" s="70" t="str">
        <f>IFERROR(Mérföldkövek[[#This Row],[Részleg 02]],"")</f>
        <v/>
      </c>
      <c r="G192" s="70" t="str">
        <f>IFERROR(Mérföldkövek[[#This Row],[Részleg 01]],"")</f>
        <v/>
      </c>
      <c r="H192" s="82" t="str">
        <f>IFERROR(Mérföldkövek[[#This Row],[Volumen]],"")</f>
        <v/>
      </c>
      <c r="I192" s="70" t="str">
        <f>IFERROR(Mérföldkövek[[#This Row],[Humánerő]],"")</f>
        <v/>
      </c>
      <c r="J192" s="80" t="str">
        <f>IFERROR(Mérföldkövek[[#This Row],[Egység idő]],"")</f>
        <v/>
      </c>
      <c r="K192" s="80">
        <f>IFERROR(Mérföldkövek[[#This Row],[Tervezett Munkaidő]],"")</f>
        <v>0</v>
      </c>
      <c r="L192" s="67" cm="1">
        <f t="array" aca="1" ref="L192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92" s="67" cm="1">
        <f t="array" aca="1" ref="M192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92" s="67" cm="1">
        <f t="array" aca="1" ref="N192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92" s="67" cm="1">
        <f t="array" aca="1" ref="O192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92" s="67" cm="1">
        <f t="array" aca="1" ref="P192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92" s="67" cm="1">
        <f t="array" aca="1" ref="Q192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92" s="67" cm="1">
        <f t="array" aca="1" ref="R192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92" s="67" cm="1">
        <f t="array" aca="1" ref="S192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92" s="67" cm="1">
        <f t="array" aca="1" ref="T192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92" s="67" cm="1">
        <f t="array" aca="1" ref="U192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92" s="67" cm="1">
        <f t="array" aca="1" ref="V192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92" s="67" cm="1">
        <f t="array" aca="1" ref="W192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92" s="67" cm="1">
        <f t="array" aca="1" ref="X192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92" s="67" cm="1">
        <f t="array" aca="1" ref="Y192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92" s="67" cm="1">
        <f t="array" aca="1" ref="Z192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92" s="67" cm="1">
        <f t="array" aca="1" ref="AA192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92" s="67" cm="1">
        <f t="array" aca="1" ref="AB192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92" s="67" cm="1">
        <f t="array" aca="1" ref="AC192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92" s="67" cm="1">
        <f t="array" aca="1" ref="AD192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92" s="67" cm="1">
        <f t="array" aca="1" ref="AE192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92" s="67" cm="1">
        <f t="array" aca="1" ref="AF192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92" s="67" cm="1">
        <f t="array" aca="1" ref="AG192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92" s="67" cm="1">
        <f t="array" aca="1" ref="AH192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92" s="67" cm="1">
        <f t="array" aca="1" ref="AI192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92" s="67" cm="1">
        <f t="array" aca="1" ref="AJ192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92" s="67" cm="1">
        <f t="array" aca="1" ref="AK192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92" s="67" cm="1">
        <f t="array" aca="1" ref="AL192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92" s="67" cm="1">
        <f t="array" aca="1" ref="AM192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92" s="67" cm="1">
        <f t="array" aca="1" ref="AN192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92" s="67" cm="1">
        <f t="array" aca="1" ref="AO192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92" s="67" cm="1">
        <f t="array" aca="1" ref="AP192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92" s="67" cm="1">
        <f t="array" aca="1" ref="AQ192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92" s="67" cm="1">
        <f t="array" aca="1" ref="AR192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92" s="67" cm="1">
        <f t="array" aca="1" ref="AS192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92" s="67" cm="1">
        <f t="array" aca="1" ref="AT192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92" s="67" cm="1">
        <f t="array" aca="1" ref="AU192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92" s="67" cm="1">
        <f t="array" aca="1" ref="AV192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92" s="67" cm="1">
        <f t="array" aca="1" ref="AW192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92" s="67" cm="1">
        <f t="array" aca="1" ref="AX192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92" s="67" cm="1">
        <f t="array" aca="1" ref="AY192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92" s="67" cm="1">
        <f t="array" aca="1" ref="AZ192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92" s="67" cm="1">
        <f t="array" aca="1" ref="BA192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93" spans="1:53" x14ac:dyDescent="0.3">
      <c r="A193" s="78" t="str">
        <f>IFERROR(Mérföldkövek[[#This Row],[Feladat ID]],"")</f>
        <v>-</v>
      </c>
      <c r="B193" s="70" t="str">
        <f>IFERROR(Mérföldkövek[[#This Row],[Feladat leírás]],"")</f>
        <v/>
      </c>
      <c r="C193" s="71" t="str">
        <f ca="1">IFERROR(Mérföldkövek[[#This Row],[Kezdés]],"")</f>
        <v/>
      </c>
      <c r="D193" s="71" t="str">
        <f ca="1">IFERROR(Mérföldkövek[[#This Row],[Befejezés]],"")</f>
        <v/>
      </c>
      <c r="E193" s="70" t="str">
        <f>IFERROR(Mérföldkövek[[#This Row],[Kockázat]],"")</f>
        <v/>
      </c>
      <c r="F193" s="70" t="str">
        <f>IFERROR(Mérföldkövek[[#This Row],[Részleg 02]],"")</f>
        <v/>
      </c>
      <c r="G193" s="70" t="str">
        <f>IFERROR(Mérföldkövek[[#This Row],[Részleg 01]],"")</f>
        <v/>
      </c>
      <c r="H193" s="82" t="str">
        <f>IFERROR(Mérföldkövek[[#This Row],[Volumen]],"")</f>
        <v/>
      </c>
      <c r="I193" s="70" t="str">
        <f>IFERROR(Mérföldkövek[[#This Row],[Humánerő]],"")</f>
        <v/>
      </c>
      <c r="J193" s="80" t="str">
        <f>IFERROR(Mérföldkövek[[#This Row],[Egység idő]],"")</f>
        <v/>
      </c>
      <c r="K193" s="80">
        <f>IFERROR(Mérföldkövek[[#This Row],[Tervezett Munkaidő]],"")</f>
        <v>0</v>
      </c>
      <c r="L193" s="67" cm="1">
        <f t="array" aca="1" ref="L193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93" s="67" cm="1">
        <f t="array" aca="1" ref="M193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93" s="67" cm="1">
        <f t="array" aca="1" ref="N193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93" s="67" cm="1">
        <f t="array" aca="1" ref="O193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93" s="67" cm="1">
        <f t="array" aca="1" ref="P193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93" s="67" cm="1">
        <f t="array" aca="1" ref="Q193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93" s="67" cm="1">
        <f t="array" aca="1" ref="R193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93" s="67" cm="1">
        <f t="array" aca="1" ref="S193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93" s="67" cm="1">
        <f t="array" aca="1" ref="T193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93" s="67" cm="1">
        <f t="array" aca="1" ref="U193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93" s="67" cm="1">
        <f t="array" aca="1" ref="V193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93" s="67" cm="1">
        <f t="array" aca="1" ref="W193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93" s="67" cm="1">
        <f t="array" aca="1" ref="X193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93" s="67" cm="1">
        <f t="array" aca="1" ref="Y193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93" s="67" cm="1">
        <f t="array" aca="1" ref="Z193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93" s="67" cm="1">
        <f t="array" aca="1" ref="AA193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93" s="67" cm="1">
        <f t="array" aca="1" ref="AB193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93" s="67" cm="1">
        <f t="array" aca="1" ref="AC193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93" s="67" cm="1">
        <f t="array" aca="1" ref="AD193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93" s="67" cm="1">
        <f t="array" aca="1" ref="AE193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93" s="67" cm="1">
        <f t="array" aca="1" ref="AF193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93" s="67" cm="1">
        <f t="array" aca="1" ref="AG193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93" s="67" cm="1">
        <f t="array" aca="1" ref="AH193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93" s="67" cm="1">
        <f t="array" aca="1" ref="AI193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93" s="67" cm="1">
        <f t="array" aca="1" ref="AJ193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93" s="67" cm="1">
        <f t="array" aca="1" ref="AK193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93" s="67" cm="1">
        <f t="array" aca="1" ref="AL193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93" s="67" cm="1">
        <f t="array" aca="1" ref="AM193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93" s="67" cm="1">
        <f t="array" aca="1" ref="AN193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93" s="67" cm="1">
        <f t="array" aca="1" ref="AO193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93" s="67" cm="1">
        <f t="array" aca="1" ref="AP193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93" s="67" cm="1">
        <f t="array" aca="1" ref="AQ193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93" s="67" cm="1">
        <f t="array" aca="1" ref="AR193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93" s="67" cm="1">
        <f t="array" aca="1" ref="AS193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93" s="67" cm="1">
        <f t="array" aca="1" ref="AT193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93" s="67" cm="1">
        <f t="array" aca="1" ref="AU193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93" s="67" cm="1">
        <f t="array" aca="1" ref="AV193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93" s="67" cm="1">
        <f t="array" aca="1" ref="AW193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93" s="67" cm="1">
        <f t="array" aca="1" ref="AX193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93" s="67" cm="1">
        <f t="array" aca="1" ref="AY193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93" s="67" cm="1">
        <f t="array" aca="1" ref="AZ193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93" s="67" cm="1">
        <f t="array" aca="1" ref="BA193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94" spans="1:53" x14ac:dyDescent="0.3">
      <c r="A194" s="78" t="str">
        <f>IFERROR(Mérföldkövek[[#This Row],[Feladat ID]],"")</f>
        <v>-</v>
      </c>
      <c r="B194" s="70" t="str">
        <f>IFERROR(Mérföldkövek[[#This Row],[Feladat leírás]],"")</f>
        <v/>
      </c>
      <c r="C194" s="71" t="str">
        <f ca="1">IFERROR(Mérföldkövek[[#This Row],[Kezdés]],"")</f>
        <v/>
      </c>
      <c r="D194" s="71" t="str">
        <f ca="1">IFERROR(Mérföldkövek[[#This Row],[Befejezés]],"")</f>
        <v/>
      </c>
      <c r="E194" s="70" t="str">
        <f>IFERROR(Mérföldkövek[[#This Row],[Kockázat]],"")</f>
        <v/>
      </c>
      <c r="F194" s="70" t="str">
        <f>IFERROR(Mérföldkövek[[#This Row],[Részleg 02]],"")</f>
        <v/>
      </c>
      <c r="G194" s="70" t="str">
        <f>IFERROR(Mérföldkövek[[#This Row],[Részleg 01]],"")</f>
        <v/>
      </c>
      <c r="H194" s="82" t="str">
        <f>IFERROR(Mérföldkövek[[#This Row],[Volumen]],"")</f>
        <v/>
      </c>
      <c r="I194" s="70" t="str">
        <f>IFERROR(Mérföldkövek[[#This Row],[Humánerő]],"")</f>
        <v/>
      </c>
      <c r="J194" s="80" t="str">
        <f>IFERROR(Mérföldkövek[[#This Row],[Egység idő]],"")</f>
        <v/>
      </c>
      <c r="K194" s="80">
        <f>IFERROR(Mérföldkövek[[#This Row],[Tervezett Munkaidő]],"")</f>
        <v>0</v>
      </c>
      <c r="L194" s="67" cm="1">
        <f t="array" aca="1" ref="L194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94" s="67" cm="1">
        <f t="array" aca="1" ref="M194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94" s="67" cm="1">
        <f t="array" aca="1" ref="N194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94" s="67" cm="1">
        <f t="array" aca="1" ref="O194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94" s="67" cm="1">
        <f t="array" aca="1" ref="P194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94" s="67" cm="1">
        <f t="array" aca="1" ref="Q194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94" s="67" cm="1">
        <f t="array" aca="1" ref="R194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94" s="67" cm="1">
        <f t="array" aca="1" ref="S194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94" s="67" cm="1">
        <f t="array" aca="1" ref="T194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94" s="67" cm="1">
        <f t="array" aca="1" ref="U194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94" s="67" cm="1">
        <f t="array" aca="1" ref="V194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94" s="67" cm="1">
        <f t="array" aca="1" ref="W194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94" s="67" cm="1">
        <f t="array" aca="1" ref="X194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94" s="67" cm="1">
        <f t="array" aca="1" ref="Y194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94" s="67" cm="1">
        <f t="array" aca="1" ref="Z194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94" s="67" cm="1">
        <f t="array" aca="1" ref="AA194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94" s="67" cm="1">
        <f t="array" aca="1" ref="AB194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94" s="67" cm="1">
        <f t="array" aca="1" ref="AC194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94" s="67" cm="1">
        <f t="array" aca="1" ref="AD194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94" s="67" cm="1">
        <f t="array" aca="1" ref="AE194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94" s="67" cm="1">
        <f t="array" aca="1" ref="AF194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94" s="67" cm="1">
        <f t="array" aca="1" ref="AG194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94" s="67" cm="1">
        <f t="array" aca="1" ref="AH194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94" s="67" cm="1">
        <f t="array" aca="1" ref="AI194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94" s="67" cm="1">
        <f t="array" aca="1" ref="AJ194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94" s="67" cm="1">
        <f t="array" aca="1" ref="AK194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94" s="67" cm="1">
        <f t="array" aca="1" ref="AL194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94" s="67" cm="1">
        <f t="array" aca="1" ref="AM194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94" s="67" cm="1">
        <f t="array" aca="1" ref="AN194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94" s="67" cm="1">
        <f t="array" aca="1" ref="AO194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94" s="67" cm="1">
        <f t="array" aca="1" ref="AP194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94" s="67" cm="1">
        <f t="array" aca="1" ref="AQ194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94" s="67" cm="1">
        <f t="array" aca="1" ref="AR194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94" s="67" cm="1">
        <f t="array" aca="1" ref="AS194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94" s="67" cm="1">
        <f t="array" aca="1" ref="AT194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94" s="67" cm="1">
        <f t="array" aca="1" ref="AU194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94" s="67" cm="1">
        <f t="array" aca="1" ref="AV194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94" s="67" cm="1">
        <f t="array" aca="1" ref="AW194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94" s="67" cm="1">
        <f t="array" aca="1" ref="AX194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94" s="67" cm="1">
        <f t="array" aca="1" ref="AY194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94" s="67" cm="1">
        <f t="array" aca="1" ref="AZ194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94" s="67" cm="1">
        <f t="array" aca="1" ref="BA194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95" spans="1:53" x14ac:dyDescent="0.3">
      <c r="A195" s="78" t="str">
        <f>IFERROR(Mérföldkövek[[#This Row],[Feladat ID]],"")</f>
        <v>-</v>
      </c>
      <c r="B195" s="70" t="str">
        <f>IFERROR(Mérföldkövek[[#This Row],[Feladat leírás]],"")</f>
        <v/>
      </c>
      <c r="C195" s="71" t="str">
        <f ca="1">IFERROR(Mérföldkövek[[#This Row],[Kezdés]],"")</f>
        <v/>
      </c>
      <c r="D195" s="71" t="str">
        <f ca="1">IFERROR(Mérföldkövek[[#This Row],[Befejezés]],"")</f>
        <v/>
      </c>
      <c r="E195" s="70" t="str">
        <f>IFERROR(Mérföldkövek[[#This Row],[Kockázat]],"")</f>
        <v/>
      </c>
      <c r="F195" s="70" t="str">
        <f>IFERROR(Mérföldkövek[[#This Row],[Részleg 02]],"")</f>
        <v/>
      </c>
      <c r="G195" s="70" t="str">
        <f>IFERROR(Mérföldkövek[[#This Row],[Részleg 01]],"")</f>
        <v/>
      </c>
      <c r="H195" s="82" t="str">
        <f>IFERROR(Mérföldkövek[[#This Row],[Volumen]],"")</f>
        <v/>
      </c>
      <c r="I195" s="70" t="str">
        <f>IFERROR(Mérföldkövek[[#This Row],[Humánerő]],"")</f>
        <v/>
      </c>
      <c r="J195" s="80" t="str">
        <f>IFERROR(Mérföldkövek[[#This Row],[Egység idő]],"")</f>
        <v/>
      </c>
      <c r="K195" s="80">
        <f>IFERROR(Mérföldkövek[[#This Row],[Tervezett Munkaidő]],"")</f>
        <v>0</v>
      </c>
      <c r="L195" s="67" cm="1">
        <f t="array" aca="1" ref="L195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95" s="67" cm="1">
        <f t="array" aca="1" ref="M195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95" s="67" cm="1">
        <f t="array" aca="1" ref="N195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95" s="67" cm="1">
        <f t="array" aca="1" ref="O195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95" s="67" cm="1">
        <f t="array" aca="1" ref="P195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95" s="67" cm="1">
        <f t="array" aca="1" ref="Q195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95" s="67" cm="1">
        <f t="array" aca="1" ref="R195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95" s="67" cm="1">
        <f t="array" aca="1" ref="S195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95" s="67" cm="1">
        <f t="array" aca="1" ref="T195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95" s="67" cm="1">
        <f t="array" aca="1" ref="U195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95" s="67" cm="1">
        <f t="array" aca="1" ref="V195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95" s="67" cm="1">
        <f t="array" aca="1" ref="W195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95" s="67" cm="1">
        <f t="array" aca="1" ref="X195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95" s="67" cm="1">
        <f t="array" aca="1" ref="Y195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95" s="67" cm="1">
        <f t="array" aca="1" ref="Z195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95" s="67" cm="1">
        <f t="array" aca="1" ref="AA195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95" s="67" cm="1">
        <f t="array" aca="1" ref="AB195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95" s="67" cm="1">
        <f t="array" aca="1" ref="AC195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95" s="67" cm="1">
        <f t="array" aca="1" ref="AD195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95" s="67" cm="1">
        <f t="array" aca="1" ref="AE195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95" s="67" cm="1">
        <f t="array" aca="1" ref="AF195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95" s="67" cm="1">
        <f t="array" aca="1" ref="AG195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95" s="67" cm="1">
        <f t="array" aca="1" ref="AH195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95" s="67" cm="1">
        <f t="array" aca="1" ref="AI195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95" s="67" cm="1">
        <f t="array" aca="1" ref="AJ195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95" s="67" cm="1">
        <f t="array" aca="1" ref="AK195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95" s="67" cm="1">
        <f t="array" aca="1" ref="AL195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95" s="67" cm="1">
        <f t="array" aca="1" ref="AM195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95" s="67" cm="1">
        <f t="array" aca="1" ref="AN195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95" s="67" cm="1">
        <f t="array" aca="1" ref="AO195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95" s="67" cm="1">
        <f t="array" aca="1" ref="AP195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95" s="67" cm="1">
        <f t="array" aca="1" ref="AQ195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95" s="67" cm="1">
        <f t="array" aca="1" ref="AR195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95" s="67" cm="1">
        <f t="array" aca="1" ref="AS195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95" s="67" cm="1">
        <f t="array" aca="1" ref="AT195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95" s="67" cm="1">
        <f t="array" aca="1" ref="AU195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95" s="67" cm="1">
        <f t="array" aca="1" ref="AV195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95" s="67" cm="1">
        <f t="array" aca="1" ref="AW195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95" s="67" cm="1">
        <f t="array" aca="1" ref="AX195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95" s="67" cm="1">
        <f t="array" aca="1" ref="AY195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95" s="67" cm="1">
        <f t="array" aca="1" ref="AZ195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95" s="67" cm="1">
        <f t="array" aca="1" ref="BA195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96" spans="1:53" x14ac:dyDescent="0.3">
      <c r="A196" s="78" t="str">
        <f>IFERROR(Mérföldkövek[[#This Row],[Feladat ID]],"")</f>
        <v>-</v>
      </c>
      <c r="B196" s="70" t="str">
        <f>IFERROR(Mérföldkövek[[#This Row],[Feladat leírás]],"")</f>
        <v/>
      </c>
      <c r="C196" s="71" t="str">
        <f ca="1">IFERROR(Mérföldkövek[[#This Row],[Kezdés]],"")</f>
        <v/>
      </c>
      <c r="D196" s="71" t="str">
        <f ca="1">IFERROR(Mérföldkövek[[#This Row],[Befejezés]],"")</f>
        <v/>
      </c>
      <c r="E196" s="70" t="str">
        <f>IFERROR(Mérföldkövek[[#This Row],[Kockázat]],"")</f>
        <v/>
      </c>
      <c r="F196" s="70" t="str">
        <f>IFERROR(Mérföldkövek[[#This Row],[Részleg 02]],"")</f>
        <v/>
      </c>
      <c r="G196" s="70" t="str">
        <f>IFERROR(Mérföldkövek[[#This Row],[Részleg 01]],"")</f>
        <v/>
      </c>
      <c r="H196" s="82" t="str">
        <f>IFERROR(Mérföldkövek[[#This Row],[Volumen]],"")</f>
        <v/>
      </c>
      <c r="I196" s="70" t="str">
        <f>IFERROR(Mérföldkövek[[#This Row],[Humánerő]],"")</f>
        <v/>
      </c>
      <c r="J196" s="80" t="str">
        <f>IFERROR(Mérföldkövek[[#This Row],[Egység idő]],"")</f>
        <v/>
      </c>
      <c r="K196" s="80">
        <f>IFERROR(Mérföldkövek[[#This Row],[Tervezett Munkaidő]],"")</f>
        <v>0</v>
      </c>
      <c r="L196" s="67" cm="1">
        <f t="array" aca="1" ref="L196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96" s="67" cm="1">
        <f t="array" aca="1" ref="M196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96" s="67" cm="1">
        <f t="array" aca="1" ref="N196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96" s="67" cm="1">
        <f t="array" aca="1" ref="O196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96" s="67" cm="1">
        <f t="array" aca="1" ref="P196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96" s="67" cm="1">
        <f t="array" aca="1" ref="Q196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96" s="67" cm="1">
        <f t="array" aca="1" ref="R196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96" s="67" cm="1">
        <f t="array" aca="1" ref="S196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96" s="67" cm="1">
        <f t="array" aca="1" ref="T196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96" s="67" cm="1">
        <f t="array" aca="1" ref="U196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96" s="67" cm="1">
        <f t="array" aca="1" ref="V196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96" s="67" cm="1">
        <f t="array" aca="1" ref="W196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96" s="67" cm="1">
        <f t="array" aca="1" ref="X196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96" s="67" cm="1">
        <f t="array" aca="1" ref="Y196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96" s="67" cm="1">
        <f t="array" aca="1" ref="Z196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96" s="67" cm="1">
        <f t="array" aca="1" ref="AA196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96" s="67" cm="1">
        <f t="array" aca="1" ref="AB196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96" s="67" cm="1">
        <f t="array" aca="1" ref="AC196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96" s="67" cm="1">
        <f t="array" aca="1" ref="AD196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96" s="67" cm="1">
        <f t="array" aca="1" ref="AE196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96" s="67" cm="1">
        <f t="array" aca="1" ref="AF196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96" s="67" cm="1">
        <f t="array" aca="1" ref="AG196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96" s="67" cm="1">
        <f t="array" aca="1" ref="AH196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96" s="67" cm="1">
        <f t="array" aca="1" ref="AI196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96" s="67" cm="1">
        <f t="array" aca="1" ref="AJ196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96" s="67" cm="1">
        <f t="array" aca="1" ref="AK196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96" s="67" cm="1">
        <f t="array" aca="1" ref="AL196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96" s="67" cm="1">
        <f t="array" aca="1" ref="AM196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96" s="67" cm="1">
        <f t="array" aca="1" ref="AN196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96" s="67" cm="1">
        <f t="array" aca="1" ref="AO196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96" s="67" cm="1">
        <f t="array" aca="1" ref="AP196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96" s="67" cm="1">
        <f t="array" aca="1" ref="AQ196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96" s="67" cm="1">
        <f t="array" aca="1" ref="AR196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96" s="67" cm="1">
        <f t="array" aca="1" ref="AS196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96" s="67" cm="1">
        <f t="array" aca="1" ref="AT196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96" s="67" cm="1">
        <f t="array" aca="1" ref="AU196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96" s="67" cm="1">
        <f t="array" aca="1" ref="AV196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96" s="67" cm="1">
        <f t="array" aca="1" ref="AW196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96" s="67" cm="1">
        <f t="array" aca="1" ref="AX196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96" s="67" cm="1">
        <f t="array" aca="1" ref="AY196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96" s="67" cm="1">
        <f t="array" aca="1" ref="AZ196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96" s="67" cm="1">
        <f t="array" aca="1" ref="BA196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97" spans="1:53" x14ac:dyDescent="0.3">
      <c r="A197" s="78" t="str">
        <f>IFERROR(Mérföldkövek[[#This Row],[Feladat ID]],"")</f>
        <v>-</v>
      </c>
      <c r="B197" s="70" t="str">
        <f>IFERROR(Mérföldkövek[[#This Row],[Feladat leírás]],"")</f>
        <v/>
      </c>
      <c r="C197" s="71" t="str">
        <f ca="1">IFERROR(Mérföldkövek[[#This Row],[Kezdés]],"")</f>
        <v/>
      </c>
      <c r="D197" s="71" t="str">
        <f ca="1">IFERROR(Mérföldkövek[[#This Row],[Befejezés]],"")</f>
        <v/>
      </c>
      <c r="E197" s="70" t="str">
        <f>IFERROR(Mérföldkövek[[#This Row],[Kockázat]],"")</f>
        <v/>
      </c>
      <c r="F197" s="70" t="str">
        <f>IFERROR(Mérföldkövek[[#This Row],[Részleg 02]],"")</f>
        <v/>
      </c>
      <c r="G197" s="70" t="str">
        <f>IFERROR(Mérföldkövek[[#This Row],[Részleg 01]],"")</f>
        <v/>
      </c>
      <c r="H197" s="82" t="str">
        <f>IFERROR(Mérföldkövek[[#This Row],[Volumen]],"")</f>
        <v/>
      </c>
      <c r="I197" s="70" t="str">
        <f>IFERROR(Mérföldkövek[[#This Row],[Humánerő]],"")</f>
        <v/>
      </c>
      <c r="J197" s="80" t="str">
        <f>IFERROR(Mérföldkövek[[#This Row],[Egység idő]],"")</f>
        <v/>
      </c>
      <c r="K197" s="80">
        <f>IFERROR(Mérföldkövek[[#This Row],[Tervezett Munkaidő]],"")</f>
        <v>0</v>
      </c>
      <c r="L197" s="67" cm="1">
        <f t="array" aca="1" ref="L197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97" s="67" cm="1">
        <f t="array" aca="1" ref="M197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97" s="67" cm="1">
        <f t="array" aca="1" ref="N197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97" s="67" cm="1">
        <f t="array" aca="1" ref="O197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97" s="67" cm="1">
        <f t="array" aca="1" ref="P197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97" s="67" cm="1">
        <f t="array" aca="1" ref="Q197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97" s="67" cm="1">
        <f t="array" aca="1" ref="R197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97" s="67" cm="1">
        <f t="array" aca="1" ref="S197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97" s="67" cm="1">
        <f t="array" aca="1" ref="T197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97" s="67" cm="1">
        <f t="array" aca="1" ref="U197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97" s="67" cm="1">
        <f t="array" aca="1" ref="V197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97" s="67" cm="1">
        <f t="array" aca="1" ref="W197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97" s="67" cm="1">
        <f t="array" aca="1" ref="X197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97" s="67" cm="1">
        <f t="array" aca="1" ref="Y197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97" s="67" cm="1">
        <f t="array" aca="1" ref="Z197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97" s="67" cm="1">
        <f t="array" aca="1" ref="AA197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97" s="67" cm="1">
        <f t="array" aca="1" ref="AB197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97" s="67" cm="1">
        <f t="array" aca="1" ref="AC197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97" s="67" cm="1">
        <f t="array" aca="1" ref="AD197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97" s="67" cm="1">
        <f t="array" aca="1" ref="AE197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97" s="67" cm="1">
        <f t="array" aca="1" ref="AF197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97" s="67" cm="1">
        <f t="array" aca="1" ref="AG197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97" s="67" cm="1">
        <f t="array" aca="1" ref="AH197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97" s="67" cm="1">
        <f t="array" aca="1" ref="AI197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97" s="67" cm="1">
        <f t="array" aca="1" ref="AJ197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97" s="67" cm="1">
        <f t="array" aca="1" ref="AK197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97" s="67" cm="1">
        <f t="array" aca="1" ref="AL197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97" s="67" cm="1">
        <f t="array" aca="1" ref="AM197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97" s="67" cm="1">
        <f t="array" aca="1" ref="AN197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97" s="67" cm="1">
        <f t="array" aca="1" ref="AO197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97" s="67" cm="1">
        <f t="array" aca="1" ref="AP197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97" s="67" cm="1">
        <f t="array" aca="1" ref="AQ197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97" s="67" cm="1">
        <f t="array" aca="1" ref="AR197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97" s="67" cm="1">
        <f t="array" aca="1" ref="AS197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97" s="67" cm="1">
        <f t="array" aca="1" ref="AT197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97" s="67" cm="1">
        <f t="array" aca="1" ref="AU197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97" s="67" cm="1">
        <f t="array" aca="1" ref="AV197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97" s="67" cm="1">
        <f t="array" aca="1" ref="AW197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97" s="67" cm="1">
        <f t="array" aca="1" ref="AX197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97" s="67" cm="1">
        <f t="array" aca="1" ref="AY197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97" s="67" cm="1">
        <f t="array" aca="1" ref="AZ197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97" s="67" cm="1">
        <f t="array" aca="1" ref="BA197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98" spans="1:53" x14ac:dyDescent="0.3">
      <c r="A198" s="78" t="str">
        <f>IFERROR(Mérföldkövek[[#This Row],[Feladat ID]],"")</f>
        <v>-</v>
      </c>
      <c r="B198" s="70" t="str">
        <f>IFERROR(Mérföldkövek[[#This Row],[Feladat leírás]],"")</f>
        <v/>
      </c>
      <c r="C198" s="71" t="str">
        <f ca="1">IFERROR(Mérföldkövek[[#This Row],[Kezdés]],"")</f>
        <v/>
      </c>
      <c r="D198" s="71" t="str">
        <f ca="1">IFERROR(Mérföldkövek[[#This Row],[Befejezés]],"")</f>
        <v/>
      </c>
      <c r="E198" s="70" t="str">
        <f>IFERROR(Mérföldkövek[[#This Row],[Kockázat]],"")</f>
        <v/>
      </c>
      <c r="F198" s="70" t="str">
        <f>IFERROR(Mérföldkövek[[#This Row],[Részleg 02]],"")</f>
        <v/>
      </c>
      <c r="G198" s="70" t="str">
        <f>IFERROR(Mérföldkövek[[#This Row],[Részleg 01]],"")</f>
        <v/>
      </c>
      <c r="H198" s="82" t="str">
        <f>IFERROR(Mérföldkövek[[#This Row],[Volumen]],"")</f>
        <v/>
      </c>
      <c r="I198" s="70" t="str">
        <f>IFERROR(Mérföldkövek[[#This Row],[Humánerő]],"")</f>
        <v/>
      </c>
      <c r="J198" s="80" t="str">
        <f>IFERROR(Mérföldkövek[[#This Row],[Egység idő]],"")</f>
        <v/>
      </c>
      <c r="K198" s="80">
        <f>IFERROR(Mérföldkövek[[#This Row],[Tervezett Munkaidő]],"")</f>
        <v>0</v>
      </c>
      <c r="L198" s="67" cm="1">
        <f t="array" aca="1" ref="L198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98" s="67" cm="1">
        <f t="array" aca="1" ref="M198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98" s="67" cm="1">
        <f t="array" aca="1" ref="N198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98" s="67" cm="1">
        <f t="array" aca="1" ref="O198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98" s="67" cm="1">
        <f t="array" aca="1" ref="P198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98" s="67" cm="1">
        <f t="array" aca="1" ref="Q198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98" s="67" cm="1">
        <f t="array" aca="1" ref="R198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98" s="67" cm="1">
        <f t="array" aca="1" ref="S198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98" s="67" cm="1">
        <f t="array" aca="1" ref="T198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98" s="67" cm="1">
        <f t="array" aca="1" ref="U198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98" s="67" cm="1">
        <f t="array" aca="1" ref="V198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98" s="67" cm="1">
        <f t="array" aca="1" ref="W198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98" s="67" cm="1">
        <f t="array" aca="1" ref="X198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98" s="67" cm="1">
        <f t="array" aca="1" ref="Y198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98" s="67" cm="1">
        <f t="array" aca="1" ref="Z198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98" s="67" cm="1">
        <f t="array" aca="1" ref="AA198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98" s="67" cm="1">
        <f t="array" aca="1" ref="AB198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98" s="67" cm="1">
        <f t="array" aca="1" ref="AC198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98" s="67" cm="1">
        <f t="array" aca="1" ref="AD198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98" s="67" cm="1">
        <f t="array" aca="1" ref="AE198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98" s="67" cm="1">
        <f t="array" aca="1" ref="AF198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98" s="67" cm="1">
        <f t="array" aca="1" ref="AG198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98" s="67" cm="1">
        <f t="array" aca="1" ref="AH198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98" s="67" cm="1">
        <f t="array" aca="1" ref="AI198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98" s="67" cm="1">
        <f t="array" aca="1" ref="AJ198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98" s="67" cm="1">
        <f t="array" aca="1" ref="AK198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98" s="67" cm="1">
        <f t="array" aca="1" ref="AL198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98" s="67" cm="1">
        <f t="array" aca="1" ref="AM198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98" s="67" cm="1">
        <f t="array" aca="1" ref="AN198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98" s="67" cm="1">
        <f t="array" aca="1" ref="AO198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98" s="67" cm="1">
        <f t="array" aca="1" ref="AP198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98" s="67" cm="1">
        <f t="array" aca="1" ref="AQ198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98" s="67" cm="1">
        <f t="array" aca="1" ref="AR198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98" s="67" cm="1">
        <f t="array" aca="1" ref="AS198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98" s="67" cm="1">
        <f t="array" aca="1" ref="AT198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98" s="67" cm="1">
        <f t="array" aca="1" ref="AU198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98" s="67" cm="1">
        <f t="array" aca="1" ref="AV198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98" s="67" cm="1">
        <f t="array" aca="1" ref="AW198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98" s="67" cm="1">
        <f t="array" aca="1" ref="AX198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98" s="67" cm="1">
        <f t="array" aca="1" ref="AY198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98" s="67" cm="1">
        <f t="array" aca="1" ref="AZ198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98" s="67" cm="1">
        <f t="array" aca="1" ref="BA198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199" spans="1:53" x14ac:dyDescent="0.3">
      <c r="A199" s="78" t="str">
        <f>IFERROR(Mérföldkövek[[#This Row],[Feladat ID]],"")</f>
        <v>-</v>
      </c>
      <c r="B199" s="70" t="str">
        <f>IFERROR(Mérföldkövek[[#This Row],[Feladat leírás]],"")</f>
        <v/>
      </c>
      <c r="C199" s="71" t="str">
        <f ca="1">IFERROR(Mérföldkövek[[#This Row],[Kezdés]],"")</f>
        <v/>
      </c>
      <c r="D199" s="71" t="str">
        <f ca="1">IFERROR(Mérföldkövek[[#This Row],[Befejezés]],"")</f>
        <v/>
      </c>
      <c r="E199" s="70" t="str">
        <f>IFERROR(Mérföldkövek[[#This Row],[Kockázat]],"")</f>
        <v/>
      </c>
      <c r="F199" s="70" t="str">
        <f>IFERROR(Mérföldkövek[[#This Row],[Részleg 02]],"")</f>
        <v/>
      </c>
      <c r="G199" s="70" t="str">
        <f>IFERROR(Mérföldkövek[[#This Row],[Részleg 01]],"")</f>
        <v/>
      </c>
      <c r="H199" s="82" t="str">
        <f>IFERROR(Mérföldkövek[[#This Row],[Volumen]],"")</f>
        <v/>
      </c>
      <c r="I199" s="70" t="str">
        <f>IFERROR(Mérföldkövek[[#This Row],[Humánerő]],"")</f>
        <v/>
      </c>
      <c r="J199" s="80" t="str">
        <f>IFERROR(Mérföldkövek[[#This Row],[Egység idő]],"")</f>
        <v/>
      </c>
      <c r="K199" s="80">
        <f>IFERROR(Mérföldkövek[[#This Row],[Tervezett Munkaidő]],"")</f>
        <v>0</v>
      </c>
      <c r="L199" s="67" cm="1">
        <f t="array" aca="1" ref="L199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199" s="67" cm="1">
        <f t="array" aca="1" ref="M199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199" s="67" cm="1">
        <f t="array" aca="1" ref="N199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199" s="67" cm="1">
        <f t="array" aca="1" ref="O199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199" s="67" cm="1">
        <f t="array" aca="1" ref="P199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199" s="67" cm="1">
        <f t="array" aca="1" ref="Q199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199" s="67" cm="1">
        <f t="array" aca="1" ref="R199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199" s="67" cm="1">
        <f t="array" aca="1" ref="S199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199" s="67" cm="1">
        <f t="array" aca="1" ref="T199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199" s="67" cm="1">
        <f t="array" aca="1" ref="U199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199" s="67" cm="1">
        <f t="array" aca="1" ref="V199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199" s="67" cm="1">
        <f t="array" aca="1" ref="W199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199" s="67" cm="1">
        <f t="array" aca="1" ref="X199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199" s="67" cm="1">
        <f t="array" aca="1" ref="Y199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199" s="67" cm="1">
        <f t="array" aca="1" ref="Z199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199" s="67" cm="1">
        <f t="array" aca="1" ref="AA199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199" s="67" cm="1">
        <f t="array" aca="1" ref="AB199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199" s="67" cm="1">
        <f t="array" aca="1" ref="AC199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199" s="67" cm="1">
        <f t="array" aca="1" ref="AD199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199" s="67" cm="1">
        <f t="array" aca="1" ref="AE199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199" s="67" cm="1">
        <f t="array" aca="1" ref="AF199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199" s="67" cm="1">
        <f t="array" aca="1" ref="AG199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199" s="67" cm="1">
        <f t="array" aca="1" ref="AH199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199" s="67" cm="1">
        <f t="array" aca="1" ref="AI199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199" s="67" cm="1">
        <f t="array" aca="1" ref="AJ199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199" s="67" cm="1">
        <f t="array" aca="1" ref="AK199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199" s="67" cm="1">
        <f t="array" aca="1" ref="AL199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199" s="67" cm="1">
        <f t="array" aca="1" ref="AM199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199" s="67" cm="1">
        <f t="array" aca="1" ref="AN199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199" s="67" cm="1">
        <f t="array" aca="1" ref="AO199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199" s="67" cm="1">
        <f t="array" aca="1" ref="AP199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199" s="67" cm="1">
        <f t="array" aca="1" ref="AQ199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199" s="67" cm="1">
        <f t="array" aca="1" ref="AR199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199" s="67" cm="1">
        <f t="array" aca="1" ref="AS199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199" s="67" cm="1">
        <f t="array" aca="1" ref="AT199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199" s="67" cm="1">
        <f t="array" aca="1" ref="AU199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199" s="67" cm="1">
        <f t="array" aca="1" ref="AV199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199" s="67" cm="1">
        <f t="array" aca="1" ref="AW199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199" s="67" cm="1">
        <f t="array" aca="1" ref="AX199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199" s="67" cm="1">
        <f t="array" aca="1" ref="AY199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199" s="67" cm="1">
        <f t="array" aca="1" ref="AZ199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199" s="67" cm="1">
        <f t="array" aca="1" ref="BA199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  <row r="200" spans="1:53" x14ac:dyDescent="0.3">
      <c r="A200" s="78" t="str">
        <f>IFERROR(Mérföldkövek[[#This Row],[Feladat ID]],"")</f>
        <v>-</v>
      </c>
      <c r="B200" s="70" t="str">
        <f>IFERROR(Mérföldkövek[[#This Row],[Feladat leírás]],"")</f>
        <v/>
      </c>
      <c r="C200" s="71" t="str">
        <f ca="1">IFERROR(Mérföldkövek[[#This Row],[Kezdés]],"")</f>
        <v/>
      </c>
      <c r="D200" s="71" t="str">
        <f ca="1">IFERROR(Mérföldkövek[[#This Row],[Befejezés]],"")</f>
        <v/>
      </c>
      <c r="E200" s="70" t="str">
        <f>IFERROR(Mérföldkövek[[#This Row],[Kockázat]],"")</f>
        <v/>
      </c>
      <c r="F200" s="70" t="str">
        <f>IFERROR(Mérföldkövek[[#This Row],[Részleg 02]],"")</f>
        <v/>
      </c>
      <c r="G200" s="70" t="str">
        <f>IFERROR(Mérföldkövek[[#This Row],[Részleg 01]],"")</f>
        <v/>
      </c>
      <c r="H200" s="82" t="str">
        <f>IFERROR(Mérföldkövek[[#This Row],[Volumen]],"")</f>
        <v/>
      </c>
      <c r="I200" s="70" t="str">
        <f>IFERROR(Mérföldkövek[[#This Row],[Humánerő]],"")</f>
        <v/>
      </c>
      <c r="J200" s="80" t="str">
        <f>IFERROR(Mérföldkövek[[#This Row],[Egység idő]],"")</f>
        <v/>
      </c>
      <c r="K200" s="80">
        <f>IFERROR(Mérföldkövek[[#This Row],[Tervezett Munkaidő]],"")</f>
        <v>0</v>
      </c>
      <c r="L200" s="67" cm="1">
        <f t="array" aca="1" ref="L200" ca="1">IFERROR(IF(AND(INDIRECT("Mérföldkövek[@Kezdés]")&lt;=L$3,L$3&lt;=INDIRECT("Mérföldkövek[@Befejezés]"),NETWORKDAYS(L$3,L$3,0)&lt;&gt;0), INDIRECT("Mérföldkövek[@[Tervezettidő]]")/INDIRECT("Mérföldkövek[@[Napok száma]]"),0),0)</f>
        <v>0</v>
      </c>
      <c r="M200" s="67" cm="1">
        <f t="array" aca="1" ref="M200" ca="1">IFERROR(IF(AND(INDIRECT("Mérföldkövek[@Kezdés]")&lt;=M$3,M$3&lt;=INDIRECT("Mérföldkövek[@Befejezés]"),NETWORKDAYS(M$3,M$3,0)&lt;&gt;0), INDIRECT("Mérföldkövek[@[Tervezettidő]]")/INDIRECT("Mérföldkövek[@[Napok száma]]"),0),0)</f>
        <v>0</v>
      </c>
      <c r="N200" s="67" cm="1">
        <f t="array" aca="1" ref="N200" ca="1">IFERROR(IF(AND(INDIRECT("Mérföldkövek[@Kezdés]")&lt;=N$3,N$3&lt;=INDIRECT("Mérföldkövek[@Befejezés]"),NETWORKDAYS(N$3,N$3,0)&lt;&gt;0), INDIRECT("Mérföldkövek[@[Tervezettidő]]")/INDIRECT("Mérföldkövek[@[Napok száma]]"),0),0)</f>
        <v>0</v>
      </c>
      <c r="O200" s="67" cm="1">
        <f t="array" aca="1" ref="O200" ca="1">IFERROR(IF(AND(INDIRECT("Mérföldkövek[@Kezdés]")&lt;=O$3,O$3&lt;=INDIRECT("Mérföldkövek[@Befejezés]"),NETWORKDAYS(O$3,O$3,0)&lt;&gt;0), INDIRECT("Mérföldkövek[@[Tervezettidő]]")/INDIRECT("Mérföldkövek[@[Napok száma]]"),0),0)</f>
        <v>0</v>
      </c>
      <c r="P200" s="67" cm="1">
        <f t="array" aca="1" ref="P200" ca="1">IFERROR(IF(AND(INDIRECT("Mérföldkövek[@Kezdés]")&lt;=P$3,P$3&lt;=INDIRECT("Mérföldkövek[@Befejezés]"),NETWORKDAYS(P$3,P$3,0)&lt;&gt;0), INDIRECT("Mérföldkövek[@[Tervezettidő]]")/INDIRECT("Mérföldkövek[@[Napok száma]]"),0),0)</f>
        <v>0</v>
      </c>
      <c r="Q200" s="67" cm="1">
        <f t="array" aca="1" ref="Q200" ca="1">IFERROR(IF(AND(INDIRECT("Mérföldkövek[@Kezdés]")&lt;=Q$3,Q$3&lt;=INDIRECT("Mérföldkövek[@Befejezés]"),NETWORKDAYS(Q$3,Q$3,0)&lt;&gt;0), INDIRECT("Mérföldkövek[@[Tervezettidő]]")/INDIRECT("Mérföldkövek[@[Napok száma]]"),0),0)</f>
        <v>0</v>
      </c>
      <c r="R200" s="67" cm="1">
        <f t="array" aca="1" ref="R200" ca="1">IFERROR(IF(AND(INDIRECT("Mérföldkövek[@Kezdés]")&lt;=R$3,R$3&lt;=INDIRECT("Mérföldkövek[@Befejezés]"),NETWORKDAYS(R$3,R$3,0)&lt;&gt;0), INDIRECT("Mérföldkövek[@[Tervezettidő]]")/INDIRECT("Mérföldkövek[@[Napok száma]]"),0),0)</f>
        <v>0</v>
      </c>
      <c r="S200" s="67" cm="1">
        <f t="array" aca="1" ref="S200" ca="1">IFERROR(IF(AND(INDIRECT("Mérföldkövek[@Kezdés]")&lt;=S$3,S$3&lt;=INDIRECT("Mérföldkövek[@Befejezés]"),NETWORKDAYS(S$3,S$3,0)&lt;&gt;0), INDIRECT("Mérföldkövek[@[Tervezettidő]]")/INDIRECT("Mérföldkövek[@[Napok száma]]"),0),0)</f>
        <v>0</v>
      </c>
      <c r="T200" s="67" cm="1">
        <f t="array" aca="1" ref="T200" ca="1">IFERROR(IF(AND(INDIRECT("Mérföldkövek[@Kezdés]")&lt;=T$3,T$3&lt;=INDIRECT("Mérföldkövek[@Befejezés]"),NETWORKDAYS(T$3,T$3,0)&lt;&gt;0), INDIRECT("Mérföldkövek[@[Tervezettidő]]")/INDIRECT("Mérföldkövek[@[Napok száma]]"),0),0)</f>
        <v>0</v>
      </c>
      <c r="U200" s="67" cm="1">
        <f t="array" aca="1" ref="U200" ca="1">IFERROR(IF(AND(INDIRECT("Mérföldkövek[@Kezdés]")&lt;=U$3,U$3&lt;=INDIRECT("Mérföldkövek[@Befejezés]"),NETWORKDAYS(U$3,U$3,0)&lt;&gt;0), INDIRECT("Mérföldkövek[@[Tervezettidő]]")/INDIRECT("Mérföldkövek[@[Napok száma]]"),0),0)</f>
        <v>0</v>
      </c>
      <c r="V200" s="67" cm="1">
        <f t="array" aca="1" ref="V200" ca="1">IFERROR(IF(AND(INDIRECT("Mérföldkövek[@Kezdés]")&lt;=V$3,V$3&lt;=INDIRECT("Mérföldkövek[@Befejezés]"),NETWORKDAYS(V$3,V$3,0)&lt;&gt;0), INDIRECT("Mérföldkövek[@[Tervezettidő]]")/INDIRECT("Mérföldkövek[@[Napok száma]]"),0),0)</f>
        <v>0</v>
      </c>
      <c r="W200" s="67" cm="1">
        <f t="array" aca="1" ref="W200" ca="1">IFERROR(IF(AND(INDIRECT("Mérföldkövek[@Kezdés]")&lt;=W$3,W$3&lt;=INDIRECT("Mérföldkövek[@Befejezés]"),NETWORKDAYS(W$3,W$3,0)&lt;&gt;0), INDIRECT("Mérföldkövek[@[Tervezettidő]]")/INDIRECT("Mérföldkövek[@[Napok száma]]"),0),0)</f>
        <v>0</v>
      </c>
      <c r="X200" s="67" cm="1">
        <f t="array" aca="1" ref="X200" ca="1">IFERROR(IF(AND(INDIRECT("Mérföldkövek[@Kezdés]")&lt;=X$3,X$3&lt;=INDIRECT("Mérföldkövek[@Befejezés]"),NETWORKDAYS(X$3,X$3,0)&lt;&gt;0), INDIRECT("Mérföldkövek[@[Tervezettidő]]")/INDIRECT("Mérföldkövek[@[Napok száma]]"),0),0)</f>
        <v>0</v>
      </c>
      <c r="Y200" s="67" cm="1">
        <f t="array" aca="1" ref="Y200" ca="1">IFERROR(IF(AND(INDIRECT("Mérföldkövek[@Kezdés]")&lt;=Y$3,Y$3&lt;=INDIRECT("Mérföldkövek[@Befejezés]"),NETWORKDAYS(Y$3,Y$3,0)&lt;&gt;0), INDIRECT("Mérföldkövek[@[Tervezettidő]]")/INDIRECT("Mérföldkövek[@[Napok száma]]"),0),0)</f>
        <v>0</v>
      </c>
      <c r="Z200" s="67" cm="1">
        <f t="array" aca="1" ref="Z200" ca="1">IFERROR(IF(AND(INDIRECT("Mérföldkövek[@Kezdés]")&lt;=Z$3,Z$3&lt;=INDIRECT("Mérföldkövek[@Befejezés]"),NETWORKDAYS(Z$3,Z$3,0)&lt;&gt;0), INDIRECT("Mérföldkövek[@[Tervezettidő]]")/INDIRECT("Mérföldkövek[@[Napok száma]]"),0),0)</f>
        <v>0</v>
      </c>
      <c r="AA200" s="67" cm="1">
        <f t="array" aca="1" ref="AA200" ca="1">IFERROR(IF(AND(INDIRECT("Mérföldkövek[@Kezdés]")&lt;=AA$3,AA$3&lt;=INDIRECT("Mérföldkövek[@Befejezés]"),NETWORKDAYS(AA$3,AA$3,0)&lt;&gt;0), INDIRECT("Mérföldkövek[@[Tervezettidő]]")/INDIRECT("Mérföldkövek[@[Napok száma]]"),0),0)</f>
        <v>0</v>
      </c>
      <c r="AB200" s="67" cm="1">
        <f t="array" aca="1" ref="AB200" ca="1">IFERROR(IF(AND(INDIRECT("Mérföldkövek[@Kezdés]")&lt;=AB$3,AB$3&lt;=INDIRECT("Mérföldkövek[@Befejezés]"),NETWORKDAYS(AB$3,AB$3,0)&lt;&gt;0), INDIRECT("Mérföldkövek[@[Tervezettidő]]")/INDIRECT("Mérföldkövek[@[Napok száma]]"),0),0)</f>
        <v>0</v>
      </c>
      <c r="AC200" s="67" cm="1">
        <f t="array" aca="1" ref="AC200" ca="1">IFERROR(IF(AND(INDIRECT("Mérföldkövek[@Kezdés]")&lt;=AC$3,AC$3&lt;=INDIRECT("Mérföldkövek[@Befejezés]"),NETWORKDAYS(AC$3,AC$3,0)&lt;&gt;0), INDIRECT("Mérföldkövek[@[Tervezettidő]]")/INDIRECT("Mérföldkövek[@[Napok száma]]"),0),0)</f>
        <v>0</v>
      </c>
      <c r="AD200" s="67" cm="1">
        <f t="array" aca="1" ref="AD200" ca="1">IFERROR(IF(AND(INDIRECT("Mérföldkövek[@Kezdés]")&lt;=AD$3,AD$3&lt;=INDIRECT("Mérföldkövek[@Befejezés]"),NETWORKDAYS(AD$3,AD$3,0)&lt;&gt;0), INDIRECT("Mérföldkövek[@[Tervezettidő]]")/INDIRECT("Mérföldkövek[@[Napok száma]]"),0),0)</f>
        <v>0</v>
      </c>
      <c r="AE200" s="67" cm="1">
        <f t="array" aca="1" ref="AE200" ca="1">IFERROR(IF(AND(INDIRECT("Mérföldkövek[@Kezdés]")&lt;=AE$3,AE$3&lt;=INDIRECT("Mérföldkövek[@Befejezés]"),NETWORKDAYS(AE$3,AE$3,0)&lt;&gt;0), INDIRECT("Mérföldkövek[@[Tervezettidő]]")/INDIRECT("Mérföldkövek[@[Napok száma]]"),0),0)</f>
        <v>0</v>
      </c>
      <c r="AF200" s="67" cm="1">
        <f t="array" aca="1" ref="AF200" ca="1">IFERROR(IF(AND(INDIRECT("Mérföldkövek[@Kezdés]")&lt;=AF$3,AF$3&lt;=INDIRECT("Mérföldkövek[@Befejezés]"),NETWORKDAYS(AF$3,AF$3,0)&lt;&gt;0), INDIRECT("Mérföldkövek[@[Tervezettidő]]")/INDIRECT("Mérföldkövek[@[Napok száma]]"),0),0)</f>
        <v>0</v>
      </c>
      <c r="AG200" s="67" cm="1">
        <f t="array" aca="1" ref="AG200" ca="1">IFERROR(IF(AND(INDIRECT("Mérföldkövek[@Kezdés]")&lt;=AG$3,AG$3&lt;=INDIRECT("Mérföldkövek[@Befejezés]"),NETWORKDAYS(AG$3,AG$3,0)&lt;&gt;0), INDIRECT("Mérföldkövek[@[Tervezettidő]]")/INDIRECT("Mérföldkövek[@[Napok száma]]"),0),0)</f>
        <v>0</v>
      </c>
      <c r="AH200" s="67" cm="1">
        <f t="array" aca="1" ref="AH200" ca="1">IFERROR(IF(AND(INDIRECT("Mérföldkövek[@Kezdés]")&lt;=AH$3,AH$3&lt;=INDIRECT("Mérföldkövek[@Befejezés]"),NETWORKDAYS(AH$3,AH$3,0)&lt;&gt;0), INDIRECT("Mérföldkövek[@[Tervezettidő]]")/INDIRECT("Mérföldkövek[@[Napok száma]]"),0),0)</f>
        <v>0</v>
      </c>
      <c r="AI200" s="67" cm="1">
        <f t="array" aca="1" ref="AI200" ca="1">IFERROR(IF(AND(INDIRECT("Mérföldkövek[@Kezdés]")&lt;=AI$3,AI$3&lt;=INDIRECT("Mérföldkövek[@Befejezés]"),NETWORKDAYS(AI$3,AI$3,0)&lt;&gt;0), INDIRECT("Mérföldkövek[@[Tervezettidő]]")/INDIRECT("Mérföldkövek[@[Napok száma]]"),0),0)</f>
        <v>0</v>
      </c>
      <c r="AJ200" s="67" cm="1">
        <f t="array" aca="1" ref="AJ200" ca="1">IFERROR(IF(AND(INDIRECT("Mérföldkövek[@Kezdés]")&lt;=AJ$3,AJ$3&lt;=INDIRECT("Mérföldkövek[@Befejezés]"),NETWORKDAYS(AJ$3,AJ$3,0)&lt;&gt;0), INDIRECT("Mérföldkövek[@[Tervezettidő]]")/INDIRECT("Mérföldkövek[@[Napok száma]]"),0),0)</f>
        <v>0</v>
      </c>
      <c r="AK200" s="67" cm="1">
        <f t="array" aca="1" ref="AK200" ca="1">IFERROR(IF(AND(INDIRECT("Mérföldkövek[@Kezdés]")&lt;=AK$3,AK$3&lt;=INDIRECT("Mérföldkövek[@Befejezés]"),NETWORKDAYS(AK$3,AK$3,0)&lt;&gt;0), INDIRECT("Mérföldkövek[@[Tervezettidő]]")/INDIRECT("Mérföldkövek[@[Napok száma]]"),0),0)</f>
        <v>0</v>
      </c>
      <c r="AL200" s="67" cm="1">
        <f t="array" aca="1" ref="AL200" ca="1">IFERROR(IF(AND(INDIRECT("Mérföldkövek[@Kezdés]")&lt;=AL$3,AL$3&lt;=INDIRECT("Mérföldkövek[@Befejezés]"),NETWORKDAYS(AL$3,AL$3,0)&lt;&gt;0), INDIRECT("Mérföldkövek[@[Tervezettidő]]")/INDIRECT("Mérföldkövek[@[Napok száma]]"),0),0)</f>
        <v>0</v>
      </c>
      <c r="AM200" s="67" cm="1">
        <f t="array" aca="1" ref="AM200" ca="1">IFERROR(IF(AND(INDIRECT("Mérföldkövek[@Kezdés]")&lt;=AM$3,AM$3&lt;=INDIRECT("Mérföldkövek[@Befejezés]"),NETWORKDAYS(AM$3,AM$3,0)&lt;&gt;0), INDIRECT("Mérföldkövek[@[Tervezettidő]]")/INDIRECT("Mérföldkövek[@[Napok száma]]"),0),0)</f>
        <v>0</v>
      </c>
      <c r="AN200" s="67" cm="1">
        <f t="array" aca="1" ref="AN200" ca="1">IFERROR(IF(AND(INDIRECT("Mérföldkövek[@Kezdés]")&lt;=AN$3,AN$3&lt;=INDIRECT("Mérföldkövek[@Befejezés]"),NETWORKDAYS(AN$3,AN$3,0)&lt;&gt;0), INDIRECT("Mérföldkövek[@[Tervezettidő]]")/INDIRECT("Mérföldkövek[@[Napok száma]]"),0),0)</f>
        <v>0</v>
      </c>
      <c r="AO200" s="67" cm="1">
        <f t="array" aca="1" ref="AO200" ca="1">IFERROR(IF(AND(INDIRECT("Mérföldkövek[@Kezdés]")&lt;=AO$3,AO$3&lt;=INDIRECT("Mérföldkövek[@Befejezés]"),NETWORKDAYS(AO$3,AO$3,0)&lt;&gt;0), INDIRECT("Mérföldkövek[@[Tervezettidő]]")/INDIRECT("Mérföldkövek[@[Napok száma]]"),0),0)</f>
        <v>0</v>
      </c>
      <c r="AP200" s="67" cm="1">
        <f t="array" aca="1" ref="AP200" ca="1">IFERROR(IF(AND(INDIRECT("Mérföldkövek[@Kezdés]")&lt;=AP$3,AP$3&lt;=INDIRECT("Mérföldkövek[@Befejezés]"),NETWORKDAYS(AP$3,AP$3,0)&lt;&gt;0), INDIRECT("Mérföldkövek[@[Tervezettidő]]")/INDIRECT("Mérföldkövek[@[Napok száma]]"),0),0)</f>
        <v>0</v>
      </c>
      <c r="AQ200" s="67" cm="1">
        <f t="array" aca="1" ref="AQ200" ca="1">IFERROR(IF(AND(INDIRECT("Mérföldkövek[@Kezdés]")&lt;=AQ$3,AQ$3&lt;=INDIRECT("Mérföldkövek[@Befejezés]"),NETWORKDAYS(AQ$3,AQ$3,0)&lt;&gt;0), INDIRECT("Mérföldkövek[@[Tervezettidő]]")/INDIRECT("Mérföldkövek[@[Napok száma]]"),0),0)</f>
        <v>0</v>
      </c>
      <c r="AR200" s="67" cm="1">
        <f t="array" aca="1" ref="AR200" ca="1">IFERROR(IF(AND(INDIRECT("Mérföldkövek[@Kezdés]")&lt;=AR$3,AR$3&lt;=INDIRECT("Mérföldkövek[@Befejezés]"),NETWORKDAYS(AR$3,AR$3,0)&lt;&gt;0), INDIRECT("Mérföldkövek[@[Tervezettidő]]")/INDIRECT("Mérföldkövek[@[Napok száma]]"),0),0)</f>
        <v>0</v>
      </c>
      <c r="AS200" s="67" cm="1">
        <f t="array" aca="1" ref="AS200" ca="1">IFERROR(IF(AND(INDIRECT("Mérföldkövek[@Kezdés]")&lt;=AS$3,AS$3&lt;=INDIRECT("Mérföldkövek[@Befejezés]"),NETWORKDAYS(AS$3,AS$3,0)&lt;&gt;0), INDIRECT("Mérföldkövek[@[Tervezettidő]]")/INDIRECT("Mérföldkövek[@[Napok száma]]"),0),0)</f>
        <v>0</v>
      </c>
      <c r="AT200" s="67" cm="1">
        <f t="array" aca="1" ref="AT200" ca="1">IFERROR(IF(AND(INDIRECT("Mérföldkövek[@Kezdés]")&lt;=AT$3,AT$3&lt;=INDIRECT("Mérföldkövek[@Befejezés]"),NETWORKDAYS(AT$3,AT$3,0)&lt;&gt;0), INDIRECT("Mérföldkövek[@[Tervezettidő]]")/INDIRECT("Mérföldkövek[@[Napok száma]]"),0),0)</f>
        <v>0</v>
      </c>
      <c r="AU200" s="67" cm="1">
        <f t="array" aca="1" ref="AU200" ca="1">IFERROR(IF(AND(INDIRECT("Mérföldkövek[@Kezdés]")&lt;=AU$3,AU$3&lt;=INDIRECT("Mérföldkövek[@Befejezés]"),NETWORKDAYS(AU$3,AU$3,0)&lt;&gt;0), INDIRECT("Mérföldkövek[@[Tervezettidő]]")/INDIRECT("Mérföldkövek[@[Napok száma]]"),0),0)</f>
        <v>0</v>
      </c>
      <c r="AV200" s="67" cm="1">
        <f t="array" aca="1" ref="AV200" ca="1">IFERROR(IF(AND(INDIRECT("Mérföldkövek[@Kezdés]")&lt;=AV$3,AV$3&lt;=INDIRECT("Mérföldkövek[@Befejezés]"),NETWORKDAYS(AV$3,AV$3,0)&lt;&gt;0), INDIRECT("Mérföldkövek[@[Tervezettidő]]")/INDIRECT("Mérföldkövek[@[Napok száma]]"),0),0)</f>
        <v>0</v>
      </c>
      <c r="AW200" s="67" cm="1">
        <f t="array" aca="1" ref="AW200" ca="1">IFERROR(IF(AND(INDIRECT("Mérföldkövek[@Kezdés]")&lt;=AW$3,AW$3&lt;=INDIRECT("Mérföldkövek[@Befejezés]"),NETWORKDAYS(AW$3,AW$3,0)&lt;&gt;0), INDIRECT("Mérföldkövek[@[Tervezettidő]]")/INDIRECT("Mérföldkövek[@[Napok száma]]"),0),0)</f>
        <v>0</v>
      </c>
      <c r="AX200" s="67" cm="1">
        <f t="array" aca="1" ref="AX200" ca="1">IFERROR(IF(AND(INDIRECT("Mérföldkövek[@Kezdés]")&lt;=AX$3,AX$3&lt;=INDIRECT("Mérföldkövek[@Befejezés]"),NETWORKDAYS(AX$3,AX$3,0)&lt;&gt;0), INDIRECT("Mérföldkövek[@[Tervezettidő]]")/INDIRECT("Mérföldkövek[@[Napok száma]]"),0),0)</f>
        <v>0</v>
      </c>
      <c r="AY200" s="67" cm="1">
        <f t="array" aca="1" ref="AY200" ca="1">IFERROR(IF(AND(INDIRECT("Mérföldkövek[@Kezdés]")&lt;=AY$3,AY$3&lt;=INDIRECT("Mérföldkövek[@Befejezés]"),NETWORKDAYS(AY$3,AY$3,0)&lt;&gt;0), INDIRECT("Mérföldkövek[@[Tervezettidő]]")/INDIRECT("Mérföldkövek[@[Napok száma]]"),0),0)</f>
        <v>0</v>
      </c>
      <c r="AZ200" s="67" cm="1">
        <f t="array" aca="1" ref="AZ200" ca="1">IFERROR(IF(AND(INDIRECT("Mérföldkövek[@Kezdés]")&lt;=AZ$3,AZ$3&lt;=INDIRECT("Mérföldkövek[@Befejezés]"),NETWORKDAYS(AZ$3,AZ$3,0)&lt;&gt;0), INDIRECT("Mérföldkövek[@[Tervezettidő]]")/INDIRECT("Mérföldkövek[@[Napok száma]]"),0),0)</f>
        <v>0</v>
      </c>
      <c r="BA200" s="67" cm="1">
        <f t="array" aca="1" ref="BA200" ca="1">IFERROR(IF(AND(INDIRECT("Mérföldkövek[@Kezdés]")&lt;=BA$3,BA$3&lt;=INDIRECT("Mérföldkövek[@Befejezés]"),NETWORKDAYS(BA$3,BA$3,0)&lt;&gt;0), INDIRECT("Mérföldkövek[@[Tervezettidő]]")/INDIRECT("Mérföldkövek[@[Napok száma]]"),0),0)</f>
        <v>0</v>
      </c>
    </row>
  </sheetData>
  <autoFilter ref="A4:K92" xr:uid="{DE99D428-A3A4-4AFB-ADF2-9D97348D8ECF}"/>
  <mergeCells count="4">
    <mergeCell ref="L1:O1"/>
    <mergeCell ref="S1:W1"/>
    <mergeCell ref="L2:P2"/>
    <mergeCell ref="AC2:AH2"/>
  </mergeCells>
  <conditionalFormatting sqref="A4:K4 H5:K200">
    <cfRule type="expression" dxfId="15" priority="3">
      <formula>INDIRECT("Mérföldkövek[@[Feladat Tipus]]")="Összetett folyamat"</formula>
    </cfRule>
  </conditionalFormatting>
  <conditionalFormatting sqref="A5:G200">
    <cfRule type="expression" dxfId="14" priority="2">
      <formula>INDIRECT("Mérföldkövek[@[Feladat Tipus]]")="Összetett folyamat"</formula>
    </cfRule>
  </conditionalFormatting>
  <conditionalFormatting sqref="L5:BA200">
    <cfRule type="expression" dxfId="13" priority="1">
      <formula>L5=0</formula>
    </cfRule>
  </conditionalFormatting>
  <dataValidations count="1">
    <dataValidation type="whole" operator="greaterThanOrEqual" allowBlank="1" showInputMessage="1" promptTitle="Görgetési növekmény" prompt="A szám módosítása görgeti a Gantt-diagram nézetet." sqref="Q1" xr:uid="{E0EFC8C5-FD57-4E6C-9017-43CC9A6DA5CD}">
      <formula1>0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D428-A3A4-4AFB-ADF2-9D97348D8ECF}">
  <sheetPr codeName="Munka45">
    <tabColor rgb="FF7030A0"/>
  </sheetPr>
  <dimension ref="A1:BA200"/>
  <sheetViews>
    <sheetView zoomScale="55" zoomScaleNormal="55" workbookViewId="0">
      <selection activeCell="F19" sqref="F19"/>
    </sheetView>
  </sheetViews>
  <sheetFormatPr defaultColWidth="9.33203125" defaultRowHeight="14.4" x14ac:dyDescent="0.3"/>
  <cols>
    <col min="1" max="1" width="17.44140625" style="70" bestFit="1" customWidth="1"/>
    <col min="2" max="2" width="30.6640625" style="70" bestFit="1" customWidth="1"/>
    <col min="3" max="3" width="13.5546875" style="71" bestFit="1" customWidth="1"/>
    <col min="4" max="4" width="17.33203125" style="71" bestFit="1" customWidth="1"/>
    <col min="5" max="5" width="15.6640625" style="71" bestFit="1" customWidth="1"/>
    <col min="6" max="6" width="17.6640625" style="70" bestFit="1" customWidth="1"/>
    <col min="7" max="7" width="17.6640625" style="79" bestFit="1" customWidth="1"/>
    <col min="8" max="8" width="16.33203125" style="79" bestFit="1" customWidth="1"/>
    <col min="9" max="10" width="18.33203125" style="79" bestFit="1" customWidth="1"/>
    <col min="11" max="11" width="31" style="79" bestFit="1" customWidth="1"/>
    <col min="12" max="12" width="7.44140625" style="70" bestFit="1" customWidth="1"/>
    <col min="13" max="13" width="2.5546875" style="70" bestFit="1" customWidth="1"/>
    <col min="14" max="18" width="7.6640625" style="70" bestFit="1" customWidth="1"/>
    <col min="19" max="19" width="4.33203125" style="70" bestFit="1" customWidth="1"/>
    <col min="20" max="20" width="3.44140625" style="70" bestFit="1" customWidth="1"/>
    <col min="21" max="25" width="7.6640625" style="70" bestFit="1" customWidth="1"/>
    <col min="26" max="26" width="4.33203125" style="70" bestFit="1" customWidth="1"/>
    <col min="27" max="27" width="3.44140625" style="70" bestFit="1" customWidth="1"/>
    <col min="28" max="30" width="7.6640625" style="70" bestFit="1" customWidth="1"/>
    <col min="31" max="32" width="3.44140625" style="70" bestFit="1" customWidth="1"/>
    <col min="33" max="33" width="4.33203125" style="70" bestFit="1" customWidth="1"/>
    <col min="34" max="36" width="3.44140625" style="70" bestFit="1" customWidth="1"/>
    <col min="37" max="37" width="4.33203125" style="70" bestFit="1" customWidth="1"/>
    <col min="38" max="39" width="3.44140625" style="70" bestFit="1" customWidth="1"/>
    <col min="40" max="40" width="4.33203125" style="70" bestFit="1" customWidth="1"/>
    <col min="41" max="42" width="2.5546875" style="70" bestFit="1" customWidth="1"/>
    <col min="43" max="43" width="2.44140625" style="70" bestFit="1" customWidth="1"/>
    <col min="44" max="44" width="4.33203125" style="70" bestFit="1" customWidth="1"/>
    <col min="45" max="45" width="3.33203125" style="70" bestFit="1" customWidth="1"/>
    <col min="46" max="46" width="2.44140625" style="70" bestFit="1" customWidth="1"/>
    <col min="47" max="47" width="6.44140625" style="70" bestFit="1" customWidth="1"/>
    <col min="48" max="49" width="2.5546875" style="70" bestFit="1" customWidth="1"/>
    <col min="50" max="50" width="3.44140625" style="70" bestFit="1" customWidth="1"/>
    <col min="51" max="51" width="4.33203125" style="70" bestFit="1" customWidth="1"/>
    <col min="52" max="53" width="3.44140625" style="70" bestFit="1" customWidth="1"/>
    <col min="54" max="16384" width="9.33203125" style="70"/>
  </cols>
  <sheetData>
    <row r="1" spans="1:53" ht="15" thickBot="1" x14ac:dyDescent="0.35">
      <c r="L1" s="231">
        <f>'Folyamatok tervezése'!$D$1</f>
        <v>45823</v>
      </c>
      <c r="M1" s="232"/>
      <c r="N1" s="232"/>
      <c r="O1" s="232"/>
      <c r="P1" s="72"/>
      <c r="Q1" s="72">
        <f>'Részlegek napi terhelése'!$I$1</f>
        <v>0</v>
      </c>
      <c r="R1" s="72"/>
      <c r="S1" s="233">
        <f>'Folyamatok tervezése'!$F$1</f>
        <v>45840</v>
      </c>
      <c r="T1" s="234"/>
      <c r="U1" s="234"/>
      <c r="V1" s="234"/>
      <c r="W1" s="235"/>
    </row>
    <row r="2" spans="1:53" x14ac:dyDescent="0.3">
      <c r="L2" s="236" t="str">
        <f ca="1">TEXT(L3,"hhhh")</f>
        <v>június</v>
      </c>
      <c r="M2" s="236"/>
      <c r="N2" s="236"/>
      <c r="O2" s="236"/>
      <c r="P2" s="236"/>
      <c r="Q2" s="73"/>
      <c r="R2" s="73"/>
      <c r="S2" s="68" t="str">
        <f ca="1">IF(TEXT(S3,"hhhh")=L2,"",TEXT(S3,"hhhh"))</f>
        <v/>
      </c>
      <c r="T2" s="68"/>
      <c r="U2" s="68"/>
      <c r="V2" s="68"/>
      <c r="W2" s="68"/>
      <c r="X2" s="68"/>
      <c r="Y2" s="68"/>
      <c r="Z2" s="68" t="str">
        <f ca="1">IF(OR(TEXT(Z3,"hhhh")=S2,TEXT(Z3,"hhhh")=L2),"",TEXT(Z3,"hhhh"))</f>
        <v/>
      </c>
      <c r="AA2" s="68"/>
      <c r="AB2" s="68"/>
      <c r="AC2" s="236" t="str">
        <f ca="1">IF(OR(TEXT(AG3,"hhhh")=Z2,TEXT(AG3,"hhhh")=S2,TEXT(AG3,"hhhh")=L2),"",TEXT(AG3,"hhhh"))</f>
        <v>július</v>
      </c>
      <c r="AD2" s="236"/>
      <c r="AE2" s="236"/>
      <c r="AF2" s="236"/>
      <c r="AG2" s="236"/>
      <c r="AH2" s="236"/>
      <c r="AI2" s="73"/>
      <c r="AJ2" s="68"/>
      <c r="AK2" s="68"/>
      <c r="AL2" s="68"/>
      <c r="AM2" s="68"/>
      <c r="AN2" s="68" t="str">
        <f ca="1">IF(OR(TEXT(AN3,"hhhh")=AC2,TEXT(AN3,"hhhh")=Z2,TEXT(AN3,"hhhh")=S2,TEXT(AN3,"hhhh")=L2),"",TEXT(AN3,"hhhh"))</f>
        <v/>
      </c>
      <c r="AO2" s="68"/>
      <c r="AP2" s="68"/>
      <c r="AQ2" s="68"/>
      <c r="AR2" s="68"/>
      <c r="AS2" s="68"/>
      <c r="AT2" s="68"/>
      <c r="AU2" s="68" t="str">
        <f ca="1">IF(OR(TEXT(AU3,"hhhh")=AN2,TEXT(AU3,"hhhh")=AC2,TEXT(AU3,"hhhh")=Z2,TEXT(AU3,"hhhh")=S2),"",TEXT(AU3,"hhhh"))</f>
        <v/>
      </c>
      <c r="AV2" s="68"/>
      <c r="AW2" s="68"/>
      <c r="AX2" s="68"/>
      <c r="AY2" s="68"/>
      <c r="AZ2" s="68"/>
      <c r="BA2" s="68"/>
    </row>
    <row r="3" spans="1:53" x14ac:dyDescent="0.3">
      <c r="L3" s="74">
        <f ca="1">IFERROR(Project_Start+Scrolling_Increment,TODAY())</f>
        <v>45823</v>
      </c>
      <c r="M3" s="74">
        <f t="shared" ref="M3:BA3" ca="1" si="0">L3+1</f>
        <v>45824</v>
      </c>
      <c r="N3" s="74">
        <f t="shared" ca="1" si="0"/>
        <v>45825</v>
      </c>
      <c r="O3" s="74">
        <f t="shared" ca="1" si="0"/>
        <v>45826</v>
      </c>
      <c r="P3" s="74">
        <f t="shared" ca="1" si="0"/>
        <v>45827</v>
      </c>
      <c r="Q3" s="74">
        <f t="shared" ca="1" si="0"/>
        <v>45828</v>
      </c>
      <c r="R3" s="74">
        <f t="shared" ca="1" si="0"/>
        <v>45829</v>
      </c>
      <c r="S3" s="74">
        <f t="shared" ca="1" si="0"/>
        <v>45830</v>
      </c>
      <c r="T3" s="74">
        <f t="shared" ca="1" si="0"/>
        <v>45831</v>
      </c>
      <c r="U3" s="74">
        <f t="shared" ca="1" si="0"/>
        <v>45832</v>
      </c>
      <c r="V3" s="74">
        <f t="shared" ca="1" si="0"/>
        <v>45833</v>
      </c>
      <c r="W3" s="74">
        <f t="shared" ca="1" si="0"/>
        <v>45834</v>
      </c>
      <c r="X3" s="74">
        <f t="shared" ca="1" si="0"/>
        <v>45835</v>
      </c>
      <c r="Y3" s="74">
        <f t="shared" ca="1" si="0"/>
        <v>45836</v>
      </c>
      <c r="Z3" s="74">
        <f t="shared" ca="1" si="0"/>
        <v>45837</v>
      </c>
      <c r="AA3" s="74">
        <f t="shared" ca="1" si="0"/>
        <v>45838</v>
      </c>
      <c r="AB3" s="74">
        <f t="shared" ca="1" si="0"/>
        <v>45839</v>
      </c>
      <c r="AC3" s="74">
        <f t="shared" ca="1" si="0"/>
        <v>45840</v>
      </c>
      <c r="AD3" s="74">
        <f t="shared" ca="1" si="0"/>
        <v>45841</v>
      </c>
      <c r="AE3" s="74">
        <f t="shared" ca="1" si="0"/>
        <v>45842</v>
      </c>
      <c r="AF3" s="74">
        <f t="shared" ca="1" si="0"/>
        <v>45843</v>
      </c>
      <c r="AG3" s="74">
        <f t="shared" ca="1" si="0"/>
        <v>45844</v>
      </c>
      <c r="AH3" s="74">
        <f t="shared" ca="1" si="0"/>
        <v>45845</v>
      </c>
      <c r="AI3" s="74">
        <f t="shared" ca="1" si="0"/>
        <v>45846</v>
      </c>
      <c r="AJ3" s="74">
        <f t="shared" ca="1" si="0"/>
        <v>45847</v>
      </c>
      <c r="AK3" s="74">
        <f t="shared" ca="1" si="0"/>
        <v>45848</v>
      </c>
      <c r="AL3" s="74">
        <f t="shared" ca="1" si="0"/>
        <v>45849</v>
      </c>
      <c r="AM3" s="74">
        <f t="shared" ca="1" si="0"/>
        <v>45850</v>
      </c>
      <c r="AN3" s="74">
        <f t="shared" ca="1" si="0"/>
        <v>45851</v>
      </c>
      <c r="AO3" s="74">
        <f t="shared" ca="1" si="0"/>
        <v>45852</v>
      </c>
      <c r="AP3" s="74">
        <f t="shared" ca="1" si="0"/>
        <v>45853</v>
      </c>
      <c r="AQ3" s="74">
        <f t="shared" ca="1" si="0"/>
        <v>45854</v>
      </c>
      <c r="AR3" s="74">
        <f t="shared" ca="1" si="0"/>
        <v>45855</v>
      </c>
      <c r="AS3" s="74">
        <f t="shared" ca="1" si="0"/>
        <v>45856</v>
      </c>
      <c r="AT3" s="74">
        <f t="shared" ca="1" si="0"/>
        <v>45857</v>
      </c>
      <c r="AU3" s="74">
        <f t="shared" ca="1" si="0"/>
        <v>45858</v>
      </c>
      <c r="AV3" s="74">
        <f t="shared" ca="1" si="0"/>
        <v>45859</v>
      </c>
      <c r="AW3" s="74">
        <f t="shared" ca="1" si="0"/>
        <v>45860</v>
      </c>
      <c r="AX3" s="74">
        <f t="shared" ca="1" si="0"/>
        <v>45861</v>
      </c>
      <c r="AY3" s="74">
        <f t="shared" ca="1" si="0"/>
        <v>45862</v>
      </c>
      <c r="AZ3" s="74">
        <f t="shared" ca="1" si="0"/>
        <v>45863</v>
      </c>
      <c r="BA3" s="74">
        <f t="shared" ca="1" si="0"/>
        <v>45864</v>
      </c>
    </row>
    <row r="4" spans="1:53" ht="21" x14ac:dyDescent="0.4">
      <c r="A4" s="75" t="str">
        <f>Mérföldkövek[[#Headers],[Feladat ID]]</f>
        <v>Feladat ID</v>
      </c>
      <c r="B4" s="75" t="str">
        <f>Mérföldkövek[[#Headers],[Feladat leírás]]</f>
        <v>Feladat leírás</v>
      </c>
      <c r="C4" s="76" t="str">
        <f>Mérföldkövek[[#Headers],[Kezdés]]</f>
        <v>Kezdés</v>
      </c>
      <c r="D4" s="76" t="str">
        <f>Mérföldkövek[[#Headers],[Befejezés]]</f>
        <v>Befejezés</v>
      </c>
      <c r="E4" s="75" t="str">
        <f>Mérföldkövek[[#Headers],[Kockázat]]</f>
        <v>Kockázat</v>
      </c>
      <c r="F4" s="75" t="str">
        <f>Mérföldkövek[[#Headers],[Részleg 02]]</f>
        <v>Részleg 02</v>
      </c>
      <c r="G4" s="75" t="str">
        <f>Mérföldkövek[[#Headers],[Részleg 01]]</f>
        <v>Részleg 01</v>
      </c>
      <c r="H4" s="75" t="str">
        <f>Mérföldkövek[[#Headers],[Volumen]]</f>
        <v>Volumen</v>
      </c>
      <c r="I4" s="75" t="str">
        <f>Mérföldkövek[[#Headers],[Humánerő]]</f>
        <v>Humánerő</v>
      </c>
      <c r="J4" s="75" t="str">
        <f>Mérföldkövek[[#Headers],[Egység idő]]</f>
        <v>Egység idő</v>
      </c>
      <c r="K4" s="81" t="str">
        <f>Mérföldkövek[[#Headers],[Tervezett Munkaidő]]</f>
        <v>Tervezett Munkaidő</v>
      </c>
      <c r="L4" s="77" t="str">
        <f t="shared" ref="L4:BA4" ca="1" si="1">LEFT(TEXT(L3,"nnn"),3)</f>
        <v>V</v>
      </c>
      <c r="M4" s="77" t="str">
        <f t="shared" ca="1" si="1"/>
        <v>H</v>
      </c>
      <c r="N4" s="77" t="str">
        <f t="shared" ca="1" si="1"/>
        <v>K</v>
      </c>
      <c r="O4" s="77" t="str">
        <f t="shared" ca="1" si="1"/>
        <v>Sze</v>
      </c>
      <c r="P4" s="77" t="str">
        <f t="shared" ca="1" si="1"/>
        <v>Cs</v>
      </c>
      <c r="Q4" s="77" t="str">
        <f t="shared" ca="1" si="1"/>
        <v>P</v>
      </c>
      <c r="R4" s="77" t="str">
        <f t="shared" ca="1" si="1"/>
        <v>Szo</v>
      </c>
      <c r="S4" s="77" t="str">
        <f t="shared" ca="1" si="1"/>
        <v>V</v>
      </c>
      <c r="T4" s="77" t="str">
        <f t="shared" ca="1" si="1"/>
        <v>H</v>
      </c>
      <c r="U4" s="77" t="str">
        <f t="shared" ca="1" si="1"/>
        <v>K</v>
      </c>
      <c r="V4" s="77" t="str">
        <f t="shared" ca="1" si="1"/>
        <v>Sze</v>
      </c>
      <c r="W4" s="77" t="str">
        <f t="shared" ca="1" si="1"/>
        <v>Cs</v>
      </c>
      <c r="X4" s="77" t="str">
        <f t="shared" ca="1" si="1"/>
        <v>P</v>
      </c>
      <c r="Y4" s="77" t="str">
        <f t="shared" ca="1" si="1"/>
        <v>Szo</v>
      </c>
      <c r="Z4" s="77" t="str">
        <f t="shared" ca="1" si="1"/>
        <v>V</v>
      </c>
      <c r="AA4" s="77" t="str">
        <f t="shared" ca="1" si="1"/>
        <v>H</v>
      </c>
      <c r="AB4" s="77" t="str">
        <f t="shared" ca="1" si="1"/>
        <v>K</v>
      </c>
      <c r="AC4" s="77" t="str">
        <f t="shared" ca="1" si="1"/>
        <v>Sze</v>
      </c>
      <c r="AD4" s="77" t="str">
        <f t="shared" ca="1" si="1"/>
        <v>Cs</v>
      </c>
      <c r="AE4" s="77" t="str">
        <f t="shared" ca="1" si="1"/>
        <v>P</v>
      </c>
      <c r="AF4" s="77" t="str">
        <f t="shared" ca="1" si="1"/>
        <v>Szo</v>
      </c>
      <c r="AG4" s="77" t="str">
        <f t="shared" ca="1" si="1"/>
        <v>V</v>
      </c>
      <c r="AH4" s="77" t="str">
        <f t="shared" ca="1" si="1"/>
        <v>H</v>
      </c>
      <c r="AI4" s="77" t="str">
        <f t="shared" ca="1" si="1"/>
        <v>K</v>
      </c>
      <c r="AJ4" s="77" t="str">
        <f t="shared" ca="1" si="1"/>
        <v>Sze</v>
      </c>
      <c r="AK4" s="77" t="str">
        <f t="shared" ca="1" si="1"/>
        <v>Cs</v>
      </c>
      <c r="AL4" s="77" t="str">
        <f t="shared" ca="1" si="1"/>
        <v>P</v>
      </c>
      <c r="AM4" s="77" t="str">
        <f t="shared" ca="1" si="1"/>
        <v>Szo</v>
      </c>
      <c r="AN4" s="77" t="str">
        <f t="shared" ca="1" si="1"/>
        <v>V</v>
      </c>
      <c r="AO4" s="77" t="str">
        <f t="shared" ca="1" si="1"/>
        <v>H</v>
      </c>
      <c r="AP4" s="77" t="str">
        <f t="shared" ca="1" si="1"/>
        <v>K</v>
      </c>
      <c r="AQ4" s="77" t="str">
        <f t="shared" ca="1" si="1"/>
        <v>Sze</v>
      </c>
      <c r="AR4" s="77" t="str">
        <f t="shared" ca="1" si="1"/>
        <v>Cs</v>
      </c>
      <c r="AS4" s="77" t="str">
        <f t="shared" ca="1" si="1"/>
        <v>P</v>
      </c>
      <c r="AT4" s="77" t="str">
        <f t="shared" ca="1" si="1"/>
        <v>Szo</v>
      </c>
      <c r="AU4" s="77" t="str">
        <f t="shared" ca="1" si="1"/>
        <v>V</v>
      </c>
      <c r="AV4" s="77" t="str">
        <f t="shared" ca="1" si="1"/>
        <v>H</v>
      </c>
      <c r="AW4" s="77" t="str">
        <f t="shared" ca="1" si="1"/>
        <v>K</v>
      </c>
      <c r="AX4" s="77" t="str">
        <f t="shared" ca="1" si="1"/>
        <v>Sze</v>
      </c>
      <c r="AY4" s="77" t="str">
        <f t="shared" ca="1" si="1"/>
        <v>Cs</v>
      </c>
      <c r="AZ4" s="77" t="str">
        <f t="shared" ca="1" si="1"/>
        <v>P</v>
      </c>
      <c r="BA4" s="77" t="str">
        <f t="shared" ca="1" si="1"/>
        <v>Szo</v>
      </c>
    </row>
    <row r="5" spans="1:53" x14ac:dyDescent="0.3">
      <c r="A5" s="78" t="str">
        <f>IFERROR(Mérföldkövek[[#This Row],[Feladat ID]],"")</f>
        <v>ProjektSzám-GyI-E.00</v>
      </c>
      <c r="B5" s="70" t="str">
        <f>IFERROR(Mérföldkövek[[#This Row],[Feladat leírás]],"")</f>
        <v>Előkészítés</v>
      </c>
      <c r="C5" s="71">
        <f ca="1">IFERROR(Mérföldkövek[[#This Row],[Kezdés]],"")</f>
        <v>45824</v>
      </c>
      <c r="D5" s="71">
        <f ca="1">IFERROR(Mérföldkövek[[#This Row],[Befejezés]],"")</f>
        <v>45828</v>
      </c>
      <c r="E5" s="70" t="str">
        <f>IFERROR(Mérföldkövek[[#This Row],[Kockázat]],"")</f>
        <v>Terv szerint</v>
      </c>
      <c r="F5" s="70" t="str">
        <f>IFERROR(Mérföldkövek[[#This Row],[Részleg 02]],"")</f>
        <v>Gyártás Iroda</v>
      </c>
      <c r="G5" s="70">
        <f>IFERROR(Mérföldkövek[[#This Row],[Részleg 01]],"")</f>
        <v>0</v>
      </c>
      <c r="H5" s="82">
        <f>IFERROR(Mérföldkövek[[#This Row],[Volumen]],"")</f>
        <v>1</v>
      </c>
      <c r="I5" s="70">
        <f>IFERROR(Mérföldkövek[[#This Row],[Humánerő]],"")</f>
        <v>0</v>
      </c>
      <c r="J5" s="80">
        <f>IFERROR(Mérföldkövek[[#This Row],[Egység idő]],"")</f>
        <v>0</v>
      </c>
      <c r="K5" s="80">
        <f>IFERROR(Mérföldkövek[[#This Row],[Tervezett Munkaidő]],"")</f>
        <v>0</v>
      </c>
      <c r="L5" s="67" cm="1">
        <f t="array" aca="1" ref="L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5" s="67" cm="1">
        <f t="array" aca="1" ref="M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5" s="67" cm="1">
        <f t="array" aca="1" ref="N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5" s="67" cm="1">
        <f t="array" aca="1" ref="O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5" s="67" cm="1">
        <f t="array" aca="1" ref="P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5" s="67" cm="1">
        <f t="array" aca="1" ref="Q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5" s="67" cm="1">
        <f t="array" aca="1" ref="R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5" s="67" cm="1">
        <f t="array" aca="1" ref="S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5" s="67" cm="1">
        <f t="array" aca="1" ref="T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5" s="67" cm="1">
        <f t="array" aca="1" ref="U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5" s="67" cm="1">
        <f t="array" aca="1" ref="V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5" s="67" cm="1">
        <f t="array" aca="1" ref="W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5" s="67" cm="1">
        <f t="array" aca="1" ref="X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5" s="67" cm="1">
        <f t="array" aca="1" ref="Y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5" s="67" cm="1">
        <f t="array" aca="1" ref="Z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5" s="67" cm="1">
        <f t="array" aca="1" ref="AA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5" s="67" cm="1">
        <f t="array" aca="1" ref="AB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5" s="67" cm="1">
        <f t="array" aca="1" ref="AC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5" s="67" cm="1">
        <f t="array" aca="1" ref="AD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5" s="67" cm="1">
        <f t="array" aca="1" ref="AE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5" s="67" cm="1">
        <f t="array" aca="1" ref="AF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5" s="67" cm="1">
        <f t="array" aca="1" ref="AG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5" s="67" cm="1">
        <f t="array" aca="1" ref="AH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5" s="67" cm="1">
        <f t="array" aca="1" ref="AI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5" s="67" cm="1">
        <f t="array" aca="1" ref="AJ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5" s="67" cm="1">
        <f t="array" aca="1" ref="AK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5" s="67" cm="1">
        <f t="array" aca="1" ref="AL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5" s="67" cm="1">
        <f t="array" aca="1" ref="AM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5" s="67" cm="1">
        <f t="array" aca="1" ref="AN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5" s="67" cm="1">
        <f t="array" aca="1" ref="AO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5" s="67" cm="1">
        <f t="array" aca="1" ref="AP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5" s="67" cm="1">
        <f t="array" aca="1" ref="AQ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5" s="67" cm="1">
        <f t="array" aca="1" ref="AR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5" s="67" cm="1">
        <f t="array" aca="1" ref="AS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5" s="67" cm="1">
        <f t="array" aca="1" ref="AT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5" s="67" cm="1">
        <f t="array" aca="1" ref="AU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5" s="67" cm="1">
        <f t="array" aca="1" ref="AV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5" s="67" cm="1">
        <f t="array" aca="1" ref="AW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5" s="67" cm="1">
        <f t="array" aca="1" ref="AX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5" s="67" cm="1">
        <f t="array" aca="1" ref="AY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5" s="67" cm="1">
        <f t="array" aca="1" ref="AZ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5" s="67" cm="1">
        <f t="array" aca="1" ref="BA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6" spans="1:53" x14ac:dyDescent="0.3">
      <c r="A6" s="78" t="str">
        <f>IFERROR(Mérföldkövek[[#This Row],[Feladat ID]],"")</f>
        <v>ProjektSzám-GyI-E.01</v>
      </c>
      <c r="B6" s="70" t="str">
        <f>IFERROR(Mérföldkövek[[#This Row],[Feladat leírás]],"")</f>
        <v>Megrendelés átadó megbeszélés</v>
      </c>
      <c r="C6" s="71">
        <f ca="1">IFERROR(Mérföldkövek[[#This Row],[Kezdés]],"")</f>
        <v>45824</v>
      </c>
      <c r="D6" s="71">
        <f ca="1">IFERROR(Mérföldkövek[[#This Row],[Befejezés]],"")</f>
        <v>45824</v>
      </c>
      <c r="E6" s="70" t="str">
        <f>IFERROR(Mérföldkövek[[#This Row],[Kockázat]],"")</f>
        <v>Terv szerint</v>
      </c>
      <c r="F6" s="70" t="str">
        <f>IFERROR(Mérföldkövek[[#This Row],[Részleg 02]],"")</f>
        <v>Gyártás Iroda</v>
      </c>
      <c r="G6" s="70" t="str">
        <f>IFERROR(Mérföldkövek[[#This Row],[Részleg 01]],"")</f>
        <v>Műszaki tervezés</v>
      </c>
      <c r="H6" s="82">
        <f>IFERROR(Mérföldkövek[[#This Row],[Volumen]],"")</f>
        <v>1</v>
      </c>
      <c r="I6" s="70">
        <f>IFERROR(Mérföldkövek[[#This Row],[Humánerő]],"")</f>
        <v>1</v>
      </c>
      <c r="J6" s="80">
        <f>IFERROR(Mérföldkövek[[#This Row],[Egység idő]],"")</f>
        <v>4.1666666666666664E-2</v>
      </c>
      <c r="K6" s="80">
        <f>IFERROR(Mérföldkövek[[#This Row],[Tervezett Munkaidő]],"")</f>
        <v>4.1666666666666664E-2</v>
      </c>
      <c r="L6" s="67" cm="1">
        <f t="array" aca="1" ref="L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6" s="67" cm="1">
        <f t="array" aca="1" ref="M6" ca="1">IFERROR(IF(AND(INDIRECT("Mérföldkövek[@Kezdés]")&lt;=M$3,M$3&lt;=INDIRECT("Mérföldkövek[@Befejezés]"),NETWORKDAYS(M$3,M$3,0)), INDIRECT("Mérföldkövek[@[Tervezett Munkaidő]]")/INDIRECT("Mérföldkövek[@[Napok száma]]"),0),0)</f>
        <v>4.1666666666666664E-2</v>
      </c>
      <c r="N6" s="67" cm="1">
        <f t="array" aca="1" ref="N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6" s="67" cm="1">
        <f t="array" aca="1" ref="O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6" s="67" cm="1">
        <f t="array" aca="1" ref="P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6" s="67" cm="1">
        <f t="array" aca="1" ref="Q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6" s="67" cm="1">
        <f t="array" aca="1" ref="R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6" s="67" cm="1">
        <f t="array" aca="1" ref="S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6" s="67" cm="1">
        <f t="array" aca="1" ref="T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6" s="67" cm="1">
        <f t="array" aca="1" ref="U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6" s="67" cm="1">
        <f t="array" aca="1" ref="V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6" s="67" cm="1">
        <f t="array" aca="1" ref="W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6" s="67" cm="1">
        <f t="array" aca="1" ref="X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6" s="67" cm="1">
        <f t="array" aca="1" ref="Y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6" s="67" cm="1">
        <f t="array" aca="1" ref="Z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6" s="67" cm="1">
        <f t="array" aca="1" ref="AA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6" s="67" cm="1">
        <f t="array" aca="1" ref="AB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6" s="67" cm="1">
        <f t="array" aca="1" ref="AC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6" s="67" cm="1">
        <f t="array" aca="1" ref="AD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6" s="67" cm="1">
        <f t="array" aca="1" ref="AE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6" s="67" cm="1">
        <f t="array" aca="1" ref="AF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6" s="67" cm="1">
        <f t="array" aca="1" ref="AG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6" s="67" cm="1">
        <f t="array" aca="1" ref="AH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6" s="67" cm="1">
        <f t="array" aca="1" ref="AI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6" s="67" cm="1">
        <f t="array" aca="1" ref="AJ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6" s="67" cm="1">
        <f t="array" aca="1" ref="AK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6" s="67" cm="1">
        <f t="array" aca="1" ref="AL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6" s="67" cm="1">
        <f t="array" aca="1" ref="AM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6" s="67" cm="1">
        <f t="array" aca="1" ref="AN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6" s="67" cm="1">
        <f t="array" aca="1" ref="AO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6" s="67" cm="1">
        <f t="array" aca="1" ref="AP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6" s="67" cm="1">
        <f t="array" aca="1" ref="AQ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6" s="67" cm="1">
        <f t="array" aca="1" ref="AR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6" s="67" cm="1">
        <f t="array" aca="1" ref="AS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6" s="67" cm="1">
        <f t="array" aca="1" ref="AT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6" s="67" cm="1">
        <f t="array" aca="1" ref="AU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6" s="67" cm="1">
        <f t="array" aca="1" ref="AV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6" s="67" cm="1">
        <f t="array" aca="1" ref="AW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6" s="67" cm="1">
        <f t="array" aca="1" ref="AX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6" s="67" cm="1">
        <f t="array" aca="1" ref="AY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6" s="67" cm="1">
        <f t="array" aca="1" ref="AZ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6" s="67" cm="1">
        <f t="array" aca="1" ref="BA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7" spans="1:53" x14ac:dyDescent="0.3">
      <c r="A7" s="78" t="str">
        <f>IFERROR(Mérföldkövek[[#This Row],[Feladat ID]],"")</f>
        <v>ProjektSzám-GyI-E.02</v>
      </c>
      <c r="B7" s="70" t="str">
        <f>IFERROR(Mérföldkövek[[#This Row],[Feladat leírás]],"")</f>
        <v>Információk beszerzése</v>
      </c>
      <c r="C7" s="71">
        <f ca="1">IFERROR(Mérföldkövek[[#This Row],[Kezdés]],"")</f>
        <v>45824</v>
      </c>
      <c r="D7" s="71">
        <f ca="1">IFERROR(Mérföldkövek[[#This Row],[Befejezés]],"")</f>
        <v>45824</v>
      </c>
      <c r="E7" s="70" t="str">
        <f>IFERROR(Mérföldkövek[[#This Row],[Kockázat]],"")</f>
        <v>Terv szerint</v>
      </c>
      <c r="F7" s="70" t="str">
        <f>IFERROR(Mérföldkövek[[#This Row],[Részleg 02]],"")</f>
        <v>Gyártás Iroda</v>
      </c>
      <c r="G7" s="70" t="str">
        <f>IFERROR(Mérföldkövek[[#This Row],[Részleg 01]],"")</f>
        <v>Műszaki tervezés</v>
      </c>
      <c r="H7" s="82">
        <f>IFERROR(Mérföldkövek[[#This Row],[Volumen]],"")</f>
        <v>1</v>
      </c>
      <c r="I7" s="70">
        <f>IFERROR(Mérföldkövek[[#This Row],[Humánerő]],"")</f>
        <v>1</v>
      </c>
      <c r="J7" s="80">
        <f>IFERROR(Mérföldkövek[[#This Row],[Egység idő]],"")</f>
        <v>4.1666666666666664E-2</v>
      </c>
      <c r="K7" s="80">
        <f>IFERROR(Mérföldkövek[[#This Row],[Tervezett Munkaidő]],"")</f>
        <v>4.1666666666666664E-2</v>
      </c>
      <c r="L7" s="67" cm="1">
        <f t="array" aca="1" ref="L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7" s="67" cm="1">
        <f t="array" aca="1" ref="M7" ca="1">IFERROR(IF(AND(INDIRECT("Mérföldkövek[@Kezdés]")&lt;=M$3,M$3&lt;=INDIRECT("Mérföldkövek[@Befejezés]"),NETWORKDAYS(M$3,M$3,0)), INDIRECT("Mérföldkövek[@[Tervezett Munkaidő]]")/INDIRECT("Mérföldkövek[@[Napok száma]]"),0),0)</f>
        <v>4.1666666666666664E-2</v>
      </c>
      <c r="N7" s="67" cm="1">
        <f t="array" aca="1" ref="N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7" s="67" cm="1">
        <f t="array" aca="1" ref="O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7" s="67" cm="1">
        <f t="array" aca="1" ref="P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7" s="67" cm="1">
        <f t="array" aca="1" ref="Q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7" s="67" cm="1">
        <f t="array" aca="1" ref="R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7" s="67" cm="1">
        <f t="array" aca="1" ref="S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7" s="67" cm="1">
        <f t="array" aca="1" ref="T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7" s="67" cm="1">
        <f t="array" aca="1" ref="U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7" s="67" cm="1">
        <f t="array" aca="1" ref="V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7" s="67" cm="1">
        <f t="array" aca="1" ref="W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7" s="67" cm="1">
        <f t="array" aca="1" ref="X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7" s="67" cm="1">
        <f t="array" aca="1" ref="Y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7" s="67" cm="1">
        <f t="array" aca="1" ref="Z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7" s="67" cm="1">
        <f t="array" aca="1" ref="AA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7" s="67" cm="1">
        <f t="array" aca="1" ref="AB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7" s="67" cm="1">
        <f t="array" aca="1" ref="AC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7" s="67" cm="1">
        <f t="array" aca="1" ref="AD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7" s="67" cm="1">
        <f t="array" aca="1" ref="AE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7" s="67" cm="1">
        <f t="array" aca="1" ref="AF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7" s="67" cm="1">
        <f t="array" aca="1" ref="AG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7" s="67" cm="1">
        <f t="array" aca="1" ref="AH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7" s="67" cm="1">
        <f t="array" aca="1" ref="AI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7" s="67" cm="1">
        <f t="array" aca="1" ref="AJ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7" s="67" cm="1">
        <f t="array" aca="1" ref="AK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7" s="67" cm="1">
        <f t="array" aca="1" ref="AL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7" s="67" cm="1">
        <f t="array" aca="1" ref="AM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7" s="67" cm="1">
        <f t="array" aca="1" ref="AN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7" s="67" cm="1">
        <f t="array" aca="1" ref="AO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7" s="67" cm="1">
        <f t="array" aca="1" ref="AP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7" s="67" cm="1">
        <f t="array" aca="1" ref="AQ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7" s="67" cm="1">
        <f t="array" aca="1" ref="AR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7" s="67" cm="1">
        <f t="array" aca="1" ref="AS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7" s="67" cm="1">
        <f t="array" aca="1" ref="AT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7" s="67" cm="1">
        <f t="array" aca="1" ref="AU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7" s="67" cm="1">
        <f t="array" aca="1" ref="AV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7" s="67" cm="1">
        <f t="array" aca="1" ref="AW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7" s="67" cm="1">
        <f t="array" aca="1" ref="AX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7" s="67" cm="1">
        <f t="array" aca="1" ref="AY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7" s="67" cm="1">
        <f t="array" aca="1" ref="AZ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7" s="67" cm="1">
        <f t="array" aca="1" ref="BA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8" spans="1:53" x14ac:dyDescent="0.3">
      <c r="A8" s="78" t="str">
        <f>IFERROR(Mérföldkövek[[#This Row],[Feladat ID]],"")</f>
        <v>ProjektSzám-GyI-E.02.01</v>
      </c>
      <c r="B8" s="70">
        <f>IFERROR(Mérföldkövek[[#This Row],[Feladat leírás]],"")</f>
        <v>0</v>
      </c>
      <c r="C8" s="71">
        <f ca="1">IFERROR(Mérföldkövek[[#This Row],[Kezdés]],"")</f>
        <v>45825</v>
      </c>
      <c r="D8" s="71">
        <f ca="1">IFERROR(Mérföldkövek[[#This Row],[Befejezés]],"")</f>
        <v>2</v>
      </c>
      <c r="E8" s="70" t="str">
        <f>IFERROR(Mérföldkövek[[#This Row],[Kockázat]],"")</f>
        <v>Terv szerint</v>
      </c>
      <c r="F8" s="70" t="str">
        <f>IFERROR(Mérföldkövek[[#This Row],[Részleg 02]],"")</f>
        <v>Gyártás Iroda</v>
      </c>
      <c r="G8" s="70" t="str">
        <f>IFERROR(Mérföldkövek[[#This Row],[Részleg 01]],"")</f>
        <v>Műszaki tervezés</v>
      </c>
      <c r="H8" s="82">
        <f>IFERROR(Mérföldkövek[[#This Row],[Volumen]],"")</f>
        <v>1</v>
      </c>
      <c r="I8" s="70">
        <f>IFERROR(Mérföldkövek[[#This Row],[Humánerő]],"")</f>
        <v>0</v>
      </c>
      <c r="J8" s="80">
        <f>IFERROR(Mérföldkövek[[#This Row],[Egység idő]],"")</f>
        <v>0</v>
      </c>
      <c r="K8" s="80">
        <f>IFERROR(Mérföldkövek[[#This Row],[Tervezett Munkaidő]],"")</f>
        <v>0</v>
      </c>
      <c r="L8" s="67" cm="1">
        <f t="array" aca="1" ref="L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8" s="67" cm="1">
        <f t="array" aca="1" ref="M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8" s="67" cm="1">
        <f t="array" aca="1" ref="N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8" s="67" cm="1">
        <f t="array" aca="1" ref="O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8" s="67" cm="1">
        <f t="array" aca="1" ref="P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8" s="67" cm="1">
        <f t="array" aca="1" ref="Q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8" s="67" cm="1">
        <f t="array" aca="1" ref="R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8" s="67" cm="1">
        <f t="array" aca="1" ref="S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8" s="67" cm="1">
        <f t="array" aca="1" ref="T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8" s="67" cm="1">
        <f t="array" aca="1" ref="U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8" s="67" cm="1">
        <f t="array" aca="1" ref="V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8" s="67" cm="1">
        <f t="array" aca="1" ref="W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8" s="67" cm="1">
        <f t="array" aca="1" ref="X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8" s="67" cm="1">
        <f t="array" aca="1" ref="Y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8" s="67" cm="1">
        <f t="array" aca="1" ref="Z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8" s="67" cm="1">
        <f t="array" aca="1" ref="AA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8" s="67" cm="1">
        <f t="array" aca="1" ref="AB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8" s="67" cm="1">
        <f t="array" aca="1" ref="AC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8" s="67" cm="1">
        <f t="array" aca="1" ref="AD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8" s="67" cm="1">
        <f t="array" aca="1" ref="AE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8" s="67" cm="1">
        <f t="array" aca="1" ref="AF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8" s="67" cm="1">
        <f t="array" aca="1" ref="AG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8" s="67" cm="1">
        <f t="array" aca="1" ref="AH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8" s="67" cm="1">
        <f t="array" aca="1" ref="AI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8" s="67" cm="1">
        <f t="array" aca="1" ref="AJ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8" s="67" cm="1">
        <f t="array" aca="1" ref="AK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8" s="67" cm="1">
        <f t="array" aca="1" ref="AL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8" s="67" cm="1">
        <f t="array" aca="1" ref="AM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8" s="67" cm="1">
        <f t="array" aca="1" ref="AN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8" s="67" cm="1">
        <f t="array" aca="1" ref="AO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8" s="67" cm="1">
        <f t="array" aca="1" ref="AP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8" s="67" cm="1">
        <f t="array" aca="1" ref="AQ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8" s="67" cm="1">
        <f t="array" aca="1" ref="AR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8" s="67" cm="1">
        <f t="array" aca="1" ref="AS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8" s="67" cm="1">
        <f t="array" aca="1" ref="AT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8" s="67" cm="1">
        <f t="array" aca="1" ref="AU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8" s="67" cm="1">
        <f t="array" aca="1" ref="AV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8" s="67" cm="1">
        <f t="array" aca="1" ref="AW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8" s="67" cm="1">
        <f t="array" aca="1" ref="AX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8" s="67" cm="1">
        <f t="array" aca="1" ref="AY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8" s="67" cm="1">
        <f t="array" aca="1" ref="AZ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8" s="67" cm="1">
        <f t="array" aca="1" ref="BA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9" spans="1:53" x14ac:dyDescent="0.3">
      <c r="A9" s="78" t="str">
        <f>IFERROR(Mérföldkövek[[#This Row],[Feladat ID]],"")</f>
        <v>ProjektSzám-GyI-E.03</v>
      </c>
      <c r="B9" s="70" t="str">
        <f>IFERROR(Mérföldkövek[[#This Row],[Feladat leírás]],"")</f>
        <v>Megerndelőlap elenőrzése</v>
      </c>
      <c r="C9" s="71">
        <f ca="1">IFERROR(Mérföldkövek[[#This Row],[Kezdés]],"")</f>
        <v>45825</v>
      </c>
      <c r="D9" s="71">
        <f ca="1">IFERROR(Mérföldkövek[[#This Row],[Befejezés]],"")</f>
        <v>45825</v>
      </c>
      <c r="E9" s="70" t="str">
        <f>IFERROR(Mérföldkövek[[#This Row],[Kockázat]],"")</f>
        <v>Terv szerint</v>
      </c>
      <c r="F9" s="70" t="str">
        <f>IFERROR(Mérföldkövek[[#This Row],[Részleg 02]],"")</f>
        <v>Gyártás Iroda</v>
      </c>
      <c r="G9" s="70" t="str">
        <f>IFERROR(Mérföldkövek[[#This Row],[Részleg 01]],"")</f>
        <v>Műszaki tervezés</v>
      </c>
      <c r="H9" s="82">
        <f>IFERROR(Mérföldkövek[[#This Row],[Volumen]],"")</f>
        <v>1</v>
      </c>
      <c r="I9" s="70">
        <f>IFERROR(Mérföldkövek[[#This Row],[Humánerő]],"")</f>
        <v>1</v>
      </c>
      <c r="J9" s="80">
        <f>IFERROR(Mérföldkövek[[#This Row],[Egység idő]],"")</f>
        <v>4.1666666666666664E-2</v>
      </c>
      <c r="K9" s="80">
        <f>IFERROR(Mérföldkövek[[#This Row],[Tervezett Munkaidő]],"")</f>
        <v>4.1666666666666664E-2</v>
      </c>
      <c r="L9" s="67" cm="1">
        <f t="array" aca="1" ref="L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9" s="67" cm="1">
        <f t="array" aca="1" ref="M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9" s="67" cm="1">
        <f t="array" aca="1" ref="N9" ca="1">IFERROR(IF(AND(INDIRECT("Mérföldkövek[@Kezdés]")&lt;=N$3,N$3&lt;=INDIRECT("Mérföldkövek[@Befejezés]"),NETWORKDAYS(N$3,N$3,0)), INDIRECT("Mérföldkövek[@[Tervezett Munkaidő]]")/INDIRECT("Mérföldkövek[@[Napok száma]]"),0),0)</f>
        <v>4.1666666666666664E-2</v>
      </c>
      <c r="O9" s="67" cm="1">
        <f t="array" aca="1" ref="O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9" s="67" cm="1">
        <f t="array" aca="1" ref="P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9" s="67" cm="1">
        <f t="array" aca="1" ref="Q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9" s="67" cm="1">
        <f t="array" aca="1" ref="R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9" s="67" cm="1">
        <f t="array" aca="1" ref="S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9" s="67" cm="1">
        <f t="array" aca="1" ref="T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9" s="67" cm="1">
        <f t="array" aca="1" ref="U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9" s="67" cm="1">
        <f t="array" aca="1" ref="V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9" s="67" cm="1">
        <f t="array" aca="1" ref="W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9" s="67" cm="1">
        <f t="array" aca="1" ref="X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9" s="67" cm="1">
        <f t="array" aca="1" ref="Y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9" s="67" cm="1">
        <f t="array" aca="1" ref="Z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9" s="67" cm="1">
        <f t="array" aca="1" ref="AA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9" s="67" cm="1">
        <f t="array" aca="1" ref="AB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9" s="67" cm="1">
        <f t="array" aca="1" ref="AC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9" s="67" cm="1">
        <f t="array" aca="1" ref="AD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9" s="67" cm="1">
        <f t="array" aca="1" ref="AE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9" s="67" cm="1">
        <f t="array" aca="1" ref="AF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9" s="67" cm="1">
        <f t="array" aca="1" ref="AG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9" s="67" cm="1">
        <f t="array" aca="1" ref="AH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9" s="67" cm="1">
        <f t="array" aca="1" ref="AI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9" s="67" cm="1">
        <f t="array" aca="1" ref="AJ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9" s="67" cm="1">
        <f t="array" aca="1" ref="AK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9" s="67" cm="1">
        <f t="array" aca="1" ref="AL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9" s="67" cm="1">
        <f t="array" aca="1" ref="AM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9" s="67" cm="1">
        <f t="array" aca="1" ref="AN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9" s="67" cm="1">
        <f t="array" aca="1" ref="AO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9" s="67" cm="1">
        <f t="array" aca="1" ref="AP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9" s="67" cm="1">
        <f t="array" aca="1" ref="AQ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9" s="67" cm="1">
        <f t="array" aca="1" ref="AR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9" s="67" cm="1">
        <f t="array" aca="1" ref="AS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9" s="67" cm="1">
        <f t="array" aca="1" ref="AT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9" s="67" cm="1">
        <f t="array" aca="1" ref="AU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9" s="67" cm="1">
        <f t="array" aca="1" ref="AV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9" s="67" cm="1">
        <f t="array" aca="1" ref="AW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9" s="67" cm="1">
        <f t="array" aca="1" ref="AX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9" s="67" cm="1">
        <f t="array" aca="1" ref="AY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9" s="67" cm="1">
        <f t="array" aca="1" ref="AZ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9" s="67" cm="1">
        <f t="array" aca="1" ref="BA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0" spans="1:53" x14ac:dyDescent="0.3">
      <c r="A10" s="78" t="str">
        <f>IFERROR(Mérföldkövek[[#This Row],[Feladat ID]],"")</f>
        <v>ProjektSzám-GyI-E.04</v>
      </c>
      <c r="B10" s="70" t="str">
        <f>IFERROR(Mérföldkövek[[#This Row],[Feladat leírás]],"")</f>
        <v>Információk elenőrzése</v>
      </c>
      <c r="C10" s="71">
        <f ca="1">IFERROR(Mérföldkövek[[#This Row],[Kezdés]],"")</f>
        <v>45825</v>
      </c>
      <c r="D10" s="71">
        <f ca="1">IFERROR(Mérföldkövek[[#This Row],[Befejezés]],"")</f>
        <v>45825</v>
      </c>
      <c r="E10" s="70" t="str">
        <f>IFERROR(Mérföldkövek[[#This Row],[Kockázat]],"")</f>
        <v>Terv szerint</v>
      </c>
      <c r="F10" s="70" t="str">
        <f>IFERROR(Mérföldkövek[[#This Row],[Részleg 02]],"")</f>
        <v>Gyártás Iroda</v>
      </c>
      <c r="G10" s="70" t="str">
        <f>IFERROR(Mérföldkövek[[#This Row],[Részleg 01]],"")</f>
        <v>Műszaki tervezés</v>
      </c>
      <c r="H10" s="82">
        <f>IFERROR(Mérföldkövek[[#This Row],[Volumen]],"")</f>
        <v>1</v>
      </c>
      <c r="I10" s="70">
        <f>IFERROR(Mérföldkövek[[#This Row],[Humánerő]],"")</f>
        <v>1</v>
      </c>
      <c r="J10" s="80">
        <f>IFERROR(Mérföldkövek[[#This Row],[Egység idő]],"")</f>
        <v>4.1666666666666664E-2</v>
      </c>
      <c r="K10" s="80">
        <f>IFERROR(Mérföldkövek[[#This Row],[Tervezett Munkaidő]],"")</f>
        <v>4.1666666666666664E-2</v>
      </c>
      <c r="L10" s="67" cm="1">
        <f t="array" aca="1" ref="L1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0" s="67" cm="1">
        <f t="array" aca="1" ref="M1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0" s="67" cm="1">
        <f t="array" aca="1" ref="N10" ca="1">IFERROR(IF(AND(INDIRECT("Mérföldkövek[@Kezdés]")&lt;=N$3,N$3&lt;=INDIRECT("Mérföldkövek[@Befejezés]"),NETWORKDAYS(N$3,N$3,0)), INDIRECT("Mérföldkövek[@[Tervezett Munkaidő]]")/INDIRECT("Mérföldkövek[@[Napok száma]]"),0),0)</f>
        <v>4.1666666666666664E-2</v>
      </c>
      <c r="O10" s="67" cm="1">
        <f t="array" aca="1" ref="O1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0" s="67" cm="1">
        <f t="array" aca="1" ref="P1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0" s="67" cm="1">
        <f t="array" aca="1" ref="Q1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0" s="67" cm="1">
        <f t="array" aca="1" ref="R1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0" s="67" cm="1">
        <f t="array" aca="1" ref="S1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0" s="67" cm="1">
        <f t="array" aca="1" ref="T1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0" s="67" cm="1">
        <f t="array" aca="1" ref="U1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0" s="67" cm="1">
        <f t="array" aca="1" ref="V1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0" s="67" cm="1">
        <f t="array" aca="1" ref="W1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0" s="67" cm="1">
        <f t="array" aca="1" ref="X1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0" s="67" cm="1">
        <f t="array" aca="1" ref="Y1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0" s="67" cm="1">
        <f t="array" aca="1" ref="Z1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0" s="67" cm="1">
        <f t="array" aca="1" ref="AA1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0" s="67" cm="1">
        <f t="array" aca="1" ref="AB1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0" s="67" cm="1">
        <f t="array" aca="1" ref="AC1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0" s="67" cm="1">
        <f t="array" aca="1" ref="AD1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0" s="67" cm="1">
        <f t="array" aca="1" ref="AE1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0" s="67" cm="1">
        <f t="array" aca="1" ref="AF1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0" s="67" cm="1">
        <f t="array" aca="1" ref="AG1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0" s="67" cm="1">
        <f t="array" aca="1" ref="AH1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0" s="67" cm="1">
        <f t="array" aca="1" ref="AI1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0" s="67" cm="1">
        <f t="array" aca="1" ref="AJ1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0" s="67" cm="1">
        <f t="array" aca="1" ref="AK1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0" s="67" cm="1">
        <f t="array" aca="1" ref="AL1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0" s="67" cm="1">
        <f t="array" aca="1" ref="AM1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0" s="67" cm="1">
        <f t="array" aca="1" ref="AN1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0" s="67" cm="1">
        <f t="array" aca="1" ref="AO1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0" s="67" cm="1">
        <f t="array" aca="1" ref="AP1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0" s="67" cm="1">
        <f t="array" aca="1" ref="AQ1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0" s="67" cm="1">
        <f t="array" aca="1" ref="AR1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0" s="67" cm="1">
        <f t="array" aca="1" ref="AS1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0" s="67" cm="1">
        <f t="array" aca="1" ref="AT1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0" s="67" cm="1">
        <f t="array" aca="1" ref="AU1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0" s="67" cm="1">
        <f t="array" aca="1" ref="AV1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0" s="67" cm="1">
        <f t="array" aca="1" ref="AW1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0" s="67" cm="1">
        <f t="array" aca="1" ref="AX1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0" s="67" cm="1">
        <f t="array" aca="1" ref="AY1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0" s="67" cm="1">
        <f t="array" aca="1" ref="AZ1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0" s="67" cm="1">
        <f t="array" aca="1" ref="BA1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1" spans="1:53" x14ac:dyDescent="0.3">
      <c r="A11" s="78" t="str">
        <f>IFERROR(Mérföldkövek[[#This Row],[Feladat ID]],"")</f>
        <v>ProjektSzám-GyI-E.05</v>
      </c>
      <c r="B11" s="70" t="str">
        <f>IFERROR(Mérföldkövek[[#This Row],[Feladat leírás]],"")</f>
        <v>Meghajtón a mappa előkészítése</v>
      </c>
      <c r="C11" s="71">
        <f ca="1">IFERROR(Mérföldkövek[[#This Row],[Kezdés]],"")</f>
        <v>45825</v>
      </c>
      <c r="D11" s="71">
        <f ca="1">IFERROR(Mérföldkövek[[#This Row],[Befejezés]],"")</f>
        <v>45825</v>
      </c>
      <c r="E11" s="70" t="str">
        <f>IFERROR(Mérföldkövek[[#This Row],[Kockázat]],"")</f>
        <v>Terv szerint</v>
      </c>
      <c r="F11" s="70" t="str">
        <f>IFERROR(Mérföldkövek[[#This Row],[Részleg 02]],"")</f>
        <v>Gyártás Iroda</v>
      </c>
      <c r="G11" s="70" t="str">
        <f>IFERROR(Mérföldkövek[[#This Row],[Részleg 01]],"")</f>
        <v>Műszaki tervezés</v>
      </c>
      <c r="H11" s="82">
        <f>IFERROR(Mérföldkövek[[#This Row],[Volumen]],"")</f>
        <v>1</v>
      </c>
      <c r="I11" s="70">
        <f>IFERROR(Mérföldkövek[[#This Row],[Humánerő]],"")</f>
        <v>1</v>
      </c>
      <c r="J11" s="80">
        <f>IFERROR(Mérföldkövek[[#This Row],[Egység idő]],"")</f>
        <v>4.1666666666666664E-2</v>
      </c>
      <c r="K11" s="80">
        <f>IFERROR(Mérföldkövek[[#This Row],[Tervezett Munkaidő]],"")</f>
        <v>4.1666666666666664E-2</v>
      </c>
      <c r="L11" s="67" cm="1">
        <f t="array" aca="1" ref="L1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1" s="67" cm="1">
        <f t="array" aca="1" ref="M1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1" s="67" cm="1">
        <f t="array" aca="1" ref="N11" ca="1">IFERROR(IF(AND(INDIRECT("Mérföldkövek[@Kezdés]")&lt;=N$3,N$3&lt;=INDIRECT("Mérföldkövek[@Befejezés]"),NETWORKDAYS(N$3,N$3,0)), INDIRECT("Mérföldkövek[@[Tervezett Munkaidő]]")/INDIRECT("Mérföldkövek[@[Napok száma]]"),0),0)</f>
        <v>4.1666666666666664E-2</v>
      </c>
      <c r="O11" s="67" cm="1">
        <f t="array" aca="1" ref="O1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1" s="67" cm="1">
        <f t="array" aca="1" ref="P1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1" s="67" cm="1">
        <f t="array" aca="1" ref="Q1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1" s="67" cm="1">
        <f t="array" aca="1" ref="R1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1" s="67" cm="1">
        <f t="array" aca="1" ref="S1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1" s="67" cm="1">
        <f t="array" aca="1" ref="T1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1" s="67" cm="1">
        <f t="array" aca="1" ref="U1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1" s="67" cm="1">
        <f t="array" aca="1" ref="V1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1" s="67" cm="1">
        <f t="array" aca="1" ref="W1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1" s="67" cm="1">
        <f t="array" aca="1" ref="X1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1" s="67" cm="1">
        <f t="array" aca="1" ref="Y1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1" s="67" cm="1">
        <f t="array" aca="1" ref="Z1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1" s="67" cm="1">
        <f t="array" aca="1" ref="AA1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1" s="67" cm="1">
        <f t="array" aca="1" ref="AB1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1" s="67" cm="1">
        <f t="array" aca="1" ref="AC1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1" s="67" cm="1">
        <f t="array" aca="1" ref="AD1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1" s="67" cm="1">
        <f t="array" aca="1" ref="AE1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1" s="67" cm="1">
        <f t="array" aca="1" ref="AF1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1" s="67" cm="1">
        <f t="array" aca="1" ref="AG1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1" s="67" cm="1">
        <f t="array" aca="1" ref="AH1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1" s="67" cm="1">
        <f t="array" aca="1" ref="AI1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1" s="67" cm="1">
        <f t="array" aca="1" ref="AJ1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1" s="67" cm="1">
        <f t="array" aca="1" ref="AK1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1" s="67" cm="1">
        <f t="array" aca="1" ref="AL1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1" s="67" cm="1">
        <f t="array" aca="1" ref="AM1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1" s="67" cm="1">
        <f t="array" aca="1" ref="AN1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1" s="67" cm="1">
        <f t="array" aca="1" ref="AO1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1" s="67" cm="1">
        <f t="array" aca="1" ref="AP1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1" s="67" cm="1">
        <f t="array" aca="1" ref="AQ1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1" s="67" cm="1">
        <f t="array" aca="1" ref="AR1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1" s="67" cm="1">
        <f t="array" aca="1" ref="AS1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1" s="67" cm="1">
        <f t="array" aca="1" ref="AT1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1" s="67" cm="1">
        <f t="array" aca="1" ref="AU1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1" s="67" cm="1">
        <f t="array" aca="1" ref="AV1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1" s="67" cm="1">
        <f t="array" aca="1" ref="AW1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1" s="67" cm="1">
        <f t="array" aca="1" ref="AX1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1" s="67" cm="1">
        <f t="array" aca="1" ref="AY1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1" s="67" cm="1">
        <f t="array" aca="1" ref="AZ1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1" s="67" cm="1">
        <f t="array" aca="1" ref="BA1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2" spans="1:53" x14ac:dyDescent="0.3">
      <c r="A12" s="78" t="str">
        <f>IFERROR(Mérföldkövek[[#This Row],[Feladat ID]],"")</f>
        <v>ProjektSzám-GyI-E.06</v>
      </c>
      <c r="B12" s="70" t="str">
        <f>IFERROR(Mérföldkövek[[#This Row],[Feladat leírás]],"")</f>
        <v>Kiíróba átvezetés</v>
      </c>
      <c r="C12" s="71">
        <f ca="1">IFERROR(Mérföldkövek[[#This Row],[Kezdés]],"")</f>
        <v>45825</v>
      </c>
      <c r="D12" s="71">
        <f ca="1">IFERROR(Mérföldkövek[[#This Row],[Befejezés]],"")</f>
        <v>45825</v>
      </c>
      <c r="E12" s="70" t="str">
        <f>IFERROR(Mérföldkövek[[#This Row],[Kockázat]],"")</f>
        <v>Terv szerint</v>
      </c>
      <c r="F12" s="70" t="str">
        <f>IFERROR(Mérföldkövek[[#This Row],[Részleg 02]],"")</f>
        <v>Gyártás Iroda</v>
      </c>
      <c r="G12" s="70" t="str">
        <f>IFERROR(Mérföldkövek[[#This Row],[Részleg 01]],"")</f>
        <v>Műszaki tervezés</v>
      </c>
      <c r="H12" s="82">
        <f>IFERROR(Mérföldkövek[[#This Row],[Volumen]],"")</f>
        <v>1</v>
      </c>
      <c r="I12" s="70">
        <f>IFERROR(Mérföldkövek[[#This Row],[Humánerő]],"")</f>
        <v>1</v>
      </c>
      <c r="J12" s="80">
        <f>IFERROR(Mérföldkövek[[#This Row],[Egység idő]],"")</f>
        <v>4.1666666666666664E-2</v>
      </c>
      <c r="K12" s="80">
        <f>IFERROR(Mérföldkövek[[#This Row],[Tervezett Munkaidő]],"")</f>
        <v>4.1666666666666664E-2</v>
      </c>
      <c r="L12" s="67" cm="1">
        <f t="array" aca="1" ref="L1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2" s="67" cm="1">
        <f t="array" aca="1" ref="M1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2" s="67" cm="1">
        <f t="array" aca="1" ref="N12" ca="1">IFERROR(IF(AND(INDIRECT("Mérföldkövek[@Kezdés]")&lt;=N$3,N$3&lt;=INDIRECT("Mérföldkövek[@Befejezés]"),NETWORKDAYS(N$3,N$3,0)), INDIRECT("Mérföldkövek[@[Tervezett Munkaidő]]")/INDIRECT("Mérföldkövek[@[Napok száma]]"),0),0)</f>
        <v>4.1666666666666664E-2</v>
      </c>
      <c r="O12" s="67" cm="1">
        <f t="array" aca="1" ref="O1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2" s="67" cm="1">
        <f t="array" aca="1" ref="P1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2" s="67" cm="1">
        <f t="array" aca="1" ref="Q1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2" s="67" cm="1">
        <f t="array" aca="1" ref="R1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2" s="67" cm="1">
        <f t="array" aca="1" ref="S1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2" s="67" cm="1">
        <f t="array" aca="1" ref="T1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2" s="67" cm="1">
        <f t="array" aca="1" ref="U1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2" s="67" cm="1">
        <f t="array" aca="1" ref="V1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2" s="67" cm="1">
        <f t="array" aca="1" ref="W1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2" s="67" cm="1">
        <f t="array" aca="1" ref="X1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2" s="67" cm="1">
        <f t="array" aca="1" ref="Y1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2" s="67" cm="1">
        <f t="array" aca="1" ref="Z1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2" s="67" cm="1">
        <f t="array" aca="1" ref="AA1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2" s="67" cm="1">
        <f t="array" aca="1" ref="AB1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2" s="67" cm="1">
        <f t="array" aca="1" ref="AC1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2" s="67" cm="1">
        <f t="array" aca="1" ref="AD1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2" s="67" cm="1">
        <f t="array" aca="1" ref="AE1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2" s="67" cm="1">
        <f t="array" aca="1" ref="AF1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2" s="67" cm="1">
        <f t="array" aca="1" ref="AG1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2" s="67" cm="1">
        <f t="array" aca="1" ref="AH1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2" s="67" cm="1">
        <f t="array" aca="1" ref="AI1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2" s="67" cm="1">
        <f t="array" aca="1" ref="AJ1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2" s="67" cm="1">
        <f t="array" aca="1" ref="AK1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2" s="67" cm="1">
        <f t="array" aca="1" ref="AL1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2" s="67" cm="1">
        <f t="array" aca="1" ref="AM1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2" s="67" cm="1">
        <f t="array" aca="1" ref="AN1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2" s="67" cm="1">
        <f t="array" aca="1" ref="AO1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2" s="67" cm="1">
        <f t="array" aca="1" ref="AP1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2" s="67" cm="1">
        <f t="array" aca="1" ref="AQ1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2" s="67" cm="1">
        <f t="array" aca="1" ref="AR1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2" s="67" cm="1">
        <f t="array" aca="1" ref="AS1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2" s="67" cm="1">
        <f t="array" aca="1" ref="AT1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2" s="67" cm="1">
        <f t="array" aca="1" ref="AU1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2" s="67" cm="1">
        <f t="array" aca="1" ref="AV1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2" s="67" cm="1">
        <f t="array" aca="1" ref="AW1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2" s="67" cm="1">
        <f t="array" aca="1" ref="AX1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2" s="67" cm="1">
        <f t="array" aca="1" ref="AY1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2" s="67" cm="1">
        <f t="array" aca="1" ref="AZ1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2" s="67" cm="1">
        <f t="array" aca="1" ref="BA1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3" spans="1:53" x14ac:dyDescent="0.3">
      <c r="A13" s="78" t="str">
        <f>IFERROR(Mérföldkövek[[#This Row],[Feladat ID]],"")</f>
        <v>ProjektSzám-GyI-E.07</v>
      </c>
      <c r="B13" s="70" t="str">
        <f>IFERROR(Mérföldkövek[[#This Row],[Feladat leírás]],"")</f>
        <v>Kiíró elenőrzése</v>
      </c>
      <c r="C13" s="71">
        <f ca="1">IFERROR(Mérföldkövek[[#This Row],[Kezdés]],"")</f>
        <v>45826</v>
      </c>
      <c r="D13" s="71">
        <f ca="1">IFERROR(Mérföldkövek[[#This Row],[Befejezés]],"")</f>
        <v>45826</v>
      </c>
      <c r="E13" s="70" t="str">
        <f>IFERROR(Mérföldkövek[[#This Row],[Kockázat]],"")</f>
        <v>Terv szerint</v>
      </c>
      <c r="F13" s="70" t="str">
        <f>IFERROR(Mérföldkövek[[#This Row],[Részleg 02]],"")</f>
        <v>Gyártás Iroda</v>
      </c>
      <c r="G13" s="70" t="str">
        <f>IFERROR(Mérföldkövek[[#This Row],[Részleg 01]],"")</f>
        <v>Műszaki tervezés</v>
      </c>
      <c r="H13" s="82">
        <f>IFERROR(Mérföldkövek[[#This Row],[Volumen]],"")</f>
        <v>1</v>
      </c>
      <c r="I13" s="70">
        <f>IFERROR(Mérföldkövek[[#This Row],[Humánerő]],"")</f>
        <v>1</v>
      </c>
      <c r="J13" s="80">
        <f>IFERROR(Mérföldkövek[[#This Row],[Egység idő]],"")</f>
        <v>4.1666666666666664E-2</v>
      </c>
      <c r="K13" s="80">
        <f>IFERROR(Mérföldkövek[[#This Row],[Tervezett Munkaidő]],"")</f>
        <v>4.1666666666666664E-2</v>
      </c>
      <c r="L13" s="67" cm="1">
        <f t="array" aca="1" ref="L1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3" s="67" cm="1">
        <f t="array" aca="1" ref="M1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3" s="67" cm="1">
        <f t="array" aca="1" ref="N1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3" s="67" cm="1">
        <f t="array" aca="1" ref="O13" ca="1">IFERROR(IF(AND(INDIRECT("Mérföldkövek[@Kezdés]")&lt;=O$3,O$3&lt;=INDIRECT("Mérföldkövek[@Befejezés]"),NETWORKDAYS(O$3,O$3,0)), INDIRECT("Mérföldkövek[@[Tervezett Munkaidő]]")/INDIRECT("Mérföldkövek[@[Napok száma]]"),0),0)</f>
        <v>4.1666666666666664E-2</v>
      </c>
      <c r="P13" s="67" cm="1">
        <f t="array" aca="1" ref="P1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3" s="67" cm="1">
        <f t="array" aca="1" ref="Q1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3" s="67" cm="1">
        <f t="array" aca="1" ref="R1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3" s="67" cm="1">
        <f t="array" aca="1" ref="S1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3" s="67" cm="1">
        <f t="array" aca="1" ref="T1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3" s="67" cm="1">
        <f t="array" aca="1" ref="U1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3" s="67" cm="1">
        <f t="array" aca="1" ref="V1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3" s="67" cm="1">
        <f t="array" aca="1" ref="W1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3" s="67" cm="1">
        <f t="array" aca="1" ref="X1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3" s="67" cm="1">
        <f t="array" aca="1" ref="Y1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3" s="67" cm="1">
        <f t="array" aca="1" ref="Z1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3" s="67" cm="1">
        <f t="array" aca="1" ref="AA1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3" s="67" cm="1">
        <f t="array" aca="1" ref="AB1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3" s="67" cm="1">
        <f t="array" aca="1" ref="AC1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3" s="67" cm="1">
        <f t="array" aca="1" ref="AD1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3" s="67" cm="1">
        <f t="array" aca="1" ref="AE1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3" s="67" cm="1">
        <f t="array" aca="1" ref="AF1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3" s="67" cm="1">
        <f t="array" aca="1" ref="AG1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3" s="67" cm="1">
        <f t="array" aca="1" ref="AH1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3" s="67" cm="1">
        <f t="array" aca="1" ref="AI1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3" s="67" cm="1">
        <f t="array" aca="1" ref="AJ1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3" s="67" cm="1">
        <f t="array" aca="1" ref="AK1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3" s="67" cm="1">
        <f t="array" aca="1" ref="AL1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3" s="67" cm="1">
        <f t="array" aca="1" ref="AM1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3" s="67" cm="1">
        <f t="array" aca="1" ref="AN1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3" s="67" cm="1">
        <f t="array" aca="1" ref="AO1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3" s="67" cm="1">
        <f t="array" aca="1" ref="AP1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3" s="67" cm="1">
        <f t="array" aca="1" ref="AQ1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3" s="67" cm="1">
        <f t="array" aca="1" ref="AR1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3" s="67" cm="1">
        <f t="array" aca="1" ref="AS1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3" s="67" cm="1">
        <f t="array" aca="1" ref="AT1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3" s="67" cm="1">
        <f t="array" aca="1" ref="AU1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3" s="67" cm="1">
        <f t="array" aca="1" ref="AV1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3" s="67" cm="1">
        <f t="array" aca="1" ref="AW1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3" s="67" cm="1">
        <f t="array" aca="1" ref="AX1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3" s="67" cm="1">
        <f t="array" aca="1" ref="AY1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3" s="67" cm="1">
        <f t="array" aca="1" ref="AZ1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3" s="67" cm="1">
        <f t="array" aca="1" ref="BA1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4" spans="1:53" x14ac:dyDescent="0.3">
      <c r="A14" s="78" t="str">
        <f>IFERROR(Mérföldkövek[[#This Row],[Feladat ID]],"")</f>
        <v>ProjektSzám-GyI-E.08</v>
      </c>
      <c r="B14" s="70" t="str">
        <f>IFERROR(Mérföldkövek[[#This Row],[Feladat leírás]],"")</f>
        <v>Gyártás inditó megbeszéléssel</v>
      </c>
      <c r="C14" s="71">
        <f ca="1">IFERROR(Mérföldkövek[[#This Row],[Kezdés]],"")</f>
        <v>45827</v>
      </c>
      <c r="D14" s="71">
        <f ca="1">IFERROR(Mérföldkövek[[#This Row],[Befejezés]],"")</f>
        <v>45827</v>
      </c>
      <c r="E14" s="70" t="str">
        <f>IFERROR(Mérföldkövek[[#This Row],[Kockázat]],"")</f>
        <v>Terv szerint</v>
      </c>
      <c r="F14" s="70" t="str">
        <f>IFERROR(Mérföldkövek[[#This Row],[Részleg 02]],"")</f>
        <v>Gyártás Iroda</v>
      </c>
      <c r="G14" s="70" t="str">
        <f>IFERROR(Mérföldkövek[[#This Row],[Részleg 01]],"")</f>
        <v>Műszaki tervezés</v>
      </c>
      <c r="H14" s="82">
        <f>IFERROR(Mérföldkövek[[#This Row],[Volumen]],"")</f>
        <v>1</v>
      </c>
      <c r="I14" s="70">
        <f>IFERROR(Mérföldkövek[[#This Row],[Humánerő]],"")</f>
        <v>1</v>
      </c>
      <c r="J14" s="80">
        <f>IFERROR(Mérföldkövek[[#This Row],[Egység idő]],"")</f>
        <v>4.1666666666666664E-2</v>
      </c>
      <c r="K14" s="80">
        <f>IFERROR(Mérföldkövek[[#This Row],[Tervezett Munkaidő]],"")</f>
        <v>4.1666666666666664E-2</v>
      </c>
      <c r="L14" s="67" cm="1">
        <f t="array" aca="1" ref="L1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4" s="67" cm="1">
        <f t="array" aca="1" ref="M1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4" s="67" cm="1">
        <f t="array" aca="1" ref="N1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4" s="67" cm="1">
        <f t="array" aca="1" ref="O1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4" s="67" cm="1">
        <f t="array" aca="1" ref="P14" ca="1">IFERROR(IF(AND(INDIRECT("Mérföldkövek[@Kezdés]")&lt;=P$3,P$3&lt;=INDIRECT("Mérföldkövek[@Befejezés]"),NETWORKDAYS(P$3,P$3,0)), INDIRECT("Mérföldkövek[@[Tervezett Munkaidő]]")/INDIRECT("Mérföldkövek[@[Napok száma]]"),0),0)</f>
        <v>4.1666666666666664E-2</v>
      </c>
      <c r="Q14" s="67" cm="1">
        <f t="array" aca="1" ref="Q1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4" s="67" cm="1">
        <f t="array" aca="1" ref="R1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4" s="67" cm="1">
        <f t="array" aca="1" ref="S1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4" s="67" cm="1">
        <f t="array" aca="1" ref="T1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4" s="67" cm="1">
        <f t="array" aca="1" ref="U1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4" s="67" cm="1">
        <f t="array" aca="1" ref="V1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4" s="67" cm="1">
        <f t="array" aca="1" ref="W1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4" s="67" cm="1">
        <f t="array" aca="1" ref="X1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4" s="67" cm="1">
        <f t="array" aca="1" ref="Y1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4" s="67" cm="1">
        <f t="array" aca="1" ref="Z1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4" s="67" cm="1">
        <f t="array" aca="1" ref="AA1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4" s="67" cm="1">
        <f t="array" aca="1" ref="AB1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4" s="67" cm="1">
        <f t="array" aca="1" ref="AC1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4" s="67" cm="1">
        <f t="array" aca="1" ref="AD1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4" s="67" cm="1">
        <f t="array" aca="1" ref="AE1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4" s="67" cm="1">
        <f t="array" aca="1" ref="AF1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4" s="67" cm="1">
        <f t="array" aca="1" ref="AG1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4" s="67" cm="1">
        <f t="array" aca="1" ref="AH1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4" s="67" cm="1">
        <f t="array" aca="1" ref="AI1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4" s="67" cm="1">
        <f t="array" aca="1" ref="AJ1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4" s="67" cm="1">
        <f t="array" aca="1" ref="AK1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4" s="67" cm="1">
        <f t="array" aca="1" ref="AL1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4" s="67" cm="1">
        <f t="array" aca="1" ref="AM1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4" s="67" cm="1">
        <f t="array" aca="1" ref="AN1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4" s="67" cm="1">
        <f t="array" aca="1" ref="AO1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4" s="67" cm="1">
        <f t="array" aca="1" ref="AP1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4" s="67" cm="1">
        <f t="array" aca="1" ref="AQ1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4" s="67" cm="1">
        <f t="array" aca="1" ref="AR1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4" s="67" cm="1">
        <f t="array" aca="1" ref="AS1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4" s="67" cm="1">
        <f t="array" aca="1" ref="AT1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4" s="67" cm="1">
        <f t="array" aca="1" ref="AU1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4" s="67" cm="1">
        <f t="array" aca="1" ref="AV1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4" s="67" cm="1">
        <f t="array" aca="1" ref="AW1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4" s="67" cm="1">
        <f t="array" aca="1" ref="AX1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4" s="67" cm="1">
        <f t="array" aca="1" ref="AY1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4" s="67" cm="1">
        <f t="array" aca="1" ref="AZ1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4" s="67" cm="1">
        <f t="array" aca="1" ref="BA1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5" spans="1:53" x14ac:dyDescent="0.3">
      <c r="A15" s="78" t="str">
        <f>IFERROR(Mérföldkövek[[#This Row],[Feladat ID]],"")</f>
        <v>ProjektSzám-GyI-E.08.01</v>
      </c>
      <c r="B15" s="70">
        <f>IFERROR(Mérföldkövek[[#This Row],[Feladat leírás]],"")</f>
        <v>0</v>
      </c>
      <c r="C15" s="71">
        <f ca="1">IFERROR(Mérföldkövek[[#This Row],[Kezdés]],"")</f>
        <v>45827</v>
      </c>
      <c r="D15" s="71">
        <f ca="1">IFERROR(Mérföldkövek[[#This Row],[Befejezés]],"")</f>
        <v>2</v>
      </c>
      <c r="E15" s="70" t="str">
        <f>IFERROR(Mérföldkövek[[#This Row],[Kockázat]],"")</f>
        <v>Terv szerint</v>
      </c>
      <c r="F15" s="70" t="str">
        <f>IFERROR(Mérföldkövek[[#This Row],[Részleg 02]],"")</f>
        <v>Gyártás Iroda</v>
      </c>
      <c r="G15" s="70" t="str">
        <f>IFERROR(Mérföldkövek[[#This Row],[Részleg 01]],"")</f>
        <v>Műszaki tervezés</v>
      </c>
      <c r="H15" s="82">
        <f>IFERROR(Mérföldkövek[[#This Row],[Volumen]],"")</f>
        <v>1</v>
      </c>
      <c r="I15" s="70">
        <f>IFERROR(Mérföldkövek[[#This Row],[Humánerő]],"")</f>
        <v>0</v>
      </c>
      <c r="J15" s="80">
        <f>IFERROR(Mérföldkövek[[#This Row],[Egység idő]],"")</f>
        <v>0</v>
      </c>
      <c r="K15" s="80">
        <f>IFERROR(Mérföldkövek[[#This Row],[Tervezett Munkaidő]],"")</f>
        <v>0</v>
      </c>
      <c r="L15" s="67" cm="1">
        <f t="array" aca="1" ref="L1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5" s="67" cm="1">
        <f t="array" aca="1" ref="M1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5" s="67" cm="1">
        <f t="array" aca="1" ref="N1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5" s="67" cm="1">
        <f t="array" aca="1" ref="O1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5" s="67" cm="1">
        <f t="array" aca="1" ref="P1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5" s="67" cm="1">
        <f t="array" aca="1" ref="Q1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5" s="67" cm="1">
        <f t="array" aca="1" ref="R1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5" s="67" cm="1">
        <f t="array" aca="1" ref="S1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5" s="67" cm="1">
        <f t="array" aca="1" ref="T1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5" s="67" cm="1">
        <f t="array" aca="1" ref="U1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5" s="67" cm="1">
        <f t="array" aca="1" ref="V1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5" s="67" cm="1">
        <f t="array" aca="1" ref="W1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5" s="67" cm="1">
        <f t="array" aca="1" ref="X1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5" s="67" cm="1">
        <f t="array" aca="1" ref="Y1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5" s="67" cm="1">
        <f t="array" aca="1" ref="Z1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5" s="67" cm="1">
        <f t="array" aca="1" ref="AA1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5" s="67" cm="1">
        <f t="array" aca="1" ref="AB1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5" s="67" cm="1">
        <f t="array" aca="1" ref="AC1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5" s="67" cm="1">
        <f t="array" aca="1" ref="AD1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5" s="67" cm="1">
        <f t="array" aca="1" ref="AE1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5" s="67" cm="1">
        <f t="array" aca="1" ref="AF1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5" s="67" cm="1">
        <f t="array" aca="1" ref="AG1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5" s="67" cm="1">
        <f t="array" aca="1" ref="AH1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5" s="67" cm="1">
        <f t="array" aca="1" ref="AI1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5" s="67" cm="1">
        <f t="array" aca="1" ref="AJ1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5" s="67" cm="1">
        <f t="array" aca="1" ref="AK1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5" s="67" cm="1">
        <f t="array" aca="1" ref="AL1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5" s="67" cm="1">
        <f t="array" aca="1" ref="AM1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5" s="67" cm="1">
        <f t="array" aca="1" ref="AN1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5" s="67" cm="1">
        <f t="array" aca="1" ref="AO1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5" s="67" cm="1">
        <f t="array" aca="1" ref="AP1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5" s="67" cm="1">
        <f t="array" aca="1" ref="AQ1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5" s="67" cm="1">
        <f t="array" aca="1" ref="AR1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5" s="67" cm="1">
        <f t="array" aca="1" ref="AS1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5" s="67" cm="1">
        <f t="array" aca="1" ref="AT1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5" s="67" cm="1">
        <f t="array" aca="1" ref="AU1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5" s="67" cm="1">
        <f t="array" aca="1" ref="AV1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5" s="67" cm="1">
        <f t="array" aca="1" ref="AW1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5" s="67" cm="1">
        <f t="array" aca="1" ref="AX1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5" s="67" cm="1">
        <f t="array" aca="1" ref="AY1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5" s="67" cm="1">
        <f t="array" aca="1" ref="AZ1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5" s="67" cm="1">
        <f t="array" aca="1" ref="BA1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6" spans="1:53" x14ac:dyDescent="0.3">
      <c r="A16" s="78" t="str">
        <f>IFERROR(Mérföldkövek[[#This Row],[Feladat ID]],"")</f>
        <v>ProjektSzám-GyI-E.09</v>
      </c>
      <c r="B16" s="70" t="str">
        <f>IFERROR(Mérföldkövek[[#This Row],[Feladat leírás]],"")</f>
        <v>Anyagszükséglet</v>
      </c>
      <c r="C16" s="71">
        <f ca="1">IFERROR(Mérföldkövek[[#This Row],[Kezdés]],"")</f>
        <v>3</v>
      </c>
      <c r="D16" s="71">
        <f ca="1">IFERROR(Mérföldkövek[[#This Row],[Befejezés]],"")</f>
        <v>3</v>
      </c>
      <c r="E16" s="70" t="str">
        <f>IFERROR(Mérföldkövek[[#This Row],[Kockázat]],"")</f>
        <v>Terv szerint</v>
      </c>
      <c r="F16" s="70" t="str">
        <f>IFERROR(Mérföldkövek[[#This Row],[Részleg 02]],"")</f>
        <v>Gyártás Iroda</v>
      </c>
      <c r="G16" s="70" t="str">
        <f>IFERROR(Mérföldkövek[[#This Row],[Részleg 01]],"")</f>
        <v>Műszaki tervezés</v>
      </c>
      <c r="H16" s="82">
        <f>IFERROR(Mérföldkövek[[#This Row],[Volumen]],"")</f>
        <v>1</v>
      </c>
      <c r="I16" s="70">
        <f>IFERROR(Mérföldkövek[[#This Row],[Humánerő]],"")</f>
        <v>1</v>
      </c>
      <c r="J16" s="80">
        <f>IFERROR(Mérföldkövek[[#This Row],[Egység idő]],"")</f>
        <v>4.1666666666666664E-2</v>
      </c>
      <c r="K16" s="80">
        <f>IFERROR(Mérföldkövek[[#This Row],[Tervezett Munkaidő]],"")</f>
        <v>4.1666666666666664E-2</v>
      </c>
      <c r="L16" s="67" cm="1">
        <f t="array" aca="1" ref="L1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6" s="67" cm="1">
        <f t="array" aca="1" ref="M1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6" s="67" cm="1">
        <f t="array" aca="1" ref="N1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6" s="67" cm="1">
        <f t="array" aca="1" ref="O1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6" s="67" cm="1">
        <f t="array" aca="1" ref="P1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6" s="67" cm="1">
        <f t="array" aca="1" ref="Q1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6" s="67" cm="1">
        <f t="array" aca="1" ref="R1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6" s="67" cm="1">
        <f t="array" aca="1" ref="S1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6" s="67" cm="1">
        <f t="array" aca="1" ref="T1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6" s="67" cm="1">
        <f t="array" aca="1" ref="U1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6" s="67" cm="1">
        <f t="array" aca="1" ref="V1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6" s="67" cm="1">
        <f t="array" aca="1" ref="W1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6" s="67" cm="1">
        <f t="array" aca="1" ref="X1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6" s="67" cm="1">
        <f t="array" aca="1" ref="Y1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6" s="67" cm="1">
        <f t="array" aca="1" ref="Z1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6" s="67" cm="1">
        <f t="array" aca="1" ref="AA1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6" s="67" cm="1">
        <f t="array" aca="1" ref="AB1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6" s="67" cm="1">
        <f t="array" aca="1" ref="AC1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6" s="67" cm="1">
        <f t="array" aca="1" ref="AD1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6" s="67" cm="1">
        <f t="array" aca="1" ref="AE1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6" s="67" cm="1">
        <f t="array" aca="1" ref="AF1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6" s="67" cm="1">
        <f t="array" aca="1" ref="AG1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6" s="67" cm="1">
        <f t="array" aca="1" ref="AH1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6" s="67" cm="1">
        <f t="array" aca="1" ref="AI1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6" s="67" cm="1">
        <f t="array" aca="1" ref="AJ1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6" s="67" cm="1">
        <f t="array" aca="1" ref="AK1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6" s="67" cm="1">
        <f t="array" aca="1" ref="AL1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6" s="67" cm="1">
        <f t="array" aca="1" ref="AM1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6" s="67" cm="1">
        <f t="array" aca="1" ref="AN1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6" s="67" cm="1">
        <f t="array" aca="1" ref="AO1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6" s="67" cm="1">
        <f t="array" aca="1" ref="AP1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6" s="67" cm="1">
        <f t="array" aca="1" ref="AQ1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6" s="67" cm="1">
        <f t="array" aca="1" ref="AR1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6" s="67" cm="1">
        <f t="array" aca="1" ref="AS1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6" s="67" cm="1">
        <f t="array" aca="1" ref="AT1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6" s="67" cm="1">
        <f t="array" aca="1" ref="AU1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6" s="67" cm="1">
        <f t="array" aca="1" ref="AV1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6" s="67" cm="1">
        <f t="array" aca="1" ref="AW1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6" s="67" cm="1">
        <f t="array" aca="1" ref="AX1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6" s="67" cm="1">
        <f t="array" aca="1" ref="AY1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6" s="67" cm="1">
        <f t="array" aca="1" ref="AZ1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6" s="67" cm="1">
        <f t="array" aca="1" ref="BA1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7" spans="1:53" x14ac:dyDescent="0.3">
      <c r="A17" s="78" t="str">
        <f>IFERROR(Mérföldkövek[[#This Row],[Feladat ID]],"")</f>
        <v>ProjektSzám-GyV-BF.00</v>
      </c>
      <c r="B17" s="70" t="str">
        <f>IFERROR(Mérföldkövek[[#This Row],[Feladat leírás]],"")</f>
        <v>Bútorfront</v>
      </c>
      <c r="C17" s="71">
        <f ca="1">IFERROR(Mérföldkövek[[#This Row],[Kezdés]],"")</f>
        <v>45833</v>
      </c>
      <c r="D17" s="71">
        <f ca="1">IFERROR(Mérföldkövek[[#This Row],[Befejezés]],"")</f>
        <v>45845</v>
      </c>
      <c r="E17" s="70" t="str">
        <f>IFERROR(Mérföldkövek[[#This Row],[Kockázat]],"")</f>
        <v>Terv szerint</v>
      </c>
      <c r="F17" s="70" t="str">
        <f>IFERROR(Mérföldkövek[[#This Row],[Részleg 02]],"")</f>
        <v>Gyártásvezetés</v>
      </c>
      <c r="G17" s="70">
        <f>IFERROR(Mérföldkövek[[#This Row],[Részleg 01]],"")</f>
        <v>0</v>
      </c>
      <c r="H17" s="82">
        <f>IFERROR(Mérföldkövek[[#This Row],[Volumen]],"")</f>
        <v>1</v>
      </c>
      <c r="I17" s="70">
        <f>IFERROR(Mérföldkövek[[#This Row],[Humánerő]],"")</f>
        <v>0</v>
      </c>
      <c r="J17" s="80">
        <f>IFERROR(Mérföldkövek[[#This Row],[Egység idő]],"")</f>
        <v>0</v>
      </c>
      <c r="K17" s="80">
        <f>IFERROR(Mérföldkövek[[#This Row],[Tervezett Munkaidő]],"")</f>
        <v>0</v>
      </c>
      <c r="L17" s="67" cm="1">
        <f t="array" aca="1" ref="L1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7" s="67" cm="1">
        <f t="array" aca="1" ref="M1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7" s="67" cm="1">
        <f t="array" aca="1" ref="N1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7" s="67" cm="1">
        <f t="array" aca="1" ref="O1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7" s="67" cm="1">
        <f t="array" aca="1" ref="P1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7" s="67" cm="1">
        <f t="array" aca="1" ref="Q1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7" s="67" cm="1">
        <f t="array" aca="1" ref="R1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7" s="67" cm="1">
        <f t="array" aca="1" ref="S1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7" s="67" cm="1">
        <f t="array" aca="1" ref="T1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7" s="67" cm="1">
        <f t="array" aca="1" ref="U1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7" s="67" cm="1">
        <f t="array" aca="1" ref="V1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7" s="67" cm="1">
        <f t="array" aca="1" ref="W1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7" s="67" cm="1">
        <f t="array" aca="1" ref="X1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7" s="67" cm="1">
        <f t="array" aca="1" ref="Y1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7" s="67" cm="1">
        <f t="array" aca="1" ref="Z1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7" s="67" cm="1">
        <f t="array" aca="1" ref="AA1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7" s="67" cm="1">
        <f t="array" aca="1" ref="AB1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7" s="67" cm="1">
        <f t="array" aca="1" ref="AC1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7" s="67" cm="1">
        <f t="array" aca="1" ref="AD1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7" s="67" cm="1">
        <f t="array" aca="1" ref="AE1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7" s="67" cm="1">
        <f t="array" aca="1" ref="AF1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7" s="67" cm="1">
        <f t="array" aca="1" ref="AG1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7" s="67" cm="1">
        <f t="array" aca="1" ref="AH1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7" s="67" cm="1">
        <f t="array" aca="1" ref="AI1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7" s="67" cm="1">
        <f t="array" aca="1" ref="AJ1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7" s="67" cm="1">
        <f t="array" aca="1" ref="AK1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7" s="67" cm="1">
        <f t="array" aca="1" ref="AL1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7" s="67" cm="1">
        <f t="array" aca="1" ref="AM1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7" s="67" cm="1">
        <f t="array" aca="1" ref="AN1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7" s="67" cm="1">
        <f t="array" aca="1" ref="AO1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7" s="67" cm="1">
        <f t="array" aca="1" ref="AP1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7" s="67" cm="1">
        <f t="array" aca="1" ref="AQ1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7" s="67" cm="1">
        <f t="array" aca="1" ref="AR1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7" s="67" cm="1">
        <f t="array" aca="1" ref="AS1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7" s="67" cm="1">
        <f t="array" aca="1" ref="AT1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7" s="67" cm="1">
        <f t="array" aca="1" ref="AU1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7" s="67" cm="1">
        <f t="array" aca="1" ref="AV1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7" s="67" cm="1">
        <f t="array" aca="1" ref="AW1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7" s="67" cm="1">
        <f t="array" aca="1" ref="AX1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7" s="67" cm="1">
        <f t="array" aca="1" ref="AY1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7" s="67" cm="1">
        <f t="array" aca="1" ref="AZ1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7" s="67" cm="1">
        <f t="array" aca="1" ref="BA1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8" spans="1:53" x14ac:dyDescent="0.3">
      <c r="A18" s="78" t="str">
        <f>IFERROR(Mérföldkövek[[#This Row],[Feladat ID]],"")</f>
        <v>ProjektSzám-GyV-BF.01</v>
      </c>
      <c r="B18" s="70" t="str">
        <f>IFERROR(Mérföldkövek[[#This Row],[Feladat leírás]],"")</f>
        <v>18-as szabás</v>
      </c>
      <c r="C18" s="71">
        <f ca="1">IFERROR(Mérföldkövek[[#This Row],[Kezdés]],"")</f>
        <v>45833</v>
      </c>
      <c r="D18" s="71">
        <f ca="1">IFERROR(Mérföldkövek[[#This Row],[Befejezés]],"")</f>
        <v>45833</v>
      </c>
      <c r="E18" s="70" t="str">
        <f>IFERROR(Mérföldkövek[[#This Row],[Kockázat]],"")</f>
        <v>Terv szerint</v>
      </c>
      <c r="F18" s="70" t="str">
        <f>IFERROR(Mérföldkövek[[#This Row],[Részleg 02]],"")</f>
        <v>Gyártásvezetés</v>
      </c>
      <c r="G18" s="70" t="str">
        <f>IFERROR(Mérföldkövek[[#This Row],[Részleg 01]],"")</f>
        <v>Asztalos</v>
      </c>
      <c r="H18" s="82">
        <f>IFERROR(Mérföldkövek[[#This Row],[Volumen]],"")</f>
        <v>70</v>
      </c>
      <c r="I18" s="70">
        <f>IFERROR(Mérföldkövek[[#This Row],[Humánerő]],"")</f>
        <v>2</v>
      </c>
      <c r="J18" s="80">
        <f>IFERROR(Mérföldkövek[[#This Row],[Egység idő]],"")</f>
        <v>3.0555555555555557E-3</v>
      </c>
      <c r="K18" s="80">
        <f>IFERROR(Mérföldkövek[[#This Row],[Tervezett Munkaidő]],"")</f>
        <v>0.42777777777777781</v>
      </c>
      <c r="L18" s="67" cm="1">
        <f t="array" aca="1" ref="L1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8" s="67" cm="1">
        <f t="array" aca="1" ref="M1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8" s="67" cm="1">
        <f t="array" aca="1" ref="N1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8" s="67" cm="1">
        <f t="array" aca="1" ref="O1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8" s="67" cm="1">
        <f t="array" aca="1" ref="P1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8" s="67" cm="1">
        <f t="array" aca="1" ref="Q1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8" s="67" cm="1">
        <f t="array" aca="1" ref="R1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8" s="67" cm="1">
        <f t="array" aca="1" ref="S1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8" s="67" cm="1">
        <f t="array" aca="1" ref="T1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8" s="67" cm="1">
        <f t="array" aca="1" ref="U1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8" s="67" cm="1">
        <f t="array" aca="1" ref="V18" ca="1">IFERROR(IF(AND(INDIRECT("Mérföldkövek[@Kezdés]")&lt;=V$3,V$3&lt;=INDIRECT("Mérföldkövek[@Befejezés]"),NETWORKDAYS(V$3,V$3,0)), INDIRECT("Mérföldkövek[@[Tervezett Munkaidő]]")/INDIRECT("Mérföldkövek[@[Napok száma]]"),0),0)</f>
        <v>0.42777777777777781</v>
      </c>
      <c r="W18" s="67" cm="1">
        <f t="array" aca="1" ref="W1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8" s="67" cm="1">
        <f t="array" aca="1" ref="X1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8" s="67" cm="1">
        <f t="array" aca="1" ref="Y1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8" s="67" cm="1">
        <f t="array" aca="1" ref="Z1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8" s="67" cm="1">
        <f t="array" aca="1" ref="AA1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8" s="67" cm="1">
        <f t="array" aca="1" ref="AB1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8" s="67" cm="1">
        <f t="array" aca="1" ref="AC1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8" s="67" cm="1">
        <f t="array" aca="1" ref="AD1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8" s="67" cm="1">
        <f t="array" aca="1" ref="AE1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8" s="67" cm="1">
        <f t="array" aca="1" ref="AF1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8" s="67" cm="1">
        <f t="array" aca="1" ref="AG1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8" s="67" cm="1">
        <f t="array" aca="1" ref="AH1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8" s="67" cm="1">
        <f t="array" aca="1" ref="AI1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8" s="67" cm="1">
        <f t="array" aca="1" ref="AJ1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8" s="67" cm="1">
        <f t="array" aca="1" ref="AK1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8" s="67" cm="1">
        <f t="array" aca="1" ref="AL1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8" s="67" cm="1">
        <f t="array" aca="1" ref="AM1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8" s="67" cm="1">
        <f t="array" aca="1" ref="AN1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8" s="67" cm="1">
        <f t="array" aca="1" ref="AO1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8" s="67" cm="1">
        <f t="array" aca="1" ref="AP1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8" s="67" cm="1">
        <f t="array" aca="1" ref="AQ1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8" s="67" cm="1">
        <f t="array" aca="1" ref="AR1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8" s="67" cm="1">
        <f t="array" aca="1" ref="AS1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8" s="67" cm="1">
        <f t="array" aca="1" ref="AT1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8" s="67" cm="1">
        <f t="array" aca="1" ref="AU1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8" s="67" cm="1">
        <f t="array" aca="1" ref="AV1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8" s="67" cm="1">
        <f t="array" aca="1" ref="AW1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8" s="67" cm="1">
        <f t="array" aca="1" ref="AX1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8" s="67" cm="1">
        <f t="array" aca="1" ref="AY1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8" s="67" cm="1">
        <f t="array" aca="1" ref="AZ1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8" s="67" cm="1">
        <f t="array" aca="1" ref="BA1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9" spans="1:53" x14ac:dyDescent="0.3">
      <c r="A19" s="78" t="str">
        <f>IFERROR(Mérföldkövek[[#This Row],[Feladat ID]],"")</f>
        <v>ProjektSzám-GyV-BF.02</v>
      </c>
      <c r="B19" s="70" t="str">
        <f>IFERROR(Mérföldkövek[[#This Row],[Feladat leírás]],"")</f>
        <v>CNC kontúr+ minta</v>
      </c>
      <c r="C19" s="71">
        <f ca="1">IFERROR(Mérföldkövek[[#This Row],[Kezdés]],"")</f>
        <v>45834</v>
      </c>
      <c r="D19" s="71">
        <f ca="1">IFERROR(Mérföldkövek[[#This Row],[Befejezés]],"")</f>
        <v>45835</v>
      </c>
      <c r="E19" s="70" t="str">
        <f>IFERROR(Mérföldkövek[[#This Row],[Kockázat]],"")</f>
        <v>Terv szerint</v>
      </c>
      <c r="F19" s="70" t="str">
        <f>IFERROR(Mérföldkövek[[#This Row],[Részleg 02]],"")</f>
        <v>Gyártásvezetés</v>
      </c>
      <c r="G19" s="70" t="str">
        <f>IFERROR(Mérföldkövek[[#This Row],[Részleg 01]],"")</f>
        <v>CNC</v>
      </c>
      <c r="H19" s="82">
        <f>IFERROR(Mérföldkövek[[#This Row],[Volumen]],"")</f>
        <v>70</v>
      </c>
      <c r="I19" s="70">
        <f>IFERROR(Mérföldkövek[[#This Row],[Humánerő]],"")</f>
        <v>1</v>
      </c>
      <c r="J19" s="80">
        <f>IFERROR(Mérföldkövek[[#This Row],[Egység idő]],"")</f>
        <v>9.4212962962962957E-3</v>
      </c>
      <c r="K19" s="80">
        <f>IFERROR(Mérföldkövek[[#This Row],[Tervezett Munkaidő]],"")</f>
        <v>0.65949074074074066</v>
      </c>
      <c r="L19" s="67" cm="1">
        <f t="array" aca="1" ref="L1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9" s="67" cm="1">
        <f t="array" aca="1" ref="M1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9" s="67" cm="1">
        <f t="array" aca="1" ref="N1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9" s="67" cm="1">
        <f t="array" aca="1" ref="O1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9" s="67" cm="1">
        <f t="array" aca="1" ref="P1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9" s="67" cm="1">
        <f t="array" aca="1" ref="Q1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9" s="67" cm="1">
        <f t="array" aca="1" ref="R1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9" s="67" cm="1">
        <f t="array" aca="1" ref="S1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9" s="67" cm="1">
        <f t="array" aca="1" ref="T1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9" s="67" cm="1">
        <f t="array" aca="1" ref="U1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9" s="67" cm="1">
        <f t="array" aca="1" ref="V1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9" s="67" cm="1">
        <f t="array" aca="1" ref="W19" ca="1">IFERROR(IF(AND(INDIRECT("Mérföldkövek[@Kezdés]")&lt;=W$3,W$3&lt;=INDIRECT("Mérföldkövek[@Befejezés]"),NETWORKDAYS(W$3,W$3,0)), INDIRECT("Mérföldkövek[@[Tervezett Munkaidő]]")/INDIRECT("Mérföldkövek[@[Napok száma]]"),0),0)</f>
        <v>0.32974537037037033</v>
      </c>
      <c r="X19" s="67" cm="1">
        <f t="array" aca="1" ref="X19" ca="1">IFERROR(IF(AND(INDIRECT("Mérföldkövek[@Kezdés]")&lt;=X$3,X$3&lt;=INDIRECT("Mérföldkövek[@Befejezés]"),NETWORKDAYS(X$3,X$3,0)), INDIRECT("Mérföldkövek[@[Tervezett Munkaidő]]")/INDIRECT("Mérföldkövek[@[Napok száma]]"),0),0)</f>
        <v>0.32974537037037033</v>
      </c>
      <c r="Y19" s="67" cm="1">
        <f t="array" aca="1" ref="Y1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9" s="67" cm="1">
        <f t="array" aca="1" ref="Z1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9" s="67" cm="1">
        <f t="array" aca="1" ref="AA1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9" s="67" cm="1">
        <f t="array" aca="1" ref="AB1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9" s="67" cm="1">
        <f t="array" aca="1" ref="AC1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9" s="67" cm="1">
        <f t="array" aca="1" ref="AD1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9" s="67" cm="1">
        <f t="array" aca="1" ref="AE1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9" s="67" cm="1">
        <f t="array" aca="1" ref="AF1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9" s="67" cm="1">
        <f t="array" aca="1" ref="AG1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9" s="67" cm="1">
        <f t="array" aca="1" ref="AH1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9" s="67" cm="1">
        <f t="array" aca="1" ref="AI1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9" s="67" cm="1">
        <f t="array" aca="1" ref="AJ1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9" s="67" cm="1">
        <f t="array" aca="1" ref="AK1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9" s="67" cm="1">
        <f t="array" aca="1" ref="AL1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9" s="67" cm="1">
        <f t="array" aca="1" ref="AM1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9" s="67" cm="1">
        <f t="array" aca="1" ref="AN1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9" s="67" cm="1">
        <f t="array" aca="1" ref="AO1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9" s="67" cm="1">
        <f t="array" aca="1" ref="AP1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9" s="67" cm="1">
        <f t="array" aca="1" ref="AQ1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9" s="67" cm="1">
        <f t="array" aca="1" ref="AR1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9" s="67" cm="1">
        <f t="array" aca="1" ref="AS1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9" s="67" cm="1">
        <f t="array" aca="1" ref="AT1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9" s="67" cm="1">
        <f t="array" aca="1" ref="AU1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9" s="67" cm="1">
        <f t="array" aca="1" ref="AV1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9" s="67" cm="1">
        <f t="array" aca="1" ref="AW1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9" s="67" cm="1">
        <f t="array" aca="1" ref="AX1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9" s="67" cm="1">
        <f t="array" aca="1" ref="AY1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9" s="67" cm="1">
        <f t="array" aca="1" ref="AZ1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9" s="67" cm="1">
        <f t="array" aca="1" ref="BA1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20" spans="1:53" x14ac:dyDescent="0.3">
      <c r="A20" s="78" t="str">
        <f>IFERROR(Mérföldkövek[[#This Row],[Feladat ID]],"")</f>
        <v>ProjektSzám-GyV-BF.03</v>
      </c>
      <c r="B20" s="70" t="str">
        <f>IFERROR(Mérföldkövek[[#This Row],[Feladat leírás]],"")</f>
        <v>Csiszolás</v>
      </c>
      <c r="C20" s="71">
        <f ca="1">IFERROR(Mérföldkövek[[#This Row],[Kezdés]],"")</f>
        <v>45838</v>
      </c>
      <c r="D20" s="71">
        <f ca="1">IFERROR(Mérföldkövek[[#This Row],[Befejezés]],"")</f>
        <v>45839</v>
      </c>
      <c r="E20" s="70" t="str">
        <f>IFERROR(Mérföldkövek[[#This Row],[Kockázat]],"")</f>
        <v>Terv szerint</v>
      </c>
      <c r="F20" s="70" t="str">
        <f>IFERROR(Mérföldkövek[[#This Row],[Részleg 02]],"")</f>
        <v>Gyártásvezetés</v>
      </c>
      <c r="G20" s="70" t="str">
        <f>IFERROR(Mérföldkövek[[#This Row],[Részleg 01]],"")</f>
        <v>Összeszerelő</v>
      </c>
      <c r="H20" s="82">
        <f>IFERROR(Mérföldkövek[[#This Row],[Volumen]],"")</f>
        <v>70</v>
      </c>
      <c r="I20" s="70">
        <f>IFERROR(Mérföldkövek[[#This Row],[Humánerő]],"")</f>
        <v>1</v>
      </c>
      <c r="J20" s="80">
        <f>IFERROR(Mérföldkövek[[#This Row],[Egység idő]],"")</f>
        <v>9.4212962962962957E-3</v>
      </c>
      <c r="K20" s="80">
        <f>IFERROR(Mérföldkövek[[#This Row],[Tervezett Munkaidő]],"")</f>
        <v>0.65949074074074066</v>
      </c>
      <c r="L20" s="67" cm="1">
        <f t="array" aca="1" ref="L2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20" s="67" cm="1">
        <f t="array" aca="1" ref="M2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20" s="67" cm="1">
        <f t="array" aca="1" ref="N2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20" s="67" cm="1">
        <f t="array" aca="1" ref="O2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20" s="67" cm="1">
        <f t="array" aca="1" ref="P2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20" s="67" cm="1">
        <f t="array" aca="1" ref="Q2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20" s="67" cm="1">
        <f t="array" aca="1" ref="R2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20" s="67" cm="1">
        <f t="array" aca="1" ref="S2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20" s="67" cm="1">
        <f t="array" aca="1" ref="T2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20" s="67" cm="1">
        <f t="array" aca="1" ref="U2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20" s="67" cm="1">
        <f t="array" aca="1" ref="V2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20" s="67" cm="1">
        <f t="array" aca="1" ref="W2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20" s="67" cm="1">
        <f t="array" aca="1" ref="X2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20" s="67" cm="1">
        <f t="array" aca="1" ref="Y2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20" s="67" cm="1">
        <f t="array" aca="1" ref="Z2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20" s="67" cm="1">
        <f t="array" aca="1" ref="AA20" ca="1">IFERROR(IF(AND(INDIRECT("Mérföldkövek[@Kezdés]")&lt;=AA$3,AA$3&lt;=INDIRECT("Mérföldkövek[@Befejezés]"),NETWORKDAYS(AA$3,AA$3,0)), INDIRECT("Mérföldkövek[@[Tervezett Munkaidő]]")/INDIRECT("Mérföldkövek[@[Napok száma]]"),0),0)</f>
        <v>0.32974537037037033</v>
      </c>
      <c r="AB20" s="67" cm="1">
        <f t="array" aca="1" ref="AB20" ca="1">IFERROR(IF(AND(INDIRECT("Mérföldkövek[@Kezdés]")&lt;=AB$3,AB$3&lt;=INDIRECT("Mérföldkövek[@Befejezés]"),NETWORKDAYS(AB$3,AB$3,0)), INDIRECT("Mérföldkövek[@[Tervezett Munkaidő]]")/INDIRECT("Mérföldkövek[@[Napok száma]]"),0),0)</f>
        <v>0.32974537037037033</v>
      </c>
      <c r="AC20" s="67" cm="1">
        <f t="array" aca="1" ref="AC2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20" s="67" cm="1">
        <f t="array" aca="1" ref="AD2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20" s="67" cm="1">
        <f t="array" aca="1" ref="AE2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20" s="67" cm="1">
        <f t="array" aca="1" ref="AF2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20" s="67" cm="1">
        <f t="array" aca="1" ref="AG2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20" s="67" cm="1">
        <f t="array" aca="1" ref="AH2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20" s="67" cm="1">
        <f t="array" aca="1" ref="AI2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20" s="67" cm="1">
        <f t="array" aca="1" ref="AJ2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20" s="67" cm="1">
        <f t="array" aca="1" ref="AK2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20" s="67" cm="1">
        <f t="array" aca="1" ref="AL2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20" s="67" cm="1">
        <f t="array" aca="1" ref="AM2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20" s="67" cm="1">
        <f t="array" aca="1" ref="AN2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20" s="67" cm="1">
        <f t="array" aca="1" ref="AO2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20" s="67" cm="1">
        <f t="array" aca="1" ref="AP2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20" s="67" cm="1">
        <f t="array" aca="1" ref="AQ2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20" s="67" cm="1">
        <f t="array" aca="1" ref="AR2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20" s="67" cm="1">
        <f t="array" aca="1" ref="AS2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20" s="67" cm="1">
        <f t="array" aca="1" ref="AT2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20" s="67" cm="1">
        <f t="array" aca="1" ref="AU2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20" s="67" cm="1">
        <f t="array" aca="1" ref="AV2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20" s="67" cm="1">
        <f t="array" aca="1" ref="AW2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20" s="67" cm="1">
        <f t="array" aca="1" ref="AX2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20" s="67" cm="1">
        <f t="array" aca="1" ref="AY2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20" s="67" cm="1">
        <f t="array" aca="1" ref="AZ2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20" s="67" cm="1">
        <f t="array" aca="1" ref="BA2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21" spans="1:53" x14ac:dyDescent="0.3">
      <c r="A21" s="78" t="str">
        <f>IFERROR(Mérföldkövek[[#This Row],[Feladat ID]],"")</f>
        <v>ProjektSzám-GyV-BF.04</v>
      </c>
      <c r="B21" s="70" t="str">
        <f>IFERROR(Mérföldkövek[[#This Row],[Feladat leírás]],"")</f>
        <v>Fújás</v>
      </c>
      <c r="C21" s="71">
        <f ca="1">IFERROR(Mérföldkövek[[#This Row],[Kezdés]],"")</f>
        <v>45838</v>
      </c>
      <c r="D21" s="71">
        <f ca="1">IFERROR(Mérföldkövek[[#This Row],[Befejezés]],"")</f>
        <v>45838</v>
      </c>
      <c r="E21" s="70" t="str">
        <f>IFERROR(Mérföldkövek[[#This Row],[Kockázat]],"")</f>
        <v>Terv szerint</v>
      </c>
      <c r="F21" s="70" t="str">
        <f>IFERROR(Mérföldkövek[[#This Row],[Részleg 02]],"")</f>
        <v>Gyártásvezetés</v>
      </c>
      <c r="G21" s="70" t="str">
        <f>IFERROR(Mérföldkövek[[#This Row],[Részleg 01]],"")</f>
        <v>Összeszerelő</v>
      </c>
      <c r="H21" s="82">
        <f>IFERROR(Mérföldkövek[[#This Row],[Volumen]],"")</f>
        <v>70</v>
      </c>
      <c r="I21" s="70">
        <f>IFERROR(Mérföldkövek[[#This Row],[Humánerő]],"")</f>
        <v>1</v>
      </c>
      <c r="J21" s="80">
        <f>IFERROR(Mérföldkövek[[#This Row],[Egység idő]],"")</f>
        <v>2.5000000000000001E-3</v>
      </c>
      <c r="K21" s="80">
        <f>IFERROR(Mérföldkövek[[#This Row],[Tervezett Munkaidő]],"")</f>
        <v>0.17500000000000002</v>
      </c>
      <c r="L21" s="67" cm="1">
        <f t="array" aca="1" ref="L2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21" s="67" cm="1">
        <f t="array" aca="1" ref="M2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21" s="67" cm="1">
        <f t="array" aca="1" ref="N2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21" s="67" cm="1">
        <f t="array" aca="1" ref="O2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21" s="67" cm="1">
        <f t="array" aca="1" ref="P2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21" s="67" cm="1">
        <f t="array" aca="1" ref="Q2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21" s="67" cm="1">
        <f t="array" aca="1" ref="R2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21" s="67" cm="1">
        <f t="array" aca="1" ref="S2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21" s="67" cm="1">
        <f t="array" aca="1" ref="T2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21" s="67" cm="1">
        <f t="array" aca="1" ref="U2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21" s="67" cm="1">
        <f t="array" aca="1" ref="V2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21" s="67" cm="1">
        <f t="array" aca="1" ref="W2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21" s="67" cm="1">
        <f t="array" aca="1" ref="X2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21" s="67" cm="1">
        <f t="array" aca="1" ref="Y2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21" s="67" cm="1">
        <f t="array" aca="1" ref="Z2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21" s="67" cm="1">
        <f t="array" aca="1" ref="AA21" ca="1">IFERROR(IF(AND(INDIRECT("Mérföldkövek[@Kezdés]")&lt;=AA$3,AA$3&lt;=INDIRECT("Mérföldkövek[@Befejezés]"),NETWORKDAYS(AA$3,AA$3,0)), INDIRECT("Mérföldkövek[@[Tervezett Munkaidő]]")/INDIRECT("Mérföldkövek[@[Napok száma]]"),0),0)</f>
        <v>0.17500000000000002</v>
      </c>
      <c r="AB21" s="67" cm="1">
        <f t="array" aca="1" ref="AB2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21" s="67" cm="1">
        <f t="array" aca="1" ref="AC2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21" s="67" cm="1">
        <f t="array" aca="1" ref="AD2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21" s="67" cm="1">
        <f t="array" aca="1" ref="AE2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21" s="67" cm="1">
        <f t="array" aca="1" ref="AF2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21" s="67" cm="1">
        <f t="array" aca="1" ref="AG2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21" s="67" cm="1">
        <f t="array" aca="1" ref="AH2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21" s="67" cm="1">
        <f t="array" aca="1" ref="AI2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21" s="67" cm="1">
        <f t="array" aca="1" ref="AJ2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21" s="67" cm="1">
        <f t="array" aca="1" ref="AK2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21" s="67" cm="1">
        <f t="array" aca="1" ref="AL2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21" s="67" cm="1">
        <f t="array" aca="1" ref="AM2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21" s="67" cm="1">
        <f t="array" aca="1" ref="AN2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21" s="67" cm="1">
        <f t="array" aca="1" ref="AO2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21" s="67" cm="1">
        <f t="array" aca="1" ref="AP2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21" s="67" cm="1">
        <f t="array" aca="1" ref="AQ2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21" s="67" cm="1">
        <f t="array" aca="1" ref="AR2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21" s="67" cm="1">
        <f t="array" aca="1" ref="AS2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21" s="67" cm="1">
        <f t="array" aca="1" ref="AT2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21" s="67" cm="1">
        <f t="array" aca="1" ref="AU2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21" s="67" cm="1">
        <f t="array" aca="1" ref="AV2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21" s="67" cm="1">
        <f t="array" aca="1" ref="AW2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21" s="67" cm="1">
        <f t="array" aca="1" ref="AX2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21" s="67" cm="1">
        <f t="array" aca="1" ref="AY2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21" s="67" cm="1">
        <f t="array" aca="1" ref="AZ2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21" s="67" cm="1">
        <f t="array" aca="1" ref="BA2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22" spans="1:53" x14ac:dyDescent="0.3">
      <c r="A22" s="78" t="str">
        <f>IFERROR(Mérföldkövek[[#This Row],[Feladat ID]],"")</f>
        <v>ProjektSzám-GyV-BF.05</v>
      </c>
      <c r="B22" s="70" t="str">
        <f>IFERROR(Mérföldkövek[[#This Row],[Feladat leírás]],"")</f>
        <v>Ragasztó Csiszolás</v>
      </c>
      <c r="C22" s="71">
        <f ca="1">IFERROR(Mérföldkövek[[#This Row],[Kezdés]],"")</f>
        <v>45839</v>
      </c>
      <c r="D22" s="71">
        <f ca="1">IFERROR(Mérföldkövek[[#This Row],[Befejezés]],"")</f>
        <v>45839</v>
      </c>
      <c r="E22" s="70" t="str">
        <f>IFERROR(Mérföldkövek[[#This Row],[Kockázat]],"")</f>
        <v>Terv szerint</v>
      </c>
      <c r="F22" s="70" t="str">
        <f>IFERROR(Mérföldkövek[[#This Row],[Részleg 02]],"")</f>
        <v>Gyártásvezetés</v>
      </c>
      <c r="G22" s="70" t="str">
        <f>IFERROR(Mérföldkövek[[#This Row],[Részleg 01]],"")</f>
        <v>Fóliázó</v>
      </c>
      <c r="H22" s="82">
        <f>IFERROR(Mérföldkövek[[#This Row],[Volumen]],"")</f>
        <v>3</v>
      </c>
      <c r="I22" s="70">
        <f>IFERROR(Mérföldkövek[[#This Row],[Humánerő]],"")</f>
        <v>1</v>
      </c>
      <c r="J22" s="80">
        <f>IFERROR(Mérföldkövek[[#This Row],[Egység idő]],"")</f>
        <v>3.2638888888888891E-3</v>
      </c>
      <c r="K22" s="80">
        <f>IFERROR(Mérföldkövek[[#This Row],[Tervezett Munkaidő]],"")</f>
        <v>9.7916666666666673E-3</v>
      </c>
      <c r="L22" s="67" cm="1">
        <f t="array" aca="1" ref="L2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22" s="67" cm="1">
        <f t="array" aca="1" ref="M2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22" s="67" cm="1">
        <f t="array" aca="1" ref="N2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22" s="67" cm="1">
        <f t="array" aca="1" ref="O2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22" s="67" cm="1">
        <f t="array" aca="1" ref="P2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22" s="67" cm="1">
        <f t="array" aca="1" ref="Q2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22" s="67" cm="1">
        <f t="array" aca="1" ref="R2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22" s="67" cm="1">
        <f t="array" aca="1" ref="S2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22" s="67" cm="1">
        <f t="array" aca="1" ref="T2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22" s="67" cm="1">
        <f t="array" aca="1" ref="U2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22" s="67" cm="1">
        <f t="array" aca="1" ref="V2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22" s="67" cm="1">
        <f t="array" aca="1" ref="W2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22" s="67" cm="1">
        <f t="array" aca="1" ref="X2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22" s="67" cm="1">
        <f t="array" aca="1" ref="Y2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22" s="67" cm="1">
        <f t="array" aca="1" ref="Z2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22" s="67" cm="1">
        <f t="array" aca="1" ref="AA2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22" s="67" cm="1">
        <f t="array" aca="1" ref="AB22" ca="1">IFERROR(IF(AND(INDIRECT("Mérföldkövek[@Kezdés]")&lt;=AB$3,AB$3&lt;=INDIRECT("Mérföldkövek[@Befejezés]"),NETWORKDAYS(AB$3,AB$3,0)), INDIRECT("Mérföldkövek[@[Tervezett Munkaidő]]")/INDIRECT("Mérföldkövek[@[Napok száma]]"),0),0)</f>
        <v>9.7916666666666673E-3</v>
      </c>
      <c r="AC22" s="67" cm="1">
        <f t="array" aca="1" ref="AC2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22" s="67" cm="1">
        <f t="array" aca="1" ref="AD2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22" s="67" cm="1">
        <f t="array" aca="1" ref="AE2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22" s="67" cm="1">
        <f t="array" aca="1" ref="AF2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22" s="67" cm="1">
        <f t="array" aca="1" ref="AG2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22" s="67" cm="1">
        <f t="array" aca="1" ref="AH2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22" s="67" cm="1">
        <f t="array" aca="1" ref="AI2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22" s="67" cm="1">
        <f t="array" aca="1" ref="AJ2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22" s="67" cm="1">
        <f t="array" aca="1" ref="AK2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22" s="67" cm="1">
        <f t="array" aca="1" ref="AL2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22" s="67" cm="1">
        <f t="array" aca="1" ref="AM2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22" s="67" cm="1">
        <f t="array" aca="1" ref="AN2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22" s="67" cm="1">
        <f t="array" aca="1" ref="AO2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22" s="67" cm="1">
        <f t="array" aca="1" ref="AP2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22" s="67" cm="1">
        <f t="array" aca="1" ref="AQ2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22" s="67" cm="1">
        <f t="array" aca="1" ref="AR2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22" s="67" cm="1">
        <f t="array" aca="1" ref="AS2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22" s="67" cm="1">
        <f t="array" aca="1" ref="AT2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22" s="67" cm="1">
        <f t="array" aca="1" ref="AU2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22" s="67" cm="1">
        <f t="array" aca="1" ref="AV2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22" s="67" cm="1">
        <f t="array" aca="1" ref="AW2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22" s="67" cm="1">
        <f t="array" aca="1" ref="AX2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22" s="67" cm="1">
        <f t="array" aca="1" ref="AY2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22" s="67" cm="1">
        <f t="array" aca="1" ref="AZ2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22" s="67" cm="1">
        <f t="array" aca="1" ref="BA2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23" spans="1:53" x14ac:dyDescent="0.3">
      <c r="A23" s="78" t="str">
        <f>IFERROR(Mérföldkövek[[#This Row],[Feladat ID]],"")</f>
        <v>ProjektSzám-GyV-BF.06</v>
      </c>
      <c r="B23" s="70" t="str">
        <f>IFERROR(Mérföldkövek[[#This Row],[Feladat leírás]],"")</f>
        <v>Fóliázás</v>
      </c>
      <c r="C23" s="71">
        <f ca="1">IFERROR(Mérföldkövek[[#This Row],[Kezdés]],"")</f>
        <v>45839</v>
      </c>
      <c r="D23" s="71">
        <f ca="1">IFERROR(Mérföldkövek[[#This Row],[Befejezés]],"")</f>
        <v>45839</v>
      </c>
      <c r="E23" s="70" t="str">
        <f>IFERROR(Mérföldkövek[[#This Row],[Kockázat]],"")</f>
        <v>Terv szerint</v>
      </c>
      <c r="F23" s="70" t="str">
        <f>IFERROR(Mérföldkövek[[#This Row],[Részleg 02]],"")</f>
        <v>Gyártásvezetés</v>
      </c>
      <c r="G23" s="70" t="str">
        <f>IFERROR(Mérföldkövek[[#This Row],[Részleg 01]],"")</f>
        <v>Fóliázó</v>
      </c>
      <c r="H23" s="82">
        <f>IFERROR(Mérföldkövek[[#This Row],[Volumen]],"")</f>
        <v>3</v>
      </c>
      <c r="I23" s="70">
        <f>IFERROR(Mérföldkövek[[#This Row],[Humánerő]],"")</f>
        <v>2</v>
      </c>
      <c r="J23" s="80">
        <f>IFERROR(Mérföldkövek[[#This Row],[Egység idő]],"")</f>
        <v>7.2916666666666668E-3</v>
      </c>
      <c r="K23" s="80">
        <f>IFERROR(Mérföldkövek[[#This Row],[Tervezett Munkaidő]],"")</f>
        <v>4.3749999999999997E-2</v>
      </c>
      <c r="L23" s="67" cm="1">
        <f t="array" aca="1" ref="L2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23" s="67" cm="1">
        <f t="array" aca="1" ref="M2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23" s="67" cm="1">
        <f t="array" aca="1" ref="N2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23" s="67" cm="1">
        <f t="array" aca="1" ref="O2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23" s="67" cm="1">
        <f t="array" aca="1" ref="P2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23" s="67" cm="1">
        <f t="array" aca="1" ref="Q2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23" s="67" cm="1">
        <f t="array" aca="1" ref="R2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23" s="67" cm="1">
        <f t="array" aca="1" ref="S2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23" s="67" cm="1">
        <f t="array" aca="1" ref="T2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23" s="67" cm="1">
        <f t="array" aca="1" ref="U2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23" s="67" cm="1">
        <f t="array" aca="1" ref="V2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23" s="67" cm="1">
        <f t="array" aca="1" ref="W2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23" s="67" cm="1">
        <f t="array" aca="1" ref="X2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23" s="67" cm="1">
        <f t="array" aca="1" ref="Y2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23" s="67" cm="1">
        <f t="array" aca="1" ref="Z2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23" s="67" cm="1">
        <f t="array" aca="1" ref="AA2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23" s="67" cm="1">
        <f t="array" aca="1" ref="AB23" ca="1">IFERROR(IF(AND(INDIRECT("Mérföldkövek[@Kezdés]")&lt;=AB$3,AB$3&lt;=INDIRECT("Mérföldkövek[@Befejezés]"),NETWORKDAYS(AB$3,AB$3,0)), INDIRECT("Mérföldkövek[@[Tervezett Munkaidő]]")/INDIRECT("Mérföldkövek[@[Napok száma]]"),0),0)</f>
        <v>4.3749999999999997E-2</v>
      </c>
      <c r="AC23" s="67" cm="1">
        <f t="array" aca="1" ref="AC2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23" s="67" cm="1">
        <f t="array" aca="1" ref="AD2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23" s="67" cm="1">
        <f t="array" aca="1" ref="AE2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23" s="67" cm="1">
        <f t="array" aca="1" ref="AF2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23" s="67" cm="1">
        <f t="array" aca="1" ref="AG2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23" s="67" cm="1">
        <f t="array" aca="1" ref="AH2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23" s="67" cm="1">
        <f t="array" aca="1" ref="AI2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23" s="67" cm="1">
        <f t="array" aca="1" ref="AJ2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23" s="67" cm="1">
        <f t="array" aca="1" ref="AK2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23" s="67" cm="1">
        <f t="array" aca="1" ref="AL2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23" s="67" cm="1">
        <f t="array" aca="1" ref="AM2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23" s="67" cm="1">
        <f t="array" aca="1" ref="AN2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23" s="67" cm="1">
        <f t="array" aca="1" ref="AO2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23" s="67" cm="1">
        <f t="array" aca="1" ref="AP2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23" s="67" cm="1">
        <f t="array" aca="1" ref="AQ2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23" s="67" cm="1">
        <f t="array" aca="1" ref="AR2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23" s="67" cm="1">
        <f t="array" aca="1" ref="AS2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23" s="67" cm="1">
        <f t="array" aca="1" ref="AT2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23" s="67" cm="1">
        <f t="array" aca="1" ref="AU2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23" s="67" cm="1">
        <f t="array" aca="1" ref="AV2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23" s="67" cm="1">
        <f t="array" aca="1" ref="AW2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23" s="67" cm="1">
        <f t="array" aca="1" ref="AX2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23" s="67" cm="1">
        <f t="array" aca="1" ref="AY2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23" s="67" cm="1">
        <f t="array" aca="1" ref="AZ2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23" s="67" cm="1">
        <f t="array" aca="1" ref="BA2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24" spans="1:53" x14ac:dyDescent="0.3">
      <c r="A24" s="78" t="str">
        <f>IFERROR(Mérföldkövek[[#This Row],[Feladat ID]],"")</f>
        <v>ProjektSzám-GyV-BF.07</v>
      </c>
      <c r="B24" s="70" t="str">
        <f>IFERROR(Mérföldkövek[[#This Row],[Feladat leírás]],"")</f>
        <v>Kivágás</v>
      </c>
      <c r="C24" s="71">
        <f ca="1">IFERROR(Mérföldkövek[[#This Row],[Kezdés]],"")</f>
        <v>45839</v>
      </c>
      <c r="D24" s="71">
        <f ca="1">IFERROR(Mérföldkövek[[#This Row],[Befejezés]],"")</f>
        <v>45839</v>
      </c>
      <c r="E24" s="70" t="str">
        <f>IFERROR(Mérföldkövek[[#This Row],[Kockázat]],"")</f>
        <v>Terv szerint</v>
      </c>
      <c r="F24" s="70" t="str">
        <f>IFERROR(Mérföldkövek[[#This Row],[Részleg 02]],"")</f>
        <v>Gyártásvezetés</v>
      </c>
      <c r="G24" s="70" t="str">
        <f>IFERROR(Mérföldkövek[[#This Row],[Részleg 01]],"")</f>
        <v>Fóliázó</v>
      </c>
      <c r="H24" s="82">
        <f>IFERROR(Mérföldkövek[[#This Row],[Volumen]],"")</f>
        <v>3</v>
      </c>
      <c r="I24" s="70">
        <f>IFERROR(Mérföldkövek[[#This Row],[Humánerő]],"")</f>
        <v>1</v>
      </c>
      <c r="J24" s="80">
        <f>IFERROR(Mérföldkövek[[#This Row],[Egység idő]],"")</f>
        <v>2.6041666666666665E-3</v>
      </c>
      <c r="K24" s="80">
        <f>IFERROR(Mérföldkövek[[#This Row],[Tervezett Munkaidő]],"")</f>
        <v>7.8125E-3</v>
      </c>
      <c r="L24" s="67" cm="1">
        <f t="array" aca="1" ref="L2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24" s="67" cm="1">
        <f t="array" aca="1" ref="M2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24" s="67" cm="1">
        <f t="array" aca="1" ref="N2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24" s="67" cm="1">
        <f t="array" aca="1" ref="O2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24" s="67" cm="1">
        <f t="array" aca="1" ref="P2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24" s="67" cm="1">
        <f t="array" aca="1" ref="Q2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24" s="67" cm="1">
        <f t="array" aca="1" ref="R2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24" s="67" cm="1">
        <f t="array" aca="1" ref="S2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24" s="67" cm="1">
        <f t="array" aca="1" ref="T2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24" s="67" cm="1">
        <f t="array" aca="1" ref="U2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24" s="67" cm="1">
        <f t="array" aca="1" ref="V2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24" s="67" cm="1">
        <f t="array" aca="1" ref="W2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24" s="67" cm="1">
        <f t="array" aca="1" ref="X2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24" s="67" cm="1">
        <f t="array" aca="1" ref="Y2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24" s="67" cm="1">
        <f t="array" aca="1" ref="Z2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24" s="67" cm="1">
        <f t="array" aca="1" ref="AA2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24" s="67" cm="1">
        <f t="array" aca="1" ref="AB24" ca="1">IFERROR(IF(AND(INDIRECT("Mérföldkövek[@Kezdés]")&lt;=AB$3,AB$3&lt;=INDIRECT("Mérföldkövek[@Befejezés]"),NETWORKDAYS(AB$3,AB$3,0)), INDIRECT("Mérföldkövek[@[Tervezett Munkaidő]]")/INDIRECT("Mérföldkövek[@[Napok száma]]"),0),0)</f>
        <v>7.8125E-3</v>
      </c>
      <c r="AC24" s="67" cm="1">
        <f t="array" aca="1" ref="AC2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24" s="67" cm="1">
        <f t="array" aca="1" ref="AD2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24" s="67" cm="1">
        <f t="array" aca="1" ref="AE2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24" s="67" cm="1">
        <f t="array" aca="1" ref="AF2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24" s="67" cm="1">
        <f t="array" aca="1" ref="AG2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24" s="67" cm="1">
        <f t="array" aca="1" ref="AH2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24" s="67" cm="1">
        <f t="array" aca="1" ref="AI2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24" s="67" cm="1">
        <f t="array" aca="1" ref="AJ2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24" s="67" cm="1">
        <f t="array" aca="1" ref="AK2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24" s="67" cm="1">
        <f t="array" aca="1" ref="AL2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24" s="67" cm="1">
        <f t="array" aca="1" ref="AM2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24" s="67" cm="1">
        <f t="array" aca="1" ref="AN2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24" s="67" cm="1">
        <f t="array" aca="1" ref="AO2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24" s="67" cm="1">
        <f t="array" aca="1" ref="AP2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24" s="67" cm="1">
        <f t="array" aca="1" ref="AQ2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24" s="67" cm="1">
        <f t="array" aca="1" ref="AR2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24" s="67" cm="1">
        <f t="array" aca="1" ref="AS2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24" s="67" cm="1">
        <f t="array" aca="1" ref="AT2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24" s="67" cm="1">
        <f t="array" aca="1" ref="AU2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24" s="67" cm="1">
        <f t="array" aca="1" ref="AV2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24" s="67" cm="1">
        <f t="array" aca="1" ref="AW2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24" s="67" cm="1">
        <f t="array" aca="1" ref="AX2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24" s="67" cm="1">
        <f t="array" aca="1" ref="AY2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24" s="67" cm="1">
        <f t="array" aca="1" ref="AZ2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24" s="67" cm="1">
        <f t="array" aca="1" ref="BA2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25" spans="1:53" x14ac:dyDescent="0.3">
      <c r="A25" s="78" t="str">
        <f>IFERROR(Mérföldkövek[[#This Row],[Feladat ID]],"")</f>
        <v>ProjektSzám-GyV-BF.08</v>
      </c>
      <c r="B25" s="70" t="str">
        <f>IFERROR(Mérföldkövek[[#This Row],[Feladat leírás]],"")</f>
        <v>Visszafordítás</v>
      </c>
      <c r="C25" s="71">
        <f ca="1">IFERROR(Mérföldkövek[[#This Row],[Kezdés]],"")</f>
        <v>45839</v>
      </c>
      <c r="D25" s="71">
        <f ca="1">IFERROR(Mérföldkövek[[#This Row],[Befejezés]],"")</f>
        <v>45839</v>
      </c>
      <c r="E25" s="70" t="str">
        <f>IFERROR(Mérföldkövek[[#This Row],[Kockázat]],"")</f>
        <v>Terv szerint</v>
      </c>
      <c r="F25" s="70" t="str">
        <f>IFERROR(Mérföldkövek[[#This Row],[Részleg 02]],"")</f>
        <v>Gyártásvezetés</v>
      </c>
      <c r="G25" s="70" t="str">
        <f>IFERROR(Mérföldkövek[[#This Row],[Részleg 01]],"")</f>
        <v>Fóliázó</v>
      </c>
      <c r="H25" s="82">
        <f>IFERROR(Mérföldkövek[[#This Row],[Volumen]],"")</f>
        <v>3</v>
      </c>
      <c r="I25" s="70">
        <f>IFERROR(Mérföldkövek[[#This Row],[Humánerő]],"")</f>
        <v>1</v>
      </c>
      <c r="J25" s="80">
        <f>IFERROR(Mérföldkövek[[#This Row],[Egység idő]],"")</f>
        <v>6.9444444444444441E-3</v>
      </c>
      <c r="K25" s="80">
        <f>IFERROR(Mérföldkövek[[#This Row],[Tervezett Munkaidő]],"")</f>
        <v>2.0833333333333332E-2</v>
      </c>
      <c r="L25" s="67" cm="1">
        <f t="array" aca="1" ref="L2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25" s="67" cm="1">
        <f t="array" aca="1" ref="M2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25" s="67" cm="1">
        <f t="array" aca="1" ref="N2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25" s="67" cm="1">
        <f t="array" aca="1" ref="O2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25" s="67" cm="1">
        <f t="array" aca="1" ref="P2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25" s="67" cm="1">
        <f t="array" aca="1" ref="Q2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25" s="67" cm="1">
        <f t="array" aca="1" ref="R2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25" s="67" cm="1">
        <f t="array" aca="1" ref="S2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25" s="67" cm="1">
        <f t="array" aca="1" ref="T2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25" s="67" cm="1">
        <f t="array" aca="1" ref="U2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25" s="67" cm="1">
        <f t="array" aca="1" ref="V2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25" s="67" cm="1">
        <f t="array" aca="1" ref="W2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25" s="67" cm="1">
        <f t="array" aca="1" ref="X2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25" s="67" cm="1">
        <f t="array" aca="1" ref="Y2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25" s="67" cm="1">
        <f t="array" aca="1" ref="Z2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25" s="67" cm="1">
        <f t="array" aca="1" ref="AA2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25" s="67" cm="1">
        <f t="array" aca="1" ref="AB25" ca="1">IFERROR(IF(AND(INDIRECT("Mérföldkövek[@Kezdés]")&lt;=AB$3,AB$3&lt;=INDIRECT("Mérföldkövek[@Befejezés]"),NETWORKDAYS(AB$3,AB$3,0)), INDIRECT("Mérföldkövek[@[Tervezett Munkaidő]]")/INDIRECT("Mérföldkövek[@[Napok száma]]"),0),0)</f>
        <v>2.0833333333333332E-2</v>
      </c>
      <c r="AC25" s="67" cm="1">
        <f t="array" aca="1" ref="AC2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25" s="67" cm="1">
        <f t="array" aca="1" ref="AD2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25" s="67" cm="1">
        <f t="array" aca="1" ref="AE2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25" s="67" cm="1">
        <f t="array" aca="1" ref="AF2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25" s="67" cm="1">
        <f t="array" aca="1" ref="AG2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25" s="67" cm="1">
        <f t="array" aca="1" ref="AH2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25" s="67" cm="1">
        <f t="array" aca="1" ref="AI2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25" s="67" cm="1">
        <f t="array" aca="1" ref="AJ2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25" s="67" cm="1">
        <f t="array" aca="1" ref="AK2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25" s="67" cm="1">
        <f t="array" aca="1" ref="AL2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25" s="67" cm="1">
        <f t="array" aca="1" ref="AM2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25" s="67" cm="1">
        <f t="array" aca="1" ref="AN2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25" s="67" cm="1">
        <f t="array" aca="1" ref="AO2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25" s="67" cm="1">
        <f t="array" aca="1" ref="AP2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25" s="67" cm="1">
        <f t="array" aca="1" ref="AQ2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25" s="67" cm="1">
        <f t="array" aca="1" ref="AR2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25" s="67" cm="1">
        <f t="array" aca="1" ref="AS2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25" s="67" cm="1">
        <f t="array" aca="1" ref="AT2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25" s="67" cm="1">
        <f t="array" aca="1" ref="AU2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25" s="67" cm="1">
        <f t="array" aca="1" ref="AV2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25" s="67" cm="1">
        <f t="array" aca="1" ref="AW2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25" s="67" cm="1">
        <f t="array" aca="1" ref="AX2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25" s="67" cm="1">
        <f t="array" aca="1" ref="AY2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25" s="67" cm="1">
        <f t="array" aca="1" ref="AZ2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25" s="67" cm="1">
        <f t="array" aca="1" ref="BA2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26" spans="1:53" x14ac:dyDescent="0.3">
      <c r="A26" s="78" t="str">
        <f>IFERROR(Mérföldkövek[[#This Row],[Feladat ID]],"")</f>
        <v>ProjektSzám-GyV-BF.09</v>
      </c>
      <c r="B26" s="70" t="str">
        <f>IFERROR(Mérföldkövek[[#This Row],[Feladat leírás]],"")</f>
        <v>Festőnél</v>
      </c>
      <c r="C26" s="71">
        <f ca="1">IFERROR(Mérföldkövek[[#This Row],[Kezdés]],"")</f>
        <v>45840</v>
      </c>
      <c r="D26" s="71">
        <f ca="1">IFERROR(Mérföldkövek[[#This Row],[Befejezés]],"")</f>
        <v>45852</v>
      </c>
      <c r="E26" s="70" t="str">
        <f>IFERROR(Mérföldkövek[[#This Row],[Kockázat]],"")</f>
        <v>Terv szerint</v>
      </c>
      <c r="F26" s="70" t="str">
        <f>IFERROR(Mérföldkövek[[#This Row],[Részleg 02]],"")</f>
        <v>Gyártásvezetés</v>
      </c>
      <c r="G26" s="70" t="str">
        <f>IFERROR(Mérföldkövek[[#This Row],[Részleg 01]],"")</f>
        <v>CNC</v>
      </c>
      <c r="H26" s="82">
        <f>IFERROR(Mérföldkövek[[#This Row],[Volumen]],"")</f>
        <v>70</v>
      </c>
      <c r="I26" s="70">
        <f>IFERROR(Mérföldkövek[[#This Row],[Humánerő]],"")</f>
        <v>1</v>
      </c>
      <c r="J26" s="80">
        <f>IFERROR(Mérföldkövek[[#This Row],[Egység idő]],"")</f>
        <v>4.1666666666666664E-2</v>
      </c>
      <c r="K26" s="80">
        <f>IFERROR(Mérföldkövek[[#This Row],[Tervezett Munkaidő]],"")</f>
        <v>2.9166666666666665</v>
      </c>
      <c r="L26" s="67" cm="1">
        <f t="array" aca="1" ref="L2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26" s="67" cm="1">
        <f t="array" aca="1" ref="M2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26" s="67" cm="1">
        <f t="array" aca="1" ref="N2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26" s="67" cm="1">
        <f t="array" aca="1" ref="O2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26" s="67" cm="1">
        <f t="array" aca="1" ref="P2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26" s="67" cm="1">
        <f t="array" aca="1" ref="Q2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26" s="67" cm="1">
        <f t="array" aca="1" ref="R2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26" s="67" cm="1">
        <f t="array" aca="1" ref="S2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26" s="67" cm="1">
        <f t="array" aca="1" ref="T2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26" s="67" cm="1">
        <f t="array" aca="1" ref="U2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26" s="67" cm="1">
        <f t="array" aca="1" ref="V2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26" s="67" cm="1">
        <f t="array" aca="1" ref="W2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26" s="67" cm="1">
        <f t="array" aca="1" ref="X2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26" s="67" cm="1">
        <f t="array" aca="1" ref="Y2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26" s="67" cm="1">
        <f t="array" aca="1" ref="Z2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26" s="67" cm="1">
        <f t="array" aca="1" ref="AA2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26" s="67" cm="1">
        <f t="array" aca="1" ref="AB2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26" s="67" cm="1">
        <f t="array" aca="1" ref="AC26" ca="1">IFERROR(IF(AND(INDIRECT("Mérföldkövek[@Kezdés]")&lt;=AC$3,AC$3&lt;=INDIRECT("Mérföldkövek[@Befejezés]"),NETWORKDAYS(AC$3,AC$3,0)), INDIRECT("Mérföldkövek[@[Tervezett Munkaidő]]")/INDIRECT("Mérföldkövek[@[Napok száma]]"),0),0)</f>
        <v>0.32407407407407407</v>
      </c>
      <c r="AD26" s="67" cm="1">
        <f t="array" aca="1" ref="AD26" ca="1">IFERROR(IF(AND(INDIRECT("Mérföldkövek[@Kezdés]")&lt;=AD$3,AD$3&lt;=INDIRECT("Mérföldkövek[@Befejezés]"),NETWORKDAYS(AD$3,AD$3,0)), INDIRECT("Mérföldkövek[@[Tervezett Munkaidő]]")/INDIRECT("Mérföldkövek[@[Napok száma]]"),0),0)</f>
        <v>0.32407407407407407</v>
      </c>
      <c r="AE26" s="67" cm="1">
        <f t="array" aca="1" ref="AE26" ca="1">IFERROR(IF(AND(INDIRECT("Mérföldkövek[@Kezdés]")&lt;=AE$3,AE$3&lt;=INDIRECT("Mérföldkövek[@Befejezés]"),NETWORKDAYS(AE$3,AE$3,0)), INDIRECT("Mérföldkövek[@[Tervezett Munkaidő]]")/INDIRECT("Mérföldkövek[@[Napok száma]]"),0),0)</f>
        <v>0.32407407407407407</v>
      </c>
      <c r="AF26" s="67" cm="1">
        <f t="array" aca="1" ref="AF2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26" s="67" cm="1">
        <f t="array" aca="1" ref="AG2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26" s="67" cm="1">
        <f t="array" aca="1" ref="AH26" ca="1">IFERROR(IF(AND(INDIRECT("Mérföldkövek[@Kezdés]")&lt;=AH$3,AH$3&lt;=INDIRECT("Mérföldkövek[@Befejezés]"),NETWORKDAYS(AH$3,AH$3,0)), INDIRECT("Mérföldkövek[@[Tervezett Munkaidő]]")/INDIRECT("Mérföldkövek[@[Napok száma]]"),0),0)</f>
        <v>0.32407407407407407</v>
      </c>
      <c r="AI26" s="67" cm="1">
        <f t="array" aca="1" ref="AI26" ca="1">IFERROR(IF(AND(INDIRECT("Mérföldkövek[@Kezdés]")&lt;=AI$3,AI$3&lt;=INDIRECT("Mérföldkövek[@Befejezés]"),NETWORKDAYS(AI$3,AI$3,0)), INDIRECT("Mérföldkövek[@[Tervezett Munkaidő]]")/INDIRECT("Mérföldkövek[@[Napok száma]]"),0),0)</f>
        <v>0.32407407407407407</v>
      </c>
      <c r="AJ26" s="67" cm="1">
        <f t="array" aca="1" ref="AJ26" ca="1">IFERROR(IF(AND(INDIRECT("Mérföldkövek[@Kezdés]")&lt;=AJ$3,AJ$3&lt;=INDIRECT("Mérföldkövek[@Befejezés]"),NETWORKDAYS(AJ$3,AJ$3,0)), INDIRECT("Mérföldkövek[@[Tervezett Munkaidő]]")/INDIRECT("Mérföldkövek[@[Napok száma]]"),0),0)</f>
        <v>0.32407407407407407</v>
      </c>
      <c r="AK26" s="67" cm="1">
        <f t="array" aca="1" ref="AK26" ca="1">IFERROR(IF(AND(INDIRECT("Mérföldkövek[@Kezdés]")&lt;=AK$3,AK$3&lt;=INDIRECT("Mérföldkövek[@Befejezés]"),NETWORKDAYS(AK$3,AK$3,0)), INDIRECT("Mérföldkövek[@[Tervezett Munkaidő]]")/INDIRECT("Mérföldkövek[@[Napok száma]]"),0),0)</f>
        <v>0.32407407407407407</v>
      </c>
      <c r="AL26" s="67" cm="1">
        <f t="array" aca="1" ref="AL26" ca="1">IFERROR(IF(AND(INDIRECT("Mérföldkövek[@Kezdés]")&lt;=AL$3,AL$3&lt;=INDIRECT("Mérföldkövek[@Befejezés]"),NETWORKDAYS(AL$3,AL$3,0)), INDIRECT("Mérföldkövek[@[Tervezett Munkaidő]]")/INDIRECT("Mérföldkövek[@[Napok száma]]"),0),0)</f>
        <v>0.32407407407407407</v>
      </c>
      <c r="AM26" s="67" cm="1">
        <f t="array" aca="1" ref="AM2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26" s="67" cm="1">
        <f t="array" aca="1" ref="AN2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26" s="67" cm="1">
        <f t="array" aca="1" ref="AO26" ca="1">IFERROR(IF(AND(INDIRECT("Mérföldkövek[@Kezdés]")&lt;=AO$3,AO$3&lt;=INDIRECT("Mérföldkövek[@Befejezés]"),NETWORKDAYS(AO$3,AO$3,0)), INDIRECT("Mérföldkövek[@[Tervezett Munkaidő]]")/INDIRECT("Mérföldkövek[@[Napok száma]]"),0),0)</f>
        <v>0.32407407407407407</v>
      </c>
      <c r="AP26" s="67" cm="1">
        <f t="array" aca="1" ref="AP2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26" s="67" cm="1">
        <f t="array" aca="1" ref="AQ2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26" s="67" cm="1">
        <f t="array" aca="1" ref="AR2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26" s="67" cm="1">
        <f t="array" aca="1" ref="AS2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26" s="67" cm="1">
        <f t="array" aca="1" ref="AT2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26" s="67" cm="1">
        <f t="array" aca="1" ref="AU2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26" s="67" cm="1">
        <f t="array" aca="1" ref="AV2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26" s="67" cm="1">
        <f t="array" aca="1" ref="AW2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26" s="67" cm="1">
        <f t="array" aca="1" ref="AX2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26" s="67" cm="1">
        <f t="array" aca="1" ref="AY2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26" s="67" cm="1">
        <f t="array" aca="1" ref="AZ2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26" s="67" cm="1">
        <f t="array" aca="1" ref="BA2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27" spans="1:53" x14ac:dyDescent="0.3">
      <c r="A27" s="78" t="str">
        <f>IFERROR(Mérföldkövek[[#This Row],[Feladat ID]],"")</f>
        <v>ProjektSzám-GyV-BF.10</v>
      </c>
      <c r="B27" s="70" t="str">
        <f>IFERROR(Mérföldkövek[[#This Row],[Feladat leírás]],"")</f>
        <v>Festőtöl viszahozzva</v>
      </c>
      <c r="C27" s="71">
        <f ca="1">IFERROR(Mérföldkövek[[#This Row],[Kezdés]],"")</f>
        <v>45853</v>
      </c>
      <c r="D27" s="71">
        <f ca="1">IFERROR(Mérföldkövek[[#This Row],[Befejezés]],"")</f>
        <v>45863</v>
      </c>
      <c r="E27" s="70" t="str">
        <f>IFERROR(Mérföldkövek[[#This Row],[Kockázat]],"")</f>
        <v>Terv szerint</v>
      </c>
      <c r="F27" s="70" t="str">
        <f>IFERROR(Mérföldkövek[[#This Row],[Részleg 02]],"")</f>
        <v>Gyártásvezetés</v>
      </c>
      <c r="G27" s="70" t="str">
        <f>IFERROR(Mérföldkövek[[#This Row],[Részleg 01]],"")</f>
        <v>Összeszerelő</v>
      </c>
      <c r="H27" s="82">
        <f>IFERROR(Mérföldkövek[[#This Row],[Volumen]],"")</f>
        <v>70</v>
      </c>
      <c r="I27" s="70">
        <f>IFERROR(Mérföldkövek[[#This Row],[Humánerő]],"")</f>
        <v>1</v>
      </c>
      <c r="J27" s="80">
        <f>IFERROR(Mérföldkövek[[#This Row],[Egység idő]],"")</f>
        <v>4.1666666666666664E-2</v>
      </c>
      <c r="K27" s="80">
        <f>IFERROR(Mérföldkövek[[#This Row],[Tervezett Munkaidő]],"")</f>
        <v>2.9166666666666665</v>
      </c>
      <c r="L27" s="67" cm="1">
        <f t="array" aca="1" ref="L2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27" s="67" cm="1">
        <f t="array" aca="1" ref="M2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27" s="67" cm="1">
        <f t="array" aca="1" ref="N2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27" s="67" cm="1">
        <f t="array" aca="1" ref="O2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27" s="67" cm="1">
        <f t="array" aca="1" ref="P2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27" s="67" cm="1">
        <f t="array" aca="1" ref="Q2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27" s="67" cm="1">
        <f t="array" aca="1" ref="R2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27" s="67" cm="1">
        <f t="array" aca="1" ref="S2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27" s="67" cm="1">
        <f t="array" aca="1" ref="T2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27" s="67" cm="1">
        <f t="array" aca="1" ref="U2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27" s="67" cm="1">
        <f t="array" aca="1" ref="V2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27" s="67" cm="1">
        <f t="array" aca="1" ref="W2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27" s="67" cm="1">
        <f t="array" aca="1" ref="X2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27" s="67" cm="1">
        <f t="array" aca="1" ref="Y2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27" s="67" cm="1">
        <f t="array" aca="1" ref="Z2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27" s="67" cm="1">
        <f t="array" aca="1" ref="AA2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27" s="67" cm="1">
        <f t="array" aca="1" ref="AB2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27" s="67" cm="1">
        <f t="array" aca="1" ref="AC2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27" s="67" cm="1">
        <f t="array" aca="1" ref="AD2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27" s="67" cm="1">
        <f t="array" aca="1" ref="AE2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27" s="67" cm="1">
        <f t="array" aca="1" ref="AF2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27" s="67" cm="1">
        <f t="array" aca="1" ref="AG2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27" s="67" cm="1">
        <f t="array" aca="1" ref="AH2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27" s="67" cm="1">
        <f t="array" aca="1" ref="AI2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27" s="67" cm="1">
        <f t="array" aca="1" ref="AJ2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27" s="67" cm="1">
        <f t="array" aca="1" ref="AK2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27" s="67" cm="1">
        <f t="array" aca="1" ref="AL2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27" s="67" cm="1">
        <f t="array" aca="1" ref="AM2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27" s="67" cm="1">
        <f t="array" aca="1" ref="AN2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27" s="67" cm="1">
        <f t="array" aca="1" ref="AO2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27" s="67" cm="1">
        <f t="array" aca="1" ref="AP27" ca="1">IFERROR(IF(AND(INDIRECT("Mérföldkövek[@Kezdés]")&lt;=AP$3,AP$3&lt;=INDIRECT("Mérföldkövek[@Befejezés]"),NETWORKDAYS(AP$3,AP$3,0)), INDIRECT("Mérföldkövek[@[Tervezett Munkaidő]]")/INDIRECT("Mérföldkövek[@[Napok száma]]"),0),0)</f>
        <v>0.32407407407407407</v>
      </c>
      <c r="AQ27" s="67" cm="1">
        <f t="array" aca="1" ref="AQ27" ca="1">IFERROR(IF(AND(INDIRECT("Mérföldkövek[@Kezdés]")&lt;=AQ$3,AQ$3&lt;=INDIRECT("Mérföldkövek[@Befejezés]"),NETWORKDAYS(AQ$3,AQ$3,0)), INDIRECT("Mérföldkövek[@[Tervezett Munkaidő]]")/INDIRECT("Mérföldkövek[@[Napok száma]]"),0),0)</f>
        <v>0.32407407407407407</v>
      </c>
      <c r="AR27" s="67" cm="1">
        <f t="array" aca="1" ref="AR27" ca="1">IFERROR(IF(AND(INDIRECT("Mérföldkövek[@Kezdés]")&lt;=AR$3,AR$3&lt;=INDIRECT("Mérföldkövek[@Befejezés]"),NETWORKDAYS(AR$3,AR$3,0)), INDIRECT("Mérföldkövek[@[Tervezett Munkaidő]]")/INDIRECT("Mérföldkövek[@[Napok száma]]"),0),0)</f>
        <v>0.32407407407407407</v>
      </c>
      <c r="AS27" s="67" cm="1">
        <f t="array" aca="1" ref="AS27" ca="1">IFERROR(IF(AND(INDIRECT("Mérföldkövek[@Kezdés]")&lt;=AS$3,AS$3&lt;=INDIRECT("Mérföldkövek[@Befejezés]"),NETWORKDAYS(AS$3,AS$3,0)), INDIRECT("Mérföldkövek[@[Tervezett Munkaidő]]")/INDIRECT("Mérföldkövek[@[Napok száma]]"),0),0)</f>
        <v>0.32407407407407407</v>
      </c>
      <c r="AT27" s="67" cm="1">
        <f t="array" aca="1" ref="AT2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27" s="67" cm="1">
        <f t="array" aca="1" ref="AU2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27" s="67" cm="1">
        <f t="array" aca="1" ref="AV27" ca="1">IFERROR(IF(AND(INDIRECT("Mérföldkövek[@Kezdés]")&lt;=AV$3,AV$3&lt;=INDIRECT("Mérföldkövek[@Befejezés]"),NETWORKDAYS(AV$3,AV$3,0)), INDIRECT("Mérföldkövek[@[Tervezett Munkaidő]]")/INDIRECT("Mérföldkövek[@[Napok száma]]"),0),0)</f>
        <v>0.32407407407407407</v>
      </c>
      <c r="AW27" s="67" cm="1">
        <f t="array" aca="1" ref="AW27" ca="1">IFERROR(IF(AND(INDIRECT("Mérföldkövek[@Kezdés]")&lt;=AW$3,AW$3&lt;=INDIRECT("Mérföldkövek[@Befejezés]"),NETWORKDAYS(AW$3,AW$3,0)), INDIRECT("Mérföldkövek[@[Tervezett Munkaidő]]")/INDIRECT("Mérföldkövek[@[Napok száma]]"),0),0)</f>
        <v>0.32407407407407407</v>
      </c>
      <c r="AX27" s="67" cm="1">
        <f t="array" aca="1" ref="AX27" ca="1">IFERROR(IF(AND(INDIRECT("Mérföldkövek[@Kezdés]")&lt;=AX$3,AX$3&lt;=INDIRECT("Mérföldkövek[@Befejezés]"),NETWORKDAYS(AX$3,AX$3,0)), INDIRECT("Mérföldkövek[@[Tervezett Munkaidő]]")/INDIRECT("Mérföldkövek[@[Napok száma]]"),0),0)</f>
        <v>0.32407407407407407</v>
      </c>
      <c r="AY27" s="67" cm="1">
        <f t="array" aca="1" ref="AY27" ca="1">IFERROR(IF(AND(INDIRECT("Mérföldkövek[@Kezdés]")&lt;=AY$3,AY$3&lt;=INDIRECT("Mérföldkövek[@Befejezés]"),NETWORKDAYS(AY$3,AY$3,0)), INDIRECT("Mérföldkövek[@[Tervezett Munkaidő]]")/INDIRECT("Mérföldkövek[@[Napok száma]]"),0),0)</f>
        <v>0.32407407407407407</v>
      </c>
      <c r="AZ27" s="67" cm="1">
        <f t="array" aca="1" ref="AZ27" ca="1">IFERROR(IF(AND(INDIRECT("Mérföldkövek[@Kezdés]")&lt;=AZ$3,AZ$3&lt;=INDIRECT("Mérföldkövek[@Befejezés]"),NETWORKDAYS(AZ$3,AZ$3,0)), INDIRECT("Mérföldkövek[@[Tervezett Munkaidő]]")/INDIRECT("Mérföldkövek[@[Napok száma]]"),0),0)</f>
        <v>0.32407407407407407</v>
      </c>
      <c r="BA27" s="67" cm="1">
        <f t="array" aca="1" ref="BA2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28" spans="1:53" x14ac:dyDescent="0.3">
      <c r="A28" s="78" t="str">
        <f>IFERROR(Mérföldkövek[[#This Row],[Feladat ID]],"")</f>
        <v>-</v>
      </c>
      <c r="B28" s="70" t="str">
        <f>IFERROR(Mérföldkövek[[#This Row],[Feladat leírás]],"")</f>
        <v/>
      </c>
      <c r="C28" s="71" t="str">
        <f ca="1">IFERROR(Mérföldkövek[[#This Row],[Kezdés]],"")</f>
        <v/>
      </c>
      <c r="D28" s="71" t="str">
        <f ca="1">IFERROR(Mérföldkövek[[#This Row],[Befejezés]],"")</f>
        <v/>
      </c>
      <c r="E28" s="70" t="str">
        <f>IFERROR(Mérföldkövek[[#This Row],[Kockázat]],"")</f>
        <v/>
      </c>
      <c r="F28" s="70" t="str">
        <f>IFERROR(Mérföldkövek[[#This Row],[Részleg 02]],"")</f>
        <v/>
      </c>
      <c r="G28" s="70" t="str">
        <f>IFERROR(Mérföldkövek[[#This Row],[Részleg 01]],"")</f>
        <v/>
      </c>
      <c r="H28" s="82" t="str">
        <f>IFERROR(Mérföldkövek[[#This Row],[Volumen]],"")</f>
        <v/>
      </c>
      <c r="I28" s="70" t="str">
        <f>IFERROR(Mérföldkövek[[#This Row],[Humánerő]],"")</f>
        <v/>
      </c>
      <c r="J28" s="80" t="str">
        <f>IFERROR(Mérföldkövek[[#This Row],[Egység idő]],"")</f>
        <v/>
      </c>
      <c r="K28" s="80">
        <f>IFERROR(Mérföldkövek[[#This Row],[Tervezett Munkaidő]],"")</f>
        <v>0</v>
      </c>
      <c r="L28" s="67" cm="1">
        <f t="array" aca="1" ref="L2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28" s="67" cm="1">
        <f t="array" aca="1" ref="M2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28" s="67" cm="1">
        <f t="array" aca="1" ref="N2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28" s="67" cm="1">
        <f t="array" aca="1" ref="O2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28" s="67" cm="1">
        <f t="array" aca="1" ref="P2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28" s="67" cm="1">
        <f t="array" aca="1" ref="Q2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28" s="67" cm="1">
        <f t="array" aca="1" ref="R2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28" s="67" cm="1">
        <f t="array" aca="1" ref="S2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28" s="67" cm="1">
        <f t="array" aca="1" ref="T2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28" s="67" cm="1">
        <f t="array" aca="1" ref="U2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28" s="67" cm="1">
        <f t="array" aca="1" ref="V2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28" s="67" cm="1">
        <f t="array" aca="1" ref="W2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28" s="67" cm="1">
        <f t="array" aca="1" ref="X2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28" s="67" cm="1">
        <f t="array" aca="1" ref="Y2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28" s="67" cm="1">
        <f t="array" aca="1" ref="Z2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28" s="67" cm="1">
        <f t="array" aca="1" ref="AA2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28" s="67" cm="1">
        <f t="array" aca="1" ref="AB2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28" s="67" cm="1">
        <f t="array" aca="1" ref="AC2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28" s="67" cm="1">
        <f t="array" aca="1" ref="AD2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28" s="67" cm="1">
        <f t="array" aca="1" ref="AE2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28" s="67" cm="1">
        <f t="array" aca="1" ref="AF2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28" s="67" cm="1">
        <f t="array" aca="1" ref="AG2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28" s="67" cm="1">
        <f t="array" aca="1" ref="AH2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28" s="67" cm="1">
        <f t="array" aca="1" ref="AI2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28" s="67" cm="1">
        <f t="array" aca="1" ref="AJ2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28" s="67" cm="1">
        <f t="array" aca="1" ref="AK2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28" s="67" cm="1">
        <f t="array" aca="1" ref="AL2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28" s="67" cm="1">
        <f t="array" aca="1" ref="AM2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28" s="67" cm="1">
        <f t="array" aca="1" ref="AN2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28" s="67" cm="1">
        <f t="array" aca="1" ref="AO2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28" s="67" cm="1">
        <f t="array" aca="1" ref="AP2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28" s="67" cm="1">
        <f t="array" aca="1" ref="AQ2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28" s="67" cm="1">
        <f t="array" aca="1" ref="AR2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28" s="67" cm="1">
        <f t="array" aca="1" ref="AS2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28" s="67" cm="1">
        <f t="array" aca="1" ref="AT2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28" s="67" cm="1">
        <f t="array" aca="1" ref="AU2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28" s="67" cm="1">
        <f t="array" aca="1" ref="AV2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28" s="67" cm="1">
        <f t="array" aca="1" ref="AW2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28" s="67" cm="1">
        <f t="array" aca="1" ref="AX2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28" s="67" cm="1">
        <f t="array" aca="1" ref="AY2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28" s="67" cm="1">
        <f t="array" aca="1" ref="AZ2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28" s="67" cm="1">
        <f t="array" aca="1" ref="BA2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29" spans="1:53" x14ac:dyDescent="0.3">
      <c r="A29" s="78" t="str">
        <f>IFERROR(Mérföldkövek[[#This Row],[Feladat ID]],"")</f>
        <v>-</v>
      </c>
      <c r="B29" s="70" t="str">
        <f>IFERROR(Mérföldkövek[[#This Row],[Feladat leírás]],"")</f>
        <v/>
      </c>
      <c r="C29" s="71" t="str">
        <f ca="1">IFERROR(Mérföldkövek[[#This Row],[Kezdés]],"")</f>
        <v/>
      </c>
      <c r="D29" s="71" t="str">
        <f ca="1">IFERROR(Mérföldkövek[[#This Row],[Befejezés]],"")</f>
        <v/>
      </c>
      <c r="E29" s="70" t="str">
        <f>IFERROR(Mérföldkövek[[#This Row],[Kockázat]],"")</f>
        <v/>
      </c>
      <c r="F29" s="70" t="str">
        <f>IFERROR(Mérföldkövek[[#This Row],[Részleg 02]],"")</f>
        <v/>
      </c>
      <c r="G29" s="70" t="str">
        <f>IFERROR(Mérföldkövek[[#This Row],[Részleg 01]],"")</f>
        <v/>
      </c>
      <c r="H29" s="82" t="str">
        <f>IFERROR(Mérföldkövek[[#This Row],[Volumen]],"")</f>
        <v/>
      </c>
      <c r="I29" s="70" t="str">
        <f>IFERROR(Mérföldkövek[[#This Row],[Humánerő]],"")</f>
        <v/>
      </c>
      <c r="J29" s="80" t="str">
        <f>IFERROR(Mérföldkövek[[#This Row],[Egység idő]],"")</f>
        <v/>
      </c>
      <c r="K29" s="80">
        <f>IFERROR(Mérföldkövek[[#This Row],[Tervezett Munkaidő]],"")</f>
        <v>0</v>
      </c>
      <c r="L29" s="67" cm="1">
        <f t="array" aca="1" ref="L2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29" s="67" cm="1">
        <f t="array" aca="1" ref="M2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29" s="67" cm="1">
        <f t="array" aca="1" ref="N2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29" s="67" cm="1">
        <f t="array" aca="1" ref="O2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29" s="67" cm="1">
        <f t="array" aca="1" ref="P2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29" s="67" cm="1">
        <f t="array" aca="1" ref="Q2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29" s="67" cm="1">
        <f t="array" aca="1" ref="R2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29" s="67" cm="1">
        <f t="array" aca="1" ref="S2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29" s="67" cm="1">
        <f t="array" aca="1" ref="T2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29" s="67" cm="1">
        <f t="array" aca="1" ref="U2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29" s="67" cm="1">
        <f t="array" aca="1" ref="V2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29" s="67" cm="1">
        <f t="array" aca="1" ref="W2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29" s="67" cm="1">
        <f t="array" aca="1" ref="X2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29" s="67" cm="1">
        <f t="array" aca="1" ref="Y2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29" s="67" cm="1">
        <f t="array" aca="1" ref="Z2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29" s="67" cm="1">
        <f t="array" aca="1" ref="AA2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29" s="67" cm="1">
        <f t="array" aca="1" ref="AB2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29" s="67" cm="1">
        <f t="array" aca="1" ref="AC2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29" s="67" cm="1">
        <f t="array" aca="1" ref="AD2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29" s="67" cm="1">
        <f t="array" aca="1" ref="AE2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29" s="67" cm="1">
        <f t="array" aca="1" ref="AF2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29" s="67" cm="1">
        <f t="array" aca="1" ref="AG2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29" s="67" cm="1">
        <f t="array" aca="1" ref="AH2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29" s="67" cm="1">
        <f t="array" aca="1" ref="AI2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29" s="67" cm="1">
        <f t="array" aca="1" ref="AJ2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29" s="67" cm="1">
        <f t="array" aca="1" ref="AK2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29" s="67" cm="1">
        <f t="array" aca="1" ref="AL2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29" s="67" cm="1">
        <f t="array" aca="1" ref="AM2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29" s="67" cm="1">
        <f t="array" aca="1" ref="AN2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29" s="67" cm="1">
        <f t="array" aca="1" ref="AO2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29" s="67" cm="1">
        <f t="array" aca="1" ref="AP2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29" s="67" cm="1">
        <f t="array" aca="1" ref="AQ2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29" s="67" cm="1">
        <f t="array" aca="1" ref="AR2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29" s="67" cm="1">
        <f t="array" aca="1" ref="AS2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29" s="67" cm="1">
        <f t="array" aca="1" ref="AT2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29" s="67" cm="1">
        <f t="array" aca="1" ref="AU2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29" s="67" cm="1">
        <f t="array" aca="1" ref="AV2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29" s="67" cm="1">
        <f t="array" aca="1" ref="AW2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29" s="67" cm="1">
        <f t="array" aca="1" ref="AX2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29" s="67" cm="1">
        <f t="array" aca="1" ref="AY2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29" s="67" cm="1">
        <f t="array" aca="1" ref="AZ2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29" s="67" cm="1">
        <f t="array" aca="1" ref="BA2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30" spans="1:53" x14ac:dyDescent="0.3">
      <c r="A30" s="78" t="str">
        <f>IFERROR(Mérföldkövek[[#This Row],[Feladat ID]],"")</f>
        <v>-</v>
      </c>
      <c r="B30" s="70" t="str">
        <f>IFERROR(Mérföldkövek[[#This Row],[Feladat leírás]],"")</f>
        <v/>
      </c>
      <c r="C30" s="71" t="str">
        <f ca="1">IFERROR(Mérföldkövek[[#This Row],[Kezdés]],"")</f>
        <v/>
      </c>
      <c r="D30" s="71" t="str">
        <f ca="1">IFERROR(Mérföldkövek[[#This Row],[Befejezés]],"")</f>
        <v/>
      </c>
      <c r="E30" s="70" t="str">
        <f>IFERROR(Mérföldkövek[[#This Row],[Kockázat]],"")</f>
        <v/>
      </c>
      <c r="F30" s="70" t="str">
        <f>IFERROR(Mérföldkövek[[#This Row],[Részleg 02]],"")</f>
        <v/>
      </c>
      <c r="G30" s="70" t="str">
        <f>IFERROR(Mérföldkövek[[#This Row],[Részleg 01]],"")</f>
        <v/>
      </c>
      <c r="H30" s="82" t="str">
        <f>IFERROR(Mérföldkövek[[#This Row],[Volumen]],"")</f>
        <v/>
      </c>
      <c r="I30" s="70" t="str">
        <f>IFERROR(Mérföldkövek[[#This Row],[Humánerő]],"")</f>
        <v/>
      </c>
      <c r="J30" s="80" t="str">
        <f>IFERROR(Mérföldkövek[[#This Row],[Egység idő]],"")</f>
        <v/>
      </c>
      <c r="K30" s="80">
        <f>IFERROR(Mérföldkövek[[#This Row],[Tervezett Munkaidő]],"")</f>
        <v>0</v>
      </c>
      <c r="L30" s="67" cm="1">
        <f t="array" aca="1" ref="L3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30" s="67" cm="1">
        <f t="array" aca="1" ref="M3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30" s="67" cm="1">
        <f t="array" aca="1" ref="N3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30" s="67" cm="1">
        <f t="array" aca="1" ref="O3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30" s="67" cm="1">
        <f t="array" aca="1" ref="P3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30" s="67" cm="1">
        <f t="array" aca="1" ref="Q3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30" s="67" cm="1">
        <f t="array" aca="1" ref="R3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30" s="67" cm="1">
        <f t="array" aca="1" ref="S3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30" s="67" cm="1">
        <f t="array" aca="1" ref="T3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30" s="67" cm="1">
        <f t="array" aca="1" ref="U3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30" s="67" cm="1">
        <f t="array" aca="1" ref="V3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30" s="67" cm="1">
        <f t="array" aca="1" ref="W3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30" s="67" cm="1">
        <f t="array" aca="1" ref="X3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30" s="67" cm="1">
        <f t="array" aca="1" ref="Y3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30" s="67" cm="1">
        <f t="array" aca="1" ref="Z3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30" s="67" cm="1">
        <f t="array" aca="1" ref="AA3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30" s="67" cm="1">
        <f t="array" aca="1" ref="AB3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30" s="67" cm="1">
        <f t="array" aca="1" ref="AC3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30" s="67" cm="1">
        <f t="array" aca="1" ref="AD3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30" s="67" cm="1">
        <f t="array" aca="1" ref="AE3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30" s="67" cm="1">
        <f t="array" aca="1" ref="AF3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30" s="67" cm="1">
        <f t="array" aca="1" ref="AG3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30" s="67" cm="1">
        <f t="array" aca="1" ref="AH3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30" s="67" cm="1">
        <f t="array" aca="1" ref="AI3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30" s="67" cm="1">
        <f t="array" aca="1" ref="AJ3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30" s="67" cm="1">
        <f t="array" aca="1" ref="AK3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30" s="67" cm="1">
        <f t="array" aca="1" ref="AL3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30" s="67" cm="1">
        <f t="array" aca="1" ref="AM3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30" s="67" cm="1">
        <f t="array" aca="1" ref="AN3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30" s="67" cm="1">
        <f t="array" aca="1" ref="AO3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30" s="67" cm="1">
        <f t="array" aca="1" ref="AP3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30" s="67" cm="1">
        <f t="array" aca="1" ref="AQ3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30" s="67" cm="1">
        <f t="array" aca="1" ref="AR3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30" s="67" cm="1">
        <f t="array" aca="1" ref="AS3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30" s="67" cm="1">
        <f t="array" aca="1" ref="AT3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30" s="67" cm="1">
        <f t="array" aca="1" ref="AU3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30" s="67" cm="1">
        <f t="array" aca="1" ref="AV3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30" s="67" cm="1">
        <f t="array" aca="1" ref="AW3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30" s="67" cm="1">
        <f t="array" aca="1" ref="AX3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30" s="67" cm="1">
        <f t="array" aca="1" ref="AY3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30" s="67" cm="1">
        <f t="array" aca="1" ref="AZ3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30" s="67" cm="1">
        <f t="array" aca="1" ref="BA3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31" spans="1:53" x14ac:dyDescent="0.3">
      <c r="A31" s="78" t="str">
        <f>IFERROR(Mérföldkövek[[#This Row],[Feladat ID]],"")</f>
        <v>-</v>
      </c>
      <c r="B31" s="70" t="str">
        <f>IFERROR(Mérföldkövek[[#This Row],[Feladat leírás]],"")</f>
        <v/>
      </c>
      <c r="C31" s="71" t="str">
        <f ca="1">IFERROR(Mérföldkövek[[#This Row],[Kezdés]],"")</f>
        <v/>
      </c>
      <c r="D31" s="71" t="str">
        <f ca="1">IFERROR(Mérföldkövek[[#This Row],[Befejezés]],"")</f>
        <v/>
      </c>
      <c r="E31" s="70" t="str">
        <f>IFERROR(Mérföldkövek[[#This Row],[Kockázat]],"")</f>
        <v/>
      </c>
      <c r="F31" s="70" t="str">
        <f>IFERROR(Mérföldkövek[[#This Row],[Részleg 02]],"")</f>
        <v/>
      </c>
      <c r="G31" s="70" t="str">
        <f>IFERROR(Mérföldkövek[[#This Row],[Részleg 01]],"")</f>
        <v/>
      </c>
      <c r="H31" s="82" t="str">
        <f>IFERROR(Mérföldkövek[[#This Row],[Volumen]],"")</f>
        <v/>
      </c>
      <c r="I31" s="70" t="str">
        <f>IFERROR(Mérföldkövek[[#This Row],[Humánerő]],"")</f>
        <v/>
      </c>
      <c r="J31" s="80" t="str">
        <f>IFERROR(Mérföldkövek[[#This Row],[Egység idő]],"")</f>
        <v/>
      </c>
      <c r="K31" s="80">
        <f>IFERROR(Mérföldkövek[[#This Row],[Tervezett Munkaidő]],"")</f>
        <v>0</v>
      </c>
      <c r="L31" s="67" cm="1">
        <f t="array" aca="1" ref="L3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31" s="67" cm="1">
        <f t="array" aca="1" ref="M3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31" s="67" cm="1">
        <f t="array" aca="1" ref="N3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31" s="67" cm="1">
        <f t="array" aca="1" ref="O3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31" s="67" cm="1">
        <f t="array" aca="1" ref="P3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31" s="67" cm="1">
        <f t="array" aca="1" ref="Q3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31" s="67" cm="1">
        <f t="array" aca="1" ref="R3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31" s="67" cm="1">
        <f t="array" aca="1" ref="S3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31" s="67" cm="1">
        <f t="array" aca="1" ref="T3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31" s="67" cm="1">
        <f t="array" aca="1" ref="U3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31" s="67" cm="1">
        <f t="array" aca="1" ref="V3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31" s="67" cm="1">
        <f t="array" aca="1" ref="W3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31" s="67" cm="1">
        <f t="array" aca="1" ref="X3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31" s="67" cm="1">
        <f t="array" aca="1" ref="Y3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31" s="67" cm="1">
        <f t="array" aca="1" ref="Z3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31" s="67" cm="1">
        <f t="array" aca="1" ref="AA3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31" s="67" cm="1">
        <f t="array" aca="1" ref="AB3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31" s="67" cm="1">
        <f t="array" aca="1" ref="AC3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31" s="67" cm="1">
        <f t="array" aca="1" ref="AD3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31" s="67" cm="1">
        <f t="array" aca="1" ref="AE3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31" s="67" cm="1">
        <f t="array" aca="1" ref="AF3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31" s="67" cm="1">
        <f t="array" aca="1" ref="AG3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31" s="67" cm="1">
        <f t="array" aca="1" ref="AH3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31" s="67" cm="1">
        <f t="array" aca="1" ref="AI3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31" s="67" cm="1">
        <f t="array" aca="1" ref="AJ3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31" s="67" cm="1">
        <f t="array" aca="1" ref="AK3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31" s="67" cm="1">
        <f t="array" aca="1" ref="AL3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31" s="67" cm="1">
        <f t="array" aca="1" ref="AM3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31" s="67" cm="1">
        <f t="array" aca="1" ref="AN3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31" s="67" cm="1">
        <f t="array" aca="1" ref="AO3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31" s="67" cm="1">
        <f t="array" aca="1" ref="AP3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31" s="67" cm="1">
        <f t="array" aca="1" ref="AQ3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31" s="67" cm="1">
        <f t="array" aca="1" ref="AR3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31" s="67" cm="1">
        <f t="array" aca="1" ref="AS3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31" s="67" cm="1">
        <f t="array" aca="1" ref="AT3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31" s="67" cm="1">
        <f t="array" aca="1" ref="AU3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31" s="67" cm="1">
        <f t="array" aca="1" ref="AV3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31" s="67" cm="1">
        <f t="array" aca="1" ref="AW3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31" s="67" cm="1">
        <f t="array" aca="1" ref="AX3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31" s="67" cm="1">
        <f t="array" aca="1" ref="AY3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31" s="67" cm="1">
        <f t="array" aca="1" ref="AZ3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31" s="67" cm="1">
        <f t="array" aca="1" ref="BA3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32" spans="1:53" x14ac:dyDescent="0.3">
      <c r="A32" s="78" t="str">
        <f>IFERROR(Mérföldkövek[[#This Row],[Feladat ID]],"")</f>
        <v>-</v>
      </c>
      <c r="B32" s="70" t="str">
        <f>IFERROR(Mérföldkövek[[#This Row],[Feladat leírás]],"")</f>
        <v/>
      </c>
      <c r="C32" s="71" t="str">
        <f ca="1">IFERROR(Mérföldkövek[[#This Row],[Kezdés]],"")</f>
        <v/>
      </c>
      <c r="D32" s="71" t="str">
        <f ca="1">IFERROR(Mérföldkövek[[#This Row],[Befejezés]],"")</f>
        <v/>
      </c>
      <c r="E32" s="70" t="str">
        <f>IFERROR(Mérföldkövek[[#This Row],[Kockázat]],"")</f>
        <v/>
      </c>
      <c r="F32" s="70" t="str">
        <f>IFERROR(Mérföldkövek[[#This Row],[Részleg 02]],"")</f>
        <v/>
      </c>
      <c r="G32" s="70" t="str">
        <f>IFERROR(Mérföldkövek[[#This Row],[Részleg 01]],"")</f>
        <v/>
      </c>
      <c r="H32" s="82" t="str">
        <f>IFERROR(Mérföldkövek[[#This Row],[Volumen]],"")</f>
        <v/>
      </c>
      <c r="I32" s="70" t="str">
        <f>IFERROR(Mérföldkövek[[#This Row],[Humánerő]],"")</f>
        <v/>
      </c>
      <c r="J32" s="80" t="str">
        <f>IFERROR(Mérföldkövek[[#This Row],[Egység idő]],"")</f>
        <v/>
      </c>
      <c r="K32" s="80">
        <f>IFERROR(Mérföldkövek[[#This Row],[Tervezett Munkaidő]],"")</f>
        <v>0</v>
      </c>
      <c r="L32" s="67" cm="1">
        <f t="array" aca="1" ref="L3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32" s="67" cm="1">
        <f t="array" aca="1" ref="M3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32" s="67" cm="1">
        <f t="array" aca="1" ref="N3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32" s="67" cm="1">
        <f t="array" aca="1" ref="O3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32" s="67" cm="1">
        <f t="array" aca="1" ref="P3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32" s="67" cm="1">
        <f t="array" aca="1" ref="Q3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32" s="67" cm="1">
        <f t="array" aca="1" ref="R3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32" s="67" cm="1">
        <f t="array" aca="1" ref="S3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32" s="67" cm="1">
        <f t="array" aca="1" ref="T3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32" s="67" cm="1">
        <f t="array" aca="1" ref="U3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32" s="67" cm="1">
        <f t="array" aca="1" ref="V3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32" s="67" cm="1">
        <f t="array" aca="1" ref="W3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32" s="67" cm="1">
        <f t="array" aca="1" ref="X3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32" s="67" cm="1">
        <f t="array" aca="1" ref="Y3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32" s="67" cm="1">
        <f t="array" aca="1" ref="Z3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32" s="67" cm="1">
        <f t="array" aca="1" ref="AA3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32" s="67" cm="1">
        <f t="array" aca="1" ref="AB3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32" s="67" cm="1">
        <f t="array" aca="1" ref="AC3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32" s="67" cm="1">
        <f t="array" aca="1" ref="AD3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32" s="67" cm="1">
        <f t="array" aca="1" ref="AE3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32" s="67" cm="1">
        <f t="array" aca="1" ref="AF3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32" s="67" cm="1">
        <f t="array" aca="1" ref="AG3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32" s="67" cm="1">
        <f t="array" aca="1" ref="AH3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32" s="67" cm="1">
        <f t="array" aca="1" ref="AI3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32" s="67" cm="1">
        <f t="array" aca="1" ref="AJ3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32" s="67" cm="1">
        <f t="array" aca="1" ref="AK3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32" s="67" cm="1">
        <f t="array" aca="1" ref="AL3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32" s="67" cm="1">
        <f t="array" aca="1" ref="AM3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32" s="67" cm="1">
        <f t="array" aca="1" ref="AN3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32" s="67" cm="1">
        <f t="array" aca="1" ref="AO3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32" s="67" cm="1">
        <f t="array" aca="1" ref="AP3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32" s="67" cm="1">
        <f t="array" aca="1" ref="AQ3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32" s="67" cm="1">
        <f t="array" aca="1" ref="AR3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32" s="67" cm="1">
        <f t="array" aca="1" ref="AS3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32" s="67" cm="1">
        <f t="array" aca="1" ref="AT3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32" s="67" cm="1">
        <f t="array" aca="1" ref="AU3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32" s="67" cm="1">
        <f t="array" aca="1" ref="AV3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32" s="67" cm="1">
        <f t="array" aca="1" ref="AW3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32" s="67" cm="1">
        <f t="array" aca="1" ref="AX3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32" s="67" cm="1">
        <f t="array" aca="1" ref="AY3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32" s="67" cm="1">
        <f t="array" aca="1" ref="AZ3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32" s="67" cm="1">
        <f t="array" aca="1" ref="BA3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33" spans="1:53" x14ac:dyDescent="0.3">
      <c r="A33" s="78" t="str">
        <f>IFERROR(Mérföldkövek[[#This Row],[Feladat ID]],"")</f>
        <v>-</v>
      </c>
      <c r="B33" s="70" t="str">
        <f>IFERROR(Mérföldkövek[[#This Row],[Feladat leírás]],"")</f>
        <v/>
      </c>
      <c r="C33" s="71" t="str">
        <f ca="1">IFERROR(Mérföldkövek[[#This Row],[Kezdés]],"")</f>
        <v/>
      </c>
      <c r="D33" s="71" t="str">
        <f ca="1">IFERROR(Mérföldkövek[[#This Row],[Befejezés]],"")</f>
        <v/>
      </c>
      <c r="E33" s="70" t="str">
        <f>IFERROR(Mérföldkövek[[#This Row],[Kockázat]],"")</f>
        <v/>
      </c>
      <c r="F33" s="70" t="str">
        <f>IFERROR(Mérföldkövek[[#This Row],[Részleg 02]],"")</f>
        <v/>
      </c>
      <c r="G33" s="70" t="str">
        <f>IFERROR(Mérföldkövek[[#This Row],[Részleg 01]],"")</f>
        <v/>
      </c>
      <c r="H33" s="82" t="str">
        <f>IFERROR(Mérföldkövek[[#This Row],[Volumen]],"")</f>
        <v/>
      </c>
      <c r="I33" s="70" t="str">
        <f>IFERROR(Mérföldkövek[[#This Row],[Humánerő]],"")</f>
        <v/>
      </c>
      <c r="J33" s="80" t="str">
        <f>IFERROR(Mérföldkövek[[#This Row],[Egység idő]],"")</f>
        <v/>
      </c>
      <c r="K33" s="80">
        <f>IFERROR(Mérföldkövek[[#This Row],[Tervezett Munkaidő]],"")</f>
        <v>0</v>
      </c>
      <c r="L33" s="67" cm="1">
        <f t="array" aca="1" ref="L3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33" s="67" cm="1">
        <f t="array" aca="1" ref="M3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33" s="67" cm="1">
        <f t="array" aca="1" ref="N3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33" s="67" cm="1">
        <f t="array" aca="1" ref="O3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33" s="67" cm="1">
        <f t="array" aca="1" ref="P3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33" s="67" cm="1">
        <f t="array" aca="1" ref="Q3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33" s="67" cm="1">
        <f t="array" aca="1" ref="R3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33" s="67" cm="1">
        <f t="array" aca="1" ref="S3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33" s="67" cm="1">
        <f t="array" aca="1" ref="T3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33" s="67" cm="1">
        <f t="array" aca="1" ref="U3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33" s="67" cm="1">
        <f t="array" aca="1" ref="V3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33" s="67" cm="1">
        <f t="array" aca="1" ref="W3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33" s="67" cm="1">
        <f t="array" aca="1" ref="X3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33" s="67" cm="1">
        <f t="array" aca="1" ref="Y3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33" s="67" cm="1">
        <f t="array" aca="1" ref="Z3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33" s="67" cm="1">
        <f t="array" aca="1" ref="AA3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33" s="67" cm="1">
        <f t="array" aca="1" ref="AB3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33" s="67" cm="1">
        <f t="array" aca="1" ref="AC3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33" s="67" cm="1">
        <f t="array" aca="1" ref="AD3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33" s="67" cm="1">
        <f t="array" aca="1" ref="AE3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33" s="67" cm="1">
        <f t="array" aca="1" ref="AF3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33" s="67" cm="1">
        <f t="array" aca="1" ref="AG3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33" s="67" cm="1">
        <f t="array" aca="1" ref="AH3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33" s="67" cm="1">
        <f t="array" aca="1" ref="AI3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33" s="67" cm="1">
        <f t="array" aca="1" ref="AJ3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33" s="67" cm="1">
        <f t="array" aca="1" ref="AK3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33" s="67" cm="1">
        <f t="array" aca="1" ref="AL3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33" s="67" cm="1">
        <f t="array" aca="1" ref="AM3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33" s="67" cm="1">
        <f t="array" aca="1" ref="AN3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33" s="67" cm="1">
        <f t="array" aca="1" ref="AO3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33" s="67" cm="1">
        <f t="array" aca="1" ref="AP3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33" s="67" cm="1">
        <f t="array" aca="1" ref="AQ3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33" s="67" cm="1">
        <f t="array" aca="1" ref="AR3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33" s="67" cm="1">
        <f t="array" aca="1" ref="AS3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33" s="67" cm="1">
        <f t="array" aca="1" ref="AT3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33" s="67" cm="1">
        <f t="array" aca="1" ref="AU3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33" s="67" cm="1">
        <f t="array" aca="1" ref="AV3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33" s="67" cm="1">
        <f t="array" aca="1" ref="AW3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33" s="67" cm="1">
        <f t="array" aca="1" ref="AX3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33" s="67" cm="1">
        <f t="array" aca="1" ref="AY3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33" s="67" cm="1">
        <f t="array" aca="1" ref="AZ3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33" s="67" cm="1">
        <f t="array" aca="1" ref="BA3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34" spans="1:53" x14ac:dyDescent="0.3">
      <c r="A34" s="78" t="str">
        <f>IFERROR(Mérföldkövek[[#This Row],[Feladat ID]],"")</f>
        <v>-</v>
      </c>
      <c r="B34" s="70" t="str">
        <f>IFERROR(Mérföldkövek[[#This Row],[Feladat leírás]],"")</f>
        <v/>
      </c>
      <c r="C34" s="71" t="str">
        <f ca="1">IFERROR(Mérföldkövek[[#This Row],[Kezdés]],"")</f>
        <v/>
      </c>
      <c r="D34" s="71" t="str">
        <f ca="1">IFERROR(Mérföldkövek[[#This Row],[Befejezés]],"")</f>
        <v/>
      </c>
      <c r="E34" s="70" t="str">
        <f>IFERROR(Mérföldkövek[[#This Row],[Kockázat]],"")</f>
        <v/>
      </c>
      <c r="F34" s="70" t="str">
        <f>IFERROR(Mérföldkövek[[#This Row],[Részleg 02]],"")</f>
        <v/>
      </c>
      <c r="G34" s="70" t="str">
        <f>IFERROR(Mérföldkövek[[#This Row],[Részleg 01]],"")</f>
        <v/>
      </c>
      <c r="H34" s="82" t="str">
        <f>IFERROR(Mérföldkövek[[#This Row],[Volumen]],"")</f>
        <v/>
      </c>
      <c r="I34" s="70" t="str">
        <f>IFERROR(Mérföldkövek[[#This Row],[Humánerő]],"")</f>
        <v/>
      </c>
      <c r="J34" s="80" t="str">
        <f>IFERROR(Mérföldkövek[[#This Row],[Egység idő]],"")</f>
        <v/>
      </c>
      <c r="K34" s="80">
        <f>IFERROR(Mérföldkövek[[#This Row],[Tervezett Munkaidő]],"")</f>
        <v>0</v>
      </c>
      <c r="L34" s="67" cm="1">
        <f t="array" aca="1" ref="L3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34" s="67" cm="1">
        <f t="array" aca="1" ref="M3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34" s="67" cm="1">
        <f t="array" aca="1" ref="N3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34" s="67" cm="1">
        <f t="array" aca="1" ref="O3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34" s="67" cm="1">
        <f t="array" aca="1" ref="P3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34" s="67" cm="1">
        <f t="array" aca="1" ref="Q3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34" s="67" cm="1">
        <f t="array" aca="1" ref="R3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34" s="67" cm="1">
        <f t="array" aca="1" ref="S3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34" s="67" cm="1">
        <f t="array" aca="1" ref="T3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34" s="67" cm="1">
        <f t="array" aca="1" ref="U3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34" s="67" cm="1">
        <f t="array" aca="1" ref="V3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34" s="67" cm="1">
        <f t="array" aca="1" ref="W3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34" s="67" cm="1">
        <f t="array" aca="1" ref="X3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34" s="67" cm="1">
        <f t="array" aca="1" ref="Y3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34" s="67" cm="1">
        <f t="array" aca="1" ref="Z3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34" s="67" cm="1">
        <f t="array" aca="1" ref="AA3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34" s="67" cm="1">
        <f t="array" aca="1" ref="AB3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34" s="67" cm="1">
        <f t="array" aca="1" ref="AC3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34" s="67" cm="1">
        <f t="array" aca="1" ref="AD3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34" s="67" cm="1">
        <f t="array" aca="1" ref="AE3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34" s="67" cm="1">
        <f t="array" aca="1" ref="AF3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34" s="67" cm="1">
        <f t="array" aca="1" ref="AG3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34" s="67" cm="1">
        <f t="array" aca="1" ref="AH3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34" s="67" cm="1">
        <f t="array" aca="1" ref="AI3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34" s="67" cm="1">
        <f t="array" aca="1" ref="AJ3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34" s="67" cm="1">
        <f t="array" aca="1" ref="AK3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34" s="67" cm="1">
        <f t="array" aca="1" ref="AL3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34" s="67" cm="1">
        <f t="array" aca="1" ref="AM3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34" s="67" cm="1">
        <f t="array" aca="1" ref="AN3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34" s="67" cm="1">
        <f t="array" aca="1" ref="AO3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34" s="67" cm="1">
        <f t="array" aca="1" ref="AP3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34" s="67" cm="1">
        <f t="array" aca="1" ref="AQ3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34" s="67" cm="1">
        <f t="array" aca="1" ref="AR3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34" s="67" cm="1">
        <f t="array" aca="1" ref="AS3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34" s="67" cm="1">
        <f t="array" aca="1" ref="AT3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34" s="67" cm="1">
        <f t="array" aca="1" ref="AU3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34" s="67" cm="1">
        <f t="array" aca="1" ref="AV3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34" s="67" cm="1">
        <f t="array" aca="1" ref="AW3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34" s="67" cm="1">
        <f t="array" aca="1" ref="AX3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34" s="67" cm="1">
        <f t="array" aca="1" ref="AY3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34" s="67" cm="1">
        <f t="array" aca="1" ref="AZ3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34" s="67" cm="1">
        <f t="array" aca="1" ref="BA3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35" spans="1:53" x14ac:dyDescent="0.3">
      <c r="A35" s="78" t="str">
        <f>IFERROR(Mérföldkövek[[#This Row],[Feladat ID]],"")</f>
        <v>-</v>
      </c>
      <c r="B35" s="70" t="str">
        <f>IFERROR(Mérföldkövek[[#This Row],[Feladat leírás]],"")</f>
        <v/>
      </c>
      <c r="C35" s="71" t="str">
        <f ca="1">IFERROR(Mérföldkövek[[#This Row],[Kezdés]],"")</f>
        <v/>
      </c>
      <c r="D35" s="71" t="str">
        <f ca="1">IFERROR(Mérföldkövek[[#This Row],[Befejezés]],"")</f>
        <v/>
      </c>
      <c r="E35" s="70" t="str">
        <f>IFERROR(Mérföldkövek[[#This Row],[Kockázat]],"")</f>
        <v/>
      </c>
      <c r="F35" s="70" t="str">
        <f>IFERROR(Mérföldkövek[[#This Row],[Részleg 02]],"")</f>
        <v/>
      </c>
      <c r="G35" s="70" t="str">
        <f>IFERROR(Mérföldkövek[[#This Row],[Részleg 01]],"")</f>
        <v/>
      </c>
      <c r="H35" s="82" t="str">
        <f>IFERROR(Mérföldkövek[[#This Row],[Volumen]],"")</f>
        <v/>
      </c>
      <c r="I35" s="70" t="str">
        <f>IFERROR(Mérföldkövek[[#This Row],[Humánerő]],"")</f>
        <v/>
      </c>
      <c r="J35" s="80" t="str">
        <f>IFERROR(Mérföldkövek[[#This Row],[Egység idő]],"")</f>
        <v/>
      </c>
      <c r="K35" s="80">
        <f>IFERROR(Mérföldkövek[[#This Row],[Tervezett Munkaidő]],"")</f>
        <v>0</v>
      </c>
      <c r="L35" s="67" cm="1">
        <f t="array" aca="1" ref="L3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35" s="67" cm="1">
        <f t="array" aca="1" ref="M3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35" s="67" cm="1">
        <f t="array" aca="1" ref="N3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35" s="67" cm="1">
        <f t="array" aca="1" ref="O3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35" s="67" cm="1">
        <f t="array" aca="1" ref="P3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35" s="67" cm="1">
        <f t="array" aca="1" ref="Q3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35" s="67" cm="1">
        <f t="array" aca="1" ref="R3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35" s="67" cm="1">
        <f t="array" aca="1" ref="S3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35" s="67" cm="1">
        <f t="array" aca="1" ref="T3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35" s="67" cm="1">
        <f t="array" aca="1" ref="U3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35" s="67" cm="1">
        <f t="array" aca="1" ref="V3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35" s="67" cm="1">
        <f t="array" aca="1" ref="W3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35" s="67" cm="1">
        <f t="array" aca="1" ref="X3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35" s="67" cm="1">
        <f t="array" aca="1" ref="Y3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35" s="67" cm="1">
        <f t="array" aca="1" ref="Z3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35" s="67" cm="1">
        <f t="array" aca="1" ref="AA3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35" s="67" cm="1">
        <f t="array" aca="1" ref="AB3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35" s="67" cm="1">
        <f t="array" aca="1" ref="AC3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35" s="67" cm="1">
        <f t="array" aca="1" ref="AD3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35" s="67" cm="1">
        <f t="array" aca="1" ref="AE3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35" s="67" cm="1">
        <f t="array" aca="1" ref="AF3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35" s="67" cm="1">
        <f t="array" aca="1" ref="AG3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35" s="67" cm="1">
        <f t="array" aca="1" ref="AH3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35" s="67" cm="1">
        <f t="array" aca="1" ref="AI3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35" s="67" cm="1">
        <f t="array" aca="1" ref="AJ3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35" s="67" cm="1">
        <f t="array" aca="1" ref="AK3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35" s="67" cm="1">
        <f t="array" aca="1" ref="AL3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35" s="67" cm="1">
        <f t="array" aca="1" ref="AM3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35" s="67" cm="1">
        <f t="array" aca="1" ref="AN3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35" s="67" cm="1">
        <f t="array" aca="1" ref="AO3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35" s="67" cm="1">
        <f t="array" aca="1" ref="AP3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35" s="67" cm="1">
        <f t="array" aca="1" ref="AQ3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35" s="67" cm="1">
        <f t="array" aca="1" ref="AR3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35" s="67" cm="1">
        <f t="array" aca="1" ref="AS3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35" s="67" cm="1">
        <f t="array" aca="1" ref="AT3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35" s="67" cm="1">
        <f t="array" aca="1" ref="AU3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35" s="67" cm="1">
        <f t="array" aca="1" ref="AV3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35" s="67" cm="1">
        <f t="array" aca="1" ref="AW3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35" s="67" cm="1">
        <f t="array" aca="1" ref="AX3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35" s="67" cm="1">
        <f t="array" aca="1" ref="AY3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35" s="67" cm="1">
        <f t="array" aca="1" ref="AZ3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35" s="67" cm="1">
        <f t="array" aca="1" ref="BA3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36" spans="1:53" x14ac:dyDescent="0.3">
      <c r="A36" s="78" t="str">
        <f>IFERROR(Mérföldkövek[[#This Row],[Feladat ID]],"")</f>
        <v>-</v>
      </c>
      <c r="B36" s="70" t="str">
        <f>IFERROR(Mérföldkövek[[#This Row],[Feladat leírás]],"")</f>
        <v/>
      </c>
      <c r="C36" s="71" t="str">
        <f ca="1">IFERROR(Mérföldkövek[[#This Row],[Kezdés]],"")</f>
        <v/>
      </c>
      <c r="D36" s="71" t="str">
        <f ca="1">IFERROR(Mérföldkövek[[#This Row],[Befejezés]],"")</f>
        <v/>
      </c>
      <c r="E36" s="70" t="str">
        <f>IFERROR(Mérföldkövek[[#This Row],[Kockázat]],"")</f>
        <v/>
      </c>
      <c r="F36" s="70" t="str">
        <f>IFERROR(Mérföldkövek[[#This Row],[Részleg 02]],"")</f>
        <v/>
      </c>
      <c r="G36" s="70" t="str">
        <f>IFERROR(Mérföldkövek[[#This Row],[Részleg 01]],"")</f>
        <v/>
      </c>
      <c r="H36" s="82" t="str">
        <f>IFERROR(Mérföldkövek[[#This Row],[Volumen]],"")</f>
        <v/>
      </c>
      <c r="I36" s="70" t="str">
        <f>IFERROR(Mérföldkövek[[#This Row],[Humánerő]],"")</f>
        <v/>
      </c>
      <c r="J36" s="80" t="str">
        <f>IFERROR(Mérföldkövek[[#This Row],[Egység idő]],"")</f>
        <v/>
      </c>
      <c r="K36" s="80">
        <f>IFERROR(Mérföldkövek[[#This Row],[Tervezett Munkaidő]],"")</f>
        <v>0</v>
      </c>
      <c r="L36" s="67" cm="1">
        <f t="array" aca="1" ref="L3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36" s="67" cm="1">
        <f t="array" aca="1" ref="M3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36" s="67" cm="1">
        <f t="array" aca="1" ref="N3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36" s="67" cm="1">
        <f t="array" aca="1" ref="O3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36" s="67" cm="1">
        <f t="array" aca="1" ref="P3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36" s="67" cm="1">
        <f t="array" aca="1" ref="Q3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36" s="67" cm="1">
        <f t="array" aca="1" ref="R3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36" s="67" cm="1">
        <f t="array" aca="1" ref="S3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36" s="67" cm="1">
        <f t="array" aca="1" ref="T3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36" s="67" cm="1">
        <f t="array" aca="1" ref="U3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36" s="67" cm="1">
        <f t="array" aca="1" ref="V3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36" s="67" cm="1">
        <f t="array" aca="1" ref="W3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36" s="67" cm="1">
        <f t="array" aca="1" ref="X3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36" s="67" cm="1">
        <f t="array" aca="1" ref="Y3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36" s="67" cm="1">
        <f t="array" aca="1" ref="Z3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36" s="67" cm="1">
        <f t="array" aca="1" ref="AA3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36" s="67" cm="1">
        <f t="array" aca="1" ref="AB3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36" s="67" cm="1">
        <f t="array" aca="1" ref="AC3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36" s="67" cm="1">
        <f t="array" aca="1" ref="AD3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36" s="67" cm="1">
        <f t="array" aca="1" ref="AE3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36" s="67" cm="1">
        <f t="array" aca="1" ref="AF3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36" s="67" cm="1">
        <f t="array" aca="1" ref="AG3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36" s="67" cm="1">
        <f t="array" aca="1" ref="AH3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36" s="67" cm="1">
        <f t="array" aca="1" ref="AI3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36" s="67" cm="1">
        <f t="array" aca="1" ref="AJ3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36" s="67" cm="1">
        <f t="array" aca="1" ref="AK3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36" s="67" cm="1">
        <f t="array" aca="1" ref="AL3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36" s="67" cm="1">
        <f t="array" aca="1" ref="AM3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36" s="67" cm="1">
        <f t="array" aca="1" ref="AN3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36" s="67" cm="1">
        <f t="array" aca="1" ref="AO3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36" s="67" cm="1">
        <f t="array" aca="1" ref="AP3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36" s="67" cm="1">
        <f t="array" aca="1" ref="AQ3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36" s="67" cm="1">
        <f t="array" aca="1" ref="AR3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36" s="67" cm="1">
        <f t="array" aca="1" ref="AS3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36" s="67" cm="1">
        <f t="array" aca="1" ref="AT3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36" s="67" cm="1">
        <f t="array" aca="1" ref="AU3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36" s="67" cm="1">
        <f t="array" aca="1" ref="AV3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36" s="67" cm="1">
        <f t="array" aca="1" ref="AW3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36" s="67" cm="1">
        <f t="array" aca="1" ref="AX3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36" s="67" cm="1">
        <f t="array" aca="1" ref="AY3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36" s="67" cm="1">
        <f t="array" aca="1" ref="AZ3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36" s="67" cm="1">
        <f t="array" aca="1" ref="BA3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37" spans="1:53" x14ac:dyDescent="0.3">
      <c r="A37" s="78" t="str">
        <f>IFERROR(Mérföldkövek[[#This Row],[Feladat ID]],"")</f>
        <v>-</v>
      </c>
      <c r="B37" s="70" t="str">
        <f>IFERROR(Mérföldkövek[[#This Row],[Feladat leírás]],"")</f>
        <v/>
      </c>
      <c r="C37" s="71" t="str">
        <f ca="1">IFERROR(Mérföldkövek[[#This Row],[Kezdés]],"")</f>
        <v/>
      </c>
      <c r="D37" s="71" t="str">
        <f ca="1">IFERROR(Mérföldkövek[[#This Row],[Befejezés]],"")</f>
        <v/>
      </c>
      <c r="E37" s="70" t="str">
        <f>IFERROR(Mérföldkövek[[#This Row],[Kockázat]],"")</f>
        <v/>
      </c>
      <c r="F37" s="70" t="str">
        <f>IFERROR(Mérföldkövek[[#This Row],[Részleg 02]],"")</f>
        <v/>
      </c>
      <c r="G37" s="70" t="str">
        <f>IFERROR(Mérföldkövek[[#This Row],[Részleg 01]],"")</f>
        <v/>
      </c>
      <c r="H37" s="82" t="str">
        <f>IFERROR(Mérföldkövek[[#This Row],[Volumen]],"")</f>
        <v/>
      </c>
      <c r="I37" s="70" t="str">
        <f>IFERROR(Mérföldkövek[[#This Row],[Humánerő]],"")</f>
        <v/>
      </c>
      <c r="J37" s="80" t="str">
        <f>IFERROR(Mérföldkövek[[#This Row],[Egység idő]],"")</f>
        <v/>
      </c>
      <c r="K37" s="80">
        <f>IFERROR(Mérföldkövek[[#This Row],[Tervezett Munkaidő]],"")</f>
        <v>0</v>
      </c>
      <c r="L37" s="67" cm="1">
        <f t="array" aca="1" ref="L3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37" s="67" cm="1">
        <f t="array" aca="1" ref="M3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37" s="67" cm="1">
        <f t="array" aca="1" ref="N3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37" s="67" cm="1">
        <f t="array" aca="1" ref="O3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37" s="67" cm="1">
        <f t="array" aca="1" ref="P3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37" s="67" cm="1">
        <f t="array" aca="1" ref="Q3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37" s="67" cm="1">
        <f t="array" aca="1" ref="R3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37" s="67" cm="1">
        <f t="array" aca="1" ref="S3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37" s="67" cm="1">
        <f t="array" aca="1" ref="T3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37" s="67" cm="1">
        <f t="array" aca="1" ref="U3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37" s="67" cm="1">
        <f t="array" aca="1" ref="V3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37" s="67" cm="1">
        <f t="array" aca="1" ref="W3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37" s="67" cm="1">
        <f t="array" aca="1" ref="X3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37" s="67" cm="1">
        <f t="array" aca="1" ref="Y3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37" s="67" cm="1">
        <f t="array" aca="1" ref="Z3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37" s="67" cm="1">
        <f t="array" aca="1" ref="AA3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37" s="67" cm="1">
        <f t="array" aca="1" ref="AB3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37" s="67" cm="1">
        <f t="array" aca="1" ref="AC3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37" s="67" cm="1">
        <f t="array" aca="1" ref="AD3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37" s="67" cm="1">
        <f t="array" aca="1" ref="AE3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37" s="67" cm="1">
        <f t="array" aca="1" ref="AF3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37" s="67" cm="1">
        <f t="array" aca="1" ref="AG3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37" s="67" cm="1">
        <f t="array" aca="1" ref="AH3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37" s="67" cm="1">
        <f t="array" aca="1" ref="AI3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37" s="67" cm="1">
        <f t="array" aca="1" ref="AJ3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37" s="67" cm="1">
        <f t="array" aca="1" ref="AK3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37" s="67" cm="1">
        <f t="array" aca="1" ref="AL3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37" s="67" cm="1">
        <f t="array" aca="1" ref="AM3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37" s="67" cm="1">
        <f t="array" aca="1" ref="AN3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37" s="67" cm="1">
        <f t="array" aca="1" ref="AO3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37" s="67" cm="1">
        <f t="array" aca="1" ref="AP3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37" s="67" cm="1">
        <f t="array" aca="1" ref="AQ3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37" s="67" cm="1">
        <f t="array" aca="1" ref="AR3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37" s="67" cm="1">
        <f t="array" aca="1" ref="AS3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37" s="67" cm="1">
        <f t="array" aca="1" ref="AT3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37" s="67" cm="1">
        <f t="array" aca="1" ref="AU3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37" s="67" cm="1">
        <f t="array" aca="1" ref="AV3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37" s="67" cm="1">
        <f t="array" aca="1" ref="AW3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37" s="67" cm="1">
        <f t="array" aca="1" ref="AX3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37" s="67" cm="1">
        <f t="array" aca="1" ref="AY3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37" s="67" cm="1">
        <f t="array" aca="1" ref="AZ3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37" s="67" cm="1">
        <f t="array" aca="1" ref="BA3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38" spans="1:53" x14ac:dyDescent="0.3">
      <c r="A38" s="78" t="str">
        <f>IFERROR(Mérföldkövek[[#This Row],[Feladat ID]],"")</f>
        <v>-</v>
      </c>
      <c r="B38" s="70" t="str">
        <f>IFERROR(Mérföldkövek[[#This Row],[Feladat leírás]],"")</f>
        <v/>
      </c>
      <c r="C38" s="71" t="str">
        <f ca="1">IFERROR(Mérföldkövek[[#This Row],[Kezdés]],"")</f>
        <v/>
      </c>
      <c r="D38" s="71" t="str">
        <f ca="1">IFERROR(Mérföldkövek[[#This Row],[Befejezés]],"")</f>
        <v/>
      </c>
      <c r="E38" s="70" t="str">
        <f>IFERROR(Mérföldkövek[[#This Row],[Kockázat]],"")</f>
        <v/>
      </c>
      <c r="F38" s="70" t="str">
        <f>IFERROR(Mérföldkövek[[#This Row],[Részleg 02]],"")</f>
        <v/>
      </c>
      <c r="G38" s="70" t="str">
        <f>IFERROR(Mérföldkövek[[#This Row],[Részleg 01]],"")</f>
        <v/>
      </c>
      <c r="H38" s="82" t="str">
        <f>IFERROR(Mérföldkövek[[#This Row],[Volumen]],"")</f>
        <v/>
      </c>
      <c r="I38" s="70" t="str">
        <f>IFERROR(Mérföldkövek[[#This Row],[Humánerő]],"")</f>
        <v/>
      </c>
      <c r="J38" s="80" t="str">
        <f>IFERROR(Mérföldkövek[[#This Row],[Egység idő]],"")</f>
        <v/>
      </c>
      <c r="K38" s="80">
        <f>IFERROR(Mérföldkövek[[#This Row],[Tervezett Munkaidő]],"")</f>
        <v>0</v>
      </c>
      <c r="L38" s="67" cm="1">
        <f t="array" aca="1" ref="L3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38" s="67" cm="1">
        <f t="array" aca="1" ref="M3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38" s="67" cm="1">
        <f t="array" aca="1" ref="N3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38" s="67" cm="1">
        <f t="array" aca="1" ref="O3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38" s="67" cm="1">
        <f t="array" aca="1" ref="P3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38" s="67" cm="1">
        <f t="array" aca="1" ref="Q3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38" s="67" cm="1">
        <f t="array" aca="1" ref="R3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38" s="67" cm="1">
        <f t="array" aca="1" ref="S3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38" s="67" cm="1">
        <f t="array" aca="1" ref="T3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38" s="67" cm="1">
        <f t="array" aca="1" ref="U3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38" s="67" cm="1">
        <f t="array" aca="1" ref="V3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38" s="67" cm="1">
        <f t="array" aca="1" ref="W3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38" s="67" cm="1">
        <f t="array" aca="1" ref="X3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38" s="67" cm="1">
        <f t="array" aca="1" ref="Y3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38" s="67" cm="1">
        <f t="array" aca="1" ref="Z3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38" s="67" cm="1">
        <f t="array" aca="1" ref="AA3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38" s="67" cm="1">
        <f t="array" aca="1" ref="AB3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38" s="67" cm="1">
        <f t="array" aca="1" ref="AC3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38" s="67" cm="1">
        <f t="array" aca="1" ref="AD3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38" s="67" cm="1">
        <f t="array" aca="1" ref="AE3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38" s="67" cm="1">
        <f t="array" aca="1" ref="AF3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38" s="67" cm="1">
        <f t="array" aca="1" ref="AG3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38" s="67" cm="1">
        <f t="array" aca="1" ref="AH3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38" s="67" cm="1">
        <f t="array" aca="1" ref="AI3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38" s="67" cm="1">
        <f t="array" aca="1" ref="AJ3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38" s="67" cm="1">
        <f t="array" aca="1" ref="AK3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38" s="67" cm="1">
        <f t="array" aca="1" ref="AL3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38" s="67" cm="1">
        <f t="array" aca="1" ref="AM3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38" s="67" cm="1">
        <f t="array" aca="1" ref="AN3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38" s="67" cm="1">
        <f t="array" aca="1" ref="AO3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38" s="67" cm="1">
        <f t="array" aca="1" ref="AP3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38" s="67" cm="1">
        <f t="array" aca="1" ref="AQ3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38" s="67" cm="1">
        <f t="array" aca="1" ref="AR3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38" s="67" cm="1">
        <f t="array" aca="1" ref="AS3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38" s="67" cm="1">
        <f t="array" aca="1" ref="AT3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38" s="67" cm="1">
        <f t="array" aca="1" ref="AU3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38" s="67" cm="1">
        <f t="array" aca="1" ref="AV3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38" s="67" cm="1">
        <f t="array" aca="1" ref="AW3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38" s="67" cm="1">
        <f t="array" aca="1" ref="AX3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38" s="67" cm="1">
        <f t="array" aca="1" ref="AY3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38" s="67" cm="1">
        <f t="array" aca="1" ref="AZ3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38" s="67" cm="1">
        <f t="array" aca="1" ref="BA3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39" spans="1:53" x14ac:dyDescent="0.3">
      <c r="A39" s="78" t="str">
        <f>IFERROR(Mérföldkövek[[#This Row],[Feladat ID]],"")</f>
        <v>-</v>
      </c>
      <c r="B39" s="70" t="str">
        <f>IFERROR(Mérföldkövek[[#This Row],[Feladat leírás]],"")</f>
        <v/>
      </c>
      <c r="C39" s="71" t="str">
        <f ca="1">IFERROR(Mérföldkövek[[#This Row],[Kezdés]],"")</f>
        <v/>
      </c>
      <c r="D39" s="71" t="str">
        <f ca="1">IFERROR(Mérföldkövek[[#This Row],[Befejezés]],"")</f>
        <v/>
      </c>
      <c r="E39" s="70" t="str">
        <f>IFERROR(Mérföldkövek[[#This Row],[Kockázat]],"")</f>
        <v/>
      </c>
      <c r="F39" s="70" t="str">
        <f>IFERROR(Mérföldkövek[[#This Row],[Részleg 02]],"")</f>
        <v/>
      </c>
      <c r="G39" s="70" t="str">
        <f>IFERROR(Mérföldkövek[[#This Row],[Részleg 01]],"")</f>
        <v/>
      </c>
      <c r="H39" s="82" t="str">
        <f>IFERROR(Mérföldkövek[[#This Row],[Volumen]],"")</f>
        <v/>
      </c>
      <c r="I39" s="70" t="str">
        <f>IFERROR(Mérföldkövek[[#This Row],[Humánerő]],"")</f>
        <v/>
      </c>
      <c r="J39" s="80" t="str">
        <f>IFERROR(Mérföldkövek[[#This Row],[Egység idő]],"")</f>
        <v/>
      </c>
      <c r="K39" s="80">
        <f>IFERROR(Mérföldkövek[[#This Row],[Tervezett Munkaidő]],"")</f>
        <v>0</v>
      </c>
      <c r="L39" s="67" cm="1">
        <f t="array" aca="1" ref="L3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39" s="67" cm="1">
        <f t="array" aca="1" ref="M3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39" s="67" cm="1">
        <f t="array" aca="1" ref="N3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39" s="67" cm="1">
        <f t="array" aca="1" ref="O3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39" s="67" cm="1">
        <f t="array" aca="1" ref="P3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39" s="67" cm="1">
        <f t="array" aca="1" ref="Q3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39" s="67" cm="1">
        <f t="array" aca="1" ref="R3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39" s="67" cm="1">
        <f t="array" aca="1" ref="S3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39" s="67" cm="1">
        <f t="array" aca="1" ref="T3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39" s="67" cm="1">
        <f t="array" aca="1" ref="U3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39" s="67" cm="1">
        <f t="array" aca="1" ref="V3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39" s="67" cm="1">
        <f t="array" aca="1" ref="W3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39" s="67" cm="1">
        <f t="array" aca="1" ref="X3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39" s="67" cm="1">
        <f t="array" aca="1" ref="Y3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39" s="67" cm="1">
        <f t="array" aca="1" ref="Z3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39" s="67" cm="1">
        <f t="array" aca="1" ref="AA3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39" s="67" cm="1">
        <f t="array" aca="1" ref="AB3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39" s="67" cm="1">
        <f t="array" aca="1" ref="AC3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39" s="67" cm="1">
        <f t="array" aca="1" ref="AD3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39" s="67" cm="1">
        <f t="array" aca="1" ref="AE3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39" s="67" cm="1">
        <f t="array" aca="1" ref="AF3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39" s="67" cm="1">
        <f t="array" aca="1" ref="AG3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39" s="67" cm="1">
        <f t="array" aca="1" ref="AH3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39" s="67" cm="1">
        <f t="array" aca="1" ref="AI3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39" s="67" cm="1">
        <f t="array" aca="1" ref="AJ3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39" s="67" cm="1">
        <f t="array" aca="1" ref="AK3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39" s="67" cm="1">
        <f t="array" aca="1" ref="AL3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39" s="67" cm="1">
        <f t="array" aca="1" ref="AM3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39" s="67" cm="1">
        <f t="array" aca="1" ref="AN3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39" s="67" cm="1">
        <f t="array" aca="1" ref="AO3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39" s="67" cm="1">
        <f t="array" aca="1" ref="AP3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39" s="67" cm="1">
        <f t="array" aca="1" ref="AQ3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39" s="67" cm="1">
        <f t="array" aca="1" ref="AR3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39" s="67" cm="1">
        <f t="array" aca="1" ref="AS3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39" s="67" cm="1">
        <f t="array" aca="1" ref="AT3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39" s="67" cm="1">
        <f t="array" aca="1" ref="AU3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39" s="67" cm="1">
        <f t="array" aca="1" ref="AV3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39" s="67" cm="1">
        <f t="array" aca="1" ref="AW3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39" s="67" cm="1">
        <f t="array" aca="1" ref="AX3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39" s="67" cm="1">
        <f t="array" aca="1" ref="AY3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39" s="67" cm="1">
        <f t="array" aca="1" ref="AZ3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39" s="67" cm="1">
        <f t="array" aca="1" ref="BA3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40" spans="1:53" x14ac:dyDescent="0.3">
      <c r="A40" s="78" t="str">
        <f>IFERROR(Mérföldkövek[[#This Row],[Feladat ID]],"")</f>
        <v>-</v>
      </c>
      <c r="B40" s="70" t="str">
        <f>IFERROR(Mérföldkövek[[#This Row],[Feladat leírás]],"")</f>
        <v/>
      </c>
      <c r="C40" s="71" t="str">
        <f ca="1">IFERROR(Mérföldkövek[[#This Row],[Kezdés]],"")</f>
        <v/>
      </c>
      <c r="D40" s="71" t="str">
        <f ca="1">IFERROR(Mérföldkövek[[#This Row],[Befejezés]],"")</f>
        <v/>
      </c>
      <c r="E40" s="70" t="str">
        <f>IFERROR(Mérföldkövek[[#This Row],[Kockázat]],"")</f>
        <v/>
      </c>
      <c r="F40" s="70" t="str">
        <f>IFERROR(Mérföldkövek[[#This Row],[Részleg 02]],"")</f>
        <v/>
      </c>
      <c r="G40" s="70" t="str">
        <f>IFERROR(Mérföldkövek[[#This Row],[Részleg 01]],"")</f>
        <v/>
      </c>
      <c r="H40" s="82" t="str">
        <f>IFERROR(Mérföldkövek[[#This Row],[Volumen]],"")</f>
        <v/>
      </c>
      <c r="I40" s="70" t="str">
        <f>IFERROR(Mérföldkövek[[#This Row],[Humánerő]],"")</f>
        <v/>
      </c>
      <c r="J40" s="80" t="str">
        <f>IFERROR(Mérföldkövek[[#This Row],[Egység idő]],"")</f>
        <v/>
      </c>
      <c r="K40" s="80">
        <f>IFERROR(Mérföldkövek[[#This Row],[Tervezett Munkaidő]],"")</f>
        <v>0</v>
      </c>
      <c r="L40" s="67" cm="1">
        <f t="array" aca="1" ref="L4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40" s="67" cm="1">
        <f t="array" aca="1" ref="M4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40" s="67" cm="1">
        <f t="array" aca="1" ref="N4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40" s="67" cm="1">
        <f t="array" aca="1" ref="O4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40" s="67" cm="1">
        <f t="array" aca="1" ref="P4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40" s="67" cm="1">
        <f t="array" aca="1" ref="Q4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40" s="67" cm="1">
        <f t="array" aca="1" ref="R4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40" s="67" cm="1">
        <f t="array" aca="1" ref="S4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40" s="67" cm="1">
        <f t="array" aca="1" ref="T4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40" s="67" cm="1">
        <f t="array" aca="1" ref="U4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40" s="67" cm="1">
        <f t="array" aca="1" ref="V4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40" s="67" cm="1">
        <f t="array" aca="1" ref="W4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40" s="67" cm="1">
        <f t="array" aca="1" ref="X4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40" s="67" cm="1">
        <f t="array" aca="1" ref="Y4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40" s="67" cm="1">
        <f t="array" aca="1" ref="Z4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40" s="67" cm="1">
        <f t="array" aca="1" ref="AA4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40" s="67" cm="1">
        <f t="array" aca="1" ref="AB4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40" s="67" cm="1">
        <f t="array" aca="1" ref="AC4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40" s="67" cm="1">
        <f t="array" aca="1" ref="AD4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40" s="67" cm="1">
        <f t="array" aca="1" ref="AE4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40" s="67" cm="1">
        <f t="array" aca="1" ref="AF4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40" s="67" cm="1">
        <f t="array" aca="1" ref="AG4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40" s="67" cm="1">
        <f t="array" aca="1" ref="AH4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40" s="67" cm="1">
        <f t="array" aca="1" ref="AI4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40" s="67" cm="1">
        <f t="array" aca="1" ref="AJ4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40" s="67" cm="1">
        <f t="array" aca="1" ref="AK4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40" s="67" cm="1">
        <f t="array" aca="1" ref="AL4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40" s="67" cm="1">
        <f t="array" aca="1" ref="AM4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40" s="67" cm="1">
        <f t="array" aca="1" ref="AN4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40" s="67" cm="1">
        <f t="array" aca="1" ref="AO4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40" s="67" cm="1">
        <f t="array" aca="1" ref="AP4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40" s="67" cm="1">
        <f t="array" aca="1" ref="AQ4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40" s="67" cm="1">
        <f t="array" aca="1" ref="AR4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40" s="67" cm="1">
        <f t="array" aca="1" ref="AS4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40" s="67" cm="1">
        <f t="array" aca="1" ref="AT4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40" s="67" cm="1">
        <f t="array" aca="1" ref="AU4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40" s="67" cm="1">
        <f t="array" aca="1" ref="AV4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40" s="67" cm="1">
        <f t="array" aca="1" ref="AW4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40" s="67" cm="1">
        <f t="array" aca="1" ref="AX4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40" s="67" cm="1">
        <f t="array" aca="1" ref="AY4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40" s="67" cm="1">
        <f t="array" aca="1" ref="AZ4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40" s="67" cm="1">
        <f t="array" aca="1" ref="BA4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41" spans="1:53" x14ac:dyDescent="0.3">
      <c r="A41" s="78" t="str">
        <f>IFERROR(Mérföldkövek[[#This Row],[Feladat ID]],"")</f>
        <v>-</v>
      </c>
      <c r="B41" s="70" t="str">
        <f>IFERROR(Mérföldkövek[[#This Row],[Feladat leírás]],"")</f>
        <v/>
      </c>
      <c r="C41" s="71" t="str">
        <f ca="1">IFERROR(Mérföldkövek[[#This Row],[Kezdés]],"")</f>
        <v/>
      </c>
      <c r="D41" s="71" t="str">
        <f ca="1">IFERROR(Mérföldkövek[[#This Row],[Befejezés]],"")</f>
        <v/>
      </c>
      <c r="E41" s="70" t="str">
        <f>IFERROR(Mérföldkövek[[#This Row],[Kockázat]],"")</f>
        <v/>
      </c>
      <c r="F41" s="70" t="str">
        <f>IFERROR(Mérföldkövek[[#This Row],[Részleg 02]],"")</f>
        <v/>
      </c>
      <c r="G41" s="70" t="str">
        <f>IFERROR(Mérföldkövek[[#This Row],[Részleg 01]],"")</f>
        <v/>
      </c>
      <c r="H41" s="82" t="str">
        <f>IFERROR(Mérföldkövek[[#This Row],[Volumen]],"")</f>
        <v/>
      </c>
      <c r="I41" s="70" t="str">
        <f>IFERROR(Mérföldkövek[[#This Row],[Humánerő]],"")</f>
        <v/>
      </c>
      <c r="J41" s="80" t="str">
        <f>IFERROR(Mérföldkövek[[#This Row],[Egység idő]],"")</f>
        <v/>
      </c>
      <c r="K41" s="80">
        <f>IFERROR(Mérföldkövek[[#This Row],[Tervezett Munkaidő]],"")</f>
        <v>0</v>
      </c>
      <c r="L41" s="67" cm="1">
        <f t="array" aca="1" ref="L4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41" s="67" cm="1">
        <f t="array" aca="1" ref="M4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41" s="67" cm="1">
        <f t="array" aca="1" ref="N4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41" s="67" cm="1">
        <f t="array" aca="1" ref="O4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41" s="67" cm="1">
        <f t="array" aca="1" ref="P4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41" s="67" cm="1">
        <f t="array" aca="1" ref="Q4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41" s="67" cm="1">
        <f t="array" aca="1" ref="R4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41" s="67" cm="1">
        <f t="array" aca="1" ref="S4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41" s="67" cm="1">
        <f t="array" aca="1" ref="T4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41" s="67" cm="1">
        <f t="array" aca="1" ref="U4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41" s="67" cm="1">
        <f t="array" aca="1" ref="V4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41" s="67" cm="1">
        <f t="array" aca="1" ref="W4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41" s="67" cm="1">
        <f t="array" aca="1" ref="X4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41" s="67" cm="1">
        <f t="array" aca="1" ref="Y4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41" s="67" cm="1">
        <f t="array" aca="1" ref="Z4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41" s="67" cm="1">
        <f t="array" aca="1" ref="AA4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41" s="67" cm="1">
        <f t="array" aca="1" ref="AB4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41" s="67" cm="1">
        <f t="array" aca="1" ref="AC4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41" s="67" cm="1">
        <f t="array" aca="1" ref="AD4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41" s="67" cm="1">
        <f t="array" aca="1" ref="AE4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41" s="67" cm="1">
        <f t="array" aca="1" ref="AF4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41" s="67" cm="1">
        <f t="array" aca="1" ref="AG4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41" s="67" cm="1">
        <f t="array" aca="1" ref="AH4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41" s="67" cm="1">
        <f t="array" aca="1" ref="AI4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41" s="67" cm="1">
        <f t="array" aca="1" ref="AJ4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41" s="67" cm="1">
        <f t="array" aca="1" ref="AK4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41" s="67" cm="1">
        <f t="array" aca="1" ref="AL4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41" s="67" cm="1">
        <f t="array" aca="1" ref="AM4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41" s="67" cm="1">
        <f t="array" aca="1" ref="AN4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41" s="67" cm="1">
        <f t="array" aca="1" ref="AO4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41" s="67" cm="1">
        <f t="array" aca="1" ref="AP4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41" s="67" cm="1">
        <f t="array" aca="1" ref="AQ4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41" s="67" cm="1">
        <f t="array" aca="1" ref="AR4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41" s="67" cm="1">
        <f t="array" aca="1" ref="AS4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41" s="67" cm="1">
        <f t="array" aca="1" ref="AT4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41" s="67" cm="1">
        <f t="array" aca="1" ref="AU4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41" s="67" cm="1">
        <f t="array" aca="1" ref="AV4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41" s="67" cm="1">
        <f t="array" aca="1" ref="AW4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41" s="67" cm="1">
        <f t="array" aca="1" ref="AX4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41" s="67" cm="1">
        <f t="array" aca="1" ref="AY4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41" s="67" cm="1">
        <f t="array" aca="1" ref="AZ4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41" s="67" cm="1">
        <f t="array" aca="1" ref="BA4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42" spans="1:53" x14ac:dyDescent="0.3">
      <c r="A42" s="78" t="str">
        <f>IFERROR(Mérföldkövek[[#This Row],[Feladat ID]],"")</f>
        <v>-</v>
      </c>
      <c r="B42" s="70" t="str">
        <f>IFERROR(Mérföldkövek[[#This Row],[Feladat leírás]],"")</f>
        <v/>
      </c>
      <c r="C42" s="71" t="str">
        <f ca="1">IFERROR(Mérföldkövek[[#This Row],[Kezdés]],"")</f>
        <v/>
      </c>
      <c r="D42" s="71" t="str">
        <f ca="1">IFERROR(Mérföldkövek[[#This Row],[Befejezés]],"")</f>
        <v/>
      </c>
      <c r="E42" s="70" t="str">
        <f>IFERROR(Mérföldkövek[[#This Row],[Kockázat]],"")</f>
        <v/>
      </c>
      <c r="F42" s="70" t="str">
        <f>IFERROR(Mérföldkövek[[#This Row],[Részleg 02]],"")</f>
        <v/>
      </c>
      <c r="G42" s="70" t="str">
        <f>IFERROR(Mérföldkövek[[#This Row],[Részleg 01]],"")</f>
        <v/>
      </c>
      <c r="H42" s="82" t="str">
        <f>IFERROR(Mérföldkövek[[#This Row],[Volumen]],"")</f>
        <v/>
      </c>
      <c r="I42" s="70" t="str">
        <f>IFERROR(Mérföldkövek[[#This Row],[Humánerő]],"")</f>
        <v/>
      </c>
      <c r="J42" s="80" t="str">
        <f>IFERROR(Mérföldkövek[[#This Row],[Egység idő]],"")</f>
        <v/>
      </c>
      <c r="K42" s="80">
        <f>IFERROR(Mérföldkövek[[#This Row],[Tervezett Munkaidő]],"")</f>
        <v>0</v>
      </c>
      <c r="L42" s="67" cm="1">
        <f t="array" aca="1" ref="L4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42" s="67" cm="1">
        <f t="array" aca="1" ref="M4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42" s="67" cm="1">
        <f t="array" aca="1" ref="N4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42" s="67" cm="1">
        <f t="array" aca="1" ref="O4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42" s="67" cm="1">
        <f t="array" aca="1" ref="P4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42" s="67" cm="1">
        <f t="array" aca="1" ref="Q4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42" s="67" cm="1">
        <f t="array" aca="1" ref="R4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42" s="67" cm="1">
        <f t="array" aca="1" ref="S4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42" s="67" cm="1">
        <f t="array" aca="1" ref="T4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42" s="67" cm="1">
        <f t="array" aca="1" ref="U4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42" s="67" cm="1">
        <f t="array" aca="1" ref="V4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42" s="67" cm="1">
        <f t="array" aca="1" ref="W4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42" s="67" cm="1">
        <f t="array" aca="1" ref="X4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42" s="67" cm="1">
        <f t="array" aca="1" ref="Y4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42" s="67" cm="1">
        <f t="array" aca="1" ref="Z4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42" s="67" cm="1">
        <f t="array" aca="1" ref="AA4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42" s="67" cm="1">
        <f t="array" aca="1" ref="AB4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42" s="67" cm="1">
        <f t="array" aca="1" ref="AC4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42" s="67" cm="1">
        <f t="array" aca="1" ref="AD4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42" s="67" cm="1">
        <f t="array" aca="1" ref="AE4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42" s="67" cm="1">
        <f t="array" aca="1" ref="AF4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42" s="67" cm="1">
        <f t="array" aca="1" ref="AG4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42" s="67" cm="1">
        <f t="array" aca="1" ref="AH4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42" s="67" cm="1">
        <f t="array" aca="1" ref="AI4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42" s="67" cm="1">
        <f t="array" aca="1" ref="AJ4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42" s="67" cm="1">
        <f t="array" aca="1" ref="AK4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42" s="67" cm="1">
        <f t="array" aca="1" ref="AL4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42" s="67" cm="1">
        <f t="array" aca="1" ref="AM4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42" s="67" cm="1">
        <f t="array" aca="1" ref="AN4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42" s="67" cm="1">
        <f t="array" aca="1" ref="AO4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42" s="67" cm="1">
        <f t="array" aca="1" ref="AP4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42" s="67" cm="1">
        <f t="array" aca="1" ref="AQ4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42" s="67" cm="1">
        <f t="array" aca="1" ref="AR4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42" s="67" cm="1">
        <f t="array" aca="1" ref="AS4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42" s="67" cm="1">
        <f t="array" aca="1" ref="AT4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42" s="67" cm="1">
        <f t="array" aca="1" ref="AU4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42" s="67" cm="1">
        <f t="array" aca="1" ref="AV4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42" s="67" cm="1">
        <f t="array" aca="1" ref="AW4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42" s="67" cm="1">
        <f t="array" aca="1" ref="AX4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42" s="67" cm="1">
        <f t="array" aca="1" ref="AY4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42" s="67" cm="1">
        <f t="array" aca="1" ref="AZ4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42" s="67" cm="1">
        <f t="array" aca="1" ref="BA4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43" spans="1:53" x14ac:dyDescent="0.3">
      <c r="A43" s="78" t="str">
        <f>IFERROR(Mérföldkövek[[#This Row],[Feladat ID]],"")</f>
        <v>-</v>
      </c>
      <c r="B43" s="70" t="str">
        <f>IFERROR(Mérföldkövek[[#This Row],[Feladat leírás]],"")</f>
        <v/>
      </c>
      <c r="C43" s="71" t="str">
        <f ca="1">IFERROR(Mérföldkövek[[#This Row],[Kezdés]],"")</f>
        <v/>
      </c>
      <c r="D43" s="71" t="str">
        <f ca="1">IFERROR(Mérföldkövek[[#This Row],[Befejezés]],"")</f>
        <v/>
      </c>
      <c r="E43" s="70" t="str">
        <f>IFERROR(Mérföldkövek[[#This Row],[Kockázat]],"")</f>
        <v/>
      </c>
      <c r="F43" s="70" t="str">
        <f>IFERROR(Mérföldkövek[[#This Row],[Részleg 02]],"")</f>
        <v/>
      </c>
      <c r="G43" s="70" t="str">
        <f>IFERROR(Mérföldkövek[[#This Row],[Részleg 01]],"")</f>
        <v/>
      </c>
      <c r="H43" s="82" t="str">
        <f>IFERROR(Mérföldkövek[[#This Row],[Volumen]],"")</f>
        <v/>
      </c>
      <c r="I43" s="70" t="str">
        <f>IFERROR(Mérföldkövek[[#This Row],[Humánerő]],"")</f>
        <v/>
      </c>
      <c r="J43" s="80" t="str">
        <f>IFERROR(Mérföldkövek[[#This Row],[Egység idő]],"")</f>
        <v/>
      </c>
      <c r="K43" s="80">
        <f>IFERROR(Mérföldkövek[[#This Row],[Tervezett Munkaidő]],"")</f>
        <v>0</v>
      </c>
      <c r="L43" s="67" cm="1">
        <f t="array" aca="1" ref="L4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43" s="67" cm="1">
        <f t="array" aca="1" ref="M4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43" s="67" cm="1">
        <f t="array" aca="1" ref="N4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43" s="67" cm="1">
        <f t="array" aca="1" ref="O4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43" s="67" cm="1">
        <f t="array" aca="1" ref="P4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43" s="67" cm="1">
        <f t="array" aca="1" ref="Q4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43" s="67" cm="1">
        <f t="array" aca="1" ref="R4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43" s="67" cm="1">
        <f t="array" aca="1" ref="S4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43" s="67" cm="1">
        <f t="array" aca="1" ref="T4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43" s="67" cm="1">
        <f t="array" aca="1" ref="U4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43" s="67" cm="1">
        <f t="array" aca="1" ref="V4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43" s="67" cm="1">
        <f t="array" aca="1" ref="W4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43" s="67" cm="1">
        <f t="array" aca="1" ref="X4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43" s="67" cm="1">
        <f t="array" aca="1" ref="Y4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43" s="67" cm="1">
        <f t="array" aca="1" ref="Z4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43" s="67" cm="1">
        <f t="array" aca="1" ref="AA4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43" s="67" cm="1">
        <f t="array" aca="1" ref="AB4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43" s="67" cm="1">
        <f t="array" aca="1" ref="AC4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43" s="67" cm="1">
        <f t="array" aca="1" ref="AD4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43" s="67" cm="1">
        <f t="array" aca="1" ref="AE4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43" s="67" cm="1">
        <f t="array" aca="1" ref="AF4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43" s="67" cm="1">
        <f t="array" aca="1" ref="AG4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43" s="67" cm="1">
        <f t="array" aca="1" ref="AH4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43" s="67" cm="1">
        <f t="array" aca="1" ref="AI4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43" s="67" cm="1">
        <f t="array" aca="1" ref="AJ4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43" s="67" cm="1">
        <f t="array" aca="1" ref="AK4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43" s="67" cm="1">
        <f t="array" aca="1" ref="AL4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43" s="67" cm="1">
        <f t="array" aca="1" ref="AM4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43" s="67" cm="1">
        <f t="array" aca="1" ref="AN4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43" s="67" cm="1">
        <f t="array" aca="1" ref="AO4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43" s="67" cm="1">
        <f t="array" aca="1" ref="AP4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43" s="67" cm="1">
        <f t="array" aca="1" ref="AQ4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43" s="67" cm="1">
        <f t="array" aca="1" ref="AR4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43" s="67" cm="1">
        <f t="array" aca="1" ref="AS4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43" s="67" cm="1">
        <f t="array" aca="1" ref="AT4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43" s="67" cm="1">
        <f t="array" aca="1" ref="AU4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43" s="67" cm="1">
        <f t="array" aca="1" ref="AV4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43" s="67" cm="1">
        <f t="array" aca="1" ref="AW4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43" s="67" cm="1">
        <f t="array" aca="1" ref="AX4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43" s="67" cm="1">
        <f t="array" aca="1" ref="AY4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43" s="67" cm="1">
        <f t="array" aca="1" ref="AZ4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43" s="67" cm="1">
        <f t="array" aca="1" ref="BA4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44" spans="1:53" x14ac:dyDescent="0.3">
      <c r="A44" s="78" t="str">
        <f>IFERROR(Mérföldkövek[[#This Row],[Feladat ID]],"")</f>
        <v>-</v>
      </c>
      <c r="B44" s="70" t="str">
        <f>IFERROR(Mérföldkövek[[#This Row],[Feladat leírás]],"")</f>
        <v/>
      </c>
      <c r="C44" s="71" t="str">
        <f ca="1">IFERROR(Mérföldkövek[[#This Row],[Kezdés]],"")</f>
        <v/>
      </c>
      <c r="D44" s="71" t="str">
        <f ca="1">IFERROR(Mérföldkövek[[#This Row],[Befejezés]],"")</f>
        <v/>
      </c>
      <c r="E44" s="70" t="str">
        <f>IFERROR(Mérföldkövek[[#This Row],[Kockázat]],"")</f>
        <v/>
      </c>
      <c r="F44" s="70" t="str">
        <f>IFERROR(Mérföldkövek[[#This Row],[Részleg 02]],"")</f>
        <v/>
      </c>
      <c r="G44" s="70" t="str">
        <f>IFERROR(Mérföldkövek[[#This Row],[Részleg 01]],"")</f>
        <v/>
      </c>
      <c r="H44" s="82" t="str">
        <f>IFERROR(Mérföldkövek[[#This Row],[Volumen]],"")</f>
        <v/>
      </c>
      <c r="I44" s="70" t="str">
        <f>IFERROR(Mérföldkövek[[#This Row],[Humánerő]],"")</f>
        <v/>
      </c>
      <c r="J44" s="80" t="str">
        <f>IFERROR(Mérföldkövek[[#This Row],[Egység idő]],"")</f>
        <v/>
      </c>
      <c r="K44" s="80">
        <f>IFERROR(Mérföldkövek[[#This Row],[Tervezett Munkaidő]],"")</f>
        <v>0</v>
      </c>
      <c r="L44" s="67" cm="1">
        <f t="array" aca="1" ref="L4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44" s="67" cm="1">
        <f t="array" aca="1" ref="M4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44" s="67" cm="1">
        <f t="array" aca="1" ref="N4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44" s="67" cm="1">
        <f t="array" aca="1" ref="O4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44" s="67" cm="1">
        <f t="array" aca="1" ref="P4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44" s="67" cm="1">
        <f t="array" aca="1" ref="Q4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44" s="67" cm="1">
        <f t="array" aca="1" ref="R4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44" s="67" cm="1">
        <f t="array" aca="1" ref="S4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44" s="67" cm="1">
        <f t="array" aca="1" ref="T4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44" s="67" cm="1">
        <f t="array" aca="1" ref="U4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44" s="67" cm="1">
        <f t="array" aca="1" ref="V4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44" s="67" cm="1">
        <f t="array" aca="1" ref="W4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44" s="67" cm="1">
        <f t="array" aca="1" ref="X4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44" s="67" cm="1">
        <f t="array" aca="1" ref="Y4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44" s="67" cm="1">
        <f t="array" aca="1" ref="Z4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44" s="67" cm="1">
        <f t="array" aca="1" ref="AA4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44" s="67" cm="1">
        <f t="array" aca="1" ref="AB4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44" s="67" cm="1">
        <f t="array" aca="1" ref="AC4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44" s="67" cm="1">
        <f t="array" aca="1" ref="AD4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44" s="67" cm="1">
        <f t="array" aca="1" ref="AE4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44" s="67" cm="1">
        <f t="array" aca="1" ref="AF4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44" s="67" cm="1">
        <f t="array" aca="1" ref="AG4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44" s="67" cm="1">
        <f t="array" aca="1" ref="AH4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44" s="67" cm="1">
        <f t="array" aca="1" ref="AI4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44" s="67" cm="1">
        <f t="array" aca="1" ref="AJ4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44" s="67" cm="1">
        <f t="array" aca="1" ref="AK4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44" s="67" cm="1">
        <f t="array" aca="1" ref="AL4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44" s="67" cm="1">
        <f t="array" aca="1" ref="AM4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44" s="67" cm="1">
        <f t="array" aca="1" ref="AN4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44" s="67" cm="1">
        <f t="array" aca="1" ref="AO4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44" s="67" cm="1">
        <f t="array" aca="1" ref="AP4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44" s="67" cm="1">
        <f t="array" aca="1" ref="AQ4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44" s="67" cm="1">
        <f t="array" aca="1" ref="AR4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44" s="67" cm="1">
        <f t="array" aca="1" ref="AS4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44" s="67" cm="1">
        <f t="array" aca="1" ref="AT4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44" s="67" cm="1">
        <f t="array" aca="1" ref="AU4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44" s="67" cm="1">
        <f t="array" aca="1" ref="AV4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44" s="67" cm="1">
        <f t="array" aca="1" ref="AW4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44" s="67" cm="1">
        <f t="array" aca="1" ref="AX4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44" s="67" cm="1">
        <f t="array" aca="1" ref="AY4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44" s="67" cm="1">
        <f t="array" aca="1" ref="AZ4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44" s="67" cm="1">
        <f t="array" aca="1" ref="BA4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45" spans="1:53" x14ac:dyDescent="0.3">
      <c r="A45" s="78" t="str">
        <f>IFERROR(Mérföldkövek[[#This Row],[Feladat ID]],"")</f>
        <v>-</v>
      </c>
      <c r="B45" s="70" t="str">
        <f>IFERROR(Mérföldkövek[[#This Row],[Feladat leírás]],"")</f>
        <v/>
      </c>
      <c r="C45" s="71" t="str">
        <f ca="1">IFERROR(Mérföldkövek[[#This Row],[Kezdés]],"")</f>
        <v/>
      </c>
      <c r="D45" s="71" t="str">
        <f ca="1">IFERROR(Mérföldkövek[[#This Row],[Befejezés]],"")</f>
        <v/>
      </c>
      <c r="E45" s="70" t="str">
        <f>IFERROR(Mérföldkövek[[#This Row],[Kockázat]],"")</f>
        <v/>
      </c>
      <c r="F45" s="70" t="str">
        <f>IFERROR(Mérföldkövek[[#This Row],[Részleg 02]],"")</f>
        <v/>
      </c>
      <c r="G45" s="70" t="str">
        <f>IFERROR(Mérföldkövek[[#This Row],[Részleg 01]],"")</f>
        <v/>
      </c>
      <c r="H45" s="82" t="str">
        <f>IFERROR(Mérföldkövek[[#This Row],[Volumen]],"")</f>
        <v/>
      </c>
      <c r="I45" s="70" t="str">
        <f>IFERROR(Mérföldkövek[[#This Row],[Humánerő]],"")</f>
        <v/>
      </c>
      <c r="J45" s="80" t="str">
        <f>IFERROR(Mérföldkövek[[#This Row],[Egység idő]],"")</f>
        <v/>
      </c>
      <c r="K45" s="80">
        <f>IFERROR(Mérföldkövek[[#This Row],[Tervezett Munkaidő]],"")</f>
        <v>0</v>
      </c>
      <c r="L45" s="67" cm="1">
        <f t="array" aca="1" ref="L4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45" s="67" cm="1">
        <f t="array" aca="1" ref="M4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45" s="67" cm="1">
        <f t="array" aca="1" ref="N4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45" s="67" cm="1">
        <f t="array" aca="1" ref="O4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45" s="67" cm="1">
        <f t="array" aca="1" ref="P4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45" s="67" cm="1">
        <f t="array" aca="1" ref="Q4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45" s="67" cm="1">
        <f t="array" aca="1" ref="R4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45" s="67" cm="1">
        <f t="array" aca="1" ref="S4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45" s="67" cm="1">
        <f t="array" aca="1" ref="T4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45" s="67" cm="1">
        <f t="array" aca="1" ref="U4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45" s="67" cm="1">
        <f t="array" aca="1" ref="V4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45" s="67" cm="1">
        <f t="array" aca="1" ref="W4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45" s="67" cm="1">
        <f t="array" aca="1" ref="X4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45" s="67" cm="1">
        <f t="array" aca="1" ref="Y4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45" s="67" cm="1">
        <f t="array" aca="1" ref="Z4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45" s="67" cm="1">
        <f t="array" aca="1" ref="AA4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45" s="67" cm="1">
        <f t="array" aca="1" ref="AB4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45" s="67" cm="1">
        <f t="array" aca="1" ref="AC4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45" s="67" cm="1">
        <f t="array" aca="1" ref="AD4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45" s="67" cm="1">
        <f t="array" aca="1" ref="AE4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45" s="67" cm="1">
        <f t="array" aca="1" ref="AF4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45" s="67" cm="1">
        <f t="array" aca="1" ref="AG4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45" s="67" cm="1">
        <f t="array" aca="1" ref="AH4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45" s="67" cm="1">
        <f t="array" aca="1" ref="AI4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45" s="67" cm="1">
        <f t="array" aca="1" ref="AJ4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45" s="67" cm="1">
        <f t="array" aca="1" ref="AK4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45" s="67" cm="1">
        <f t="array" aca="1" ref="AL4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45" s="67" cm="1">
        <f t="array" aca="1" ref="AM4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45" s="67" cm="1">
        <f t="array" aca="1" ref="AN4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45" s="67" cm="1">
        <f t="array" aca="1" ref="AO4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45" s="67" cm="1">
        <f t="array" aca="1" ref="AP4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45" s="67" cm="1">
        <f t="array" aca="1" ref="AQ4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45" s="67" cm="1">
        <f t="array" aca="1" ref="AR4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45" s="67" cm="1">
        <f t="array" aca="1" ref="AS4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45" s="67" cm="1">
        <f t="array" aca="1" ref="AT4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45" s="67" cm="1">
        <f t="array" aca="1" ref="AU4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45" s="67" cm="1">
        <f t="array" aca="1" ref="AV4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45" s="67" cm="1">
        <f t="array" aca="1" ref="AW4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45" s="67" cm="1">
        <f t="array" aca="1" ref="AX4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45" s="67" cm="1">
        <f t="array" aca="1" ref="AY4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45" s="67" cm="1">
        <f t="array" aca="1" ref="AZ4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45" s="67" cm="1">
        <f t="array" aca="1" ref="BA4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46" spans="1:53" x14ac:dyDescent="0.3">
      <c r="A46" s="78" t="str">
        <f>IFERROR(Mérföldkövek[[#This Row],[Feladat ID]],"")</f>
        <v>-</v>
      </c>
      <c r="B46" s="70" t="str">
        <f>IFERROR(Mérföldkövek[[#This Row],[Feladat leírás]],"")</f>
        <v/>
      </c>
      <c r="C46" s="71" t="str">
        <f ca="1">IFERROR(Mérföldkövek[[#This Row],[Kezdés]],"")</f>
        <v/>
      </c>
      <c r="D46" s="71" t="str">
        <f ca="1">IFERROR(Mérföldkövek[[#This Row],[Befejezés]],"")</f>
        <v/>
      </c>
      <c r="E46" s="70" t="str">
        <f>IFERROR(Mérföldkövek[[#This Row],[Kockázat]],"")</f>
        <v/>
      </c>
      <c r="F46" s="70" t="str">
        <f>IFERROR(Mérföldkövek[[#This Row],[Részleg 02]],"")</f>
        <v/>
      </c>
      <c r="G46" s="70" t="str">
        <f>IFERROR(Mérföldkövek[[#This Row],[Részleg 01]],"")</f>
        <v/>
      </c>
      <c r="H46" s="82" t="str">
        <f>IFERROR(Mérföldkövek[[#This Row],[Volumen]],"")</f>
        <v/>
      </c>
      <c r="I46" s="70" t="str">
        <f>IFERROR(Mérföldkövek[[#This Row],[Humánerő]],"")</f>
        <v/>
      </c>
      <c r="J46" s="80" t="str">
        <f>IFERROR(Mérföldkövek[[#This Row],[Egység idő]],"")</f>
        <v/>
      </c>
      <c r="K46" s="80">
        <f>IFERROR(Mérföldkövek[[#This Row],[Tervezett Munkaidő]],"")</f>
        <v>0</v>
      </c>
      <c r="L46" s="67" cm="1">
        <f t="array" aca="1" ref="L4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46" s="67" cm="1">
        <f t="array" aca="1" ref="M4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46" s="67" cm="1">
        <f t="array" aca="1" ref="N4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46" s="67" cm="1">
        <f t="array" aca="1" ref="O4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46" s="67" cm="1">
        <f t="array" aca="1" ref="P4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46" s="67" cm="1">
        <f t="array" aca="1" ref="Q4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46" s="67" cm="1">
        <f t="array" aca="1" ref="R4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46" s="67" cm="1">
        <f t="array" aca="1" ref="S4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46" s="67" cm="1">
        <f t="array" aca="1" ref="T4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46" s="67" cm="1">
        <f t="array" aca="1" ref="U4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46" s="67" cm="1">
        <f t="array" aca="1" ref="V4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46" s="67" cm="1">
        <f t="array" aca="1" ref="W4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46" s="67" cm="1">
        <f t="array" aca="1" ref="X4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46" s="67" cm="1">
        <f t="array" aca="1" ref="Y4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46" s="67" cm="1">
        <f t="array" aca="1" ref="Z4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46" s="67" cm="1">
        <f t="array" aca="1" ref="AA4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46" s="67" cm="1">
        <f t="array" aca="1" ref="AB4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46" s="67" cm="1">
        <f t="array" aca="1" ref="AC4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46" s="67" cm="1">
        <f t="array" aca="1" ref="AD4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46" s="67" cm="1">
        <f t="array" aca="1" ref="AE4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46" s="67" cm="1">
        <f t="array" aca="1" ref="AF4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46" s="67" cm="1">
        <f t="array" aca="1" ref="AG4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46" s="67" cm="1">
        <f t="array" aca="1" ref="AH4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46" s="67" cm="1">
        <f t="array" aca="1" ref="AI4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46" s="67" cm="1">
        <f t="array" aca="1" ref="AJ4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46" s="67" cm="1">
        <f t="array" aca="1" ref="AK4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46" s="67" cm="1">
        <f t="array" aca="1" ref="AL4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46" s="67" cm="1">
        <f t="array" aca="1" ref="AM4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46" s="67" cm="1">
        <f t="array" aca="1" ref="AN4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46" s="67" cm="1">
        <f t="array" aca="1" ref="AO4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46" s="67" cm="1">
        <f t="array" aca="1" ref="AP4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46" s="67" cm="1">
        <f t="array" aca="1" ref="AQ4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46" s="67" cm="1">
        <f t="array" aca="1" ref="AR4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46" s="67" cm="1">
        <f t="array" aca="1" ref="AS4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46" s="67" cm="1">
        <f t="array" aca="1" ref="AT4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46" s="67" cm="1">
        <f t="array" aca="1" ref="AU4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46" s="67" cm="1">
        <f t="array" aca="1" ref="AV4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46" s="67" cm="1">
        <f t="array" aca="1" ref="AW4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46" s="67" cm="1">
        <f t="array" aca="1" ref="AX4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46" s="67" cm="1">
        <f t="array" aca="1" ref="AY4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46" s="67" cm="1">
        <f t="array" aca="1" ref="AZ4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46" s="67" cm="1">
        <f t="array" aca="1" ref="BA4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47" spans="1:53" x14ac:dyDescent="0.3">
      <c r="A47" s="78" t="str">
        <f>IFERROR(Mérföldkövek[[#This Row],[Feladat ID]],"")</f>
        <v>-</v>
      </c>
      <c r="B47" s="70" t="str">
        <f>IFERROR(Mérföldkövek[[#This Row],[Feladat leírás]],"")</f>
        <v/>
      </c>
      <c r="C47" s="71" t="str">
        <f ca="1">IFERROR(Mérföldkövek[[#This Row],[Kezdés]],"")</f>
        <v/>
      </c>
      <c r="D47" s="71" t="str">
        <f ca="1">IFERROR(Mérföldkövek[[#This Row],[Befejezés]],"")</f>
        <v/>
      </c>
      <c r="E47" s="70" t="str">
        <f>IFERROR(Mérföldkövek[[#This Row],[Kockázat]],"")</f>
        <v/>
      </c>
      <c r="F47" s="70" t="str">
        <f>IFERROR(Mérföldkövek[[#This Row],[Részleg 02]],"")</f>
        <v/>
      </c>
      <c r="G47" s="70" t="str">
        <f>IFERROR(Mérföldkövek[[#This Row],[Részleg 01]],"")</f>
        <v/>
      </c>
      <c r="H47" s="82" t="str">
        <f>IFERROR(Mérföldkövek[[#This Row],[Volumen]],"")</f>
        <v/>
      </c>
      <c r="I47" s="70" t="str">
        <f>IFERROR(Mérföldkövek[[#This Row],[Humánerő]],"")</f>
        <v/>
      </c>
      <c r="J47" s="80" t="str">
        <f>IFERROR(Mérföldkövek[[#This Row],[Egység idő]],"")</f>
        <v/>
      </c>
      <c r="K47" s="80">
        <f>IFERROR(Mérföldkövek[[#This Row],[Tervezett Munkaidő]],"")</f>
        <v>0</v>
      </c>
      <c r="L47" s="67" cm="1">
        <f t="array" aca="1" ref="L4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47" s="67" cm="1">
        <f t="array" aca="1" ref="M4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47" s="67" cm="1">
        <f t="array" aca="1" ref="N4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47" s="67" cm="1">
        <f t="array" aca="1" ref="O4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47" s="67" cm="1">
        <f t="array" aca="1" ref="P4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47" s="67" cm="1">
        <f t="array" aca="1" ref="Q4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47" s="67" cm="1">
        <f t="array" aca="1" ref="R4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47" s="67" cm="1">
        <f t="array" aca="1" ref="S4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47" s="67" cm="1">
        <f t="array" aca="1" ref="T4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47" s="67" cm="1">
        <f t="array" aca="1" ref="U4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47" s="67" cm="1">
        <f t="array" aca="1" ref="V4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47" s="67" cm="1">
        <f t="array" aca="1" ref="W4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47" s="67" cm="1">
        <f t="array" aca="1" ref="X4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47" s="67" cm="1">
        <f t="array" aca="1" ref="Y4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47" s="67" cm="1">
        <f t="array" aca="1" ref="Z4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47" s="67" cm="1">
        <f t="array" aca="1" ref="AA4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47" s="67" cm="1">
        <f t="array" aca="1" ref="AB4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47" s="67" cm="1">
        <f t="array" aca="1" ref="AC4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47" s="67" cm="1">
        <f t="array" aca="1" ref="AD4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47" s="67" cm="1">
        <f t="array" aca="1" ref="AE4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47" s="67" cm="1">
        <f t="array" aca="1" ref="AF4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47" s="67" cm="1">
        <f t="array" aca="1" ref="AG4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47" s="67" cm="1">
        <f t="array" aca="1" ref="AH4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47" s="67" cm="1">
        <f t="array" aca="1" ref="AI4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47" s="67" cm="1">
        <f t="array" aca="1" ref="AJ4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47" s="67" cm="1">
        <f t="array" aca="1" ref="AK4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47" s="67" cm="1">
        <f t="array" aca="1" ref="AL4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47" s="67" cm="1">
        <f t="array" aca="1" ref="AM4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47" s="67" cm="1">
        <f t="array" aca="1" ref="AN4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47" s="67" cm="1">
        <f t="array" aca="1" ref="AO4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47" s="67" cm="1">
        <f t="array" aca="1" ref="AP4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47" s="67" cm="1">
        <f t="array" aca="1" ref="AQ4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47" s="67" cm="1">
        <f t="array" aca="1" ref="AR4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47" s="67" cm="1">
        <f t="array" aca="1" ref="AS4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47" s="67" cm="1">
        <f t="array" aca="1" ref="AT4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47" s="67" cm="1">
        <f t="array" aca="1" ref="AU4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47" s="67" cm="1">
        <f t="array" aca="1" ref="AV4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47" s="67" cm="1">
        <f t="array" aca="1" ref="AW4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47" s="67" cm="1">
        <f t="array" aca="1" ref="AX4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47" s="67" cm="1">
        <f t="array" aca="1" ref="AY4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47" s="67" cm="1">
        <f t="array" aca="1" ref="AZ4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47" s="67" cm="1">
        <f t="array" aca="1" ref="BA4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48" spans="1:53" x14ac:dyDescent="0.3">
      <c r="A48" s="78" t="str">
        <f>IFERROR(Mérföldkövek[[#This Row],[Feladat ID]],"")</f>
        <v>-</v>
      </c>
      <c r="B48" s="70" t="str">
        <f>IFERROR(Mérföldkövek[[#This Row],[Feladat leírás]],"")</f>
        <v/>
      </c>
      <c r="C48" s="71" t="str">
        <f ca="1">IFERROR(Mérföldkövek[[#This Row],[Kezdés]],"")</f>
        <v/>
      </c>
      <c r="D48" s="71" t="str">
        <f ca="1">IFERROR(Mérföldkövek[[#This Row],[Befejezés]],"")</f>
        <v/>
      </c>
      <c r="E48" s="70" t="str">
        <f>IFERROR(Mérföldkövek[[#This Row],[Kockázat]],"")</f>
        <v/>
      </c>
      <c r="F48" s="70" t="str">
        <f>IFERROR(Mérföldkövek[[#This Row],[Részleg 02]],"")</f>
        <v/>
      </c>
      <c r="G48" s="70" t="str">
        <f>IFERROR(Mérföldkövek[[#This Row],[Részleg 01]],"")</f>
        <v/>
      </c>
      <c r="H48" s="82" t="str">
        <f>IFERROR(Mérföldkövek[[#This Row],[Volumen]],"")</f>
        <v/>
      </c>
      <c r="I48" s="70" t="str">
        <f>IFERROR(Mérföldkövek[[#This Row],[Humánerő]],"")</f>
        <v/>
      </c>
      <c r="J48" s="80" t="str">
        <f>IFERROR(Mérföldkövek[[#This Row],[Egység idő]],"")</f>
        <v/>
      </c>
      <c r="K48" s="80">
        <f>IFERROR(Mérföldkövek[[#This Row],[Tervezett Munkaidő]],"")</f>
        <v>0</v>
      </c>
      <c r="L48" s="67" cm="1">
        <f t="array" aca="1" ref="L4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48" s="67" cm="1">
        <f t="array" aca="1" ref="M4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48" s="67" cm="1">
        <f t="array" aca="1" ref="N4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48" s="67" cm="1">
        <f t="array" aca="1" ref="O4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48" s="67" cm="1">
        <f t="array" aca="1" ref="P4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48" s="67" cm="1">
        <f t="array" aca="1" ref="Q4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48" s="67" cm="1">
        <f t="array" aca="1" ref="R4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48" s="67" cm="1">
        <f t="array" aca="1" ref="S4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48" s="67" cm="1">
        <f t="array" aca="1" ref="T4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48" s="67" cm="1">
        <f t="array" aca="1" ref="U4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48" s="67" cm="1">
        <f t="array" aca="1" ref="V4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48" s="67" cm="1">
        <f t="array" aca="1" ref="W4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48" s="67" cm="1">
        <f t="array" aca="1" ref="X4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48" s="67" cm="1">
        <f t="array" aca="1" ref="Y4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48" s="67" cm="1">
        <f t="array" aca="1" ref="Z4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48" s="67" cm="1">
        <f t="array" aca="1" ref="AA4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48" s="67" cm="1">
        <f t="array" aca="1" ref="AB4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48" s="67" cm="1">
        <f t="array" aca="1" ref="AC4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48" s="67" cm="1">
        <f t="array" aca="1" ref="AD4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48" s="67" cm="1">
        <f t="array" aca="1" ref="AE4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48" s="67" cm="1">
        <f t="array" aca="1" ref="AF4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48" s="67" cm="1">
        <f t="array" aca="1" ref="AG4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48" s="67" cm="1">
        <f t="array" aca="1" ref="AH4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48" s="67" cm="1">
        <f t="array" aca="1" ref="AI4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48" s="67" cm="1">
        <f t="array" aca="1" ref="AJ4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48" s="67" cm="1">
        <f t="array" aca="1" ref="AK4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48" s="67" cm="1">
        <f t="array" aca="1" ref="AL4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48" s="67" cm="1">
        <f t="array" aca="1" ref="AM4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48" s="67" cm="1">
        <f t="array" aca="1" ref="AN4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48" s="67" cm="1">
        <f t="array" aca="1" ref="AO4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48" s="67" cm="1">
        <f t="array" aca="1" ref="AP4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48" s="67" cm="1">
        <f t="array" aca="1" ref="AQ4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48" s="67" cm="1">
        <f t="array" aca="1" ref="AR4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48" s="67" cm="1">
        <f t="array" aca="1" ref="AS4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48" s="67" cm="1">
        <f t="array" aca="1" ref="AT4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48" s="67" cm="1">
        <f t="array" aca="1" ref="AU4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48" s="67" cm="1">
        <f t="array" aca="1" ref="AV4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48" s="67" cm="1">
        <f t="array" aca="1" ref="AW4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48" s="67" cm="1">
        <f t="array" aca="1" ref="AX4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48" s="67" cm="1">
        <f t="array" aca="1" ref="AY4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48" s="67" cm="1">
        <f t="array" aca="1" ref="AZ4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48" s="67" cm="1">
        <f t="array" aca="1" ref="BA4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49" spans="1:53" x14ac:dyDescent="0.3">
      <c r="A49" s="78" t="str">
        <f>IFERROR(Mérföldkövek[[#This Row],[Feladat ID]],"")</f>
        <v>-</v>
      </c>
      <c r="B49" s="70" t="str">
        <f>IFERROR(Mérföldkövek[[#This Row],[Feladat leírás]],"")</f>
        <v/>
      </c>
      <c r="C49" s="71" t="str">
        <f ca="1">IFERROR(Mérföldkövek[[#This Row],[Kezdés]],"")</f>
        <v/>
      </c>
      <c r="D49" s="71" t="str">
        <f ca="1">IFERROR(Mérföldkövek[[#This Row],[Befejezés]],"")</f>
        <v/>
      </c>
      <c r="E49" s="70" t="str">
        <f>IFERROR(Mérföldkövek[[#This Row],[Kockázat]],"")</f>
        <v/>
      </c>
      <c r="F49" s="70" t="str">
        <f>IFERROR(Mérföldkövek[[#This Row],[Részleg 02]],"")</f>
        <v/>
      </c>
      <c r="G49" s="70" t="str">
        <f>IFERROR(Mérföldkövek[[#This Row],[Részleg 01]],"")</f>
        <v/>
      </c>
      <c r="H49" s="82" t="str">
        <f>IFERROR(Mérföldkövek[[#This Row],[Volumen]],"")</f>
        <v/>
      </c>
      <c r="I49" s="70" t="str">
        <f>IFERROR(Mérföldkövek[[#This Row],[Humánerő]],"")</f>
        <v/>
      </c>
      <c r="J49" s="80" t="str">
        <f>IFERROR(Mérföldkövek[[#This Row],[Egység idő]],"")</f>
        <v/>
      </c>
      <c r="K49" s="80">
        <f>IFERROR(Mérföldkövek[[#This Row],[Tervezett Munkaidő]],"")</f>
        <v>0</v>
      </c>
      <c r="L49" s="67" cm="1">
        <f t="array" aca="1" ref="L4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49" s="67" cm="1">
        <f t="array" aca="1" ref="M4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49" s="67" cm="1">
        <f t="array" aca="1" ref="N4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49" s="67" cm="1">
        <f t="array" aca="1" ref="O4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49" s="67" cm="1">
        <f t="array" aca="1" ref="P4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49" s="67" cm="1">
        <f t="array" aca="1" ref="Q4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49" s="67" cm="1">
        <f t="array" aca="1" ref="R4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49" s="67" cm="1">
        <f t="array" aca="1" ref="S4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49" s="67" cm="1">
        <f t="array" aca="1" ref="T4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49" s="67" cm="1">
        <f t="array" aca="1" ref="U4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49" s="67" cm="1">
        <f t="array" aca="1" ref="V4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49" s="67" cm="1">
        <f t="array" aca="1" ref="W4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49" s="67" cm="1">
        <f t="array" aca="1" ref="X4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49" s="67" cm="1">
        <f t="array" aca="1" ref="Y4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49" s="67" cm="1">
        <f t="array" aca="1" ref="Z4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49" s="67" cm="1">
        <f t="array" aca="1" ref="AA4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49" s="67" cm="1">
        <f t="array" aca="1" ref="AB4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49" s="67" cm="1">
        <f t="array" aca="1" ref="AC4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49" s="67" cm="1">
        <f t="array" aca="1" ref="AD4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49" s="67" cm="1">
        <f t="array" aca="1" ref="AE4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49" s="67" cm="1">
        <f t="array" aca="1" ref="AF4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49" s="67" cm="1">
        <f t="array" aca="1" ref="AG4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49" s="67" cm="1">
        <f t="array" aca="1" ref="AH4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49" s="67" cm="1">
        <f t="array" aca="1" ref="AI4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49" s="67" cm="1">
        <f t="array" aca="1" ref="AJ4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49" s="67" cm="1">
        <f t="array" aca="1" ref="AK4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49" s="67" cm="1">
        <f t="array" aca="1" ref="AL4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49" s="67" cm="1">
        <f t="array" aca="1" ref="AM4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49" s="67" cm="1">
        <f t="array" aca="1" ref="AN4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49" s="67" cm="1">
        <f t="array" aca="1" ref="AO4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49" s="67" cm="1">
        <f t="array" aca="1" ref="AP4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49" s="67" cm="1">
        <f t="array" aca="1" ref="AQ4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49" s="67" cm="1">
        <f t="array" aca="1" ref="AR4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49" s="67" cm="1">
        <f t="array" aca="1" ref="AS4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49" s="67" cm="1">
        <f t="array" aca="1" ref="AT4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49" s="67" cm="1">
        <f t="array" aca="1" ref="AU4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49" s="67" cm="1">
        <f t="array" aca="1" ref="AV4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49" s="67" cm="1">
        <f t="array" aca="1" ref="AW4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49" s="67" cm="1">
        <f t="array" aca="1" ref="AX4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49" s="67" cm="1">
        <f t="array" aca="1" ref="AY4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49" s="67" cm="1">
        <f t="array" aca="1" ref="AZ4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49" s="67" cm="1">
        <f t="array" aca="1" ref="BA4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50" spans="1:53" x14ac:dyDescent="0.3">
      <c r="A50" s="78" t="str">
        <f>IFERROR(Mérföldkövek[[#This Row],[Feladat ID]],"")</f>
        <v>-</v>
      </c>
      <c r="B50" s="70" t="str">
        <f>IFERROR(Mérföldkövek[[#This Row],[Feladat leírás]],"")</f>
        <v/>
      </c>
      <c r="C50" s="71" t="str">
        <f ca="1">IFERROR(Mérföldkövek[[#This Row],[Kezdés]],"")</f>
        <v/>
      </c>
      <c r="D50" s="71" t="str">
        <f ca="1">IFERROR(Mérföldkövek[[#This Row],[Befejezés]],"")</f>
        <v/>
      </c>
      <c r="E50" s="70" t="str">
        <f>IFERROR(Mérföldkövek[[#This Row],[Kockázat]],"")</f>
        <v/>
      </c>
      <c r="F50" s="70" t="str">
        <f>IFERROR(Mérföldkövek[[#This Row],[Részleg 02]],"")</f>
        <v/>
      </c>
      <c r="G50" s="70" t="str">
        <f>IFERROR(Mérföldkövek[[#This Row],[Részleg 01]],"")</f>
        <v/>
      </c>
      <c r="H50" s="82" t="str">
        <f>IFERROR(Mérföldkövek[[#This Row],[Volumen]],"")</f>
        <v/>
      </c>
      <c r="I50" s="70" t="str">
        <f>IFERROR(Mérföldkövek[[#This Row],[Humánerő]],"")</f>
        <v/>
      </c>
      <c r="J50" s="80" t="str">
        <f>IFERROR(Mérföldkövek[[#This Row],[Egység idő]],"")</f>
        <v/>
      </c>
      <c r="K50" s="80">
        <f>IFERROR(Mérföldkövek[[#This Row],[Tervezett Munkaidő]],"")</f>
        <v>0</v>
      </c>
      <c r="L50" s="67" cm="1">
        <f t="array" aca="1" ref="L5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50" s="67" cm="1">
        <f t="array" aca="1" ref="M5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50" s="67" cm="1">
        <f t="array" aca="1" ref="N5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50" s="67" cm="1">
        <f t="array" aca="1" ref="O5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50" s="67" cm="1">
        <f t="array" aca="1" ref="P5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50" s="67" cm="1">
        <f t="array" aca="1" ref="Q5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50" s="67" cm="1">
        <f t="array" aca="1" ref="R5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50" s="67" cm="1">
        <f t="array" aca="1" ref="S5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50" s="67" cm="1">
        <f t="array" aca="1" ref="T5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50" s="67" cm="1">
        <f t="array" aca="1" ref="U5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50" s="67" cm="1">
        <f t="array" aca="1" ref="V5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50" s="67" cm="1">
        <f t="array" aca="1" ref="W5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50" s="67" cm="1">
        <f t="array" aca="1" ref="X5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50" s="67" cm="1">
        <f t="array" aca="1" ref="Y5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50" s="67" cm="1">
        <f t="array" aca="1" ref="Z5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50" s="67" cm="1">
        <f t="array" aca="1" ref="AA5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50" s="67" cm="1">
        <f t="array" aca="1" ref="AB5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50" s="67" cm="1">
        <f t="array" aca="1" ref="AC5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50" s="67" cm="1">
        <f t="array" aca="1" ref="AD5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50" s="67" cm="1">
        <f t="array" aca="1" ref="AE5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50" s="67" cm="1">
        <f t="array" aca="1" ref="AF5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50" s="67" cm="1">
        <f t="array" aca="1" ref="AG5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50" s="67" cm="1">
        <f t="array" aca="1" ref="AH5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50" s="67" cm="1">
        <f t="array" aca="1" ref="AI5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50" s="67" cm="1">
        <f t="array" aca="1" ref="AJ5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50" s="67" cm="1">
        <f t="array" aca="1" ref="AK5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50" s="67" cm="1">
        <f t="array" aca="1" ref="AL5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50" s="67" cm="1">
        <f t="array" aca="1" ref="AM5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50" s="67" cm="1">
        <f t="array" aca="1" ref="AN5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50" s="67" cm="1">
        <f t="array" aca="1" ref="AO5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50" s="67" cm="1">
        <f t="array" aca="1" ref="AP5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50" s="67" cm="1">
        <f t="array" aca="1" ref="AQ5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50" s="67" cm="1">
        <f t="array" aca="1" ref="AR5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50" s="67" cm="1">
        <f t="array" aca="1" ref="AS5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50" s="67" cm="1">
        <f t="array" aca="1" ref="AT5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50" s="67" cm="1">
        <f t="array" aca="1" ref="AU5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50" s="67" cm="1">
        <f t="array" aca="1" ref="AV5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50" s="67" cm="1">
        <f t="array" aca="1" ref="AW5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50" s="67" cm="1">
        <f t="array" aca="1" ref="AX5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50" s="67" cm="1">
        <f t="array" aca="1" ref="AY5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50" s="67" cm="1">
        <f t="array" aca="1" ref="AZ5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50" s="67" cm="1">
        <f t="array" aca="1" ref="BA5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51" spans="1:53" x14ac:dyDescent="0.3">
      <c r="A51" s="78" t="str">
        <f>IFERROR(Mérföldkövek[[#This Row],[Feladat ID]],"")</f>
        <v>-</v>
      </c>
      <c r="B51" s="70" t="str">
        <f>IFERROR(Mérföldkövek[[#This Row],[Feladat leírás]],"")</f>
        <v/>
      </c>
      <c r="C51" s="71" t="str">
        <f ca="1">IFERROR(Mérföldkövek[[#This Row],[Kezdés]],"")</f>
        <v/>
      </c>
      <c r="D51" s="71" t="str">
        <f ca="1">IFERROR(Mérföldkövek[[#This Row],[Befejezés]],"")</f>
        <v/>
      </c>
      <c r="E51" s="70" t="str">
        <f>IFERROR(Mérföldkövek[[#This Row],[Kockázat]],"")</f>
        <v/>
      </c>
      <c r="F51" s="70" t="str">
        <f>IFERROR(Mérföldkövek[[#This Row],[Részleg 02]],"")</f>
        <v/>
      </c>
      <c r="G51" s="70" t="str">
        <f>IFERROR(Mérföldkövek[[#This Row],[Részleg 01]],"")</f>
        <v/>
      </c>
      <c r="H51" s="82" t="str">
        <f>IFERROR(Mérföldkövek[[#This Row],[Volumen]],"")</f>
        <v/>
      </c>
      <c r="I51" s="70" t="str">
        <f>IFERROR(Mérföldkövek[[#This Row],[Humánerő]],"")</f>
        <v/>
      </c>
      <c r="J51" s="80" t="str">
        <f>IFERROR(Mérföldkövek[[#This Row],[Egység idő]],"")</f>
        <v/>
      </c>
      <c r="K51" s="80">
        <f>IFERROR(Mérföldkövek[[#This Row],[Tervezett Munkaidő]],"")</f>
        <v>0</v>
      </c>
      <c r="L51" s="67" cm="1">
        <f t="array" aca="1" ref="L5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51" s="67" cm="1">
        <f t="array" aca="1" ref="M5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51" s="67" cm="1">
        <f t="array" aca="1" ref="N5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51" s="67" cm="1">
        <f t="array" aca="1" ref="O5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51" s="67" cm="1">
        <f t="array" aca="1" ref="P5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51" s="67" cm="1">
        <f t="array" aca="1" ref="Q5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51" s="67" cm="1">
        <f t="array" aca="1" ref="R5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51" s="67" cm="1">
        <f t="array" aca="1" ref="S5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51" s="67" cm="1">
        <f t="array" aca="1" ref="T5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51" s="67" cm="1">
        <f t="array" aca="1" ref="U5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51" s="67" cm="1">
        <f t="array" aca="1" ref="V5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51" s="67" cm="1">
        <f t="array" aca="1" ref="W5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51" s="67" cm="1">
        <f t="array" aca="1" ref="X5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51" s="67" cm="1">
        <f t="array" aca="1" ref="Y5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51" s="67" cm="1">
        <f t="array" aca="1" ref="Z5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51" s="67" cm="1">
        <f t="array" aca="1" ref="AA5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51" s="67" cm="1">
        <f t="array" aca="1" ref="AB5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51" s="67" cm="1">
        <f t="array" aca="1" ref="AC5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51" s="67" cm="1">
        <f t="array" aca="1" ref="AD5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51" s="67" cm="1">
        <f t="array" aca="1" ref="AE5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51" s="67" cm="1">
        <f t="array" aca="1" ref="AF5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51" s="67" cm="1">
        <f t="array" aca="1" ref="AG5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51" s="67" cm="1">
        <f t="array" aca="1" ref="AH5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51" s="67" cm="1">
        <f t="array" aca="1" ref="AI5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51" s="67" cm="1">
        <f t="array" aca="1" ref="AJ5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51" s="67" cm="1">
        <f t="array" aca="1" ref="AK5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51" s="67" cm="1">
        <f t="array" aca="1" ref="AL5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51" s="67" cm="1">
        <f t="array" aca="1" ref="AM5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51" s="67" cm="1">
        <f t="array" aca="1" ref="AN5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51" s="67" cm="1">
        <f t="array" aca="1" ref="AO5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51" s="67" cm="1">
        <f t="array" aca="1" ref="AP5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51" s="67" cm="1">
        <f t="array" aca="1" ref="AQ5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51" s="67" cm="1">
        <f t="array" aca="1" ref="AR5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51" s="67" cm="1">
        <f t="array" aca="1" ref="AS5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51" s="67" cm="1">
        <f t="array" aca="1" ref="AT5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51" s="67" cm="1">
        <f t="array" aca="1" ref="AU5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51" s="67" cm="1">
        <f t="array" aca="1" ref="AV5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51" s="67" cm="1">
        <f t="array" aca="1" ref="AW5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51" s="67" cm="1">
        <f t="array" aca="1" ref="AX5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51" s="67" cm="1">
        <f t="array" aca="1" ref="AY5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51" s="67" cm="1">
        <f t="array" aca="1" ref="AZ5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51" s="67" cm="1">
        <f t="array" aca="1" ref="BA5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52" spans="1:53" x14ac:dyDescent="0.3">
      <c r="A52" s="78" t="str">
        <f>IFERROR(Mérföldkövek[[#This Row],[Feladat ID]],"")</f>
        <v>-</v>
      </c>
      <c r="B52" s="70" t="str">
        <f>IFERROR(Mérföldkövek[[#This Row],[Feladat leírás]],"")</f>
        <v/>
      </c>
      <c r="C52" s="71" t="str">
        <f ca="1">IFERROR(Mérföldkövek[[#This Row],[Kezdés]],"")</f>
        <v/>
      </c>
      <c r="D52" s="71" t="str">
        <f ca="1">IFERROR(Mérföldkövek[[#This Row],[Befejezés]],"")</f>
        <v/>
      </c>
      <c r="E52" s="70" t="str">
        <f>IFERROR(Mérföldkövek[[#This Row],[Kockázat]],"")</f>
        <v/>
      </c>
      <c r="F52" s="70" t="str">
        <f>IFERROR(Mérföldkövek[[#This Row],[Részleg 02]],"")</f>
        <v/>
      </c>
      <c r="G52" s="70" t="str">
        <f>IFERROR(Mérföldkövek[[#This Row],[Részleg 01]],"")</f>
        <v/>
      </c>
      <c r="H52" s="82" t="str">
        <f>IFERROR(Mérföldkövek[[#This Row],[Volumen]],"")</f>
        <v/>
      </c>
      <c r="I52" s="70" t="str">
        <f>IFERROR(Mérföldkövek[[#This Row],[Humánerő]],"")</f>
        <v/>
      </c>
      <c r="J52" s="80" t="str">
        <f>IFERROR(Mérföldkövek[[#This Row],[Egység idő]],"")</f>
        <v/>
      </c>
      <c r="K52" s="80">
        <f>IFERROR(Mérföldkövek[[#This Row],[Tervezett Munkaidő]],"")</f>
        <v>0</v>
      </c>
      <c r="L52" s="67" cm="1">
        <f t="array" aca="1" ref="L5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52" s="67" cm="1">
        <f t="array" aca="1" ref="M5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52" s="67" cm="1">
        <f t="array" aca="1" ref="N5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52" s="67" cm="1">
        <f t="array" aca="1" ref="O5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52" s="67" cm="1">
        <f t="array" aca="1" ref="P5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52" s="67" cm="1">
        <f t="array" aca="1" ref="Q5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52" s="67" cm="1">
        <f t="array" aca="1" ref="R5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52" s="67" cm="1">
        <f t="array" aca="1" ref="S5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52" s="67" cm="1">
        <f t="array" aca="1" ref="T5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52" s="67" cm="1">
        <f t="array" aca="1" ref="U5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52" s="67" cm="1">
        <f t="array" aca="1" ref="V5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52" s="67" cm="1">
        <f t="array" aca="1" ref="W5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52" s="67" cm="1">
        <f t="array" aca="1" ref="X5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52" s="67" cm="1">
        <f t="array" aca="1" ref="Y5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52" s="67" cm="1">
        <f t="array" aca="1" ref="Z5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52" s="67" cm="1">
        <f t="array" aca="1" ref="AA5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52" s="67" cm="1">
        <f t="array" aca="1" ref="AB5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52" s="67" cm="1">
        <f t="array" aca="1" ref="AC5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52" s="67" cm="1">
        <f t="array" aca="1" ref="AD5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52" s="67" cm="1">
        <f t="array" aca="1" ref="AE5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52" s="67" cm="1">
        <f t="array" aca="1" ref="AF5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52" s="67" cm="1">
        <f t="array" aca="1" ref="AG5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52" s="67" cm="1">
        <f t="array" aca="1" ref="AH5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52" s="67" cm="1">
        <f t="array" aca="1" ref="AI5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52" s="67" cm="1">
        <f t="array" aca="1" ref="AJ5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52" s="67" cm="1">
        <f t="array" aca="1" ref="AK5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52" s="67" cm="1">
        <f t="array" aca="1" ref="AL5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52" s="67" cm="1">
        <f t="array" aca="1" ref="AM5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52" s="67" cm="1">
        <f t="array" aca="1" ref="AN5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52" s="67" cm="1">
        <f t="array" aca="1" ref="AO5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52" s="67" cm="1">
        <f t="array" aca="1" ref="AP5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52" s="67" cm="1">
        <f t="array" aca="1" ref="AQ5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52" s="67" cm="1">
        <f t="array" aca="1" ref="AR5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52" s="67" cm="1">
        <f t="array" aca="1" ref="AS5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52" s="67" cm="1">
        <f t="array" aca="1" ref="AT5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52" s="67" cm="1">
        <f t="array" aca="1" ref="AU5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52" s="67" cm="1">
        <f t="array" aca="1" ref="AV5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52" s="67" cm="1">
        <f t="array" aca="1" ref="AW5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52" s="67" cm="1">
        <f t="array" aca="1" ref="AX5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52" s="67" cm="1">
        <f t="array" aca="1" ref="AY5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52" s="67" cm="1">
        <f t="array" aca="1" ref="AZ5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52" s="67" cm="1">
        <f t="array" aca="1" ref="BA5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53" spans="1:53" x14ac:dyDescent="0.3">
      <c r="A53" s="78" t="str">
        <f>IFERROR(Mérföldkövek[[#This Row],[Feladat ID]],"")</f>
        <v>-</v>
      </c>
      <c r="B53" s="70" t="str">
        <f>IFERROR(Mérföldkövek[[#This Row],[Feladat leírás]],"")</f>
        <v/>
      </c>
      <c r="C53" s="71" t="str">
        <f ca="1">IFERROR(Mérföldkövek[[#This Row],[Kezdés]],"")</f>
        <v/>
      </c>
      <c r="D53" s="71" t="str">
        <f ca="1">IFERROR(Mérföldkövek[[#This Row],[Befejezés]],"")</f>
        <v/>
      </c>
      <c r="E53" s="70" t="str">
        <f>IFERROR(Mérföldkövek[[#This Row],[Kockázat]],"")</f>
        <v/>
      </c>
      <c r="F53" s="70" t="str">
        <f>IFERROR(Mérföldkövek[[#This Row],[Részleg 02]],"")</f>
        <v/>
      </c>
      <c r="G53" s="70" t="str">
        <f>IFERROR(Mérföldkövek[[#This Row],[Részleg 01]],"")</f>
        <v/>
      </c>
      <c r="H53" s="82" t="str">
        <f>IFERROR(Mérföldkövek[[#This Row],[Volumen]],"")</f>
        <v/>
      </c>
      <c r="I53" s="70" t="str">
        <f>IFERROR(Mérföldkövek[[#This Row],[Humánerő]],"")</f>
        <v/>
      </c>
      <c r="J53" s="80" t="str">
        <f>IFERROR(Mérföldkövek[[#This Row],[Egység idő]],"")</f>
        <v/>
      </c>
      <c r="K53" s="80">
        <f>IFERROR(Mérföldkövek[[#This Row],[Tervezett Munkaidő]],"")</f>
        <v>0</v>
      </c>
      <c r="L53" s="67" cm="1">
        <f t="array" aca="1" ref="L5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53" s="67" cm="1">
        <f t="array" aca="1" ref="M5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53" s="67" cm="1">
        <f t="array" aca="1" ref="N5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53" s="67" cm="1">
        <f t="array" aca="1" ref="O5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53" s="67" cm="1">
        <f t="array" aca="1" ref="P5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53" s="67" cm="1">
        <f t="array" aca="1" ref="Q5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53" s="67" cm="1">
        <f t="array" aca="1" ref="R5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53" s="67" cm="1">
        <f t="array" aca="1" ref="S5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53" s="67" cm="1">
        <f t="array" aca="1" ref="T5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53" s="67" cm="1">
        <f t="array" aca="1" ref="U5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53" s="67" cm="1">
        <f t="array" aca="1" ref="V5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53" s="67" cm="1">
        <f t="array" aca="1" ref="W5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53" s="67" cm="1">
        <f t="array" aca="1" ref="X5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53" s="67" cm="1">
        <f t="array" aca="1" ref="Y5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53" s="67" cm="1">
        <f t="array" aca="1" ref="Z5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53" s="67" cm="1">
        <f t="array" aca="1" ref="AA5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53" s="67" cm="1">
        <f t="array" aca="1" ref="AB5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53" s="67" cm="1">
        <f t="array" aca="1" ref="AC5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53" s="67" cm="1">
        <f t="array" aca="1" ref="AD5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53" s="67" cm="1">
        <f t="array" aca="1" ref="AE5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53" s="67" cm="1">
        <f t="array" aca="1" ref="AF5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53" s="67" cm="1">
        <f t="array" aca="1" ref="AG5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53" s="67" cm="1">
        <f t="array" aca="1" ref="AH5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53" s="67" cm="1">
        <f t="array" aca="1" ref="AI5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53" s="67" cm="1">
        <f t="array" aca="1" ref="AJ5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53" s="67" cm="1">
        <f t="array" aca="1" ref="AK5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53" s="67" cm="1">
        <f t="array" aca="1" ref="AL5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53" s="67" cm="1">
        <f t="array" aca="1" ref="AM5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53" s="67" cm="1">
        <f t="array" aca="1" ref="AN5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53" s="67" cm="1">
        <f t="array" aca="1" ref="AO5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53" s="67" cm="1">
        <f t="array" aca="1" ref="AP5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53" s="67" cm="1">
        <f t="array" aca="1" ref="AQ5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53" s="67" cm="1">
        <f t="array" aca="1" ref="AR5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53" s="67" cm="1">
        <f t="array" aca="1" ref="AS5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53" s="67" cm="1">
        <f t="array" aca="1" ref="AT5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53" s="67" cm="1">
        <f t="array" aca="1" ref="AU5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53" s="67" cm="1">
        <f t="array" aca="1" ref="AV5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53" s="67" cm="1">
        <f t="array" aca="1" ref="AW5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53" s="67" cm="1">
        <f t="array" aca="1" ref="AX5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53" s="67" cm="1">
        <f t="array" aca="1" ref="AY5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53" s="67" cm="1">
        <f t="array" aca="1" ref="AZ5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53" s="67" cm="1">
        <f t="array" aca="1" ref="BA5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54" spans="1:53" x14ac:dyDescent="0.3">
      <c r="A54" s="78" t="str">
        <f>IFERROR(Mérföldkövek[[#This Row],[Feladat ID]],"")</f>
        <v>-</v>
      </c>
      <c r="B54" s="70" t="str">
        <f>IFERROR(Mérföldkövek[[#This Row],[Feladat leírás]],"")</f>
        <v/>
      </c>
      <c r="C54" s="71" t="str">
        <f ca="1">IFERROR(Mérföldkövek[[#This Row],[Kezdés]],"")</f>
        <v/>
      </c>
      <c r="D54" s="71" t="str">
        <f ca="1">IFERROR(Mérföldkövek[[#This Row],[Befejezés]],"")</f>
        <v/>
      </c>
      <c r="E54" s="70" t="str">
        <f>IFERROR(Mérföldkövek[[#This Row],[Kockázat]],"")</f>
        <v/>
      </c>
      <c r="F54" s="70" t="str">
        <f>IFERROR(Mérföldkövek[[#This Row],[Részleg 02]],"")</f>
        <v/>
      </c>
      <c r="G54" s="70" t="str">
        <f>IFERROR(Mérföldkövek[[#This Row],[Részleg 01]],"")</f>
        <v/>
      </c>
      <c r="H54" s="82" t="str">
        <f>IFERROR(Mérföldkövek[[#This Row],[Volumen]],"")</f>
        <v/>
      </c>
      <c r="I54" s="70" t="str">
        <f>IFERROR(Mérföldkövek[[#This Row],[Humánerő]],"")</f>
        <v/>
      </c>
      <c r="J54" s="80" t="str">
        <f>IFERROR(Mérföldkövek[[#This Row],[Egység idő]],"")</f>
        <v/>
      </c>
      <c r="K54" s="80">
        <f>IFERROR(Mérföldkövek[[#This Row],[Tervezett Munkaidő]],"")</f>
        <v>0</v>
      </c>
      <c r="L54" s="67" cm="1">
        <f t="array" aca="1" ref="L5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54" s="67" cm="1">
        <f t="array" aca="1" ref="M5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54" s="67" cm="1">
        <f t="array" aca="1" ref="N5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54" s="67" cm="1">
        <f t="array" aca="1" ref="O5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54" s="67" cm="1">
        <f t="array" aca="1" ref="P5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54" s="67" cm="1">
        <f t="array" aca="1" ref="Q5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54" s="67" cm="1">
        <f t="array" aca="1" ref="R5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54" s="67" cm="1">
        <f t="array" aca="1" ref="S5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54" s="67" cm="1">
        <f t="array" aca="1" ref="T5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54" s="67" cm="1">
        <f t="array" aca="1" ref="U5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54" s="67" cm="1">
        <f t="array" aca="1" ref="V5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54" s="67" cm="1">
        <f t="array" aca="1" ref="W5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54" s="67" cm="1">
        <f t="array" aca="1" ref="X5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54" s="67" cm="1">
        <f t="array" aca="1" ref="Y5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54" s="67" cm="1">
        <f t="array" aca="1" ref="Z5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54" s="67" cm="1">
        <f t="array" aca="1" ref="AA5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54" s="67" cm="1">
        <f t="array" aca="1" ref="AB5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54" s="67" cm="1">
        <f t="array" aca="1" ref="AC5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54" s="67" cm="1">
        <f t="array" aca="1" ref="AD5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54" s="67" cm="1">
        <f t="array" aca="1" ref="AE5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54" s="67" cm="1">
        <f t="array" aca="1" ref="AF5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54" s="67" cm="1">
        <f t="array" aca="1" ref="AG5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54" s="67" cm="1">
        <f t="array" aca="1" ref="AH5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54" s="67" cm="1">
        <f t="array" aca="1" ref="AI5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54" s="67" cm="1">
        <f t="array" aca="1" ref="AJ5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54" s="67" cm="1">
        <f t="array" aca="1" ref="AK5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54" s="67" cm="1">
        <f t="array" aca="1" ref="AL5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54" s="67" cm="1">
        <f t="array" aca="1" ref="AM5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54" s="67" cm="1">
        <f t="array" aca="1" ref="AN5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54" s="67" cm="1">
        <f t="array" aca="1" ref="AO5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54" s="67" cm="1">
        <f t="array" aca="1" ref="AP5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54" s="67" cm="1">
        <f t="array" aca="1" ref="AQ5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54" s="67" cm="1">
        <f t="array" aca="1" ref="AR5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54" s="67" cm="1">
        <f t="array" aca="1" ref="AS5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54" s="67" cm="1">
        <f t="array" aca="1" ref="AT5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54" s="67" cm="1">
        <f t="array" aca="1" ref="AU5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54" s="67" cm="1">
        <f t="array" aca="1" ref="AV5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54" s="67" cm="1">
        <f t="array" aca="1" ref="AW5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54" s="67" cm="1">
        <f t="array" aca="1" ref="AX5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54" s="67" cm="1">
        <f t="array" aca="1" ref="AY5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54" s="67" cm="1">
        <f t="array" aca="1" ref="AZ5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54" s="67" cm="1">
        <f t="array" aca="1" ref="BA5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55" spans="1:53" x14ac:dyDescent="0.3">
      <c r="A55" s="78" t="str">
        <f>IFERROR(Mérföldkövek[[#This Row],[Feladat ID]],"")</f>
        <v>-</v>
      </c>
      <c r="B55" s="70" t="str">
        <f>IFERROR(Mérföldkövek[[#This Row],[Feladat leírás]],"")</f>
        <v/>
      </c>
      <c r="C55" s="71" t="str">
        <f ca="1">IFERROR(Mérföldkövek[[#This Row],[Kezdés]],"")</f>
        <v/>
      </c>
      <c r="D55" s="71" t="str">
        <f ca="1">IFERROR(Mérföldkövek[[#This Row],[Befejezés]],"")</f>
        <v/>
      </c>
      <c r="E55" s="70" t="str">
        <f>IFERROR(Mérföldkövek[[#This Row],[Kockázat]],"")</f>
        <v/>
      </c>
      <c r="F55" s="70" t="str">
        <f>IFERROR(Mérföldkövek[[#This Row],[Részleg 02]],"")</f>
        <v/>
      </c>
      <c r="G55" s="70" t="str">
        <f>IFERROR(Mérföldkövek[[#This Row],[Részleg 01]],"")</f>
        <v/>
      </c>
      <c r="H55" s="82" t="str">
        <f>IFERROR(Mérföldkövek[[#This Row],[Volumen]],"")</f>
        <v/>
      </c>
      <c r="I55" s="70" t="str">
        <f>IFERROR(Mérföldkövek[[#This Row],[Humánerő]],"")</f>
        <v/>
      </c>
      <c r="J55" s="80" t="str">
        <f>IFERROR(Mérföldkövek[[#This Row],[Egység idő]],"")</f>
        <v/>
      </c>
      <c r="K55" s="80">
        <f>IFERROR(Mérföldkövek[[#This Row],[Tervezett Munkaidő]],"")</f>
        <v>0</v>
      </c>
      <c r="L55" s="67" cm="1">
        <f t="array" aca="1" ref="L5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55" s="67" cm="1">
        <f t="array" aca="1" ref="M5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55" s="67" cm="1">
        <f t="array" aca="1" ref="N5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55" s="67" cm="1">
        <f t="array" aca="1" ref="O5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55" s="67" cm="1">
        <f t="array" aca="1" ref="P5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55" s="67" cm="1">
        <f t="array" aca="1" ref="Q5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55" s="67" cm="1">
        <f t="array" aca="1" ref="R5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55" s="67" cm="1">
        <f t="array" aca="1" ref="S5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55" s="67" cm="1">
        <f t="array" aca="1" ref="T5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55" s="67" cm="1">
        <f t="array" aca="1" ref="U5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55" s="67" cm="1">
        <f t="array" aca="1" ref="V5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55" s="67" cm="1">
        <f t="array" aca="1" ref="W5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55" s="67" cm="1">
        <f t="array" aca="1" ref="X5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55" s="67" cm="1">
        <f t="array" aca="1" ref="Y5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55" s="67" cm="1">
        <f t="array" aca="1" ref="Z5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55" s="67" cm="1">
        <f t="array" aca="1" ref="AA5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55" s="67" cm="1">
        <f t="array" aca="1" ref="AB5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55" s="67" cm="1">
        <f t="array" aca="1" ref="AC5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55" s="67" cm="1">
        <f t="array" aca="1" ref="AD5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55" s="67" cm="1">
        <f t="array" aca="1" ref="AE5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55" s="67" cm="1">
        <f t="array" aca="1" ref="AF5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55" s="67" cm="1">
        <f t="array" aca="1" ref="AG5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55" s="67" cm="1">
        <f t="array" aca="1" ref="AH5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55" s="67" cm="1">
        <f t="array" aca="1" ref="AI5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55" s="67" cm="1">
        <f t="array" aca="1" ref="AJ5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55" s="67" cm="1">
        <f t="array" aca="1" ref="AK5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55" s="67" cm="1">
        <f t="array" aca="1" ref="AL5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55" s="67" cm="1">
        <f t="array" aca="1" ref="AM5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55" s="67" cm="1">
        <f t="array" aca="1" ref="AN5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55" s="67" cm="1">
        <f t="array" aca="1" ref="AO5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55" s="67" cm="1">
        <f t="array" aca="1" ref="AP5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55" s="67" cm="1">
        <f t="array" aca="1" ref="AQ5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55" s="67" cm="1">
        <f t="array" aca="1" ref="AR5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55" s="67" cm="1">
        <f t="array" aca="1" ref="AS5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55" s="67" cm="1">
        <f t="array" aca="1" ref="AT5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55" s="67" cm="1">
        <f t="array" aca="1" ref="AU5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55" s="67" cm="1">
        <f t="array" aca="1" ref="AV5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55" s="67" cm="1">
        <f t="array" aca="1" ref="AW5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55" s="67" cm="1">
        <f t="array" aca="1" ref="AX5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55" s="67" cm="1">
        <f t="array" aca="1" ref="AY5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55" s="67" cm="1">
        <f t="array" aca="1" ref="AZ5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55" s="67" cm="1">
        <f t="array" aca="1" ref="BA5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56" spans="1:53" x14ac:dyDescent="0.3">
      <c r="A56" s="78" t="str">
        <f>IFERROR(Mérföldkövek[[#This Row],[Feladat ID]],"")</f>
        <v>-</v>
      </c>
      <c r="B56" s="70" t="str">
        <f>IFERROR(Mérföldkövek[[#This Row],[Feladat leírás]],"")</f>
        <v/>
      </c>
      <c r="C56" s="71" t="str">
        <f ca="1">IFERROR(Mérföldkövek[[#This Row],[Kezdés]],"")</f>
        <v/>
      </c>
      <c r="D56" s="71" t="str">
        <f ca="1">IFERROR(Mérföldkövek[[#This Row],[Befejezés]],"")</f>
        <v/>
      </c>
      <c r="E56" s="70" t="str">
        <f>IFERROR(Mérföldkövek[[#This Row],[Kockázat]],"")</f>
        <v/>
      </c>
      <c r="F56" s="70" t="str">
        <f>IFERROR(Mérföldkövek[[#This Row],[Részleg 02]],"")</f>
        <v/>
      </c>
      <c r="G56" s="70" t="str">
        <f>IFERROR(Mérföldkövek[[#This Row],[Részleg 01]],"")</f>
        <v/>
      </c>
      <c r="H56" s="82" t="str">
        <f>IFERROR(Mérföldkövek[[#This Row],[Volumen]],"")</f>
        <v/>
      </c>
      <c r="I56" s="70" t="str">
        <f>IFERROR(Mérföldkövek[[#This Row],[Humánerő]],"")</f>
        <v/>
      </c>
      <c r="J56" s="80" t="str">
        <f>IFERROR(Mérföldkövek[[#This Row],[Egység idő]],"")</f>
        <v/>
      </c>
      <c r="K56" s="80">
        <f>IFERROR(Mérföldkövek[[#This Row],[Tervezett Munkaidő]],"")</f>
        <v>0</v>
      </c>
      <c r="L56" s="67" cm="1">
        <f t="array" aca="1" ref="L5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56" s="67" cm="1">
        <f t="array" aca="1" ref="M5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56" s="67" cm="1">
        <f t="array" aca="1" ref="N5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56" s="67" cm="1">
        <f t="array" aca="1" ref="O5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56" s="67" cm="1">
        <f t="array" aca="1" ref="P5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56" s="67" cm="1">
        <f t="array" aca="1" ref="Q5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56" s="67" cm="1">
        <f t="array" aca="1" ref="R5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56" s="67" cm="1">
        <f t="array" aca="1" ref="S5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56" s="67" cm="1">
        <f t="array" aca="1" ref="T5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56" s="67" cm="1">
        <f t="array" aca="1" ref="U5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56" s="67" cm="1">
        <f t="array" aca="1" ref="V5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56" s="67" cm="1">
        <f t="array" aca="1" ref="W5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56" s="67" cm="1">
        <f t="array" aca="1" ref="X5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56" s="67" cm="1">
        <f t="array" aca="1" ref="Y5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56" s="67" cm="1">
        <f t="array" aca="1" ref="Z5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56" s="67" cm="1">
        <f t="array" aca="1" ref="AA5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56" s="67" cm="1">
        <f t="array" aca="1" ref="AB5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56" s="67" cm="1">
        <f t="array" aca="1" ref="AC5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56" s="67" cm="1">
        <f t="array" aca="1" ref="AD5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56" s="67" cm="1">
        <f t="array" aca="1" ref="AE5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56" s="67" cm="1">
        <f t="array" aca="1" ref="AF5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56" s="67" cm="1">
        <f t="array" aca="1" ref="AG5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56" s="67" cm="1">
        <f t="array" aca="1" ref="AH5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56" s="67" cm="1">
        <f t="array" aca="1" ref="AI5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56" s="67" cm="1">
        <f t="array" aca="1" ref="AJ5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56" s="67" cm="1">
        <f t="array" aca="1" ref="AK5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56" s="67" cm="1">
        <f t="array" aca="1" ref="AL5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56" s="67" cm="1">
        <f t="array" aca="1" ref="AM5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56" s="67" cm="1">
        <f t="array" aca="1" ref="AN5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56" s="67" cm="1">
        <f t="array" aca="1" ref="AO5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56" s="67" cm="1">
        <f t="array" aca="1" ref="AP5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56" s="67" cm="1">
        <f t="array" aca="1" ref="AQ5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56" s="67" cm="1">
        <f t="array" aca="1" ref="AR5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56" s="67" cm="1">
        <f t="array" aca="1" ref="AS5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56" s="67" cm="1">
        <f t="array" aca="1" ref="AT5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56" s="67" cm="1">
        <f t="array" aca="1" ref="AU5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56" s="67" cm="1">
        <f t="array" aca="1" ref="AV5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56" s="67" cm="1">
        <f t="array" aca="1" ref="AW5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56" s="67" cm="1">
        <f t="array" aca="1" ref="AX5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56" s="67" cm="1">
        <f t="array" aca="1" ref="AY5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56" s="67" cm="1">
        <f t="array" aca="1" ref="AZ5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56" s="67" cm="1">
        <f t="array" aca="1" ref="BA5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57" spans="1:53" x14ac:dyDescent="0.3">
      <c r="A57" s="78" t="str">
        <f>IFERROR(Mérföldkövek[[#This Row],[Feladat ID]],"")</f>
        <v>-</v>
      </c>
      <c r="B57" s="70" t="str">
        <f>IFERROR(Mérföldkövek[[#This Row],[Feladat leírás]],"")</f>
        <v/>
      </c>
      <c r="C57" s="71" t="str">
        <f ca="1">IFERROR(Mérföldkövek[[#This Row],[Kezdés]],"")</f>
        <v/>
      </c>
      <c r="D57" s="71" t="str">
        <f ca="1">IFERROR(Mérföldkövek[[#This Row],[Befejezés]],"")</f>
        <v/>
      </c>
      <c r="E57" s="70" t="str">
        <f>IFERROR(Mérföldkövek[[#This Row],[Kockázat]],"")</f>
        <v/>
      </c>
      <c r="F57" s="70" t="str">
        <f>IFERROR(Mérföldkövek[[#This Row],[Részleg 02]],"")</f>
        <v/>
      </c>
      <c r="G57" s="70" t="str">
        <f>IFERROR(Mérföldkövek[[#This Row],[Részleg 01]],"")</f>
        <v/>
      </c>
      <c r="H57" s="82" t="str">
        <f>IFERROR(Mérföldkövek[[#This Row],[Volumen]],"")</f>
        <v/>
      </c>
      <c r="I57" s="70" t="str">
        <f>IFERROR(Mérföldkövek[[#This Row],[Humánerő]],"")</f>
        <v/>
      </c>
      <c r="J57" s="80" t="str">
        <f>IFERROR(Mérföldkövek[[#This Row],[Egység idő]],"")</f>
        <v/>
      </c>
      <c r="K57" s="80">
        <f>IFERROR(Mérföldkövek[[#This Row],[Tervezett Munkaidő]],"")</f>
        <v>0</v>
      </c>
      <c r="L57" s="67" cm="1">
        <f t="array" aca="1" ref="L5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57" s="67" cm="1">
        <f t="array" aca="1" ref="M5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57" s="67" cm="1">
        <f t="array" aca="1" ref="N5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57" s="67" cm="1">
        <f t="array" aca="1" ref="O5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57" s="67" cm="1">
        <f t="array" aca="1" ref="P5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57" s="67" cm="1">
        <f t="array" aca="1" ref="Q5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57" s="67" cm="1">
        <f t="array" aca="1" ref="R5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57" s="67" cm="1">
        <f t="array" aca="1" ref="S5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57" s="67" cm="1">
        <f t="array" aca="1" ref="T5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57" s="67" cm="1">
        <f t="array" aca="1" ref="U5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57" s="67" cm="1">
        <f t="array" aca="1" ref="V5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57" s="67" cm="1">
        <f t="array" aca="1" ref="W5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57" s="67" cm="1">
        <f t="array" aca="1" ref="X5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57" s="67" cm="1">
        <f t="array" aca="1" ref="Y5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57" s="67" cm="1">
        <f t="array" aca="1" ref="Z5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57" s="67" cm="1">
        <f t="array" aca="1" ref="AA5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57" s="67" cm="1">
        <f t="array" aca="1" ref="AB5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57" s="67" cm="1">
        <f t="array" aca="1" ref="AC5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57" s="67" cm="1">
        <f t="array" aca="1" ref="AD5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57" s="67" cm="1">
        <f t="array" aca="1" ref="AE5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57" s="67" cm="1">
        <f t="array" aca="1" ref="AF5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57" s="67" cm="1">
        <f t="array" aca="1" ref="AG5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57" s="67" cm="1">
        <f t="array" aca="1" ref="AH5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57" s="67" cm="1">
        <f t="array" aca="1" ref="AI5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57" s="67" cm="1">
        <f t="array" aca="1" ref="AJ5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57" s="67" cm="1">
        <f t="array" aca="1" ref="AK5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57" s="67" cm="1">
        <f t="array" aca="1" ref="AL5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57" s="67" cm="1">
        <f t="array" aca="1" ref="AM5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57" s="67" cm="1">
        <f t="array" aca="1" ref="AN5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57" s="67" cm="1">
        <f t="array" aca="1" ref="AO5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57" s="67" cm="1">
        <f t="array" aca="1" ref="AP5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57" s="67" cm="1">
        <f t="array" aca="1" ref="AQ5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57" s="67" cm="1">
        <f t="array" aca="1" ref="AR5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57" s="67" cm="1">
        <f t="array" aca="1" ref="AS5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57" s="67" cm="1">
        <f t="array" aca="1" ref="AT5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57" s="67" cm="1">
        <f t="array" aca="1" ref="AU5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57" s="67" cm="1">
        <f t="array" aca="1" ref="AV5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57" s="67" cm="1">
        <f t="array" aca="1" ref="AW5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57" s="67" cm="1">
        <f t="array" aca="1" ref="AX5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57" s="67" cm="1">
        <f t="array" aca="1" ref="AY5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57" s="67" cm="1">
        <f t="array" aca="1" ref="AZ5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57" s="67" cm="1">
        <f t="array" aca="1" ref="BA5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58" spans="1:53" x14ac:dyDescent="0.3">
      <c r="A58" s="78" t="str">
        <f>IFERROR(Mérföldkövek[[#This Row],[Feladat ID]],"")</f>
        <v>-</v>
      </c>
      <c r="B58" s="70" t="str">
        <f>IFERROR(Mérföldkövek[[#This Row],[Feladat leírás]],"")</f>
        <v/>
      </c>
      <c r="C58" s="71" t="str">
        <f ca="1">IFERROR(Mérföldkövek[[#This Row],[Kezdés]],"")</f>
        <v/>
      </c>
      <c r="D58" s="71" t="str">
        <f ca="1">IFERROR(Mérföldkövek[[#This Row],[Befejezés]],"")</f>
        <v/>
      </c>
      <c r="E58" s="70" t="str">
        <f>IFERROR(Mérföldkövek[[#This Row],[Kockázat]],"")</f>
        <v/>
      </c>
      <c r="F58" s="70" t="str">
        <f>IFERROR(Mérföldkövek[[#This Row],[Részleg 02]],"")</f>
        <v/>
      </c>
      <c r="G58" s="70" t="str">
        <f>IFERROR(Mérföldkövek[[#This Row],[Részleg 01]],"")</f>
        <v/>
      </c>
      <c r="H58" s="82" t="str">
        <f>IFERROR(Mérföldkövek[[#This Row],[Volumen]],"")</f>
        <v/>
      </c>
      <c r="I58" s="70" t="str">
        <f>IFERROR(Mérföldkövek[[#This Row],[Humánerő]],"")</f>
        <v/>
      </c>
      <c r="J58" s="80" t="str">
        <f>IFERROR(Mérföldkövek[[#This Row],[Egység idő]],"")</f>
        <v/>
      </c>
      <c r="K58" s="80">
        <f>IFERROR(Mérföldkövek[[#This Row],[Tervezett Munkaidő]],"")</f>
        <v>0</v>
      </c>
      <c r="L58" s="67" cm="1">
        <f t="array" aca="1" ref="L5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58" s="67" cm="1">
        <f t="array" aca="1" ref="M5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58" s="67" cm="1">
        <f t="array" aca="1" ref="N5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58" s="67" cm="1">
        <f t="array" aca="1" ref="O5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58" s="67" cm="1">
        <f t="array" aca="1" ref="P5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58" s="67" cm="1">
        <f t="array" aca="1" ref="Q5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58" s="67" cm="1">
        <f t="array" aca="1" ref="R5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58" s="67" cm="1">
        <f t="array" aca="1" ref="S5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58" s="67" cm="1">
        <f t="array" aca="1" ref="T5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58" s="67" cm="1">
        <f t="array" aca="1" ref="U5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58" s="67" cm="1">
        <f t="array" aca="1" ref="V5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58" s="67" cm="1">
        <f t="array" aca="1" ref="W5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58" s="67" cm="1">
        <f t="array" aca="1" ref="X5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58" s="67" cm="1">
        <f t="array" aca="1" ref="Y5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58" s="67" cm="1">
        <f t="array" aca="1" ref="Z5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58" s="67" cm="1">
        <f t="array" aca="1" ref="AA5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58" s="67" cm="1">
        <f t="array" aca="1" ref="AB5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58" s="67" cm="1">
        <f t="array" aca="1" ref="AC5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58" s="67" cm="1">
        <f t="array" aca="1" ref="AD5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58" s="67" cm="1">
        <f t="array" aca="1" ref="AE5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58" s="67" cm="1">
        <f t="array" aca="1" ref="AF5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58" s="67" cm="1">
        <f t="array" aca="1" ref="AG5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58" s="67" cm="1">
        <f t="array" aca="1" ref="AH5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58" s="67" cm="1">
        <f t="array" aca="1" ref="AI5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58" s="67" cm="1">
        <f t="array" aca="1" ref="AJ5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58" s="67" cm="1">
        <f t="array" aca="1" ref="AK5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58" s="67" cm="1">
        <f t="array" aca="1" ref="AL5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58" s="67" cm="1">
        <f t="array" aca="1" ref="AM5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58" s="67" cm="1">
        <f t="array" aca="1" ref="AN5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58" s="67" cm="1">
        <f t="array" aca="1" ref="AO5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58" s="67" cm="1">
        <f t="array" aca="1" ref="AP5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58" s="67" cm="1">
        <f t="array" aca="1" ref="AQ5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58" s="67" cm="1">
        <f t="array" aca="1" ref="AR5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58" s="67" cm="1">
        <f t="array" aca="1" ref="AS5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58" s="67" cm="1">
        <f t="array" aca="1" ref="AT5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58" s="67" cm="1">
        <f t="array" aca="1" ref="AU5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58" s="67" cm="1">
        <f t="array" aca="1" ref="AV5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58" s="67" cm="1">
        <f t="array" aca="1" ref="AW5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58" s="67" cm="1">
        <f t="array" aca="1" ref="AX5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58" s="67" cm="1">
        <f t="array" aca="1" ref="AY5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58" s="67" cm="1">
        <f t="array" aca="1" ref="AZ5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58" s="67" cm="1">
        <f t="array" aca="1" ref="BA5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59" spans="1:53" x14ac:dyDescent="0.3">
      <c r="A59" s="78" t="str">
        <f>IFERROR(Mérföldkövek[[#This Row],[Feladat ID]],"")</f>
        <v>-</v>
      </c>
      <c r="B59" s="70" t="str">
        <f>IFERROR(Mérföldkövek[[#This Row],[Feladat leírás]],"")</f>
        <v/>
      </c>
      <c r="C59" s="71" t="str">
        <f ca="1">IFERROR(Mérföldkövek[[#This Row],[Kezdés]],"")</f>
        <v/>
      </c>
      <c r="D59" s="71" t="str">
        <f ca="1">IFERROR(Mérföldkövek[[#This Row],[Befejezés]],"")</f>
        <v/>
      </c>
      <c r="E59" s="70" t="str">
        <f>IFERROR(Mérföldkövek[[#This Row],[Kockázat]],"")</f>
        <v/>
      </c>
      <c r="F59" s="70" t="str">
        <f>IFERROR(Mérföldkövek[[#This Row],[Részleg 02]],"")</f>
        <v/>
      </c>
      <c r="G59" s="70" t="str">
        <f>IFERROR(Mérföldkövek[[#This Row],[Részleg 01]],"")</f>
        <v/>
      </c>
      <c r="H59" s="82" t="str">
        <f>IFERROR(Mérföldkövek[[#This Row],[Volumen]],"")</f>
        <v/>
      </c>
      <c r="I59" s="70" t="str">
        <f>IFERROR(Mérföldkövek[[#This Row],[Humánerő]],"")</f>
        <v/>
      </c>
      <c r="J59" s="80" t="str">
        <f>IFERROR(Mérföldkövek[[#This Row],[Egység idő]],"")</f>
        <v/>
      </c>
      <c r="K59" s="80">
        <f>IFERROR(Mérföldkövek[[#This Row],[Tervezett Munkaidő]],"")</f>
        <v>0</v>
      </c>
      <c r="L59" s="67" cm="1">
        <f t="array" aca="1" ref="L5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59" s="67" cm="1">
        <f t="array" aca="1" ref="M5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59" s="67" cm="1">
        <f t="array" aca="1" ref="N5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59" s="67" cm="1">
        <f t="array" aca="1" ref="O5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59" s="67" cm="1">
        <f t="array" aca="1" ref="P5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59" s="67" cm="1">
        <f t="array" aca="1" ref="Q5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59" s="67" cm="1">
        <f t="array" aca="1" ref="R5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59" s="67" cm="1">
        <f t="array" aca="1" ref="S5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59" s="67" cm="1">
        <f t="array" aca="1" ref="T5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59" s="67" cm="1">
        <f t="array" aca="1" ref="U5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59" s="67" cm="1">
        <f t="array" aca="1" ref="V5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59" s="67" cm="1">
        <f t="array" aca="1" ref="W5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59" s="67" cm="1">
        <f t="array" aca="1" ref="X5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59" s="67" cm="1">
        <f t="array" aca="1" ref="Y5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59" s="67" cm="1">
        <f t="array" aca="1" ref="Z5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59" s="67" cm="1">
        <f t="array" aca="1" ref="AA5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59" s="67" cm="1">
        <f t="array" aca="1" ref="AB5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59" s="67" cm="1">
        <f t="array" aca="1" ref="AC5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59" s="67" cm="1">
        <f t="array" aca="1" ref="AD5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59" s="67" cm="1">
        <f t="array" aca="1" ref="AE5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59" s="67" cm="1">
        <f t="array" aca="1" ref="AF5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59" s="67" cm="1">
        <f t="array" aca="1" ref="AG5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59" s="67" cm="1">
        <f t="array" aca="1" ref="AH5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59" s="67" cm="1">
        <f t="array" aca="1" ref="AI5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59" s="67" cm="1">
        <f t="array" aca="1" ref="AJ5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59" s="67" cm="1">
        <f t="array" aca="1" ref="AK5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59" s="67" cm="1">
        <f t="array" aca="1" ref="AL5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59" s="67" cm="1">
        <f t="array" aca="1" ref="AM5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59" s="67" cm="1">
        <f t="array" aca="1" ref="AN5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59" s="67" cm="1">
        <f t="array" aca="1" ref="AO5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59" s="67" cm="1">
        <f t="array" aca="1" ref="AP5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59" s="67" cm="1">
        <f t="array" aca="1" ref="AQ5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59" s="67" cm="1">
        <f t="array" aca="1" ref="AR5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59" s="67" cm="1">
        <f t="array" aca="1" ref="AS5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59" s="67" cm="1">
        <f t="array" aca="1" ref="AT5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59" s="67" cm="1">
        <f t="array" aca="1" ref="AU5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59" s="67" cm="1">
        <f t="array" aca="1" ref="AV5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59" s="67" cm="1">
        <f t="array" aca="1" ref="AW5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59" s="67" cm="1">
        <f t="array" aca="1" ref="AX5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59" s="67" cm="1">
        <f t="array" aca="1" ref="AY5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59" s="67" cm="1">
        <f t="array" aca="1" ref="AZ5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59" s="67" cm="1">
        <f t="array" aca="1" ref="BA5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60" spans="1:53" x14ac:dyDescent="0.3">
      <c r="A60" s="78" t="str">
        <f>IFERROR(Mérföldkövek[[#This Row],[Feladat ID]],"")</f>
        <v>-</v>
      </c>
      <c r="B60" s="70" t="str">
        <f>IFERROR(Mérföldkövek[[#This Row],[Feladat leírás]],"")</f>
        <v/>
      </c>
      <c r="C60" s="71" t="str">
        <f ca="1">IFERROR(Mérföldkövek[[#This Row],[Kezdés]],"")</f>
        <v/>
      </c>
      <c r="D60" s="71" t="str">
        <f ca="1">IFERROR(Mérföldkövek[[#This Row],[Befejezés]],"")</f>
        <v/>
      </c>
      <c r="E60" s="70" t="str">
        <f>IFERROR(Mérföldkövek[[#This Row],[Kockázat]],"")</f>
        <v/>
      </c>
      <c r="F60" s="70" t="str">
        <f>IFERROR(Mérföldkövek[[#This Row],[Részleg 02]],"")</f>
        <v/>
      </c>
      <c r="G60" s="70" t="str">
        <f>IFERROR(Mérföldkövek[[#This Row],[Részleg 01]],"")</f>
        <v/>
      </c>
      <c r="H60" s="82" t="str">
        <f>IFERROR(Mérföldkövek[[#This Row],[Volumen]],"")</f>
        <v/>
      </c>
      <c r="I60" s="70" t="str">
        <f>IFERROR(Mérföldkövek[[#This Row],[Humánerő]],"")</f>
        <v/>
      </c>
      <c r="J60" s="80" t="str">
        <f>IFERROR(Mérföldkövek[[#This Row],[Egység idő]],"")</f>
        <v/>
      </c>
      <c r="K60" s="80">
        <f>IFERROR(Mérföldkövek[[#This Row],[Tervezett Munkaidő]],"")</f>
        <v>0</v>
      </c>
      <c r="L60" s="67" cm="1">
        <f t="array" aca="1" ref="L6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60" s="67" cm="1">
        <f t="array" aca="1" ref="M6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60" s="67" cm="1">
        <f t="array" aca="1" ref="N6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60" s="67" cm="1">
        <f t="array" aca="1" ref="O6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60" s="67" cm="1">
        <f t="array" aca="1" ref="P6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60" s="67" cm="1">
        <f t="array" aca="1" ref="Q6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60" s="67" cm="1">
        <f t="array" aca="1" ref="R6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60" s="67" cm="1">
        <f t="array" aca="1" ref="S6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60" s="67" cm="1">
        <f t="array" aca="1" ref="T6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60" s="67" cm="1">
        <f t="array" aca="1" ref="U6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60" s="67" cm="1">
        <f t="array" aca="1" ref="V6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60" s="67" cm="1">
        <f t="array" aca="1" ref="W6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60" s="67" cm="1">
        <f t="array" aca="1" ref="X6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60" s="67" cm="1">
        <f t="array" aca="1" ref="Y6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60" s="67" cm="1">
        <f t="array" aca="1" ref="Z6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60" s="67" cm="1">
        <f t="array" aca="1" ref="AA6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60" s="67" cm="1">
        <f t="array" aca="1" ref="AB6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60" s="67" cm="1">
        <f t="array" aca="1" ref="AC6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60" s="67" cm="1">
        <f t="array" aca="1" ref="AD6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60" s="67" cm="1">
        <f t="array" aca="1" ref="AE6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60" s="67" cm="1">
        <f t="array" aca="1" ref="AF6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60" s="67" cm="1">
        <f t="array" aca="1" ref="AG6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60" s="67" cm="1">
        <f t="array" aca="1" ref="AH6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60" s="67" cm="1">
        <f t="array" aca="1" ref="AI6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60" s="67" cm="1">
        <f t="array" aca="1" ref="AJ6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60" s="67" cm="1">
        <f t="array" aca="1" ref="AK6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60" s="67" cm="1">
        <f t="array" aca="1" ref="AL6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60" s="67" cm="1">
        <f t="array" aca="1" ref="AM6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60" s="67" cm="1">
        <f t="array" aca="1" ref="AN6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60" s="67" cm="1">
        <f t="array" aca="1" ref="AO6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60" s="67" cm="1">
        <f t="array" aca="1" ref="AP6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60" s="67" cm="1">
        <f t="array" aca="1" ref="AQ6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60" s="67" cm="1">
        <f t="array" aca="1" ref="AR6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60" s="67" cm="1">
        <f t="array" aca="1" ref="AS6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60" s="67" cm="1">
        <f t="array" aca="1" ref="AT6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60" s="67" cm="1">
        <f t="array" aca="1" ref="AU6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60" s="67" cm="1">
        <f t="array" aca="1" ref="AV6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60" s="67" cm="1">
        <f t="array" aca="1" ref="AW6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60" s="67" cm="1">
        <f t="array" aca="1" ref="AX6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60" s="67" cm="1">
        <f t="array" aca="1" ref="AY6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60" s="67" cm="1">
        <f t="array" aca="1" ref="AZ6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60" s="67" cm="1">
        <f t="array" aca="1" ref="BA6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61" spans="1:53" x14ac:dyDescent="0.3">
      <c r="A61" s="78" t="str">
        <f>IFERROR(Mérföldkövek[[#This Row],[Feladat ID]],"")</f>
        <v>-</v>
      </c>
      <c r="B61" s="70" t="str">
        <f>IFERROR(Mérföldkövek[[#This Row],[Feladat leírás]],"")</f>
        <v/>
      </c>
      <c r="C61" s="71" t="str">
        <f ca="1">IFERROR(Mérföldkövek[[#This Row],[Kezdés]],"")</f>
        <v/>
      </c>
      <c r="D61" s="71" t="str">
        <f ca="1">IFERROR(Mérföldkövek[[#This Row],[Befejezés]],"")</f>
        <v/>
      </c>
      <c r="E61" s="70" t="str">
        <f>IFERROR(Mérföldkövek[[#This Row],[Kockázat]],"")</f>
        <v/>
      </c>
      <c r="F61" s="70" t="str">
        <f>IFERROR(Mérföldkövek[[#This Row],[Részleg 02]],"")</f>
        <v/>
      </c>
      <c r="G61" s="70" t="str">
        <f>IFERROR(Mérföldkövek[[#This Row],[Részleg 01]],"")</f>
        <v/>
      </c>
      <c r="H61" s="82" t="str">
        <f>IFERROR(Mérföldkövek[[#This Row],[Volumen]],"")</f>
        <v/>
      </c>
      <c r="I61" s="70" t="str">
        <f>IFERROR(Mérföldkövek[[#This Row],[Humánerő]],"")</f>
        <v/>
      </c>
      <c r="J61" s="80" t="str">
        <f>IFERROR(Mérföldkövek[[#This Row],[Egység idő]],"")</f>
        <v/>
      </c>
      <c r="K61" s="80">
        <f>IFERROR(Mérföldkövek[[#This Row],[Tervezett Munkaidő]],"")</f>
        <v>0</v>
      </c>
      <c r="L61" s="67" cm="1">
        <f t="array" aca="1" ref="L6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61" s="67" cm="1">
        <f t="array" aca="1" ref="M6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61" s="67" cm="1">
        <f t="array" aca="1" ref="N6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61" s="67" cm="1">
        <f t="array" aca="1" ref="O6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61" s="67" cm="1">
        <f t="array" aca="1" ref="P6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61" s="67" cm="1">
        <f t="array" aca="1" ref="Q6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61" s="67" cm="1">
        <f t="array" aca="1" ref="R6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61" s="67" cm="1">
        <f t="array" aca="1" ref="S6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61" s="67" cm="1">
        <f t="array" aca="1" ref="T6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61" s="67" cm="1">
        <f t="array" aca="1" ref="U6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61" s="67" cm="1">
        <f t="array" aca="1" ref="V6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61" s="67" cm="1">
        <f t="array" aca="1" ref="W6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61" s="67" cm="1">
        <f t="array" aca="1" ref="X6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61" s="67" cm="1">
        <f t="array" aca="1" ref="Y6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61" s="67" cm="1">
        <f t="array" aca="1" ref="Z6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61" s="67" cm="1">
        <f t="array" aca="1" ref="AA6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61" s="67" cm="1">
        <f t="array" aca="1" ref="AB6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61" s="67" cm="1">
        <f t="array" aca="1" ref="AC6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61" s="67" cm="1">
        <f t="array" aca="1" ref="AD6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61" s="67" cm="1">
        <f t="array" aca="1" ref="AE6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61" s="67" cm="1">
        <f t="array" aca="1" ref="AF6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61" s="67" cm="1">
        <f t="array" aca="1" ref="AG6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61" s="67" cm="1">
        <f t="array" aca="1" ref="AH6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61" s="67" cm="1">
        <f t="array" aca="1" ref="AI6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61" s="67" cm="1">
        <f t="array" aca="1" ref="AJ6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61" s="67" cm="1">
        <f t="array" aca="1" ref="AK6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61" s="67" cm="1">
        <f t="array" aca="1" ref="AL6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61" s="67" cm="1">
        <f t="array" aca="1" ref="AM6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61" s="67" cm="1">
        <f t="array" aca="1" ref="AN6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61" s="67" cm="1">
        <f t="array" aca="1" ref="AO6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61" s="67" cm="1">
        <f t="array" aca="1" ref="AP6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61" s="67" cm="1">
        <f t="array" aca="1" ref="AQ6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61" s="67" cm="1">
        <f t="array" aca="1" ref="AR6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61" s="67" cm="1">
        <f t="array" aca="1" ref="AS6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61" s="67" cm="1">
        <f t="array" aca="1" ref="AT6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61" s="67" cm="1">
        <f t="array" aca="1" ref="AU6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61" s="67" cm="1">
        <f t="array" aca="1" ref="AV6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61" s="67" cm="1">
        <f t="array" aca="1" ref="AW6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61" s="67" cm="1">
        <f t="array" aca="1" ref="AX6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61" s="67" cm="1">
        <f t="array" aca="1" ref="AY6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61" s="67" cm="1">
        <f t="array" aca="1" ref="AZ6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61" s="67" cm="1">
        <f t="array" aca="1" ref="BA6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62" spans="1:53" x14ac:dyDescent="0.3">
      <c r="A62" s="78" t="str">
        <f>IFERROR(Mérföldkövek[[#This Row],[Feladat ID]],"")</f>
        <v>-</v>
      </c>
      <c r="B62" s="70" t="str">
        <f>IFERROR(Mérföldkövek[[#This Row],[Feladat leírás]],"")</f>
        <v/>
      </c>
      <c r="C62" s="71" t="str">
        <f ca="1">IFERROR(Mérföldkövek[[#This Row],[Kezdés]],"")</f>
        <v/>
      </c>
      <c r="D62" s="71" t="str">
        <f ca="1">IFERROR(Mérföldkövek[[#This Row],[Befejezés]],"")</f>
        <v/>
      </c>
      <c r="E62" s="70" t="str">
        <f>IFERROR(Mérföldkövek[[#This Row],[Kockázat]],"")</f>
        <v/>
      </c>
      <c r="F62" s="70" t="str">
        <f>IFERROR(Mérföldkövek[[#This Row],[Részleg 02]],"")</f>
        <v/>
      </c>
      <c r="G62" s="70" t="str">
        <f>IFERROR(Mérföldkövek[[#This Row],[Részleg 01]],"")</f>
        <v/>
      </c>
      <c r="H62" s="82" t="str">
        <f>IFERROR(Mérföldkövek[[#This Row],[Volumen]],"")</f>
        <v/>
      </c>
      <c r="I62" s="70" t="str">
        <f>IFERROR(Mérföldkövek[[#This Row],[Humánerő]],"")</f>
        <v/>
      </c>
      <c r="J62" s="80" t="str">
        <f>IFERROR(Mérföldkövek[[#This Row],[Egység idő]],"")</f>
        <v/>
      </c>
      <c r="K62" s="80">
        <f>IFERROR(Mérföldkövek[[#This Row],[Tervezett Munkaidő]],"")</f>
        <v>0</v>
      </c>
      <c r="L62" s="67" cm="1">
        <f t="array" aca="1" ref="L6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62" s="67" cm="1">
        <f t="array" aca="1" ref="M6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62" s="67" cm="1">
        <f t="array" aca="1" ref="N6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62" s="67" cm="1">
        <f t="array" aca="1" ref="O6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62" s="67" cm="1">
        <f t="array" aca="1" ref="P6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62" s="67" cm="1">
        <f t="array" aca="1" ref="Q6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62" s="67" cm="1">
        <f t="array" aca="1" ref="R6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62" s="67" cm="1">
        <f t="array" aca="1" ref="S6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62" s="67" cm="1">
        <f t="array" aca="1" ref="T6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62" s="67" cm="1">
        <f t="array" aca="1" ref="U6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62" s="67" cm="1">
        <f t="array" aca="1" ref="V6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62" s="67" cm="1">
        <f t="array" aca="1" ref="W6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62" s="67" cm="1">
        <f t="array" aca="1" ref="X6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62" s="67" cm="1">
        <f t="array" aca="1" ref="Y6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62" s="67" cm="1">
        <f t="array" aca="1" ref="Z6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62" s="67" cm="1">
        <f t="array" aca="1" ref="AA6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62" s="67" cm="1">
        <f t="array" aca="1" ref="AB6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62" s="67" cm="1">
        <f t="array" aca="1" ref="AC6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62" s="67" cm="1">
        <f t="array" aca="1" ref="AD6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62" s="67" cm="1">
        <f t="array" aca="1" ref="AE6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62" s="67" cm="1">
        <f t="array" aca="1" ref="AF6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62" s="67" cm="1">
        <f t="array" aca="1" ref="AG6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62" s="67" cm="1">
        <f t="array" aca="1" ref="AH6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62" s="67" cm="1">
        <f t="array" aca="1" ref="AI6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62" s="67" cm="1">
        <f t="array" aca="1" ref="AJ6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62" s="67" cm="1">
        <f t="array" aca="1" ref="AK6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62" s="67" cm="1">
        <f t="array" aca="1" ref="AL6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62" s="67" cm="1">
        <f t="array" aca="1" ref="AM6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62" s="67" cm="1">
        <f t="array" aca="1" ref="AN6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62" s="67" cm="1">
        <f t="array" aca="1" ref="AO6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62" s="67" cm="1">
        <f t="array" aca="1" ref="AP6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62" s="67" cm="1">
        <f t="array" aca="1" ref="AQ6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62" s="67" cm="1">
        <f t="array" aca="1" ref="AR6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62" s="67" cm="1">
        <f t="array" aca="1" ref="AS6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62" s="67" cm="1">
        <f t="array" aca="1" ref="AT6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62" s="67" cm="1">
        <f t="array" aca="1" ref="AU6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62" s="67" cm="1">
        <f t="array" aca="1" ref="AV6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62" s="67" cm="1">
        <f t="array" aca="1" ref="AW6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62" s="67" cm="1">
        <f t="array" aca="1" ref="AX6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62" s="67" cm="1">
        <f t="array" aca="1" ref="AY6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62" s="67" cm="1">
        <f t="array" aca="1" ref="AZ6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62" s="67" cm="1">
        <f t="array" aca="1" ref="BA6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63" spans="1:53" x14ac:dyDescent="0.3">
      <c r="A63" s="78" t="str">
        <f>IFERROR(Mérföldkövek[[#This Row],[Feladat ID]],"")</f>
        <v>-</v>
      </c>
      <c r="B63" s="70" t="str">
        <f>IFERROR(Mérföldkövek[[#This Row],[Feladat leírás]],"")</f>
        <v/>
      </c>
      <c r="C63" s="71" t="str">
        <f ca="1">IFERROR(Mérföldkövek[[#This Row],[Kezdés]],"")</f>
        <v/>
      </c>
      <c r="D63" s="71" t="str">
        <f ca="1">IFERROR(Mérföldkövek[[#This Row],[Befejezés]],"")</f>
        <v/>
      </c>
      <c r="E63" s="70" t="str">
        <f>IFERROR(Mérföldkövek[[#This Row],[Kockázat]],"")</f>
        <v/>
      </c>
      <c r="F63" s="70" t="str">
        <f>IFERROR(Mérföldkövek[[#This Row],[Részleg 02]],"")</f>
        <v/>
      </c>
      <c r="G63" s="70" t="str">
        <f>IFERROR(Mérföldkövek[[#This Row],[Részleg 01]],"")</f>
        <v/>
      </c>
      <c r="H63" s="82" t="str">
        <f>IFERROR(Mérföldkövek[[#This Row],[Volumen]],"")</f>
        <v/>
      </c>
      <c r="I63" s="70" t="str">
        <f>IFERROR(Mérföldkövek[[#This Row],[Humánerő]],"")</f>
        <v/>
      </c>
      <c r="J63" s="80" t="str">
        <f>IFERROR(Mérföldkövek[[#This Row],[Egység idő]],"")</f>
        <v/>
      </c>
      <c r="K63" s="80">
        <f>IFERROR(Mérföldkövek[[#This Row],[Tervezett Munkaidő]],"")</f>
        <v>0</v>
      </c>
      <c r="L63" s="67" cm="1">
        <f t="array" aca="1" ref="L6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63" s="67" cm="1">
        <f t="array" aca="1" ref="M6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63" s="67" cm="1">
        <f t="array" aca="1" ref="N6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63" s="67" cm="1">
        <f t="array" aca="1" ref="O6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63" s="67" cm="1">
        <f t="array" aca="1" ref="P6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63" s="67" cm="1">
        <f t="array" aca="1" ref="Q6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63" s="67" cm="1">
        <f t="array" aca="1" ref="R6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63" s="67" cm="1">
        <f t="array" aca="1" ref="S6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63" s="67" cm="1">
        <f t="array" aca="1" ref="T6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63" s="67" cm="1">
        <f t="array" aca="1" ref="U6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63" s="67" cm="1">
        <f t="array" aca="1" ref="V6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63" s="67" cm="1">
        <f t="array" aca="1" ref="W6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63" s="67" cm="1">
        <f t="array" aca="1" ref="X6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63" s="67" cm="1">
        <f t="array" aca="1" ref="Y6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63" s="67" cm="1">
        <f t="array" aca="1" ref="Z6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63" s="67" cm="1">
        <f t="array" aca="1" ref="AA6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63" s="67" cm="1">
        <f t="array" aca="1" ref="AB6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63" s="67" cm="1">
        <f t="array" aca="1" ref="AC6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63" s="67" cm="1">
        <f t="array" aca="1" ref="AD6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63" s="67" cm="1">
        <f t="array" aca="1" ref="AE6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63" s="67" cm="1">
        <f t="array" aca="1" ref="AF6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63" s="67" cm="1">
        <f t="array" aca="1" ref="AG6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63" s="67" cm="1">
        <f t="array" aca="1" ref="AH6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63" s="67" cm="1">
        <f t="array" aca="1" ref="AI6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63" s="67" cm="1">
        <f t="array" aca="1" ref="AJ6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63" s="67" cm="1">
        <f t="array" aca="1" ref="AK6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63" s="67" cm="1">
        <f t="array" aca="1" ref="AL6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63" s="67" cm="1">
        <f t="array" aca="1" ref="AM6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63" s="67" cm="1">
        <f t="array" aca="1" ref="AN6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63" s="67" cm="1">
        <f t="array" aca="1" ref="AO6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63" s="67" cm="1">
        <f t="array" aca="1" ref="AP6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63" s="67" cm="1">
        <f t="array" aca="1" ref="AQ6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63" s="67" cm="1">
        <f t="array" aca="1" ref="AR6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63" s="67" cm="1">
        <f t="array" aca="1" ref="AS6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63" s="67" cm="1">
        <f t="array" aca="1" ref="AT6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63" s="67" cm="1">
        <f t="array" aca="1" ref="AU6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63" s="67" cm="1">
        <f t="array" aca="1" ref="AV6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63" s="67" cm="1">
        <f t="array" aca="1" ref="AW6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63" s="67" cm="1">
        <f t="array" aca="1" ref="AX6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63" s="67" cm="1">
        <f t="array" aca="1" ref="AY6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63" s="67" cm="1">
        <f t="array" aca="1" ref="AZ6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63" s="67" cm="1">
        <f t="array" aca="1" ref="BA6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64" spans="1:53" x14ac:dyDescent="0.3">
      <c r="A64" s="78" t="str">
        <f>IFERROR(Mérföldkövek[[#This Row],[Feladat ID]],"")</f>
        <v>-</v>
      </c>
      <c r="B64" s="70" t="str">
        <f>IFERROR(Mérföldkövek[[#This Row],[Feladat leírás]],"")</f>
        <v/>
      </c>
      <c r="C64" s="71" t="str">
        <f ca="1">IFERROR(Mérföldkövek[[#This Row],[Kezdés]],"")</f>
        <v/>
      </c>
      <c r="D64" s="71" t="str">
        <f ca="1">IFERROR(Mérföldkövek[[#This Row],[Befejezés]],"")</f>
        <v/>
      </c>
      <c r="E64" s="70" t="str">
        <f>IFERROR(Mérföldkövek[[#This Row],[Kockázat]],"")</f>
        <v/>
      </c>
      <c r="F64" s="70" t="str">
        <f>IFERROR(Mérföldkövek[[#This Row],[Részleg 02]],"")</f>
        <v/>
      </c>
      <c r="G64" s="70" t="str">
        <f>IFERROR(Mérföldkövek[[#This Row],[Részleg 01]],"")</f>
        <v/>
      </c>
      <c r="H64" s="82" t="str">
        <f>IFERROR(Mérföldkövek[[#This Row],[Volumen]],"")</f>
        <v/>
      </c>
      <c r="I64" s="70" t="str">
        <f>IFERROR(Mérföldkövek[[#This Row],[Humánerő]],"")</f>
        <v/>
      </c>
      <c r="J64" s="80" t="str">
        <f>IFERROR(Mérföldkövek[[#This Row],[Egység idő]],"")</f>
        <v/>
      </c>
      <c r="K64" s="80">
        <f>IFERROR(Mérföldkövek[[#This Row],[Tervezett Munkaidő]],"")</f>
        <v>0</v>
      </c>
      <c r="L64" s="67" cm="1">
        <f t="array" aca="1" ref="L6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64" s="67" cm="1">
        <f t="array" aca="1" ref="M6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64" s="67" cm="1">
        <f t="array" aca="1" ref="N6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64" s="67" cm="1">
        <f t="array" aca="1" ref="O6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64" s="67" cm="1">
        <f t="array" aca="1" ref="P6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64" s="67" cm="1">
        <f t="array" aca="1" ref="Q6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64" s="67" cm="1">
        <f t="array" aca="1" ref="R6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64" s="67" cm="1">
        <f t="array" aca="1" ref="S6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64" s="67" cm="1">
        <f t="array" aca="1" ref="T6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64" s="67" cm="1">
        <f t="array" aca="1" ref="U6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64" s="67" cm="1">
        <f t="array" aca="1" ref="V6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64" s="67" cm="1">
        <f t="array" aca="1" ref="W6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64" s="67" cm="1">
        <f t="array" aca="1" ref="X6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64" s="67" cm="1">
        <f t="array" aca="1" ref="Y6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64" s="67" cm="1">
        <f t="array" aca="1" ref="Z6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64" s="67" cm="1">
        <f t="array" aca="1" ref="AA6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64" s="67" cm="1">
        <f t="array" aca="1" ref="AB6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64" s="67" cm="1">
        <f t="array" aca="1" ref="AC6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64" s="67" cm="1">
        <f t="array" aca="1" ref="AD6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64" s="67" cm="1">
        <f t="array" aca="1" ref="AE6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64" s="67" cm="1">
        <f t="array" aca="1" ref="AF6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64" s="67" cm="1">
        <f t="array" aca="1" ref="AG6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64" s="67" cm="1">
        <f t="array" aca="1" ref="AH6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64" s="67" cm="1">
        <f t="array" aca="1" ref="AI6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64" s="67" cm="1">
        <f t="array" aca="1" ref="AJ6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64" s="67" cm="1">
        <f t="array" aca="1" ref="AK6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64" s="67" cm="1">
        <f t="array" aca="1" ref="AL6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64" s="67" cm="1">
        <f t="array" aca="1" ref="AM6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64" s="67" cm="1">
        <f t="array" aca="1" ref="AN6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64" s="67" cm="1">
        <f t="array" aca="1" ref="AO6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64" s="67" cm="1">
        <f t="array" aca="1" ref="AP6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64" s="67" cm="1">
        <f t="array" aca="1" ref="AQ6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64" s="67" cm="1">
        <f t="array" aca="1" ref="AR6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64" s="67" cm="1">
        <f t="array" aca="1" ref="AS6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64" s="67" cm="1">
        <f t="array" aca="1" ref="AT6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64" s="67" cm="1">
        <f t="array" aca="1" ref="AU6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64" s="67" cm="1">
        <f t="array" aca="1" ref="AV6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64" s="67" cm="1">
        <f t="array" aca="1" ref="AW6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64" s="67" cm="1">
        <f t="array" aca="1" ref="AX6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64" s="67" cm="1">
        <f t="array" aca="1" ref="AY6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64" s="67" cm="1">
        <f t="array" aca="1" ref="AZ6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64" s="67" cm="1">
        <f t="array" aca="1" ref="BA6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65" spans="1:53" x14ac:dyDescent="0.3">
      <c r="A65" s="78" t="str">
        <f>IFERROR(Mérföldkövek[[#This Row],[Feladat ID]],"")</f>
        <v>-</v>
      </c>
      <c r="B65" s="70" t="str">
        <f>IFERROR(Mérföldkövek[[#This Row],[Feladat leírás]],"")</f>
        <v/>
      </c>
      <c r="C65" s="71" t="str">
        <f ca="1">IFERROR(Mérföldkövek[[#This Row],[Kezdés]],"")</f>
        <v/>
      </c>
      <c r="D65" s="71" t="str">
        <f ca="1">IFERROR(Mérföldkövek[[#This Row],[Befejezés]],"")</f>
        <v/>
      </c>
      <c r="E65" s="70" t="str">
        <f>IFERROR(Mérföldkövek[[#This Row],[Kockázat]],"")</f>
        <v/>
      </c>
      <c r="F65" s="70" t="str">
        <f>IFERROR(Mérföldkövek[[#This Row],[Részleg 02]],"")</f>
        <v/>
      </c>
      <c r="G65" s="70" t="str">
        <f>IFERROR(Mérföldkövek[[#This Row],[Részleg 01]],"")</f>
        <v/>
      </c>
      <c r="H65" s="82" t="str">
        <f>IFERROR(Mérföldkövek[[#This Row],[Volumen]],"")</f>
        <v/>
      </c>
      <c r="I65" s="70" t="str">
        <f>IFERROR(Mérföldkövek[[#This Row],[Humánerő]],"")</f>
        <v/>
      </c>
      <c r="J65" s="80" t="str">
        <f>IFERROR(Mérföldkövek[[#This Row],[Egység idő]],"")</f>
        <v/>
      </c>
      <c r="K65" s="80">
        <f>IFERROR(Mérföldkövek[[#This Row],[Tervezett Munkaidő]],"")</f>
        <v>0</v>
      </c>
      <c r="L65" s="67" cm="1">
        <f t="array" aca="1" ref="L6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65" s="67" cm="1">
        <f t="array" aca="1" ref="M6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65" s="67" cm="1">
        <f t="array" aca="1" ref="N6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65" s="67" cm="1">
        <f t="array" aca="1" ref="O6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65" s="67" cm="1">
        <f t="array" aca="1" ref="P6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65" s="67" cm="1">
        <f t="array" aca="1" ref="Q6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65" s="67" cm="1">
        <f t="array" aca="1" ref="R6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65" s="67" cm="1">
        <f t="array" aca="1" ref="S6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65" s="67" cm="1">
        <f t="array" aca="1" ref="T6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65" s="67" cm="1">
        <f t="array" aca="1" ref="U6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65" s="67" cm="1">
        <f t="array" aca="1" ref="V6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65" s="67" cm="1">
        <f t="array" aca="1" ref="W6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65" s="67" cm="1">
        <f t="array" aca="1" ref="X6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65" s="67" cm="1">
        <f t="array" aca="1" ref="Y6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65" s="67" cm="1">
        <f t="array" aca="1" ref="Z6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65" s="67" cm="1">
        <f t="array" aca="1" ref="AA6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65" s="67" cm="1">
        <f t="array" aca="1" ref="AB6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65" s="67" cm="1">
        <f t="array" aca="1" ref="AC6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65" s="67" cm="1">
        <f t="array" aca="1" ref="AD6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65" s="67" cm="1">
        <f t="array" aca="1" ref="AE6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65" s="67" cm="1">
        <f t="array" aca="1" ref="AF6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65" s="67" cm="1">
        <f t="array" aca="1" ref="AG6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65" s="67" cm="1">
        <f t="array" aca="1" ref="AH6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65" s="67" cm="1">
        <f t="array" aca="1" ref="AI6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65" s="67" cm="1">
        <f t="array" aca="1" ref="AJ6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65" s="67" cm="1">
        <f t="array" aca="1" ref="AK6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65" s="67" cm="1">
        <f t="array" aca="1" ref="AL6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65" s="67" cm="1">
        <f t="array" aca="1" ref="AM6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65" s="67" cm="1">
        <f t="array" aca="1" ref="AN6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65" s="67" cm="1">
        <f t="array" aca="1" ref="AO6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65" s="67" cm="1">
        <f t="array" aca="1" ref="AP6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65" s="67" cm="1">
        <f t="array" aca="1" ref="AQ6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65" s="67" cm="1">
        <f t="array" aca="1" ref="AR6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65" s="67" cm="1">
        <f t="array" aca="1" ref="AS6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65" s="67" cm="1">
        <f t="array" aca="1" ref="AT6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65" s="67" cm="1">
        <f t="array" aca="1" ref="AU6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65" s="67" cm="1">
        <f t="array" aca="1" ref="AV6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65" s="67" cm="1">
        <f t="array" aca="1" ref="AW6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65" s="67" cm="1">
        <f t="array" aca="1" ref="AX6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65" s="67" cm="1">
        <f t="array" aca="1" ref="AY6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65" s="67" cm="1">
        <f t="array" aca="1" ref="AZ6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65" s="67" cm="1">
        <f t="array" aca="1" ref="BA6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66" spans="1:53" x14ac:dyDescent="0.3">
      <c r="A66" s="78" t="str">
        <f>IFERROR(Mérföldkövek[[#This Row],[Feladat ID]],"")</f>
        <v>-</v>
      </c>
      <c r="B66" s="70" t="str">
        <f>IFERROR(Mérföldkövek[[#This Row],[Feladat leírás]],"")</f>
        <v/>
      </c>
      <c r="C66" s="71" t="str">
        <f ca="1">IFERROR(Mérföldkövek[[#This Row],[Kezdés]],"")</f>
        <v/>
      </c>
      <c r="D66" s="71" t="str">
        <f ca="1">IFERROR(Mérföldkövek[[#This Row],[Befejezés]],"")</f>
        <v/>
      </c>
      <c r="E66" s="70" t="str">
        <f>IFERROR(Mérföldkövek[[#This Row],[Kockázat]],"")</f>
        <v/>
      </c>
      <c r="F66" s="70" t="str">
        <f>IFERROR(Mérföldkövek[[#This Row],[Részleg 02]],"")</f>
        <v/>
      </c>
      <c r="G66" s="70" t="str">
        <f>IFERROR(Mérföldkövek[[#This Row],[Részleg 01]],"")</f>
        <v/>
      </c>
      <c r="H66" s="82" t="str">
        <f>IFERROR(Mérföldkövek[[#This Row],[Volumen]],"")</f>
        <v/>
      </c>
      <c r="I66" s="70" t="str">
        <f>IFERROR(Mérföldkövek[[#This Row],[Humánerő]],"")</f>
        <v/>
      </c>
      <c r="J66" s="80" t="str">
        <f>IFERROR(Mérföldkövek[[#This Row],[Egység idő]],"")</f>
        <v/>
      </c>
      <c r="K66" s="80">
        <f>IFERROR(Mérföldkövek[[#This Row],[Tervezett Munkaidő]],"")</f>
        <v>0</v>
      </c>
      <c r="L66" s="67" cm="1">
        <f t="array" aca="1" ref="L6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66" s="67" cm="1">
        <f t="array" aca="1" ref="M6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66" s="67" cm="1">
        <f t="array" aca="1" ref="N6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66" s="67" cm="1">
        <f t="array" aca="1" ref="O6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66" s="67" cm="1">
        <f t="array" aca="1" ref="P6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66" s="67" cm="1">
        <f t="array" aca="1" ref="Q6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66" s="67" cm="1">
        <f t="array" aca="1" ref="R6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66" s="67" cm="1">
        <f t="array" aca="1" ref="S6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66" s="67" cm="1">
        <f t="array" aca="1" ref="T6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66" s="67" cm="1">
        <f t="array" aca="1" ref="U6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66" s="67" cm="1">
        <f t="array" aca="1" ref="V6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66" s="67" cm="1">
        <f t="array" aca="1" ref="W6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66" s="67" cm="1">
        <f t="array" aca="1" ref="X6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66" s="67" cm="1">
        <f t="array" aca="1" ref="Y6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66" s="67" cm="1">
        <f t="array" aca="1" ref="Z6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66" s="67" cm="1">
        <f t="array" aca="1" ref="AA6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66" s="67" cm="1">
        <f t="array" aca="1" ref="AB6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66" s="67" cm="1">
        <f t="array" aca="1" ref="AC6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66" s="67" cm="1">
        <f t="array" aca="1" ref="AD6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66" s="67" cm="1">
        <f t="array" aca="1" ref="AE6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66" s="67" cm="1">
        <f t="array" aca="1" ref="AF6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66" s="67" cm="1">
        <f t="array" aca="1" ref="AG6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66" s="67" cm="1">
        <f t="array" aca="1" ref="AH6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66" s="67" cm="1">
        <f t="array" aca="1" ref="AI6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66" s="67" cm="1">
        <f t="array" aca="1" ref="AJ6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66" s="67" cm="1">
        <f t="array" aca="1" ref="AK6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66" s="67" cm="1">
        <f t="array" aca="1" ref="AL6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66" s="67" cm="1">
        <f t="array" aca="1" ref="AM6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66" s="67" cm="1">
        <f t="array" aca="1" ref="AN6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66" s="67" cm="1">
        <f t="array" aca="1" ref="AO6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66" s="67" cm="1">
        <f t="array" aca="1" ref="AP6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66" s="67" cm="1">
        <f t="array" aca="1" ref="AQ6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66" s="67" cm="1">
        <f t="array" aca="1" ref="AR6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66" s="67" cm="1">
        <f t="array" aca="1" ref="AS6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66" s="67" cm="1">
        <f t="array" aca="1" ref="AT6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66" s="67" cm="1">
        <f t="array" aca="1" ref="AU6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66" s="67" cm="1">
        <f t="array" aca="1" ref="AV6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66" s="67" cm="1">
        <f t="array" aca="1" ref="AW6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66" s="67" cm="1">
        <f t="array" aca="1" ref="AX6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66" s="67" cm="1">
        <f t="array" aca="1" ref="AY6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66" s="67" cm="1">
        <f t="array" aca="1" ref="AZ6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66" s="67" cm="1">
        <f t="array" aca="1" ref="BA6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67" spans="1:53" x14ac:dyDescent="0.3">
      <c r="A67" s="78" t="str">
        <f>IFERROR(Mérföldkövek[[#This Row],[Feladat ID]],"")</f>
        <v>-</v>
      </c>
      <c r="B67" s="70" t="str">
        <f>IFERROR(Mérföldkövek[[#This Row],[Feladat leírás]],"")</f>
        <v/>
      </c>
      <c r="C67" s="71" t="str">
        <f ca="1">IFERROR(Mérföldkövek[[#This Row],[Kezdés]],"")</f>
        <v/>
      </c>
      <c r="D67" s="71" t="str">
        <f ca="1">IFERROR(Mérföldkövek[[#This Row],[Befejezés]],"")</f>
        <v/>
      </c>
      <c r="E67" s="70" t="str">
        <f>IFERROR(Mérföldkövek[[#This Row],[Kockázat]],"")</f>
        <v/>
      </c>
      <c r="F67" s="70" t="str">
        <f>IFERROR(Mérföldkövek[[#This Row],[Részleg 02]],"")</f>
        <v/>
      </c>
      <c r="G67" s="70" t="str">
        <f>IFERROR(Mérföldkövek[[#This Row],[Részleg 01]],"")</f>
        <v/>
      </c>
      <c r="H67" s="82" t="str">
        <f>IFERROR(Mérföldkövek[[#This Row],[Volumen]],"")</f>
        <v/>
      </c>
      <c r="I67" s="70" t="str">
        <f>IFERROR(Mérföldkövek[[#This Row],[Humánerő]],"")</f>
        <v/>
      </c>
      <c r="J67" s="80" t="str">
        <f>IFERROR(Mérföldkövek[[#This Row],[Egység idő]],"")</f>
        <v/>
      </c>
      <c r="K67" s="80">
        <f>IFERROR(Mérföldkövek[[#This Row],[Tervezett Munkaidő]],"")</f>
        <v>0</v>
      </c>
      <c r="L67" s="67" cm="1">
        <f t="array" aca="1" ref="L6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67" s="67" cm="1">
        <f t="array" aca="1" ref="M6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67" s="67" cm="1">
        <f t="array" aca="1" ref="N6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67" s="67" cm="1">
        <f t="array" aca="1" ref="O6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67" s="67" cm="1">
        <f t="array" aca="1" ref="P6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67" s="67" cm="1">
        <f t="array" aca="1" ref="Q6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67" s="67" cm="1">
        <f t="array" aca="1" ref="R6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67" s="67" cm="1">
        <f t="array" aca="1" ref="S6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67" s="67" cm="1">
        <f t="array" aca="1" ref="T6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67" s="67" cm="1">
        <f t="array" aca="1" ref="U6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67" s="67" cm="1">
        <f t="array" aca="1" ref="V6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67" s="67" cm="1">
        <f t="array" aca="1" ref="W6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67" s="67" cm="1">
        <f t="array" aca="1" ref="X6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67" s="67" cm="1">
        <f t="array" aca="1" ref="Y6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67" s="67" cm="1">
        <f t="array" aca="1" ref="Z6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67" s="67" cm="1">
        <f t="array" aca="1" ref="AA6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67" s="67" cm="1">
        <f t="array" aca="1" ref="AB6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67" s="67" cm="1">
        <f t="array" aca="1" ref="AC6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67" s="67" cm="1">
        <f t="array" aca="1" ref="AD6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67" s="67" cm="1">
        <f t="array" aca="1" ref="AE6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67" s="67" cm="1">
        <f t="array" aca="1" ref="AF6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67" s="67" cm="1">
        <f t="array" aca="1" ref="AG6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67" s="67" cm="1">
        <f t="array" aca="1" ref="AH6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67" s="67" cm="1">
        <f t="array" aca="1" ref="AI6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67" s="67" cm="1">
        <f t="array" aca="1" ref="AJ6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67" s="67" cm="1">
        <f t="array" aca="1" ref="AK6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67" s="67" cm="1">
        <f t="array" aca="1" ref="AL6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67" s="67" cm="1">
        <f t="array" aca="1" ref="AM6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67" s="67" cm="1">
        <f t="array" aca="1" ref="AN6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67" s="67" cm="1">
        <f t="array" aca="1" ref="AO6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67" s="67" cm="1">
        <f t="array" aca="1" ref="AP6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67" s="67" cm="1">
        <f t="array" aca="1" ref="AQ6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67" s="67" cm="1">
        <f t="array" aca="1" ref="AR6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67" s="67" cm="1">
        <f t="array" aca="1" ref="AS6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67" s="67" cm="1">
        <f t="array" aca="1" ref="AT6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67" s="67" cm="1">
        <f t="array" aca="1" ref="AU6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67" s="67" cm="1">
        <f t="array" aca="1" ref="AV6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67" s="67" cm="1">
        <f t="array" aca="1" ref="AW6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67" s="67" cm="1">
        <f t="array" aca="1" ref="AX6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67" s="67" cm="1">
        <f t="array" aca="1" ref="AY6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67" s="67" cm="1">
        <f t="array" aca="1" ref="AZ6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67" s="67" cm="1">
        <f t="array" aca="1" ref="BA6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68" spans="1:53" x14ac:dyDescent="0.3">
      <c r="A68" s="78" t="str">
        <f>IFERROR(Mérföldkövek[[#This Row],[Feladat ID]],"")</f>
        <v>-</v>
      </c>
      <c r="B68" s="70" t="str">
        <f>IFERROR(Mérföldkövek[[#This Row],[Feladat leírás]],"")</f>
        <v/>
      </c>
      <c r="C68" s="71" t="str">
        <f ca="1">IFERROR(Mérföldkövek[[#This Row],[Kezdés]],"")</f>
        <v/>
      </c>
      <c r="D68" s="71" t="str">
        <f ca="1">IFERROR(Mérföldkövek[[#This Row],[Befejezés]],"")</f>
        <v/>
      </c>
      <c r="E68" s="70" t="str">
        <f>IFERROR(Mérföldkövek[[#This Row],[Kockázat]],"")</f>
        <v/>
      </c>
      <c r="F68" s="70" t="str">
        <f>IFERROR(Mérföldkövek[[#This Row],[Részleg 02]],"")</f>
        <v/>
      </c>
      <c r="G68" s="70" t="str">
        <f>IFERROR(Mérföldkövek[[#This Row],[Részleg 01]],"")</f>
        <v/>
      </c>
      <c r="H68" s="82" t="str">
        <f>IFERROR(Mérföldkövek[[#This Row],[Volumen]],"")</f>
        <v/>
      </c>
      <c r="I68" s="70" t="str">
        <f>IFERROR(Mérföldkövek[[#This Row],[Humánerő]],"")</f>
        <v/>
      </c>
      <c r="J68" s="80" t="str">
        <f>IFERROR(Mérföldkövek[[#This Row],[Egység idő]],"")</f>
        <v/>
      </c>
      <c r="K68" s="80">
        <f>IFERROR(Mérföldkövek[[#This Row],[Tervezett Munkaidő]],"")</f>
        <v>0</v>
      </c>
      <c r="L68" s="67" cm="1">
        <f t="array" aca="1" ref="L6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68" s="67" cm="1">
        <f t="array" aca="1" ref="M6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68" s="67" cm="1">
        <f t="array" aca="1" ref="N6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68" s="67" cm="1">
        <f t="array" aca="1" ref="O6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68" s="67" cm="1">
        <f t="array" aca="1" ref="P6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68" s="67" cm="1">
        <f t="array" aca="1" ref="Q6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68" s="67" cm="1">
        <f t="array" aca="1" ref="R6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68" s="67" cm="1">
        <f t="array" aca="1" ref="S6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68" s="67" cm="1">
        <f t="array" aca="1" ref="T6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68" s="67" cm="1">
        <f t="array" aca="1" ref="U6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68" s="67" cm="1">
        <f t="array" aca="1" ref="V6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68" s="67" cm="1">
        <f t="array" aca="1" ref="W6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68" s="67" cm="1">
        <f t="array" aca="1" ref="X6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68" s="67" cm="1">
        <f t="array" aca="1" ref="Y6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68" s="67" cm="1">
        <f t="array" aca="1" ref="Z6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68" s="67" cm="1">
        <f t="array" aca="1" ref="AA6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68" s="67" cm="1">
        <f t="array" aca="1" ref="AB6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68" s="67" cm="1">
        <f t="array" aca="1" ref="AC6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68" s="67" cm="1">
        <f t="array" aca="1" ref="AD6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68" s="67" cm="1">
        <f t="array" aca="1" ref="AE6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68" s="67" cm="1">
        <f t="array" aca="1" ref="AF6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68" s="67" cm="1">
        <f t="array" aca="1" ref="AG6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68" s="67" cm="1">
        <f t="array" aca="1" ref="AH6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68" s="67" cm="1">
        <f t="array" aca="1" ref="AI6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68" s="67" cm="1">
        <f t="array" aca="1" ref="AJ6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68" s="67" cm="1">
        <f t="array" aca="1" ref="AK6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68" s="67" cm="1">
        <f t="array" aca="1" ref="AL6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68" s="67" cm="1">
        <f t="array" aca="1" ref="AM6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68" s="67" cm="1">
        <f t="array" aca="1" ref="AN6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68" s="67" cm="1">
        <f t="array" aca="1" ref="AO6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68" s="67" cm="1">
        <f t="array" aca="1" ref="AP6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68" s="67" cm="1">
        <f t="array" aca="1" ref="AQ6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68" s="67" cm="1">
        <f t="array" aca="1" ref="AR6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68" s="67" cm="1">
        <f t="array" aca="1" ref="AS6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68" s="67" cm="1">
        <f t="array" aca="1" ref="AT6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68" s="67" cm="1">
        <f t="array" aca="1" ref="AU6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68" s="67" cm="1">
        <f t="array" aca="1" ref="AV6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68" s="67" cm="1">
        <f t="array" aca="1" ref="AW6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68" s="67" cm="1">
        <f t="array" aca="1" ref="AX6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68" s="67" cm="1">
        <f t="array" aca="1" ref="AY6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68" s="67" cm="1">
        <f t="array" aca="1" ref="AZ6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68" s="67" cm="1">
        <f t="array" aca="1" ref="BA6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69" spans="1:53" x14ac:dyDescent="0.3">
      <c r="A69" s="78" t="str">
        <f>IFERROR(Mérföldkövek[[#This Row],[Feladat ID]],"")</f>
        <v>-</v>
      </c>
      <c r="B69" s="70" t="str">
        <f>IFERROR(Mérföldkövek[[#This Row],[Feladat leírás]],"")</f>
        <v/>
      </c>
      <c r="C69" s="71" t="str">
        <f ca="1">IFERROR(Mérföldkövek[[#This Row],[Kezdés]],"")</f>
        <v/>
      </c>
      <c r="D69" s="71" t="str">
        <f ca="1">IFERROR(Mérföldkövek[[#This Row],[Befejezés]],"")</f>
        <v/>
      </c>
      <c r="E69" s="70" t="str">
        <f>IFERROR(Mérföldkövek[[#This Row],[Kockázat]],"")</f>
        <v/>
      </c>
      <c r="F69" s="70" t="str">
        <f>IFERROR(Mérföldkövek[[#This Row],[Részleg 02]],"")</f>
        <v/>
      </c>
      <c r="G69" s="70" t="str">
        <f>IFERROR(Mérföldkövek[[#This Row],[Részleg 01]],"")</f>
        <v/>
      </c>
      <c r="H69" s="82" t="str">
        <f>IFERROR(Mérföldkövek[[#This Row],[Volumen]],"")</f>
        <v/>
      </c>
      <c r="I69" s="70" t="str">
        <f>IFERROR(Mérföldkövek[[#This Row],[Humánerő]],"")</f>
        <v/>
      </c>
      <c r="J69" s="80" t="str">
        <f>IFERROR(Mérföldkövek[[#This Row],[Egység idő]],"")</f>
        <v/>
      </c>
      <c r="K69" s="80">
        <f>IFERROR(Mérföldkövek[[#This Row],[Tervezett Munkaidő]],"")</f>
        <v>0</v>
      </c>
      <c r="L69" s="67" cm="1">
        <f t="array" aca="1" ref="L6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69" s="67" cm="1">
        <f t="array" aca="1" ref="M6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69" s="67" cm="1">
        <f t="array" aca="1" ref="N6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69" s="67" cm="1">
        <f t="array" aca="1" ref="O6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69" s="67" cm="1">
        <f t="array" aca="1" ref="P6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69" s="67" cm="1">
        <f t="array" aca="1" ref="Q6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69" s="67" cm="1">
        <f t="array" aca="1" ref="R6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69" s="67" cm="1">
        <f t="array" aca="1" ref="S6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69" s="67" cm="1">
        <f t="array" aca="1" ref="T6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69" s="67" cm="1">
        <f t="array" aca="1" ref="U6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69" s="67" cm="1">
        <f t="array" aca="1" ref="V6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69" s="67" cm="1">
        <f t="array" aca="1" ref="W6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69" s="67" cm="1">
        <f t="array" aca="1" ref="X6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69" s="67" cm="1">
        <f t="array" aca="1" ref="Y6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69" s="67" cm="1">
        <f t="array" aca="1" ref="Z6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69" s="67" cm="1">
        <f t="array" aca="1" ref="AA6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69" s="67" cm="1">
        <f t="array" aca="1" ref="AB6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69" s="67" cm="1">
        <f t="array" aca="1" ref="AC6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69" s="67" cm="1">
        <f t="array" aca="1" ref="AD6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69" s="67" cm="1">
        <f t="array" aca="1" ref="AE6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69" s="67" cm="1">
        <f t="array" aca="1" ref="AF6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69" s="67" cm="1">
        <f t="array" aca="1" ref="AG6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69" s="67" cm="1">
        <f t="array" aca="1" ref="AH6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69" s="67" cm="1">
        <f t="array" aca="1" ref="AI6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69" s="67" cm="1">
        <f t="array" aca="1" ref="AJ6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69" s="67" cm="1">
        <f t="array" aca="1" ref="AK6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69" s="67" cm="1">
        <f t="array" aca="1" ref="AL6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69" s="67" cm="1">
        <f t="array" aca="1" ref="AM6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69" s="67" cm="1">
        <f t="array" aca="1" ref="AN6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69" s="67" cm="1">
        <f t="array" aca="1" ref="AO6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69" s="67" cm="1">
        <f t="array" aca="1" ref="AP6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69" s="67" cm="1">
        <f t="array" aca="1" ref="AQ6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69" s="67" cm="1">
        <f t="array" aca="1" ref="AR6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69" s="67" cm="1">
        <f t="array" aca="1" ref="AS6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69" s="67" cm="1">
        <f t="array" aca="1" ref="AT6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69" s="67" cm="1">
        <f t="array" aca="1" ref="AU6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69" s="67" cm="1">
        <f t="array" aca="1" ref="AV6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69" s="67" cm="1">
        <f t="array" aca="1" ref="AW6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69" s="67" cm="1">
        <f t="array" aca="1" ref="AX6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69" s="67" cm="1">
        <f t="array" aca="1" ref="AY6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69" s="67" cm="1">
        <f t="array" aca="1" ref="AZ6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69" s="67" cm="1">
        <f t="array" aca="1" ref="BA6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70" spans="1:53" x14ac:dyDescent="0.3">
      <c r="A70" s="78" t="str">
        <f>IFERROR(Mérföldkövek[[#This Row],[Feladat ID]],"")</f>
        <v>-</v>
      </c>
      <c r="B70" s="70" t="str">
        <f>IFERROR(Mérföldkövek[[#This Row],[Feladat leírás]],"")</f>
        <v/>
      </c>
      <c r="C70" s="71" t="str">
        <f ca="1">IFERROR(Mérföldkövek[[#This Row],[Kezdés]],"")</f>
        <v/>
      </c>
      <c r="D70" s="71" t="str">
        <f ca="1">IFERROR(Mérföldkövek[[#This Row],[Befejezés]],"")</f>
        <v/>
      </c>
      <c r="E70" s="70" t="str">
        <f>IFERROR(Mérföldkövek[[#This Row],[Kockázat]],"")</f>
        <v/>
      </c>
      <c r="F70" s="70" t="str">
        <f>IFERROR(Mérföldkövek[[#This Row],[Részleg 02]],"")</f>
        <v/>
      </c>
      <c r="G70" s="70" t="str">
        <f>IFERROR(Mérföldkövek[[#This Row],[Részleg 01]],"")</f>
        <v/>
      </c>
      <c r="H70" s="82" t="str">
        <f>IFERROR(Mérföldkövek[[#This Row],[Volumen]],"")</f>
        <v/>
      </c>
      <c r="I70" s="70" t="str">
        <f>IFERROR(Mérföldkövek[[#This Row],[Humánerő]],"")</f>
        <v/>
      </c>
      <c r="J70" s="80" t="str">
        <f>IFERROR(Mérföldkövek[[#This Row],[Egység idő]],"")</f>
        <v/>
      </c>
      <c r="K70" s="80">
        <f>IFERROR(Mérföldkövek[[#This Row],[Tervezett Munkaidő]],"")</f>
        <v>0</v>
      </c>
      <c r="L70" s="67" cm="1">
        <f t="array" aca="1" ref="L7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70" s="67" cm="1">
        <f t="array" aca="1" ref="M7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70" s="67" cm="1">
        <f t="array" aca="1" ref="N7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70" s="67" cm="1">
        <f t="array" aca="1" ref="O7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70" s="67" cm="1">
        <f t="array" aca="1" ref="P7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70" s="67" cm="1">
        <f t="array" aca="1" ref="Q7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70" s="67" cm="1">
        <f t="array" aca="1" ref="R7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70" s="67" cm="1">
        <f t="array" aca="1" ref="S7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70" s="67" cm="1">
        <f t="array" aca="1" ref="T7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70" s="67" cm="1">
        <f t="array" aca="1" ref="U7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70" s="67" cm="1">
        <f t="array" aca="1" ref="V7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70" s="67" cm="1">
        <f t="array" aca="1" ref="W7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70" s="67" cm="1">
        <f t="array" aca="1" ref="X7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70" s="67" cm="1">
        <f t="array" aca="1" ref="Y7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70" s="67" cm="1">
        <f t="array" aca="1" ref="Z7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70" s="67" cm="1">
        <f t="array" aca="1" ref="AA7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70" s="67" cm="1">
        <f t="array" aca="1" ref="AB7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70" s="67" cm="1">
        <f t="array" aca="1" ref="AC7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70" s="67" cm="1">
        <f t="array" aca="1" ref="AD7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70" s="67" cm="1">
        <f t="array" aca="1" ref="AE7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70" s="67" cm="1">
        <f t="array" aca="1" ref="AF7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70" s="67" cm="1">
        <f t="array" aca="1" ref="AG7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70" s="67" cm="1">
        <f t="array" aca="1" ref="AH7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70" s="67" cm="1">
        <f t="array" aca="1" ref="AI7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70" s="67" cm="1">
        <f t="array" aca="1" ref="AJ7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70" s="67" cm="1">
        <f t="array" aca="1" ref="AK7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70" s="67" cm="1">
        <f t="array" aca="1" ref="AL7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70" s="67" cm="1">
        <f t="array" aca="1" ref="AM7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70" s="67" cm="1">
        <f t="array" aca="1" ref="AN7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70" s="67" cm="1">
        <f t="array" aca="1" ref="AO7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70" s="67" cm="1">
        <f t="array" aca="1" ref="AP7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70" s="67" cm="1">
        <f t="array" aca="1" ref="AQ7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70" s="67" cm="1">
        <f t="array" aca="1" ref="AR7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70" s="67" cm="1">
        <f t="array" aca="1" ref="AS7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70" s="67" cm="1">
        <f t="array" aca="1" ref="AT7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70" s="67" cm="1">
        <f t="array" aca="1" ref="AU7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70" s="67" cm="1">
        <f t="array" aca="1" ref="AV7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70" s="67" cm="1">
        <f t="array" aca="1" ref="AW7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70" s="67" cm="1">
        <f t="array" aca="1" ref="AX7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70" s="67" cm="1">
        <f t="array" aca="1" ref="AY7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70" s="67" cm="1">
        <f t="array" aca="1" ref="AZ7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70" s="67" cm="1">
        <f t="array" aca="1" ref="BA7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71" spans="1:53" x14ac:dyDescent="0.3">
      <c r="A71" s="78" t="str">
        <f>IFERROR(Mérföldkövek[[#This Row],[Feladat ID]],"")</f>
        <v>-</v>
      </c>
      <c r="B71" s="70" t="str">
        <f>IFERROR(Mérföldkövek[[#This Row],[Feladat leírás]],"")</f>
        <v/>
      </c>
      <c r="C71" s="71" t="str">
        <f ca="1">IFERROR(Mérföldkövek[[#This Row],[Kezdés]],"")</f>
        <v/>
      </c>
      <c r="D71" s="71" t="str">
        <f ca="1">IFERROR(Mérföldkövek[[#This Row],[Befejezés]],"")</f>
        <v/>
      </c>
      <c r="E71" s="70" t="str">
        <f>IFERROR(Mérföldkövek[[#This Row],[Kockázat]],"")</f>
        <v/>
      </c>
      <c r="F71" s="70" t="str">
        <f>IFERROR(Mérföldkövek[[#This Row],[Részleg 02]],"")</f>
        <v/>
      </c>
      <c r="G71" s="70" t="str">
        <f>IFERROR(Mérföldkövek[[#This Row],[Részleg 01]],"")</f>
        <v/>
      </c>
      <c r="H71" s="82" t="str">
        <f>IFERROR(Mérföldkövek[[#This Row],[Volumen]],"")</f>
        <v/>
      </c>
      <c r="I71" s="70" t="str">
        <f>IFERROR(Mérföldkövek[[#This Row],[Humánerő]],"")</f>
        <v/>
      </c>
      <c r="J71" s="80" t="str">
        <f>IFERROR(Mérföldkövek[[#This Row],[Egység idő]],"")</f>
        <v/>
      </c>
      <c r="K71" s="80">
        <f>IFERROR(Mérföldkövek[[#This Row],[Tervezett Munkaidő]],"")</f>
        <v>0</v>
      </c>
      <c r="L71" s="67" cm="1">
        <f t="array" aca="1" ref="L7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71" s="67" cm="1">
        <f t="array" aca="1" ref="M7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71" s="67" cm="1">
        <f t="array" aca="1" ref="N7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71" s="67" cm="1">
        <f t="array" aca="1" ref="O7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71" s="67" cm="1">
        <f t="array" aca="1" ref="P7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71" s="67" cm="1">
        <f t="array" aca="1" ref="Q7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71" s="67" cm="1">
        <f t="array" aca="1" ref="R7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71" s="67" cm="1">
        <f t="array" aca="1" ref="S7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71" s="67" cm="1">
        <f t="array" aca="1" ref="T7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71" s="67" cm="1">
        <f t="array" aca="1" ref="U7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71" s="67" cm="1">
        <f t="array" aca="1" ref="V7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71" s="67" cm="1">
        <f t="array" aca="1" ref="W7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71" s="67" cm="1">
        <f t="array" aca="1" ref="X7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71" s="67" cm="1">
        <f t="array" aca="1" ref="Y7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71" s="67" cm="1">
        <f t="array" aca="1" ref="Z7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71" s="67" cm="1">
        <f t="array" aca="1" ref="AA7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71" s="67" cm="1">
        <f t="array" aca="1" ref="AB7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71" s="67" cm="1">
        <f t="array" aca="1" ref="AC7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71" s="67" cm="1">
        <f t="array" aca="1" ref="AD7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71" s="67" cm="1">
        <f t="array" aca="1" ref="AE7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71" s="67" cm="1">
        <f t="array" aca="1" ref="AF7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71" s="67" cm="1">
        <f t="array" aca="1" ref="AG7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71" s="67" cm="1">
        <f t="array" aca="1" ref="AH7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71" s="67" cm="1">
        <f t="array" aca="1" ref="AI7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71" s="67" cm="1">
        <f t="array" aca="1" ref="AJ7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71" s="67" cm="1">
        <f t="array" aca="1" ref="AK7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71" s="67" cm="1">
        <f t="array" aca="1" ref="AL7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71" s="67" cm="1">
        <f t="array" aca="1" ref="AM7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71" s="67" cm="1">
        <f t="array" aca="1" ref="AN7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71" s="67" cm="1">
        <f t="array" aca="1" ref="AO7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71" s="67" cm="1">
        <f t="array" aca="1" ref="AP7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71" s="67" cm="1">
        <f t="array" aca="1" ref="AQ7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71" s="67" cm="1">
        <f t="array" aca="1" ref="AR7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71" s="67" cm="1">
        <f t="array" aca="1" ref="AS7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71" s="67" cm="1">
        <f t="array" aca="1" ref="AT7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71" s="67" cm="1">
        <f t="array" aca="1" ref="AU7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71" s="67" cm="1">
        <f t="array" aca="1" ref="AV7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71" s="67" cm="1">
        <f t="array" aca="1" ref="AW7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71" s="67" cm="1">
        <f t="array" aca="1" ref="AX7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71" s="67" cm="1">
        <f t="array" aca="1" ref="AY7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71" s="67" cm="1">
        <f t="array" aca="1" ref="AZ7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71" s="67" cm="1">
        <f t="array" aca="1" ref="BA7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72" spans="1:53" x14ac:dyDescent="0.3">
      <c r="A72" s="78" t="str">
        <f>IFERROR(Mérföldkövek[[#This Row],[Feladat ID]],"")</f>
        <v>-</v>
      </c>
      <c r="B72" s="70" t="str">
        <f>IFERROR(Mérföldkövek[[#This Row],[Feladat leírás]],"")</f>
        <v/>
      </c>
      <c r="C72" s="71" t="str">
        <f ca="1">IFERROR(Mérföldkövek[[#This Row],[Kezdés]],"")</f>
        <v/>
      </c>
      <c r="D72" s="71" t="str">
        <f ca="1">IFERROR(Mérföldkövek[[#This Row],[Befejezés]],"")</f>
        <v/>
      </c>
      <c r="E72" s="70" t="str">
        <f>IFERROR(Mérföldkövek[[#This Row],[Kockázat]],"")</f>
        <v/>
      </c>
      <c r="F72" s="70" t="str">
        <f>IFERROR(Mérföldkövek[[#This Row],[Részleg 02]],"")</f>
        <v/>
      </c>
      <c r="G72" s="70" t="str">
        <f>IFERROR(Mérföldkövek[[#This Row],[Részleg 01]],"")</f>
        <v/>
      </c>
      <c r="H72" s="82" t="str">
        <f>IFERROR(Mérföldkövek[[#This Row],[Volumen]],"")</f>
        <v/>
      </c>
      <c r="I72" s="70" t="str">
        <f>IFERROR(Mérföldkövek[[#This Row],[Humánerő]],"")</f>
        <v/>
      </c>
      <c r="J72" s="80" t="str">
        <f>IFERROR(Mérföldkövek[[#This Row],[Egység idő]],"")</f>
        <v/>
      </c>
      <c r="K72" s="80">
        <f>IFERROR(Mérföldkövek[[#This Row],[Tervezett Munkaidő]],"")</f>
        <v>0</v>
      </c>
      <c r="L72" s="67" cm="1">
        <f t="array" aca="1" ref="L7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72" s="67" cm="1">
        <f t="array" aca="1" ref="M7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72" s="67" cm="1">
        <f t="array" aca="1" ref="N7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72" s="67" cm="1">
        <f t="array" aca="1" ref="O7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72" s="67" cm="1">
        <f t="array" aca="1" ref="P7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72" s="67" cm="1">
        <f t="array" aca="1" ref="Q7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72" s="67" cm="1">
        <f t="array" aca="1" ref="R7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72" s="67" cm="1">
        <f t="array" aca="1" ref="S7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72" s="67" cm="1">
        <f t="array" aca="1" ref="T7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72" s="67" cm="1">
        <f t="array" aca="1" ref="U7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72" s="67" cm="1">
        <f t="array" aca="1" ref="V7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72" s="67" cm="1">
        <f t="array" aca="1" ref="W7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72" s="67" cm="1">
        <f t="array" aca="1" ref="X7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72" s="67" cm="1">
        <f t="array" aca="1" ref="Y7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72" s="67" cm="1">
        <f t="array" aca="1" ref="Z7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72" s="67" cm="1">
        <f t="array" aca="1" ref="AA7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72" s="67" cm="1">
        <f t="array" aca="1" ref="AB7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72" s="67" cm="1">
        <f t="array" aca="1" ref="AC7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72" s="67" cm="1">
        <f t="array" aca="1" ref="AD7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72" s="67" cm="1">
        <f t="array" aca="1" ref="AE7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72" s="67" cm="1">
        <f t="array" aca="1" ref="AF7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72" s="67" cm="1">
        <f t="array" aca="1" ref="AG7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72" s="67" cm="1">
        <f t="array" aca="1" ref="AH7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72" s="67" cm="1">
        <f t="array" aca="1" ref="AI7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72" s="67" cm="1">
        <f t="array" aca="1" ref="AJ7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72" s="67" cm="1">
        <f t="array" aca="1" ref="AK7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72" s="67" cm="1">
        <f t="array" aca="1" ref="AL7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72" s="67" cm="1">
        <f t="array" aca="1" ref="AM7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72" s="67" cm="1">
        <f t="array" aca="1" ref="AN7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72" s="67" cm="1">
        <f t="array" aca="1" ref="AO7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72" s="67" cm="1">
        <f t="array" aca="1" ref="AP7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72" s="67" cm="1">
        <f t="array" aca="1" ref="AQ7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72" s="67" cm="1">
        <f t="array" aca="1" ref="AR7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72" s="67" cm="1">
        <f t="array" aca="1" ref="AS7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72" s="67" cm="1">
        <f t="array" aca="1" ref="AT7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72" s="67" cm="1">
        <f t="array" aca="1" ref="AU7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72" s="67" cm="1">
        <f t="array" aca="1" ref="AV7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72" s="67" cm="1">
        <f t="array" aca="1" ref="AW7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72" s="67" cm="1">
        <f t="array" aca="1" ref="AX7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72" s="67" cm="1">
        <f t="array" aca="1" ref="AY7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72" s="67" cm="1">
        <f t="array" aca="1" ref="AZ7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72" s="67" cm="1">
        <f t="array" aca="1" ref="BA7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73" spans="1:53" x14ac:dyDescent="0.3">
      <c r="A73" s="78" t="str">
        <f>IFERROR(Mérföldkövek[[#This Row],[Feladat ID]],"")</f>
        <v>-</v>
      </c>
      <c r="B73" s="70" t="str">
        <f>IFERROR(Mérföldkövek[[#This Row],[Feladat leírás]],"")</f>
        <v/>
      </c>
      <c r="C73" s="71" t="str">
        <f ca="1">IFERROR(Mérföldkövek[[#This Row],[Kezdés]],"")</f>
        <v/>
      </c>
      <c r="D73" s="71" t="str">
        <f ca="1">IFERROR(Mérföldkövek[[#This Row],[Befejezés]],"")</f>
        <v/>
      </c>
      <c r="E73" s="70" t="str">
        <f>IFERROR(Mérföldkövek[[#This Row],[Kockázat]],"")</f>
        <v/>
      </c>
      <c r="F73" s="70" t="str">
        <f>IFERROR(Mérföldkövek[[#This Row],[Részleg 02]],"")</f>
        <v/>
      </c>
      <c r="G73" s="70" t="str">
        <f>IFERROR(Mérföldkövek[[#This Row],[Részleg 01]],"")</f>
        <v/>
      </c>
      <c r="H73" s="82" t="str">
        <f>IFERROR(Mérföldkövek[[#This Row],[Volumen]],"")</f>
        <v/>
      </c>
      <c r="I73" s="70" t="str">
        <f>IFERROR(Mérföldkövek[[#This Row],[Humánerő]],"")</f>
        <v/>
      </c>
      <c r="J73" s="80" t="str">
        <f>IFERROR(Mérföldkövek[[#This Row],[Egység idő]],"")</f>
        <v/>
      </c>
      <c r="K73" s="80">
        <f>IFERROR(Mérföldkövek[[#This Row],[Tervezett Munkaidő]],"")</f>
        <v>0</v>
      </c>
      <c r="L73" s="67" cm="1">
        <f t="array" aca="1" ref="L7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73" s="67" cm="1">
        <f t="array" aca="1" ref="M7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73" s="67" cm="1">
        <f t="array" aca="1" ref="N7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73" s="67" cm="1">
        <f t="array" aca="1" ref="O7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73" s="67" cm="1">
        <f t="array" aca="1" ref="P7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73" s="67" cm="1">
        <f t="array" aca="1" ref="Q7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73" s="67" cm="1">
        <f t="array" aca="1" ref="R7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73" s="67" cm="1">
        <f t="array" aca="1" ref="S7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73" s="67" cm="1">
        <f t="array" aca="1" ref="T7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73" s="67" cm="1">
        <f t="array" aca="1" ref="U7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73" s="67" cm="1">
        <f t="array" aca="1" ref="V7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73" s="67" cm="1">
        <f t="array" aca="1" ref="W7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73" s="67" cm="1">
        <f t="array" aca="1" ref="X7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73" s="67" cm="1">
        <f t="array" aca="1" ref="Y7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73" s="67" cm="1">
        <f t="array" aca="1" ref="Z7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73" s="67" cm="1">
        <f t="array" aca="1" ref="AA7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73" s="67" cm="1">
        <f t="array" aca="1" ref="AB7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73" s="67" cm="1">
        <f t="array" aca="1" ref="AC7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73" s="67" cm="1">
        <f t="array" aca="1" ref="AD7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73" s="67" cm="1">
        <f t="array" aca="1" ref="AE7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73" s="67" cm="1">
        <f t="array" aca="1" ref="AF7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73" s="67" cm="1">
        <f t="array" aca="1" ref="AG7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73" s="67" cm="1">
        <f t="array" aca="1" ref="AH7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73" s="67" cm="1">
        <f t="array" aca="1" ref="AI7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73" s="67" cm="1">
        <f t="array" aca="1" ref="AJ7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73" s="67" cm="1">
        <f t="array" aca="1" ref="AK7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73" s="67" cm="1">
        <f t="array" aca="1" ref="AL7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73" s="67" cm="1">
        <f t="array" aca="1" ref="AM7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73" s="67" cm="1">
        <f t="array" aca="1" ref="AN7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73" s="67" cm="1">
        <f t="array" aca="1" ref="AO7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73" s="67" cm="1">
        <f t="array" aca="1" ref="AP7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73" s="67" cm="1">
        <f t="array" aca="1" ref="AQ7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73" s="67" cm="1">
        <f t="array" aca="1" ref="AR7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73" s="67" cm="1">
        <f t="array" aca="1" ref="AS7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73" s="67" cm="1">
        <f t="array" aca="1" ref="AT7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73" s="67" cm="1">
        <f t="array" aca="1" ref="AU7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73" s="67" cm="1">
        <f t="array" aca="1" ref="AV7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73" s="67" cm="1">
        <f t="array" aca="1" ref="AW7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73" s="67" cm="1">
        <f t="array" aca="1" ref="AX7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73" s="67" cm="1">
        <f t="array" aca="1" ref="AY7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73" s="67" cm="1">
        <f t="array" aca="1" ref="AZ7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73" s="67" cm="1">
        <f t="array" aca="1" ref="BA7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74" spans="1:53" x14ac:dyDescent="0.3">
      <c r="A74" s="78" t="str">
        <f>IFERROR(Mérföldkövek[[#This Row],[Feladat ID]],"")</f>
        <v>-</v>
      </c>
      <c r="B74" s="70" t="str">
        <f>IFERROR(Mérföldkövek[[#This Row],[Feladat leírás]],"")</f>
        <v/>
      </c>
      <c r="C74" s="71" t="str">
        <f ca="1">IFERROR(Mérföldkövek[[#This Row],[Kezdés]],"")</f>
        <v/>
      </c>
      <c r="D74" s="71" t="str">
        <f ca="1">IFERROR(Mérföldkövek[[#This Row],[Befejezés]],"")</f>
        <v/>
      </c>
      <c r="E74" s="70" t="str">
        <f>IFERROR(Mérföldkövek[[#This Row],[Kockázat]],"")</f>
        <v/>
      </c>
      <c r="F74" s="70" t="str">
        <f>IFERROR(Mérföldkövek[[#This Row],[Részleg 02]],"")</f>
        <v/>
      </c>
      <c r="G74" s="70" t="str">
        <f>IFERROR(Mérföldkövek[[#This Row],[Részleg 01]],"")</f>
        <v/>
      </c>
      <c r="H74" s="82" t="str">
        <f>IFERROR(Mérföldkövek[[#This Row],[Volumen]],"")</f>
        <v/>
      </c>
      <c r="I74" s="70" t="str">
        <f>IFERROR(Mérföldkövek[[#This Row],[Humánerő]],"")</f>
        <v/>
      </c>
      <c r="J74" s="80" t="str">
        <f>IFERROR(Mérföldkövek[[#This Row],[Egység idő]],"")</f>
        <v/>
      </c>
      <c r="K74" s="80">
        <f>IFERROR(Mérföldkövek[[#This Row],[Tervezett Munkaidő]],"")</f>
        <v>0</v>
      </c>
      <c r="L74" s="67" cm="1">
        <f t="array" aca="1" ref="L7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74" s="67" cm="1">
        <f t="array" aca="1" ref="M7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74" s="67" cm="1">
        <f t="array" aca="1" ref="N7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74" s="67" cm="1">
        <f t="array" aca="1" ref="O7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74" s="67" cm="1">
        <f t="array" aca="1" ref="P7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74" s="67" cm="1">
        <f t="array" aca="1" ref="Q7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74" s="67" cm="1">
        <f t="array" aca="1" ref="R7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74" s="67" cm="1">
        <f t="array" aca="1" ref="S7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74" s="67" cm="1">
        <f t="array" aca="1" ref="T7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74" s="67" cm="1">
        <f t="array" aca="1" ref="U7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74" s="67" cm="1">
        <f t="array" aca="1" ref="V7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74" s="67" cm="1">
        <f t="array" aca="1" ref="W7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74" s="67" cm="1">
        <f t="array" aca="1" ref="X7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74" s="67" cm="1">
        <f t="array" aca="1" ref="Y7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74" s="67" cm="1">
        <f t="array" aca="1" ref="Z7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74" s="67" cm="1">
        <f t="array" aca="1" ref="AA7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74" s="67" cm="1">
        <f t="array" aca="1" ref="AB7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74" s="67" cm="1">
        <f t="array" aca="1" ref="AC7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74" s="67" cm="1">
        <f t="array" aca="1" ref="AD7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74" s="67" cm="1">
        <f t="array" aca="1" ref="AE7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74" s="67" cm="1">
        <f t="array" aca="1" ref="AF7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74" s="67" cm="1">
        <f t="array" aca="1" ref="AG7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74" s="67" cm="1">
        <f t="array" aca="1" ref="AH7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74" s="67" cm="1">
        <f t="array" aca="1" ref="AI7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74" s="67" cm="1">
        <f t="array" aca="1" ref="AJ7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74" s="67" cm="1">
        <f t="array" aca="1" ref="AK7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74" s="67" cm="1">
        <f t="array" aca="1" ref="AL7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74" s="67" cm="1">
        <f t="array" aca="1" ref="AM7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74" s="67" cm="1">
        <f t="array" aca="1" ref="AN7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74" s="67" cm="1">
        <f t="array" aca="1" ref="AO7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74" s="67" cm="1">
        <f t="array" aca="1" ref="AP7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74" s="67" cm="1">
        <f t="array" aca="1" ref="AQ7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74" s="67" cm="1">
        <f t="array" aca="1" ref="AR7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74" s="67" cm="1">
        <f t="array" aca="1" ref="AS7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74" s="67" cm="1">
        <f t="array" aca="1" ref="AT7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74" s="67" cm="1">
        <f t="array" aca="1" ref="AU7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74" s="67" cm="1">
        <f t="array" aca="1" ref="AV7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74" s="67" cm="1">
        <f t="array" aca="1" ref="AW7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74" s="67" cm="1">
        <f t="array" aca="1" ref="AX7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74" s="67" cm="1">
        <f t="array" aca="1" ref="AY7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74" s="67" cm="1">
        <f t="array" aca="1" ref="AZ7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74" s="67" cm="1">
        <f t="array" aca="1" ref="BA7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75" spans="1:53" x14ac:dyDescent="0.3">
      <c r="A75" s="78" t="str">
        <f>IFERROR(Mérföldkövek[[#This Row],[Feladat ID]],"")</f>
        <v>-</v>
      </c>
      <c r="B75" s="70" t="str">
        <f>IFERROR(Mérföldkövek[[#This Row],[Feladat leírás]],"")</f>
        <v/>
      </c>
      <c r="C75" s="71" t="str">
        <f ca="1">IFERROR(Mérföldkövek[[#This Row],[Kezdés]],"")</f>
        <v/>
      </c>
      <c r="D75" s="71" t="str">
        <f ca="1">IFERROR(Mérföldkövek[[#This Row],[Befejezés]],"")</f>
        <v/>
      </c>
      <c r="E75" s="70" t="str">
        <f>IFERROR(Mérföldkövek[[#This Row],[Kockázat]],"")</f>
        <v/>
      </c>
      <c r="F75" s="70" t="str">
        <f>IFERROR(Mérföldkövek[[#This Row],[Részleg 02]],"")</f>
        <v/>
      </c>
      <c r="G75" s="70" t="str">
        <f>IFERROR(Mérföldkövek[[#This Row],[Részleg 01]],"")</f>
        <v/>
      </c>
      <c r="H75" s="82" t="str">
        <f>IFERROR(Mérföldkövek[[#This Row],[Volumen]],"")</f>
        <v/>
      </c>
      <c r="I75" s="70" t="str">
        <f>IFERROR(Mérföldkövek[[#This Row],[Humánerő]],"")</f>
        <v/>
      </c>
      <c r="J75" s="80" t="str">
        <f>IFERROR(Mérföldkövek[[#This Row],[Egység idő]],"")</f>
        <v/>
      </c>
      <c r="K75" s="80">
        <f>IFERROR(Mérföldkövek[[#This Row],[Tervezett Munkaidő]],"")</f>
        <v>0</v>
      </c>
      <c r="L75" s="67" cm="1">
        <f t="array" aca="1" ref="L7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75" s="67" cm="1">
        <f t="array" aca="1" ref="M7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75" s="67" cm="1">
        <f t="array" aca="1" ref="N7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75" s="67" cm="1">
        <f t="array" aca="1" ref="O7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75" s="67" cm="1">
        <f t="array" aca="1" ref="P7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75" s="67" cm="1">
        <f t="array" aca="1" ref="Q7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75" s="67" cm="1">
        <f t="array" aca="1" ref="R7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75" s="67" cm="1">
        <f t="array" aca="1" ref="S7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75" s="67" cm="1">
        <f t="array" aca="1" ref="T7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75" s="67" cm="1">
        <f t="array" aca="1" ref="U7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75" s="67" cm="1">
        <f t="array" aca="1" ref="V7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75" s="67" cm="1">
        <f t="array" aca="1" ref="W7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75" s="67" cm="1">
        <f t="array" aca="1" ref="X7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75" s="67" cm="1">
        <f t="array" aca="1" ref="Y7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75" s="67" cm="1">
        <f t="array" aca="1" ref="Z7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75" s="67" cm="1">
        <f t="array" aca="1" ref="AA7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75" s="67" cm="1">
        <f t="array" aca="1" ref="AB7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75" s="67" cm="1">
        <f t="array" aca="1" ref="AC7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75" s="67" cm="1">
        <f t="array" aca="1" ref="AD7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75" s="67" cm="1">
        <f t="array" aca="1" ref="AE7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75" s="67" cm="1">
        <f t="array" aca="1" ref="AF7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75" s="67" cm="1">
        <f t="array" aca="1" ref="AG7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75" s="67" cm="1">
        <f t="array" aca="1" ref="AH7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75" s="67" cm="1">
        <f t="array" aca="1" ref="AI7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75" s="67" cm="1">
        <f t="array" aca="1" ref="AJ7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75" s="67" cm="1">
        <f t="array" aca="1" ref="AK7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75" s="67" cm="1">
        <f t="array" aca="1" ref="AL7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75" s="67" cm="1">
        <f t="array" aca="1" ref="AM7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75" s="67" cm="1">
        <f t="array" aca="1" ref="AN7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75" s="67" cm="1">
        <f t="array" aca="1" ref="AO7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75" s="67" cm="1">
        <f t="array" aca="1" ref="AP7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75" s="67" cm="1">
        <f t="array" aca="1" ref="AQ7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75" s="67" cm="1">
        <f t="array" aca="1" ref="AR7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75" s="67" cm="1">
        <f t="array" aca="1" ref="AS7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75" s="67" cm="1">
        <f t="array" aca="1" ref="AT7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75" s="67" cm="1">
        <f t="array" aca="1" ref="AU7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75" s="67" cm="1">
        <f t="array" aca="1" ref="AV7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75" s="67" cm="1">
        <f t="array" aca="1" ref="AW7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75" s="67" cm="1">
        <f t="array" aca="1" ref="AX7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75" s="67" cm="1">
        <f t="array" aca="1" ref="AY7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75" s="67" cm="1">
        <f t="array" aca="1" ref="AZ7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75" s="67" cm="1">
        <f t="array" aca="1" ref="BA7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76" spans="1:53" x14ac:dyDescent="0.3">
      <c r="A76" s="78" t="str">
        <f>IFERROR(Mérföldkövek[[#This Row],[Feladat ID]],"")</f>
        <v>-</v>
      </c>
      <c r="B76" s="70" t="str">
        <f>IFERROR(Mérföldkövek[[#This Row],[Feladat leírás]],"")</f>
        <v/>
      </c>
      <c r="C76" s="71" t="str">
        <f ca="1">IFERROR(Mérföldkövek[[#This Row],[Kezdés]],"")</f>
        <v/>
      </c>
      <c r="D76" s="71" t="str">
        <f ca="1">IFERROR(Mérföldkövek[[#This Row],[Befejezés]],"")</f>
        <v/>
      </c>
      <c r="E76" s="70" t="str">
        <f>IFERROR(Mérföldkövek[[#This Row],[Kockázat]],"")</f>
        <v/>
      </c>
      <c r="F76" s="70" t="str">
        <f>IFERROR(Mérföldkövek[[#This Row],[Részleg 02]],"")</f>
        <v/>
      </c>
      <c r="G76" s="70" t="str">
        <f>IFERROR(Mérföldkövek[[#This Row],[Részleg 01]],"")</f>
        <v/>
      </c>
      <c r="H76" s="82" t="str">
        <f>IFERROR(Mérföldkövek[[#This Row],[Volumen]],"")</f>
        <v/>
      </c>
      <c r="I76" s="70" t="str">
        <f>IFERROR(Mérföldkövek[[#This Row],[Humánerő]],"")</f>
        <v/>
      </c>
      <c r="J76" s="80" t="str">
        <f>IFERROR(Mérföldkövek[[#This Row],[Egység idő]],"")</f>
        <v/>
      </c>
      <c r="K76" s="80">
        <f>IFERROR(Mérföldkövek[[#This Row],[Tervezett Munkaidő]],"")</f>
        <v>0</v>
      </c>
      <c r="L76" s="67" cm="1">
        <f t="array" aca="1" ref="L7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76" s="67" cm="1">
        <f t="array" aca="1" ref="M7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76" s="67" cm="1">
        <f t="array" aca="1" ref="N7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76" s="67" cm="1">
        <f t="array" aca="1" ref="O7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76" s="67" cm="1">
        <f t="array" aca="1" ref="P7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76" s="67" cm="1">
        <f t="array" aca="1" ref="Q7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76" s="67" cm="1">
        <f t="array" aca="1" ref="R7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76" s="67" cm="1">
        <f t="array" aca="1" ref="S7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76" s="67" cm="1">
        <f t="array" aca="1" ref="T7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76" s="67" cm="1">
        <f t="array" aca="1" ref="U7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76" s="67" cm="1">
        <f t="array" aca="1" ref="V7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76" s="67" cm="1">
        <f t="array" aca="1" ref="W7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76" s="67" cm="1">
        <f t="array" aca="1" ref="X7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76" s="67" cm="1">
        <f t="array" aca="1" ref="Y7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76" s="67" cm="1">
        <f t="array" aca="1" ref="Z7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76" s="67" cm="1">
        <f t="array" aca="1" ref="AA7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76" s="67" cm="1">
        <f t="array" aca="1" ref="AB7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76" s="67" cm="1">
        <f t="array" aca="1" ref="AC7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76" s="67" cm="1">
        <f t="array" aca="1" ref="AD7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76" s="67" cm="1">
        <f t="array" aca="1" ref="AE7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76" s="67" cm="1">
        <f t="array" aca="1" ref="AF7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76" s="67" cm="1">
        <f t="array" aca="1" ref="AG7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76" s="67" cm="1">
        <f t="array" aca="1" ref="AH7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76" s="67" cm="1">
        <f t="array" aca="1" ref="AI7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76" s="67" cm="1">
        <f t="array" aca="1" ref="AJ7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76" s="67" cm="1">
        <f t="array" aca="1" ref="AK7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76" s="67" cm="1">
        <f t="array" aca="1" ref="AL7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76" s="67" cm="1">
        <f t="array" aca="1" ref="AM7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76" s="67" cm="1">
        <f t="array" aca="1" ref="AN7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76" s="67" cm="1">
        <f t="array" aca="1" ref="AO7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76" s="67" cm="1">
        <f t="array" aca="1" ref="AP7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76" s="67" cm="1">
        <f t="array" aca="1" ref="AQ7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76" s="67" cm="1">
        <f t="array" aca="1" ref="AR7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76" s="67" cm="1">
        <f t="array" aca="1" ref="AS7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76" s="67" cm="1">
        <f t="array" aca="1" ref="AT7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76" s="67" cm="1">
        <f t="array" aca="1" ref="AU7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76" s="67" cm="1">
        <f t="array" aca="1" ref="AV7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76" s="67" cm="1">
        <f t="array" aca="1" ref="AW7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76" s="67" cm="1">
        <f t="array" aca="1" ref="AX7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76" s="67" cm="1">
        <f t="array" aca="1" ref="AY7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76" s="67" cm="1">
        <f t="array" aca="1" ref="AZ7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76" s="67" cm="1">
        <f t="array" aca="1" ref="BA7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77" spans="1:53" x14ac:dyDescent="0.3">
      <c r="A77" s="78" t="str">
        <f>IFERROR(Mérföldkövek[[#This Row],[Feladat ID]],"")</f>
        <v>-</v>
      </c>
      <c r="B77" s="70" t="str">
        <f>IFERROR(Mérföldkövek[[#This Row],[Feladat leírás]],"")</f>
        <v/>
      </c>
      <c r="C77" s="71" t="str">
        <f ca="1">IFERROR(Mérföldkövek[[#This Row],[Kezdés]],"")</f>
        <v/>
      </c>
      <c r="D77" s="71" t="str">
        <f ca="1">IFERROR(Mérföldkövek[[#This Row],[Befejezés]],"")</f>
        <v/>
      </c>
      <c r="E77" s="70" t="str">
        <f>IFERROR(Mérföldkövek[[#This Row],[Kockázat]],"")</f>
        <v/>
      </c>
      <c r="F77" s="70" t="str">
        <f>IFERROR(Mérföldkövek[[#This Row],[Részleg 02]],"")</f>
        <v/>
      </c>
      <c r="G77" s="70" t="str">
        <f>IFERROR(Mérföldkövek[[#This Row],[Részleg 01]],"")</f>
        <v/>
      </c>
      <c r="H77" s="82" t="str">
        <f>IFERROR(Mérföldkövek[[#This Row],[Volumen]],"")</f>
        <v/>
      </c>
      <c r="I77" s="70" t="str">
        <f>IFERROR(Mérföldkövek[[#This Row],[Humánerő]],"")</f>
        <v/>
      </c>
      <c r="J77" s="80" t="str">
        <f>IFERROR(Mérföldkövek[[#This Row],[Egység idő]],"")</f>
        <v/>
      </c>
      <c r="K77" s="80">
        <f>IFERROR(Mérföldkövek[[#This Row],[Tervezett Munkaidő]],"")</f>
        <v>0</v>
      </c>
      <c r="L77" s="67" cm="1">
        <f t="array" aca="1" ref="L7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77" s="67" cm="1">
        <f t="array" aca="1" ref="M7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77" s="67" cm="1">
        <f t="array" aca="1" ref="N7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77" s="67" cm="1">
        <f t="array" aca="1" ref="O7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77" s="67" cm="1">
        <f t="array" aca="1" ref="P7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77" s="67" cm="1">
        <f t="array" aca="1" ref="Q7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77" s="67" cm="1">
        <f t="array" aca="1" ref="R7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77" s="67" cm="1">
        <f t="array" aca="1" ref="S7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77" s="67" cm="1">
        <f t="array" aca="1" ref="T7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77" s="67" cm="1">
        <f t="array" aca="1" ref="U7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77" s="67" cm="1">
        <f t="array" aca="1" ref="V7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77" s="67" cm="1">
        <f t="array" aca="1" ref="W7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77" s="67" cm="1">
        <f t="array" aca="1" ref="X7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77" s="67" cm="1">
        <f t="array" aca="1" ref="Y7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77" s="67" cm="1">
        <f t="array" aca="1" ref="Z7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77" s="67" cm="1">
        <f t="array" aca="1" ref="AA7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77" s="67" cm="1">
        <f t="array" aca="1" ref="AB7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77" s="67" cm="1">
        <f t="array" aca="1" ref="AC7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77" s="67" cm="1">
        <f t="array" aca="1" ref="AD7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77" s="67" cm="1">
        <f t="array" aca="1" ref="AE7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77" s="67" cm="1">
        <f t="array" aca="1" ref="AF7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77" s="67" cm="1">
        <f t="array" aca="1" ref="AG7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77" s="67" cm="1">
        <f t="array" aca="1" ref="AH7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77" s="67" cm="1">
        <f t="array" aca="1" ref="AI7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77" s="67" cm="1">
        <f t="array" aca="1" ref="AJ7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77" s="67" cm="1">
        <f t="array" aca="1" ref="AK7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77" s="67" cm="1">
        <f t="array" aca="1" ref="AL7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77" s="67" cm="1">
        <f t="array" aca="1" ref="AM7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77" s="67" cm="1">
        <f t="array" aca="1" ref="AN7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77" s="67" cm="1">
        <f t="array" aca="1" ref="AO7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77" s="67" cm="1">
        <f t="array" aca="1" ref="AP7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77" s="67" cm="1">
        <f t="array" aca="1" ref="AQ7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77" s="67" cm="1">
        <f t="array" aca="1" ref="AR7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77" s="67" cm="1">
        <f t="array" aca="1" ref="AS7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77" s="67" cm="1">
        <f t="array" aca="1" ref="AT7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77" s="67" cm="1">
        <f t="array" aca="1" ref="AU7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77" s="67" cm="1">
        <f t="array" aca="1" ref="AV7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77" s="67" cm="1">
        <f t="array" aca="1" ref="AW7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77" s="67" cm="1">
        <f t="array" aca="1" ref="AX7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77" s="67" cm="1">
        <f t="array" aca="1" ref="AY7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77" s="67" cm="1">
        <f t="array" aca="1" ref="AZ7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77" s="67" cm="1">
        <f t="array" aca="1" ref="BA7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78" spans="1:53" x14ac:dyDescent="0.3">
      <c r="A78" s="78" t="str">
        <f>IFERROR(Mérföldkövek[[#This Row],[Feladat ID]],"")</f>
        <v>-</v>
      </c>
      <c r="B78" s="70" t="str">
        <f>IFERROR(Mérföldkövek[[#This Row],[Feladat leírás]],"")</f>
        <v/>
      </c>
      <c r="C78" s="71" t="str">
        <f ca="1">IFERROR(Mérföldkövek[[#This Row],[Kezdés]],"")</f>
        <v/>
      </c>
      <c r="D78" s="71" t="str">
        <f ca="1">IFERROR(Mérföldkövek[[#This Row],[Befejezés]],"")</f>
        <v/>
      </c>
      <c r="E78" s="70" t="str">
        <f>IFERROR(Mérföldkövek[[#This Row],[Kockázat]],"")</f>
        <v/>
      </c>
      <c r="F78" s="70" t="str">
        <f>IFERROR(Mérföldkövek[[#This Row],[Részleg 02]],"")</f>
        <v/>
      </c>
      <c r="G78" s="70" t="str">
        <f>IFERROR(Mérföldkövek[[#This Row],[Részleg 01]],"")</f>
        <v/>
      </c>
      <c r="H78" s="82" t="str">
        <f>IFERROR(Mérföldkövek[[#This Row],[Volumen]],"")</f>
        <v/>
      </c>
      <c r="I78" s="70" t="str">
        <f>IFERROR(Mérföldkövek[[#This Row],[Humánerő]],"")</f>
        <v/>
      </c>
      <c r="J78" s="80" t="str">
        <f>IFERROR(Mérföldkövek[[#This Row],[Egység idő]],"")</f>
        <v/>
      </c>
      <c r="K78" s="80">
        <f>IFERROR(Mérföldkövek[[#This Row],[Tervezett Munkaidő]],"")</f>
        <v>0</v>
      </c>
      <c r="L78" s="67" cm="1">
        <f t="array" aca="1" ref="L7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78" s="67" cm="1">
        <f t="array" aca="1" ref="M7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78" s="67" cm="1">
        <f t="array" aca="1" ref="N7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78" s="67" cm="1">
        <f t="array" aca="1" ref="O7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78" s="67" cm="1">
        <f t="array" aca="1" ref="P7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78" s="67" cm="1">
        <f t="array" aca="1" ref="Q7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78" s="67" cm="1">
        <f t="array" aca="1" ref="R7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78" s="67" cm="1">
        <f t="array" aca="1" ref="S7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78" s="67" cm="1">
        <f t="array" aca="1" ref="T7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78" s="67" cm="1">
        <f t="array" aca="1" ref="U7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78" s="67" cm="1">
        <f t="array" aca="1" ref="V7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78" s="67" cm="1">
        <f t="array" aca="1" ref="W7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78" s="67" cm="1">
        <f t="array" aca="1" ref="X7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78" s="67" cm="1">
        <f t="array" aca="1" ref="Y7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78" s="67" cm="1">
        <f t="array" aca="1" ref="Z7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78" s="67" cm="1">
        <f t="array" aca="1" ref="AA7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78" s="67" cm="1">
        <f t="array" aca="1" ref="AB7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78" s="67" cm="1">
        <f t="array" aca="1" ref="AC7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78" s="67" cm="1">
        <f t="array" aca="1" ref="AD7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78" s="67" cm="1">
        <f t="array" aca="1" ref="AE7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78" s="67" cm="1">
        <f t="array" aca="1" ref="AF7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78" s="67" cm="1">
        <f t="array" aca="1" ref="AG7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78" s="67" cm="1">
        <f t="array" aca="1" ref="AH7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78" s="67" cm="1">
        <f t="array" aca="1" ref="AI7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78" s="67" cm="1">
        <f t="array" aca="1" ref="AJ7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78" s="67" cm="1">
        <f t="array" aca="1" ref="AK7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78" s="67" cm="1">
        <f t="array" aca="1" ref="AL7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78" s="67" cm="1">
        <f t="array" aca="1" ref="AM7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78" s="67" cm="1">
        <f t="array" aca="1" ref="AN7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78" s="67" cm="1">
        <f t="array" aca="1" ref="AO7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78" s="67" cm="1">
        <f t="array" aca="1" ref="AP7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78" s="67" cm="1">
        <f t="array" aca="1" ref="AQ7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78" s="67" cm="1">
        <f t="array" aca="1" ref="AR7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78" s="67" cm="1">
        <f t="array" aca="1" ref="AS7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78" s="67" cm="1">
        <f t="array" aca="1" ref="AT7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78" s="67" cm="1">
        <f t="array" aca="1" ref="AU7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78" s="67" cm="1">
        <f t="array" aca="1" ref="AV7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78" s="67" cm="1">
        <f t="array" aca="1" ref="AW7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78" s="67" cm="1">
        <f t="array" aca="1" ref="AX7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78" s="67" cm="1">
        <f t="array" aca="1" ref="AY7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78" s="67" cm="1">
        <f t="array" aca="1" ref="AZ7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78" s="67" cm="1">
        <f t="array" aca="1" ref="BA7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79" spans="1:53" x14ac:dyDescent="0.3">
      <c r="A79" s="78" t="str">
        <f>IFERROR(Mérföldkövek[[#This Row],[Feladat ID]],"")</f>
        <v>-</v>
      </c>
      <c r="B79" s="70" t="str">
        <f>IFERROR(Mérföldkövek[[#This Row],[Feladat leírás]],"")</f>
        <v/>
      </c>
      <c r="C79" s="71" t="str">
        <f ca="1">IFERROR(Mérföldkövek[[#This Row],[Kezdés]],"")</f>
        <v/>
      </c>
      <c r="D79" s="71" t="str">
        <f ca="1">IFERROR(Mérföldkövek[[#This Row],[Befejezés]],"")</f>
        <v/>
      </c>
      <c r="E79" s="70" t="str">
        <f>IFERROR(Mérföldkövek[[#This Row],[Kockázat]],"")</f>
        <v/>
      </c>
      <c r="F79" s="70" t="str">
        <f>IFERROR(Mérföldkövek[[#This Row],[Részleg 02]],"")</f>
        <v/>
      </c>
      <c r="G79" s="70" t="str">
        <f>IFERROR(Mérföldkövek[[#This Row],[Részleg 01]],"")</f>
        <v/>
      </c>
      <c r="H79" s="82" t="str">
        <f>IFERROR(Mérföldkövek[[#This Row],[Volumen]],"")</f>
        <v/>
      </c>
      <c r="I79" s="70" t="str">
        <f>IFERROR(Mérföldkövek[[#This Row],[Humánerő]],"")</f>
        <v/>
      </c>
      <c r="J79" s="80" t="str">
        <f>IFERROR(Mérföldkövek[[#This Row],[Egység idő]],"")</f>
        <v/>
      </c>
      <c r="K79" s="80">
        <f>IFERROR(Mérföldkövek[[#This Row],[Tervezett Munkaidő]],"")</f>
        <v>0</v>
      </c>
      <c r="L79" s="67" cm="1">
        <f t="array" aca="1" ref="L7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79" s="67" cm="1">
        <f t="array" aca="1" ref="M7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79" s="67" cm="1">
        <f t="array" aca="1" ref="N7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79" s="67" cm="1">
        <f t="array" aca="1" ref="O7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79" s="67" cm="1">
        <f t="array" aca="1" ref="P7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79" s="67" cm="1">
        <f t="array" aca="1" ref="Q7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79" s="67" cm="1">
        <f t="array" aca="1" ref="R7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79" s="67" cm="1">
        <f t="array" aca="1" ref="S7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79" s="67" cm="1">
        <f t="array" aca="1" ref="T7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79" s="67" cm="1">
        <f t="array" aca="1" ref="U7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79" s="67" cm="1">
        <f t="array" aca="1" ref="V7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79" s="67" cm="1">
        <f t="array" aca="1" ref="W7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79" s="67" cm="1">
        <f t="array" aca="1" ref="X7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79" s="67" cm="1">
        <f t="array" aca="1" ref="Y7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79" s="67" cm="1">
        <f t="array" aca="1" ref="Z7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79" s="67" cm="1">
        <f t="array" aca="1" ref="AA7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79" s="67" cm="1">
        <f t="array" aca="1" ref="AB7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79" s="67" cm="1">
        <f t="array" aca="1" ref="AC7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79" s="67" cm="1">
        <f t="array" aca="1" ref="AD7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79" s="67" cm="1">
        <f t="array" aca="1" ref="AE7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79" s="67" cm="1">
        <f t="array" aca="1" ref="AF7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79" s="67" cm="1">
        <f t="array" aca="1" ref="AG7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79" s="67" cm="1">
        <f t="array" aca="1" ref="AH7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79" s="67" cm="1">
        <f t="array" aca="1" ref="AI7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79" s="67" cm="1">
        <f t="array" aca="1" ref="AJ7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79" s="67" cm="1">
        <f t="array" aca="1" ref="AK7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79" s="67" cm="1">
        <f t="array" aca="1" ref="AL7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79" s="67" cm="1">
        <f t="array" aca="1" ref="AM7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79" s="67" cm="1">
        <f t="array" aca="1" ref="AN7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79" s="67" cm="1">
        <f t="array" aca="1" ref="AO7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79" s="67" cm="1">
        <f t="array" aca="1" ref="AP7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79" s="67" cm="1">
        <f t="array" aca="1" ref="AQ7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79" s="67" cm="1">
        <f t="array" aca="1" ref="AR7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79" s="67" cm="1">
        <f t="array" aca="1" ref="AS7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79" s="67" cm="1">
        <f t="array" aca="1" ref="AT7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79" s="67" cm="1">
        <f t="array" aca="1" ref="AU7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79" s="67" cm="1">
        <f t="array" aca="1" ref="AV7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79" s="67" cm="1">
        <f t="array" aca="1" ref="AW7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79" s="67" cm="1">
        <f t="array" aca="1" ref="AX7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79" s="67" cm="1">
        <f t="array" aca="1" ref="AY7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79" s="67" cm="1">
        <f t="array" aca="1" ref="AZ7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79" s="67" cm="1">
        <f t="array" aca="1" ref="BA7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80" spans="1:53" x14ac:dyDescent="0.3">
      <c r="A80" s="78" t="str">
        <f>IFERROR(Mérföldkövek[[#This Row],[Feladat ID]],"")</f>
        <v>-</v>
      </c>
      <c r="B80" s="70" t="str">
        <f>IFERROR(Mérföldkövek[[#This Row],[Feladat leírás]],"")</f>
        <v/>
      </c>
      <c r="C80" s="71" t="str">
        <f ca="1">IFERROR(Mérföldkövek[[#This Row],[Kezdés]],"")</f>
        <v/>
      </c>
      <c r="D80" s="71" t="str">
        <f ca="1">IFERROR(Mérföldkövek[[#This Row],[Befejezés]],"")</f>
        <v/>
      </c>
      <c r="E80" s="70" t="str">
        <f>IFERROR(Mérföldkövek[[#This Row],[Kockázat]],"")</f>
        <v/>
      </c>
      <c r="F80" s="70" t="str">
        <f>IFERROR(Mérföldkövek[[#This Row],[Részleg 02]],"")</f>
        <v/>
      </c>
      <c r="G80" s="70" t="str">
        <f>IFERROR(Mérföldkövek[[#This Row],[Részleg 01]],"")</f>
        <v/>
      </c>
      <c r="H80" s="82" t="str">
        <f>IFERROR(Mérföldkövek[[#This Row],[Volumen]],"")</f>
        <v/>
      </c>
      <c r="I80" s="70" t="str">
        <f>IFERROR(Mérföldkövek[[#This Row],[Humánerő]],"")</f>
        <v/>
      </c>
      <c r="J80" s="80" t="str">
        <f>IFERROR(Mérföldkövek[[#This Row],[Egység idő]],"")</f>
        <v/>
      </c>
      <c r="K80" s="80">
        <f>IFERROR(Mérföldkövek[[#This Row],[Tervezett Munkaidő]],"")</f>
        <v>0</v>
      </c>
      <c r="L80" s="67" cm="1">
        <f t="array" aca="1" ref="L8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80" s="67" cm="1">
        <f t="array" aca="1" ref="M8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80" s="67" cm="1">
        <f t="array" aca="1" ref="N8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80" s="67" cm="1">
        <f t="array" aca="1" ref="O8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80" s="67" cm="1">
        <f t="array" aca="1" ref="P8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80" s="67" cm="1">
        <f t="array" aca="1" ref="Q8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80" s="67" cm="1">
        <f t="array" aca="1" ref="R8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80" s="67" cm="1">
        <f t="array" aca="1" ref="S8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80" s="67" cm="1">
        <f t="array" aca="1" ref="T8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80" s="67" cm="1">
        <f t="array" aca="1" ref="U8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80" s="67" cm="1">
        <f t="array" aca="1" ref="V8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80" s="67" cm="1">
        <f t="array" aca="1" ref="W8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80" s="67" cm="1">
        <f t="array" aca="1" ref="X8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80" s="67" cm="1">
        <f t="array" aca="1" ref="Y8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80" s="67" cm="1">
        <f t="array" aca="1" ref="Z8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80" s="67" cm="1">
        <f t="array" aca="1" ref="AA8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80" s="67" cm="1">
        <f t="array" aca="1" ref="AB8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80" s="67" cm="1">
        <f t="array" aca="1" ref="AC8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80" s="67" cm="1">
        <f t="array" aca="1" ref="AD8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80" s="67" cm="1">
        <f t="array" aca="1" ref="AE8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80" s="67" cm="1">
        <f t="array" aca="1" ref="AF8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80" s="67" cm="1">
        <f t="array" aca="1" ref="AG8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80" s="67" cm="1">
        <f t="array" aca="1" ref="AH8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80" s="67" cm="1">
        <f t="array" aca="1" ref="AI8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80" s="67" cm="1">
        <f t="array" aca="1" ref="AJ8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80" s="67" cm="1">
        <f t="array" aca="1" ref="AK8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80" s="67" cm="1">
        <f t="array" aca="1" ref="AL8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80" s="67" cm="1">
        <f t="array" aca="1" ref="AM8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80" s="67" cm="1">
        <f t="array" aca="1" ref="AN8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80" s="67" cm="1">
        <f t="array" aca="1" ref="AO8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80" s="67" cm="1">
        <f t="array" aca="1" ref="AP8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80" s="67" cm="1">
        <f t="array" aca="1" ref="AQ8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80" s="67" cm="1">
        <f t="array" aca="1" ref="AR8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80" s="67" cm="1">
        <f t="array" aca="1" ref="AS8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80" s="67" cm="1">
        <f t="array" aca="1" ref="AT8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80" s="67" cm="1">
        <f t="array" aca="1" ref="AU8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80" s="67" cm="1">
        <f t="array" aca="1" ref="AV8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80" s="67" cm="1">
        <f t="array" aca="1" ref="AW8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80" s="67" cm="1">
        <f t="array" aca="1" ref="AX8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80" s="67" cm="1">
        <f t="array" aca="1" ref="AY8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80" s="67" cm="1">
        <f t="array" aca="1" ref="AZ8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80" s="67" cm="1">
        <f t="array" aca="1" ref="BA8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81" spans="1:53" x14ac:dyDescent="0.3">
      <c r="A81" s="78" t="str">
        <f>IFERROR(Mérföldkövek[[#This Row],[Feladat ID]],"")</f>
        <v>-</v>
      </c>
      <c r="B81" s="70" t="str">
        <f>IFERROR(Mérföldkövek[[#This Row],[Feladat leírás]],"")</f>
        <v/>
      </c>
      <c r="C81" s="71" t="str">
        <f ca="1">IFERROR(Mérföldkövek[[#This Row],[Kezdés]],"")</f>
        <v/>
      </c>
      <c r="D81" s="71" t="str">
        <f ca="1">IFERROR(Mérföldkövek[[#This Row],[Befejezés]],"")</f>
        <v/>
      </c>
      <c r="E81" s="70" t="str">
        <f>IFERROR(Mérföldkövek[[#This Row],[Kockázat]],"")</f>
        <v/>
      </c>
      <c r="F81" s="70" t="str">
        <f>IFERROR(Mérföldkövek[[#This Row],[Részleg 02]],"")</f>
        <v/>
      </c>
      <c r="G81" s="70" t="str">
        <f>IFERROR(Mérföldkövek[[#This Row],[Részleg 01]],"")</f>
        <v/>
      </c>
      <c r="H81" s="82" t="str">
        <f>IFERROR(Mérföldkövek[[#This Row],[Volumen]],"")</f>
        <v/>
      </c>
      <c r="I81" s="70" t="str">
        <f>IFERROR(Mérföldkövek[[#This Row],[Humánerő]],"")</f>
        <v/>
      </c>
      <c r="J81" s="80" t="str">
        <f>IFERROR(Mérföldkövek[[#This Row],[Egység idő]],"")</f>
        <v/>
      </c>
      <c r="K81" s="80">
        <f>IFERROR(Mérföldkövek[[#This Row],[Tervezett Munkaidő]],"")</f>
        <v>0</v>
      </c>
      <c r="L81" s="67" cm="1">
        <f t="array" aca="1" ref="L8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81" s="67" cm="1">
        <f t="array" aca="1" ref="M8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81" s="67" cm="1">
        <f t="array" aca="1" ref="N8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81" s="67" cm="1">
        <f t="array" aca="1" ref="O8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81" s="67" cm="1">
        <f t="array" aca="1" ref="P8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81" s="67" cm="1">
        <f t="array" aca="1" ref="Q8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81" s="67" cm="1">
        <f t="array" aca="1" ref="R8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81" s="67" cm="1">
        <f t="array" aca="1" ref="S8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81" s="67" cm="1">
        <f t="array" aca="1" ref="T8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81" s="67" cm="1">
        <f t="array" aca="1" ref="U8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81" s="67" cm="1">
        <f t="array" aca="1" ref="V8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81" s="67" cm="1">
        <f t="array" aca="1" ref="W8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81" s="67" cm="1">
        <f t="array" aca="1" ref="X8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81" s="67" cm="1">
        <f t="array" aca="1" ref="Y8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81" s="67" cm="1">
        <f t="array" aca="1" ref="Z8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81" s="67" cm="1">
        <f t="array" aca="1" ref="AA8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81" s="67" cm="1">
        <f t="array" aca="1" ref="AB8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81" s="67" cm="1">
        <f t="array" aca="1" ref="AC8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81" s="67" cm="1">
        <f t="array" aca="1" ref="AD8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81" s="67" cm="1">
        <f t="array" aca="1" ref="AE8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81" s="67" cm="1">
        <f t="array" aca="1" ref="AF8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81" s="67" cm="1">
        <f t="array" aca="1" ref="AG8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81" s="67" cm="1">
        <f t="array" aca="1" ref="AH8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81" s="67" cm="1">
        <f t="array" aca="1" ref="AI8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81" s="67" cm="1">
        <f t="array" aca="1" ref="AJ8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81" s="67" cm="1">
        <f t="array" aca="1" ref="AK8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81" s="67" cm="1">
        <f t="array" aca="1" ref="AL8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81" s="67" cm="1">
        <f t="array" aca="1" ref="AM8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81" s="67" cm="1">
        <f t="array" aca="1" ref="AN8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81" s="67" cm="1">
        <f t="array" aca="1" ref="AO8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81" s="67" cm="1">
        <f t="array" aca="1" ref="AP8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81" s="67" cm="1">
        <f t="array" aca="1" ref="AQ8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81" s="67" cm="1">
        <f t="array" aca="1" ref="AR8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81" s="67" cm="1">
        <f t="array" aca="1" ref="AS8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81" s="67" cm="1">
        <f t="array" aca="1" ref="AT8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81" s="67" cm="1">
        <f t="array" aca="1" ref="AU8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81" s="67" cm="1">
        <f t="array" aca="1" ref="AV8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81" s="67" cm="1">
        <f t="array" aca="1" ref="AW8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81" s="67" cm="1">
        <f t="array" aca="1" ref="AX8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81" s="67" cm="1">
        <f t="array" aca="1" ref="AY8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81" s="67" cm="1">
        <f t="array" aca="1" ref="AZ8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81" s="67" cm="1">
        <f t="array" aca="1" ref="BA8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82" spans="1:53" x14ac:dyDescent="0.3">
      <c r="A82" s="78" t="str">
        <f>IFERROR(Mérföldkövek[[#This Row],[Feladat ID]],"")</f>
        <v>-</v>
      </c>
      <c r="B82" s="70" t="str">
        <f>IFERROR(Mérföldkövek[[#This Row],[Feladat leírás]],"")</f>
        <v/>
      </c>
      <c r="C82" s="71" t="str">
        <f ca="1">IFERROR(Mérföldkövek[[#This Row],[Kezdés]],"")</f>
        <v/>
      </c>
      <c r="D82" s="71" t="str">
        <f ca="1">IFERROR(Mérföldkövek[[#This Row],[Befejezés]],"")</f>
        <v/>
      </c>
      <c r="E82" s="70" t="str">
        <f>IFERROR(Mérföldkövek[[#This Row],[Kockázat]],"")</f>
        <v/>
      </c>
      <c r="F82" s="70" t="str">
        <f>IFERROR(Mérföldkövek[[#This Row],[Részleg 02]],"")</f>
        <v/>
      </c>
      <c r="G82" s="70" t="str">
        <f>IFERROR(Mérföldkövek[[#This Row],[Részleg 01]],"")</f>
        <v/>
      </c>
      <c r="H82" s="82" t="str">
        <f>IFERROR(Mérföldkövek[[#This Row],[Volumen]],"")</f>
        <v/>
      </c>
      <c r="I82" s="70" t="str">
        <f>IFERROR(Mérföldkövek[[#This Row],[Humánerő]],"")</f>
        <v/>
      </c>
      <c r="J82" s="80" t="str">
        <f>IFERROR(Mérföldkövek[[#This Row],[Egység idő]],"")</f>
        <v/>
      </c>
      <c r="K82" s="80">
        <f>IFERROR(Mérföldkövek[[#This Row],[Tervezett Munkaidő]],"")</f>
        <v>0</v>
      </c>
      <c r="L82" s="67" cm="1">
        <f t="array" aca="1" ref="L8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82" s="67" cm="1">
        <f t="array" aca="1" ref="M8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82" s="67" cm="1">
        <f t="array" aca="1" ref="N8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82" s="67" cm="1">
        <f t="array" aca="1" ref="O8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82" s="67" cm="1">
        <f t="array" aca="1" ref="P8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82" s="67" cm="1">
        <f t="array" aca="1" ref="Q8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82" s="67" cm="1">
        <f t="array" aca="1" ref="R8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82" s="67" cm="1">
        <f t="array" aca="1" ref="S8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82" s="67" cm="1">
        <f t="array" aca="1" ref="T8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82" s="67" cm="1">
        <f t="array" aca="1" ref="U8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82" s="67" cm="1">
        <f t="array" aca="1" ref="V8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82" s="67" cm="1">
        <f t="array" aca="1" ref="W8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82" s="67" cm="1">
        <f t="array" aca="1" ref="X8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82" s="67" cm="1">
        <f t="array" aca="1" ref="Y8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82" s="67" cm="1">
        <f t="array" aca="1" ref="Z8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82" s="67" cm="1">
        <f t="array" aca="1" ref="AA8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82" s="67" cm="1">
        <f t="array" aca="1" ref="AB8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82" s="67" cm="1">
        <f t="array" aca="1" ref="AC8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82" s="67" cm="1">
        <f t="array" aca="1" ref="AD8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82" s="67" cm="1">
        <f t="array" aca="1" ref="AE8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82" s="67" cm="1">
        <f t="array" aca="1" ref="AF8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82" s="67" cm="1">
        <f t="array" aca="1" ref="AG8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82" s="67" cm="1">
        <f t="array" aca="1" ref="AH8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82" s="67" cm="1">
        <f t="array" aca="1" ref="AI8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82" s="67" cm="1">
        <f t="array" aca="1" ref="AJ8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82" s="67" cm="1">
        <f t="array" aca="1" ref="AK8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82" s="67" cm="1">
        <f t="array" aca="1" ref="AL8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82" s="67" cm="1">
        <f t="array" aca="1" ref="AM8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82" s="67" cm="1">
        <f t="array" aca="1" ref="AN8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82" s="67" cm="1">
        <f t="array" aca="1" ref="AO8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82" s="67" cm="1">
        <f t="array" aca="1" ref="AP8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82" s="67" cm="1">
        <f t="array" aca="1" ref="AQ8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82" s="67" cm="1">
        <f t="array" aca="1" ref="AR8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82" s="67" cm="1">
        <f t="array" aca="1" ref="AS8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82" s="67" cm="1">
        <f t="array" aca="1" ref="AT8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82" s="67" cm="1">
        <f t="array" aca="1" ref="AU8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82" s="67" cm="1">
        <f t="array" aca="1" ref="AV8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82" s="67" cm="1">
        <f t="array" aca="1" ref="AW8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82" s="67" cm="1">
        <f t="array" aca="1" ref="AX8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82" s="67" cm="1">
        <f t="array" aca="1" ref="AY8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82" s="67" cm="1">
        <f t="array" aca="1" ref="AZ8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82" s="67" cm="1">
        <f t="array" aca="1" ref="BA8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83" spans="1:53" x14ac:dyDescent="0.3">
      <c r="A83" s="78" t="str">
        <f>IFERROR(Mérföldkövek[[#This Row],[Feladat ID]],"")</f>
        <v>-</v>
      </c>
      <c r="B83" s="70" t="str">
        <f>IFERROR(Mérföldkövek[[#This Row],[Feladat leírás]],"")</f>
        <v/>
      </c>
      <c r="C83" s="71" t="str">
        <f ca="1">IFERROR(Mérföldkövek[[#This Row],[Kezdés]],"")</f>
        <v/>
      </c>
      <c r="D83" s="71" t="str">
        <f ca="1">IFERROR(Mérföldkövek[[#This Row],[Befejezés]],"")</f>
        <v/>
      </c>
      <c r="E83" s="70" t="str">
        <f>IFERROR(Mérföldkövek[[#This Row],[Kockázat]],"")</f>
        <v/>
      </c>
      <c r="F83" s="70" t="str">
        <f>IFERROR(Mérföldkövek[[#This Row],[Részleg 02]],"")</f>
        <v/>
      </c>
      <c r="G83" s="70" t="str">
        <f>IFERROR(Mérföldkövek[[#This Row],[Részleg 01]],"")</f>
        <v/>
      </c>
      <c r="H83" s="82" t="str">
        <f>IFERROR(Mérföldkövek[[#This Row],[Volumen]],"")</f>
        <v/>
      </c>
      <c r="I83" s="70" t="str">
        <f>IFERROR(Mérföldkövek[[#This Row],[Humánerő]],"")</f>
        <v/>
      </c>
      <c r="J83" s="80" t="str">
        <f>IFERROR(Mérföldkövek[[#This Row],[Egység idő]],"")</f>
        <v/>
      </c>
      <c r="K83" s="80">
        <f>IFERROR(Mérföldkövek[[#This Row],[Tervezett Munkaidő]],"")</f>
        <v>0</v>
      </c>
      <c r="L83" s="67" cm="1">
        <f t="array" aca="1" ref="L8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83" s="67" cm="1">
        <f t="array" aca="1" ref="M8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83" s="67" cm="1">
        <f t="array" aca="1" ref="N8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83" s="67" cm="1">
        <f t="array" aca="1" ref="O8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83" s="67" cm="1">
        <f t="array" aca="1" ref="P8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83" s="67" cm="1">
        <f t="array" aca="1" ref="Q8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83" s="67" cm="1">
        <f t="array" aca="1" ref="R8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83" s="67" cm="1">
        <f t="array" aca="1" ref="S8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83" s="67" cm="1">
        <f t="array" aca="1" ref="T8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83" s="67" cm="1">
        <f t="array" aca="1" ref="U8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83" s="67" cm="1">
        <f t="array" aca="1" ref="V8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83" s="67" cm="1">
        <f t="array" aca="1" ref="W8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83" s="67" cm="1">
        <f t="array" aca="1" ref="X8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83" s="67" cm="1">
        <f t="array" aca="1" ref="Y8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83" s="67" cm="1">
        <f t="array" aca="1" ref="Z8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83" s="67" cm="1">
        <f t="array" aca="1" ref="AA8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83" s="67" cm="1">
        <f t="array" aca="1" ref="AB8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83" s="67" cm="1">
        <f t="array" aca="1" ref="AC8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83" s="67" cm="1">
        <f t="array" aca="1" ref="AD8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83" s="67" cm="1">
        <f t="array" aca="1" ref="AE8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83" s="67" cm="1">
        <f t="array" aca="1" ref="AF8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83" s="67" cm="1">
        <f t="array" aca="1" ref="AG8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83" s="67" cm="1">
        <f t="array" aca="1" ref="AH8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83" s="67" cm="1">
        <f t="array" aca="1" ref="AI8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83" s="67" cm="1">
        <f t="array" aca="1" ref="AJ8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83" s="67" cm="1">
        <f t="array" aca="1" ref="AK8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83" s="67" cm="1">
        <f t="array" aca="1" ref="AL8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83" s="67" cm="1">
        <f t="array" aca="1" ref="AM8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83" s="67" cm="1">
        <f t="array" aca="1" ref="AN8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83" s="67" cm="1">
        <f t="array" aca="1" ref="AO8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83" s="67" cm="1">
        <f t="array" aca="1" ref="AP8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83" s="67" cm="1">
        <f t="array" aca="1" ref="AQ8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83" s="67" cm="1">
        <f t="array" aca="1" ref="AR8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83" s="67" cm="1">
        <f t="array" aca="1" ref="AS8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83" s="67" cm="1">
        <f t="array" aca="1" ref="AT8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83" s="67" cm="1">
        <f t="array" aca="1" ref="AU8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83" s="67" cm="1">
        <f t="array" aca="1" ref="AV8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83" s="67" cm="1">
        <f t="array" aca="1" ref="AW8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83" s="67" cm="1">
        <f t="array" aca="1" ref="AX8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83" s="67" cm="1">
        <f t="array" aca="1" ref="AY8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83" s="67" cm="1">
        <f t="array" aca="1" ref="AZ8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83" s="67" cm="1">
        <f t="array" aca="1" ref="BA8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84" spans="1:53" x14ac:dyDescent="0.3">
      <c r="A84" s="78" t="str">
        <f>IFERROR(Mérföldkövek[[#This Row],[Feladat ID]],"")</f>
        <v>-</v>
      </c>
      <c r="B84" s="70" t="str">
        <f>IFERROR(Mérföldkövek[[#This Row],[Feladat leírás]],"")</f>
        <v/>
      </c>
      <c r="C84" s="71" t="str">
        <f ca="1">IFERROR(Mérföldkövek[[#This Row],[Kezdés]],"")</f>
        <v/>
      </c>
      <c r="D84" s="71" t="str">
        <f ca="1">IFERROR(Mérföldkövek[[#This Row],[Befejezés]],"")</f>
        <v/>
      </c>
      <c r="E84" s="70" t="str">
        <f>IFERROR(Mérföldkövek[[#This Row],[Kockázat]],"")</f>
        <v/>
      </c>
      <c r="F84" s="70" t="str">
        <f>IFERROR(Mérföldkövek[[#This Row],[Részleg 02]],"")</f>
        <v/>
      </c>
      <c r="G84" s="70" t="str">
        <f>IFERROR(Mérföldkövek[[#This Row],[Részleg 01]],"")</f>
        <v/>
      </c>
      <c r="H84" s="82" t="str">
        <f>IFERROR(Mérföldkövek[[#This Row],[Volumen]],"")</f>
        <v/>
      </c>
      <c r="I84" s="70" t="str">
        <f>IFERROR(Mérföldkövek[[#This Row],[Humánerő]],"")</f>
        <v/>
      </c>
      <c r="J84" s="80" t="str">
        <f>IFERROR(Mérföldkövek[[#This Row],[Egység idő]],"")</f>
        <v/>
      </c>
      <c r="K84" s="80">
        <f>IFERROR(Mérföldkövek[[#This Row],[Tervezett Munkaidő]],"")</f>
        <v>0</v>
      </c>
      <c r="L84" s="67" cm="1">
        <f t="array" aca="1" ref="L8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84" s="67" cm="1">
        <f t="array" aca="1" ref="M8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84" s="67" cm="1">
        <f t="array" aca="1" ref="N8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84" s="67" cm="1">
        <f t="array" aca="1" ref="O8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84" s="67" cm="1">
        <f t="array" aca="1" ref="P8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84" s="67" cm="1">
        <f t="array" aca="1" ref="Q8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84" s="67" cm="1">
        <f t="array" aca="1" ref="R8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84" s="67" cm="1">
        <f t="array" aca="1" ref="S8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84" s="67" cm="1">
        <f t="array" aca="1" ref="T8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84" s="67" cm="1">
        <f t="array" aca="1" ref="U8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84" s="67" cm="1">
        <f t="array" aca="1" ref="V8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84" s="67" cm="1">
        <f t="array" aca="1" ref="W8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84" s="67" cm="1">
        <f t="array" aca="1" ref="X8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84" s="67" cm="1">
        <f t="array" aca="1" ref="Y8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84" s="67" cm="1">
        <f t="array" aca="1" ref="Z8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84" s="67" cm="1">
        <f t="array" aca="1" ref="AA8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84" s="67" cm="1">
        <f t="array" aca="1" ref="AB8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84" s="67" cm="1">
        <f t="array" aca="1" ref="AC8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84" s="67" cm="1">
        <f t="array" aca="1" ref="AD8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84" s="67" cm="1">
        <f t="array" aca="1" ref="AE8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84" s="67" cm="1">
        <f t="array" aca="1" ref="AF8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84" s="67" cm="1">
        <f t="array" aca="1" ref="AG8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84" s="67" cm="1">
        <f t="array" aca="1" ref="AH8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84" s="67" cm="1">
        <f t="array" aca="1" ref="AI8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84" s="67" cm="1">
        <f t="array" aca="1" ref="AJ8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84" s="67" cm="1">
        <f t="array" aca="1" ref="AK8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84" s="67" cm="1">
        <f t="array" aca="1" ref="AL8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84" s="67" cm="1">
        <f t="array" aca="1" ref="AM8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84" s="67" cm="1">
        <f t="array" aca="1" ref="AN8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84" s="67" cm="1">
        <f t="array" aca="1" ref="AO8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84" s="67" cm="1">
        <f t="array" aca="1" ref="AP8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84" s="67" cm="1">
        <f t="array" aca="1" ref="AQ8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84" s="67" cm="1">
        <f t="array" aca="1" ref="AR8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84" s="67" cm="1">
        <f t="array" aca="1" ref="AS8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84" s="67" cm="1">
        <f t="array" aca="1" ref="AT8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84" s="67" cm="1">
        <f t="array" aca="1" ref="AU8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84" s="67" cm="1">
        <f t="array" aca="1" ref="AV8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84" s="67" cm="1">
        <f t="array" aca="1" ref="AW8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84" s="67" cm="1">
        <f t="array" aca="1" ref="AX8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84" s="67" cm="1">
        <f t="array" aca="1" ref="AY8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84" s="67" cm="1">
        <f t="array" aca="1" ref="AZ8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84" s="67" cm="1">
        <f t="array" aca="1" ref="BA8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85" spans="1:53" x14ac:dyDescent="0.3">
      <c r="A85" s="78" t="str">
        <f>IFERROR(Mérföldkövek[[#This Row],[Feladat ID]],"")</f>
        <v>-</v>
      </c>
      <c r="B85" s="70" t="str">
        <f>IFERROR(Mérföldkövek[[#This Row],[Feladat leírás]],"")</f>
        <v/>
      </c>
      <c r="C85" s="71" t="str">
        <f ca="1">IFERROR(Mérföldkövek[[#This Row],[Kezdés]],"")</f>
        <v/>
      </c>
      <c r="D85" s="71" t="str">
        <f ca="1">IFERROR(Mérföldkövek[[#This Row],[Befejezés]],"")</f>
        <v/>
      </c>
      <c r="E85" s="70" t="str">
        <f>IFERROR(Mérföldkövek[[#This Row],[Kockázat]],"")</f>
        <v/>
      </c>
      <c r="F85" s="70" t="str">
        <f>IFERROR(Mérföldkövek[[#This Row],[Részleg 02]],"")</f>
        <v/>
      </c>
      <c r="G85" s="70" t="str">
        <f>IFERROR(Mérföldkövek[[#This Row],[Részleg 01]],"")</f>
        <v/>
      </c>
      <c r="H85" s="82" t="str">
        <f>IFERROR(Mérföldkövek[[#This Row],[Volumen]],"")</f>
        <v/>
      </c>
      <c r="I85" s="70" t="str">
        <f>IFERROR(Mérföldkövek[[#This Row],[Humánerő]],"")</f>
        <v/>
      </c>
      <c r="J85" s="80" t="str">
        <f>IFERROR(Mérföldkövek[[#This Row],[Egység idő]],"")</f>
        <v/>
      </c>
      <c r="K85" s="80">
        <f>IFERROR(Mérföldkövek[[#This Row],[Tervezett Munkaidő]],"")</f>
        <v>0</v>
      </c>
      <c r="L85" s="67" cm="1">
        <f t="array" aca="1" ref="L8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85" s="67" cm="1">
        <f t="array" aca="1" ref="M8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85" s="67" cm="1">
        <f t="array" aca="1" ref="N8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85" s="67" cm="1">
        <f t="array" aca="1" ref="O8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85" s="67" cm="1">
        <f t="array" aca="1" ref="P8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85" s="67" cm="1">
        <f t="array" aca="1" ref="Q8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85" s="67" cm="1">
        <f t="array" aca="1" ref="R8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85" s="67" cm="1">
        <f t="array" aca="1" ref="S8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85" s="67" cm="1">
        <f t="array" aca="1" ref="T8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85" s="67" cm="1">
        <f t="array" aca="1" ref="U8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85" s="67" cm="1">
        <f t="array" aca="1" ref="V8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85" s="67" cm="1">
        <f t="array" aca="1" ref="W8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85" s="67" cm="1">
        <f t="array" aca="1" ref="X8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85" s="67" cm="1">
        <f t="array" aca="1" ref="Y8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85" s="67" cm="1">
        <f t="array" aca="1" ref="Z8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85" s="67" cm="1">
        <f t="array" aca="1" ref="AA8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85" s="67" cm="1">
        <f t="array" aca="1" ref="AB8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85" s="67" cm="1">
        <f t="array" aca="1" ref="AC8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85" s="67" cm="1">
        <f t="array" aca="1" ref="AD8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85" s="67" cm="1">
        <f t="array" aca="1" ref="AE8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85" s="67" cm="1">
        <f t="array" aca="1" ref="AF8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85" s="67" cm="1">
        <f t="array" aca="1" ref="AG8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85" s="67" cm="1">
        <f t="array" aca="1" ref="AH8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85" s="67" cm="1">
        <f t="array" aca="1" ref="AI8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85" s="67" cm="1">
        <f t="array" aca="1" ref="AJ8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85" s="67" cm="1">
        <f t="array" aca="1" ref="AK8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85" s="67" cm="1">
        <f t="array" aca="1" ref="AL8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85" s="67" cm="1">
        <f t="array" aca="1" ref="AM8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85" s="67" cm="1">
        <f t="array" aca="1" ref="AN8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85" s="67" cm="1">
        <f t="array" aca="1" ref="AO8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85" s="67" cm="1">
        <f t="array" aca="1" ref="AP8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85" s="67" cm="1">
        <f t="array" aca="1" ref="AQ8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85" s="67" cm="1">
        <f t="array" aca="1" ref="AR8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85" s="67" cm="1">
        <f t="array" aca="1" ref="AS8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85" s="67" cm="1">
        <f t="array" aca="1" ref="AT8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85" s="67" cm="1">
        <f t="array" aca="1" ref="AU8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85" s="67" cm="1">
        <f t="array" aca="1" ref="AV8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85" s="67" cm="1">
        <f t="array" aca="1" ref="AW8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85" s="67" cm="1">
        <f t="array" aca="1" ref="AX8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85" s="67" cm="1">
        <f t="array" aca="1" ref="AY8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85" s="67" cm="1">
        <f t="array" aca="1" ref="AZ8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85" s="67" cm="1">
        <f t="array" aca="1" ref="BA8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86" spans="1:53" x14ac:dyDescent="0.3">
      <c r="A86" s="78" t="str">
        <f>IFERROR(Mérföldkövek[[#This Row],[Feladat ID]],"")</f>
        <v>-</v>
      </c>
      <c r="B86" s="70" t="str">
        <f>IFERROR(Mérföldkövek[[#This Row],[Feladat leírás]],"")</f>
        <v/>
      </c>
      <c r="C86" s="71" t="str">
        <f ca="1">IFERROR(Mérföldkövek[[#This Row],[Kezdés]],"")</f>
        <v/>
      </c>
      <c r="D86" s="71" t="str">
        <f ca="1">IFERROR(Mérföldkövek[[#This Row],[Befejezés]],"")</f>
        <v/>
      </c>
      <c r="E86" s="70" t="str">
        <f>IFERROR(Mérföldkövek[[#This Row],[Kockázat]],"")</f>
        <v/>
      </c>
      <c r="F86" s="70" t="str">
        <f>IFERROR(Mérföldkövek[[#This Row],[Részleg 02]],"")</f>
        <v/>
      </c>
      <c r="G86" s="70" t="str">
        <f>IFERROR(Mérföldkövek[[#This Row],[Részleg 01]],"")</f>
        <v/>
      </c>
      <c r="H86" s="82" t="str">
        <f>IFERROR(Mérföldkövek[[#This Row],[Volumen]],"")</f>
        <v/>
      </c>
      <c r="I86" s="70" t="str">
        <f>IFERROR(Mérföldkövek[[#This Row],[Humánerő]],"")</f>
        <v/>
      </c>
      <c r="J86" s="80" t="str">
        <f>IFERROR(Mérföldkövek[[#This Row],[Egység idő]],"")</f>
        <v/>
      </c>
      <c r="K86" s="80">
        <f>IFERROR(Mérföldkövek[[#This Row],[Tervezett Munkaidő]],"")</f>
        <v>0</v>
      </c>
      <c r="L86" s="67" cm="1">
        <f t="array" aca="1" ref="L8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86" s="67" cm="1">
        <f t="array" aca="1" ref="M8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86" s="67" cm="1">
        <f t="array" aca="1" ref="N8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86" s="67" cm="1">
        <f t="array" aca="1" ref="O8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86" s="67" cm="1">
        <f t="array" aca="1" ref="P8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86" s="67" cm="1">
        <f t="array" aca="1" ref="Q8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86" s="67" cm="1">
        <f t="array" aca="1" ref="R8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86" s="67" cm="1">
        <f t="array" aca="1" ref="S8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86" s="67" cm="1">
        <f t="array" aca="1" ref="T8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86" s="67" cm="1">
        <f t="array" aca="1" ref="U8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86" s="67" cm="1">
        <f t="array" aca="1" ref="V8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86" s="67" cm="1">
        <f t="array" aca="1" ref="W8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86" s="67" cm="1">
        <f t="array" aca="1" ref="X8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86" s="67" cm="1">
        <f t="array" aca="1" ref="Y8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86" s="67" cm="1">
        <f t="array" aca="1" ref="Z8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86" s="67" cm="1">
        <f t="array" aca="1" ref="AA8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86" s="67" cm="1">
        <f t="array" aca="1" ref="AB8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86" s="67" cm="1">
        <f t="array" aca="1" ref="AC8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86" s="67" cm="1">
        <f t="array" aca="1" ref="AD8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86" s="67" cm="1">
        <f t="array" aca="1" ref="AE8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86" s="67" cm="1">
        <f t="array" aca="1" ref="AF8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86" s="67" cm="1">
        <f t="array" aca="1" ref="AG8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86" s="67" cm="1">
        <f t="array" aca="1" ref="AH8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86" s="67" cm="1">
        <f t="array" aca="1" ref="AI8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86" s="67" cm="1">
        <f t="array" aca="1" ref="AJ8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86" s="67" cm="1">
        <f t="array" aca="1" ref="AK8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86" s="67" cm="1">
        <f t="array" aca="1" ref="AL8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86" s="67" cm="1">
        <f t="array" aca="1" ref="AM8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86" s="67" cm="1">
        <f t="array" aca="1" ref="AN8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86" s="67" cm="1">
        <f t="array" aca="1" ref="AO8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86" s="67" cm="1">
        <f t="array" aca="1" ref="AP8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86" s="67" cm="1">
        <f t="array" aca="1" ref="AQ8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86" s="67" cm="1">
        <f t="array" aca="1" ref="AR8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86" s="67" cm="1">
        <f t="array" aca="1" ref="AS8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86" s="67" cm="1">
        <f t="array" aca="1" ref="AT8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86" s="67" cm="1">
        <f t="array" aca="1" ref="AU8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86" s="67" cm="1">
        <f t="array" aca="1" ref="AV8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86" s="67" cm="1">
        <f t="array" aca="1" ref="AW8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86" s="67" cm="1">
        <f t="array" aca="1" ref="AX8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86" s="67" cm="1">
        <f t="array" aca="1" ref="AY8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86" s="67" cm="1">
        <f t="array" aca="1" ref="AZ8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86" s="67" cm="1">
        <f t="array" aca="1" ref="BA8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87" spans="1:53" x14ac:dyDescent="0.3">
      <c r="A87" s="78" t="str">
        <f>IFERROR(Mérföldkövek[[#This Row],[Feladat ID]],"")</f>
        <v>-</v>
      </c>
      <c r="B87" s="70" t="str">
        <f>IFERROR(Mérföldkövek[[#This Row],[Feladat leírás]],"")</f>
        <v/>
      </c>
      <c r="C87" s="71" t="str">
        <f ca="1">IFERROR(Mérföldkövek[[#This Row],[Kezdés]],"")</f>
        <v/>
      </c>
      <c r="D87" s="71" t="str">
        <f ca="1">IFERROR(Mérföldkövek[[#This Row],[Befejezés]],"")</f>
        <v/>
      </c>
      <c r="E87" s="70" t="str">
        <f>IFERROR(Mérföldkövek[[#This Row],[Kockázat]],"")</f>
        <v/>
      </c>
      <c r="F87" s="70" t="str">
        <f>IFERROR(Mérföldkövek[[#This Row],[Részleg 02]],"")</f>
        <v/>
      </c>
      <c r="G87" s="70" t="str">
        <f>IFERROR(Mérföldkövek[[#This Row],[Részleg 01]],"")</f>
        <v/>
      </c>
      <c r="H87" s="82" t="str">
        <f>IFERROR(Mérföldkövek[[#This Row],[Volumen]],"")</f>
        <v/>
      </c>
      <c r="I87" s="70" t="str">
        <f>IFERROR(Mérföldkövek[[#This Row],[Humánerő]],"")</f>
        <v/>
      </c>
      <c r="J87" s="80" t="str">
        <f>IFERROR(Mérföldkövek[[#This Row],[Egység idő]],"")</f>
        <v/>
      </c>
      <c r="K87" s="80">
        <f>IFERROR(Mérföldkövek[[#This Row],[Tervezett Munkaidő]],"")</f>
        <v>0</v>
      </c>
      <c r="L87" s="67" cm="1">
        <f t="array" aca="1" ref="L8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87" s="67" cm="1">
        <f t="array" aca="1" ref="M8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87" s="67" cm="1">
        <f t="array" aca="1" ref="N8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87" s="67" cm="1">
        <f t="array" aca="1" ref="O8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87" s="67" cm="1">
        <f t="array" aca="1" ref="P8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87" s="67" cm="1">
        <f t="array" aca="1" ref="Q8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87" s="67" cm="1">
        <f t="array" aca="1" ref="R8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87" s="67" cm="1">
        <f t="array" aca="1" ref="S8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87" s="67" cm="1">
        <f t="array" aca="1" ref="T8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87" s="67" cm="1">
        <f t="array" aca="1" ref="U8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87" s="67" cm="1">
        <f t="array" aca="1" ref="V8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87" s="67" cm="1">
        <f t="array" aca="1" ref="W8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87" s="67" cm="1">
        <f t="array" aca="1" ref="X8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87" s="67" cm="1">
        <f t="array" aca="1" ref="Y8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87" s="67" cm="1">
        <f t="array" aca="1" ref="Z8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87" s="67" cm="1">
        <f t="array" aca="1" ref="AA8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87" s="67" cm="1">
        <f t="array" aca="1" ref="AB8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87" s="67" cm="1">
        <f t="array" aca="1" ref="AC8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87" s="67" cm="1">
        <f t="array" aca="1" ref="AD8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87" s="67" cm="1">
        <f t="array" aca="1" ref="AE8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87" s="67" cm="1">
        <f t="array" aca="1" ref="AF8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87" s="67" cm="1">
        <f t="array" aca="1" ref="AG8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87" s="67" cm="1">
        <f t="array" aca="1" ref="AH8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87" s="67" cm="1">
        <f t="array" aca="1" ref="AI8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87" s="67" cm="1">
        <f t="array" aca="1" ref="AJ8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87" s="67" cm="1">
        <f t="array" aca="1" ref="AK8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87" s="67" cm="1">
        <f t="array" aca="1" ref="AL8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87" s="67" cm="1">
        <f t="array" aca="1" ref="AM8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87" s="67" cm="1">
        <f t="array" aca="1" ref="AN8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87" s="67" cm="1">
        <f t="array" aca="1" ref="AO8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87" s="67" cm="1">
        <f t="array" aca="1" ref="AP8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87" s="67" cm="1">
        <f t="array" aca="1" ref="AQ8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87" s="67" cm="1">
        <f t="array" aca="1" ref="AR8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87" s="67" cm="1">
        <f t="array" aca="1" ref="AS8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87" s="67" cm="1">
        <f t="array" aca="1" ref="AT8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87" s="67" cm="1">
        <f t="array" aca="1" ref="AU8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87" s="67" cm="1">
        <f t="array" aca="1" ref="AV8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87" s="67" cm="1">
        <f t="array" aca="1" ref="AW8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87" s="67" cm="1">
        <f t="array" aca="1" ref="AX8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87" s="67" cm="1">
        <f t="array" aca="1" ref="AY8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87" s="67" cm="1">
        <f t="array" aca="1" ref="AZ8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87" s="67" cm="1">
        <f t="array" aca="1" ref="BA8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88" spans="1:53" x14ac:dyDescent="0.3">
      <c r="A88" s="78" t="str">
        <f>IFERROR(Mérföldkövek[[#This Row],[Feladat ID]],"")</f>
        <v>-</v>
      </c>
      <c r="B88" s="70" t="str">
        <f>IFERROR(Mérföldkövek[[#This Row],[Feladat leírás]],"")</f>
        <v/>
      </c>
      <c r="C88" s="71" t="str">
        <f ca="1">IFERROR(Mérföldkövek[[#This Row],[Kezdés]],"")</f>
        <v/>
      </c>
      <c r="D88" s="71" t="str">
        <f ca="1">IFERROR(Mérföldkövek[[#This Row],[Befejezés]],"")</f>
        <v/>
      </c>
      <c r="E88" s="70" t="str">
        <f>IFERROR(Mérföldkövek[[#This Row],[Kockázat]],"")</f>
        <v/>
      </c>
      <c r="F88" s="70" t="str">
        <f>IFERROR(Mérföldkövek[[#This Row],[Részleg 02]],"")</f>
        <v/>
      </c>
      <c r="G88" s="70" t="str">
        <f>IFERROR(Mérföldkövek[[#This Row],[Részleg 01]],"")</f>
        <v/>
      </c>
      <c r="H88" s="82" t="str">
        <f>IFERROR(Mérföldkövek[[#This Row],[Volumen]],"")</f>
        <v/>
      </c>
      <c r="I88" s="70" t="str">
        <f>IFERROR(Mérföldkövek[[#This Row],[Humánerő]],"")</f>
        <v/>
      </c>
      <c r="J88" s="80" t="str">
        <f>IFERROR(Mérföldkövek[[#This Row],[Egység idő]],"")</f>
        <v/>
      </c>
      <c r="K88" s="80">
        <f>IFERROR(Mérföldkövek[[#This Row],[Tervezett Munkaidő]],"")</f>
        <v>0</v>
      </c>
      <c r="L88" s="67" cm="1">
        <f t="array" aca="1" ref="L8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88" s="67" cm="1">
        <f t="array" aca="1" ref="M8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88" s="67" cm="1">
        <f t="array" aca="1" ref="N8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88" s="67" cm="1">
        <f t="array" aca="1" ref="O8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88" s="67" cm="1">
        <f t="array" aca="1" ref="P8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88" s="67" cm="1">
        <f t="array" aca="1" ref="Q8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88" s="67" cm="1">
        <f t="array" aca="1" ref="R8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88" s="67" cm="1">
        <f t="array" aca="1" ref="S8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88" s="67" cm="1">
        <f t="array" aca="1" ref="T8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88" s="67" cm="1">
        <f t="array" aca="1" ref="U8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88" s="67" cm="1">
        <f t="array" aca="1" ref="V8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88" s="67" cm="1">
        <f t="array" aca="1" ref="W8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88" s="67" cm="1">
        <f t="array" aca="1" ref="X8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88" s="67" cm="1">
        <f t="array" aca="1" ref="Y8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88" s="67" cm="1">
        <f t="array" aca="1" ref="Z8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88" s="67" cm="1">
        <f t="array" aca="1" ref="AA8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88" s="67" cm="1">
        <f t="array" aca="1" ref="AB8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88" s="67" cm="1">
        <f t="array" aca="1" ref="AC8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88" s="67" cm="1">
        <f t="array" aca="1" ref="AD8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88" s="67" cm="1">
        <f t="array" aca="1" ref="AE8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88" s="67" cm="1">
        <f t="array" aca="1" ref="AF8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88" s="67" cm="1">
        <f t="array" aca="1" ref="AG8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88" s="67" cm="1">
        <f t="array" aca="1" ref="AH8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88" s="67" cm="1">
        <f t="array" aca="1" ref="AI8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88" s="67" cm="1">
        <f t="array" aca="1" ref="AJ8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88" s="67" cm="1">
        <f t="array" aca="1" ref="AK8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88" s="67" cm="1">
        <f t="array" aca="1" ref="AL8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88" s="67" cm="1">
        <f t="array" aca="1" ref="AM8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88" s="67" cm="1">
        <f t="array" aca="1" ref="AN8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88" s="67" cm="1">
        <f t="array" aca="1" ref="AO8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88" s="67" cm="1">
        <f t="array" aca="1" ref="AP8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88" s="67" cm="1">
        <f t="array" aca="1" ref="AQ8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88" s="67" cm="1">
        <f t="array" aca="1" ref="AR8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88" s="67" cm="1">
        <f t="array" aca="1" ref="AS8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88" s="67" cm="1">
        <f t="array" aca="1" ref="AT8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88" s="67" cm="1">
        <f t="array" aca="1" ref="AU8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88" s="67" cm="1">
        <f t="array" aca="1" ref="AV8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88" s="67" cm="1">
        <f t="array" aca="1" ref="AW8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88" s="67" cm="1">
        <f t="array" aca="1" ref="AX8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88" s="67" cm="1">
        <f t="array" aca="1" ref="AY8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88" s="67" cm="1">
        <f t="array" aca="1" ref="AZ8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88" s="67" cm="1">
        <f t="array" aca="1" ref="BA8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89" spans="1:53" x14ac:dyDescent="0.3">
      <c r="A89" s="78" t="str">
        <f>IFERROR(Mérföldkövek[[#This Row],[Feladat ID]],"")</f>
        <v>-</v>
      </c>
      <c r="B89" s="70" t="str">
        <f>IFERROR(Mérföldkövek[[#This Row],[Feladat leírás]],"")</f>
        <v/>
      </c>
      <c r="C89" s="71" t="str">
        <f ca="1">IFERROR(Mérföldkövek[[#This Row],[Kezdés]],"")</f>
        <v/>
      </c>
      <c r="D89" s="71" t="str">
        <f ca="1">IFERROR(Mérföldkövek[[#This Row],[Befejezés]],"")</f>
        <v/>
      </c>
      <c r="E89" s="70" t="str">
        <f>IFERROR(Mérföldkövek[[#This Row],[Kockázat]],"")</f>
        <v/>
      </c>
      <c r="F89" s="70" t="str">
        <f>IFERROR(Mérföldkövek[[#This Row],[Részleg 02]],"")</f>
        <v/>
      </c>
      <c r="G89" s="70" t="str">
        <f>IFERROR(Mérföldkövek[[#This Row],[Részleg 01]],"")</f>
        <v/>
      </c>
      <c r="H89" s="82" t="str">
        <f>IFERROR(Mérföldkövek[[#This Row],[Volumen]],"")</f>
        <v/>
      </c>
      <c r="I89" s="70" t="str">
        <f>IFERROR(Mérföldkövek[[#This Row],[Humánerő]],"")</f>
        <v/>
      </c>
      <c r="J89" s="80" t="str">
        <f>IFERROR(Mérföldkövek[[#This Row],[Egység idő]],"")</f>
        <v/>
      </c>
      <c r="K89" s="80">
        <f>IFERROR(Mérföldkövek[[#This Row],[Tervezett Munkaidő]],"")</f>
        <v>0</v>
      </c>
      <c r="L89" s="67" cm="1">
        <f t="array" aca="1" ref="L8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89" s="67" cm="1">
        <f t="array" aca="1" ref="M8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89" s="67" cm="1">
        <f t="array" aca="1" ref="N8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89" s="67" cm="1">
        <f t="array" aca="1" ref="O8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89" s="67" cm="1">
        <f t="array" aca="1" ref="P8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89" s="67" cm="1">
        <f t="array" aca="1" ref="Q8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89" s="67" cm="1">
        <f t="array" aca="1" ref="R8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89" s="67" cm="1">
        <f t="array" aca="1" ref="S8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89" s="67" cm="1">
        <f t="array" aca="1" ref="T8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89" s="67" cm="1">
        <f t="array" aca="1" ref="U8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89" s="67" cm="1">
        <f t="array" aca="1" ref="V8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89" s="67" cm="1">
        <f t="array" aca="1" ref="W8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89" s="67" cm="1">
        <f t="array" aca="1" ref="X8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89" s="67" cm="1">
        <f t="array" aca="1" ref="Y8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89" s="67" cm="1">
        <f t="array" aca="1" ref="Z8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89" s="67" cm="1">
        <f t="array" aca="1" ref="AA8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89" s="67" cm="1">
        <f t="array" aca="1" ref="AB8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89" s="67" cm="1">
        <f t="array" aca="1" ref="AC8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89" s="67" cm="1">
        <f t="array" aca="1" ref="AD8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89" s="67" cm="1">
        <f t="array" aca="1" ref="AE8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89" s="67" cm="1">
        <f t="array" aca="1" ref="AF8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89" s="67" cm="1">
        <f t="array" aca="1" ref="AG8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89" s="67" cm="1">
        <f t="array" aca="1" ref="AH8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89" s="67" cm="1">
        <f t="array" aca="1" ref="AI8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89" s="67" cm="1">
        <f t="array" aca="1" ref="AJ8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89" s="67" cm="1">
        <f t="array" aca="1" ref="AK8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89" s="67" cm="1">
        <f t="array" aca="1" ref="AL8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89" s="67" cm="1">
        <f t="array" aca="1" ref="AM8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89" s="67" cm="1">
        <f t="array" aca="1" ref="AN8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89" s="67" cm="1">
        <f t="array" aca="1" ref="AO8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89" s="67" cm="1">
        <f t="array" aca="1" ref="AP8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89" s="67" cm="1">
        <f t="array" aca="1" ref="AQ8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89" s="67" cm="1">
        <f t="array" aca="1" ref="AR8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89" s="67" cm="1">
        <f t="array" aca="1" ref="AS8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89" s="67" cm="1">
        <f t="array" aca="1" ref="AT8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89" s="67" cm="1">
        <f t="array" aca="1" ref="AU8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89" s="67" cm="1">
        <f t="array" aca="1" ref="AV8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89" s="67" cm="1">
        <f t="array" aca="1" ref="AW8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89" s="67" cm="1">
        <f t="array" aca="1" ref="AX8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89" s="67" cm="1">
        <f t="array" aca="1" ref="AY8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89" s="67" cm="1">
        <f t="array" aca="1" ref="AZ8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89" s="67" cm="1">
        <f t="array" aca="1" ref="BA8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90" spans="1:53" x14ac:dyDescent="0.3">
      <c r="A90" s="78" t="str">
        <f>IFERROR(Mérföldkövek[[#This Row],[Feladat ID]],"")</f>
        <v>-</v>
      </c>
      <c r="B90" s="70" t="str">
        <f>IFERROR(Mérföldkövek[[#This Row],[Feladat leírás]],"")</f>
        <v/>
      </c>
      <c r="C90" s="71" t="str">
        <f ca="1">IFERROR(Mérföldkövek[[#This Row],[Kezdés]],"")</f>
        <v/>
      </c>
      <c r="D90" s="71" t="str">
        <f ca="1">IFERROR(Mérföldkövek[[#This Row],[Befejezés]],"")</f>
        <v/>
      </c>
      <c r="E90" s="70" t="str">
        <f>IFERROR(Mérföldkövek[[#This Row],[Kockázat]],"")</f>
        <v/>
      </c>
      <c r="F90" s="70" t="str">
        <f>IFERROR(Mérföldkövek[[#This Row],[Részleg 02]],"")</f>
        <v/>
      </c>
      <c r="G90" s="70" t="str">
        <f>IFERROR(Mérföldkövek[[#This Row],[Részleg 01]],"")</f>
        <v/>
      </c>
      <c r="H90" s="82" t="str">
        <f>IFERROR(Mérföldkövek[[#This Row],[Volumen]],"")</f>
        <v/>
      </c>
      <c r="I90" s="70" t="str">
        <f>IFERROR(Mérföldkövek[[#This Row],[Humánerő]],"")</f>
        <v/>
      </c>
      <c r="J90" s="80" t="str">
        <f>IFERROR(Mérföldkövek[[#This Row],[Egység idő]],"")</f>
        <v/>
      </c>
      <c r="K90" s="80">
        <f>IFERROR(Mérföldkövek[[#This Row],[Tervezett Munkaidő]],"")</f>
        <v>0</v>
      </c>
      <c r="L90" s="67" cm="1">
        <f t="array" aca="1" ref="L9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90" s="67" cm="1">
        <f t="array" aca="1" ref="M9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90" s="67" cm="1">
        <f t="array" aca="1" ref="N9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90" s="67" cm="1">
        <f t="array" aca="1" ref="O9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90" s="67" cm="1">
        <f t="array" aca="1" ref="P9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90" s="67" cm="1">
        <f t="array" aca="1" ref="Q9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90" s="67" cm="1">
        <f t="array" aca="1" ref="R9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90" s="67" cm="1">
        <f t="array" aca="1" ref="S9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90" s="67" cm="1">
        <f t="array" aca="1" ref="T9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90" s="67" cm="1">
        <f t="array" aca="1" ref="U9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90" s="67" cm="1">
        <f t="array" aca="1" ref="V9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90" s="67" cm="1">
        <f t="array" aca="1" ref="W9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90" s="67" cm="1">
        <f t="array" aca="1" ref="X9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90" s="67" cm="1">
        <f t="array" aca="1" ref="Y9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90" s="67" cm="1">
        <f t="array" aca="1" ref="Z9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90" s="67" cm="1">
        <f t="array" aca="1" ref="AA9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90" s="67" cm="1">
        <f t="array" aca="1" ref="AB9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90" s="67" cm="1">
        <f t="array" aca="1" ref="AC9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90" s="67" cm="1">
        <f t="array" aca="1" ref="AD9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90" s="67" cm="1">
        <f t="array" aca="1" ref="AE9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90" s="67" cm="1">
        <f t="array" aca="1" ref="AF9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90" s="67" cm="1">
        <f t="array" aca="1" ref="AG9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90" s="67" cm="1">
        <f t="array" aca="1" ref="AH9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90" s="67" cm="1">
        <f t="array" aca="1" ref="AI9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90" s="67" cm="1">
        <f t="array" aca="1" ref="AJ9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90" s="67" cm="1">
        <f t="array" aca="1" ref="AK9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90" s="67" cm="1">
        <f t="array" aca="1" ref="AL9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90" s="67" cm="1">
        <f t="array" aca="1" ref="AM9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90" s="67" cm="1">
        <f t="array" aca="1" ref="AN9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90" s="67" cm="1">
        <f t="array" aca="1" ref="AO9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90" s="67" cm="1">
        <f t="array" aca="1" ref="AP9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90" s="67" cm="1">
        <f t="array" aca="1" ref="AQ9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90" s="67" cm="1">
        <f t="array" aca="1" ref="AR9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90" s="67" cm="1">
        <f t="array" aca="1" ref="AS9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90" s="67" cm="1">
        <f t="array" aca="1" ref="AT9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90" s="67" cm="1">
        <f t="array" aca="1" ref="AU9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90" s="67" cm="1">
        <f t="array" aca="1" ref="AV9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90" s="67" cm="1">
        <f t="array" aca="1" ref="AW9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90" s="67" cm="1">
        <f t="array" aca="1" ref="AX9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90" s="67" cm="1">
        <f t="array" aca="1" ref="AY9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90" s="67" cm="1">
        <f t="array" aca="1" ref="AZ9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90" s="67" cm="1">
        <f t="array" aca="1" ref="BA9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91" spans="1:53" x14ac:dyDescent="0.3">
      <c r="A91" s="78" t="str">
        <f>IFERROR(Mérföldkövek[[#This Row],[Feladat ID]],"")</f>
        <v>-</v>
      </c>
      <c r="B91" s="70" t="str">
        <f>IFERROR(Mérföldkövek[[#This Row],[Feladat leírás]],"")</f>
        <v/>
      </c>
      <c r="C91" s="71" t="str">
        <f ca="1">IFERROR(Mérföldkövek[[#This Row],[Kezdés]],"")</f>
        <v/>
      </c>
      <c r="D91" s="71" t="str">
        <f ca="1">IFERROR(Mérföldkövek[[#This Row],[Befejezés]],"")</f>
        <v/>
      </c>
      <c r="E91" s="70" t="str">
        <f>IFERROR(Mérföldkövek[[#This Row],[Kockázat]],"")</f>
        <v/>
      </c>
      <c r="F91" s="70" t="str">
        <f>IFERROR(Mérföldkövek[[#This Row],[Részleg 02]],"")</f>
        <v/>
      </c>
      <c r="G91" s="70" t="str">
        <f>IFERROR(Mérföldkövek[[#This Row],[Részleg 01]],"")</f>
        <v/>
      </c>
      <c r="H91" s="82" t="str">
        <f>IFERROR(Mérföldkövek[[#This Row],[Volumen]],"")</f>
        <v/>
      </c>
      <c r="I91" s="70" t="str">
        <f>IFERROR(Mérföldkövek[[#This Row],[Humánerő]],"")</f>
        <v/>
      </c>
      <c r="J91" s="80" t="str">
        <f>IFERROR(Mérföldkövek[[#This Row],[Egység idő]],"")</f>
        <v/>
      </c>
      <c r="K91" s="80">
        <f>IFERROR(Mérföldkövek[[#This Row],[Tervezett Munkaidő]],"")</f>
        <v>0</v>
      </c>
      <c r="L91" s="67" cm="1">
        <f t="array" aca="1" ref="L9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91" s="67" cm="1">
        <f t="array" aca="1" ref="M9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91" s="67" cm="1">
        <f t="array" aca="1" ref="N9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91" s="67" cm="1">
        <f t="array" aca="1" ref="O9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91" s="67" cm="1">
        <f t="array" aca="1" ref="P9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91" s="67" cm="1">
        <f t="array" aca="1" ref="Q9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91" s="67" cm="1">
        <f t="array" aca="1" ref="R9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91" s="67" cm="1">
        <f t="array" aca="1" ref="S9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91" s="67" cm="1">
        <f t="array" aca="1" ref="T9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91" s="67" cm="1">
        <f t="array" aca="1" ref="U9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91" s="67" cm="1">
        <f t="array" aca="1" ref="V9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91" s="67" cm="1">
        <f t="array" aca="1" ref="W9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91" s="67" cm="1">
        <f t="array" aca="1" ref="X9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91" s="67" cm="1">
        <f t="array" aca="1" ref="Y9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91" s="67" cm="1">
        <f t="array" aca="1" ref="Z9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91" s="67" cm="1">
        <f t="array" aca="1" ref="AA9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91" s="67" cm="1">
        <f t="array" aca="1" ref="AB9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91" s="67" cm="1">
        <f t="array" aca="1" ref="AC9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91" s="67" cm="1">
        <f t="array" aca="1" ref="AD9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91" s="67" cm="1">
        <f t="array" aca="1" ref="AE9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91" s="67" cm="1">
        <f t="array" aca="1" ref="AF9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91" s="67" cm="1">
        <f t="array" aca="1" ref="AG9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91" s="67" cm="1">
        <f t="array" aca="1" ref="AH9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91" s="67" cm="1">
        <f t="array" aca="1" ref="AI9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91" s="67" cm="1">
        <f t="array" aca="1" ref="AJ9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91" s="67" cm="1">
        <f t="array" aca="1" ref="AK9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91" s="67" cm="1">
        <f t="array" aca="1" ref="AL9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91" s="67" cm="1">
        <f t="array" aca="1" ref="AM9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91" s="67" cm="1">
        <f t="array" aca="1" ref="AN9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91" s="67" cm="1">
        <f t="array" aca="1" ref="AO9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91" s="67" cm="1">
        <f t="array" aca="1" ref="AP9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91" s="67" cm="1">
        <f t="array" aca="1" ref="AQ9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91" s="67" cm="1">
        <f t="array" aca="1" ref="AR9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91" s="67" cm="1">
        <f t="array" aca="1" ref="AS9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91" s="67" cm="1">
        <f t="array" aca="1" ref="AT9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91" s="67" cm="1">
        <f t="array" aca="1" ref="AU9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91" s="67" cm="1">
        <f t="array" aca="1" ref="AV9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91" s="67" cm="1">
        <f t="array" aca="1" ref="AW9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91" s="67" cm="1">
        <f t="array" aca="1" ref="AX9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91" s="67" cm="1">
        <f t="array" aca="1" ref="AY9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91" s="67" cm="1">
        <f t="array" aca="1" ref="AZ9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91" s="67" cm="1">
        <f t="array" aca="1" ref="BA9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92" spans="1:53" x14ac:dyDescent="0.3">
      <c r="A92" s="78" t="str">
        <f>IFERROR(Mérföldkövek[[#This Row],[Feladat ID]],"")</f>
        <v>-</v>
      </c>
      <c r="B92" s="70" t="str">
        <f>IFERROR(Mérföldkövek[[#This Row],[Feladat leírás]],"")</f>
        <v/>
      </c>
      <c r="C92" s="71" t="str">
        <f ca="1">IFERROR(Mérföldkövek[[#This Row],[Kezdés]],"")</f>
        <v/>
      </c>
      <c r="D92" s="71" t="str">
        <f ca="1">IFERROR(Mérföldkövek[[#This Row],[Befejezés]],"")</f>
        <v/>
      </c>
      <c r="E92" s="70" t="str">
        <f>IFERROR(Mérföldkövek[[#This Row],[Kockázat]],"")</f>
        <v/>
      </c>
      <c r="F92" s="70" t="str">
        <f>IFERROR(Mérföldkövek[[#This Row],[Részleg 02]],"")</f>
        <v/>
      </c>
      <c r="G92" s="70" t="str">
        <f>IFERROR(Mérföldkövek[[#This Row],[Részleg 01]],"")</f>
        <v/>
      </c>
      <c r="H92" s="82" t="str">
        <f>IFERROR(Mérföldkövek[[#This Row],[Volumen]],"")</f>
        <v/>
      </c>
      <c r="I92" s="70" t="str">
        <f>IFERROR(Mérföldkövek[[#This Row],[Humánerő]],"")</f>
        <v/>
      </c>
      <c r="J92" s="80" t="str">
        <f>IFERROR(Mérföldkövek[[#This Row],[Egység idő]],"")</f>
        <v/>
      </c>
      <c r="K92" s="80">
        <f>IFERROR(Mérföldkövek[[#This Row],[Tervezett Munkaidő]],"")</f>
        <v>0</v>
      </c>
      <c r="L92" s="67" cm="1">
        <f t="array" aca="1" ref="L9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92" s="67" cm="1">
        <f t="array" aca="1" ref="M9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92" s="67" cm="1">
        <f t="array" aca="1" ref="N9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92" s="67" cm="1">
        <f t="array" aca="1" ref="O9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92" s="67" cm="1">
        <f t="array" aca="1" ref="P9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92" s="67" cm="1">
        <f t="array" aca="1" ref="Q9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92" s="67" cm="1">
        <f t="array" aca="1" ref="R9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92" s="67" cm="1">
        <f t="array" aca="1" ref="S9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92" s="67" cm="1">
        <f t="array" aca="1" ref="T9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92" s="67" cm="1">
        <f t="array" aca="1" ref="U9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92" s="67" cm="1">
        <f t="array" aca="1" ref="V9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92" s="67" cm="1">
        <f t="array" aca="1" ref="W9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92" s="67" cm="1">
        <f t="array" aca="1" ref="X9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92" s="67" cm="1">
        <f t="array" aca="1" ref="Y9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92" s="67" cm="1">
        <f t="array" aca="1" ref="Z9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92" s="67" cm="1">
        <f t="array" aca="1" ref="AA9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92" s="67" cm="1">
        <f t="array" aca="1" ref="AB9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92" s="67" cm="1">
        <f t="array" aca="1" ref="AC9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92" s="67" cm="1">
        <f t="array" aca="1" ref="AD9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92" s="67" cm="1">
        <f t="array" aca="1" ref="AE9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92" s="67" cm="1">
        <f t="array" aca="1" ref="AF9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92" s="67" cm="1">
        <f t="array" aca="1" ref="AG9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92" s="67" cm="1">
        <f t="array" aca="1" ref="AH9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92" s="67" cm="1">
        <f t="array" aca="1" ref="AI9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92" s="67" cm="1">
        <f t="array" aca="1" ref="AJ9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92" s="67" cm="1">
        <f t="array" aca="1" ref="AK9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92" s="67" cm="1">
        <f t="array" aca="1" ref="AL9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92" s="67" cm="1">
        <f t="array" aca="1" ref="AM9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92" s="67" cm="1">
        <f t="array" aca="1" ref="AN9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92" s="67" cm="1">
        <f t="array" aca="1" ref="AO9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92" s="67" cm="1">
        <f t="array" aca="1" ref="AP9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92" s="67" cm="1">
        <f t="array" aca="1" ref="AQ9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92" s="67" cm="1">
        <f t="array" aca="1" ref="AR9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92" s="67" cm="1">
        <f t="array" aca="1" ref="AS9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92" s="67" cm="1">
        <f t="array" aca="1" ref="AT9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92" s="67" cm="1">
        <f t="array" aca="1" ref="AU9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92" s="67" cm="1">
        <f t="array" aca="1" ref="AV9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92" s="67" cm="1">
        <f t="array" aca="1" ref="AW9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92" s="67" cm="1">
        <f t="array" aca="1" ref="AX9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92" s="67" cm="1">
        <f t="array" aca="1" ref="AY9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92" s="67" cm="1">
        <f t="array" aca="1" ref="AZ9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92" s="67" cm="1">
        <f t="array" aca="1" ref="BA9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93" spans="1:53" x14ac:dyDescent="0.3">
      <c r="A93" s="78" t="str">
        <f>IFERROR(Mérföldkövek[[#This Row],[Feladat ID]],"")</f>
        <v>-</v>
      </c>
      <c r="B93" s="70" t="str">
        <f>IFERROR(Mérföldkövek[[#This Row],[Feladat leírás]],"")</f>
        <v/>
      </c>
      <c r="C93" s="71" t="str">
        <f ca="1">IFERROR(Mérföldkövek[[#This Row],[Kezdés]],"")</f>
        <v/>
      </c>
      <c r="D93" s="71" t="str">
        <f ca="1">IFERROR(Mérföldkövek[[#This Row],[Befejezés]],"")</f>
        <v/>
      </c>
      <c r="E93" s="70" t="str">
        <f>IFERROR(Mérföldkövek[[#This Row],[Kockázat]],"")</f>
        <v/>
      </c>
      <c r="F93" s="70" t="str">
        <f>IFERROR(Mérföldkövek[[#This Row],[Részleg 02]],"")</f>
        <v/>
      </c>
      <c r="G93" s="70" t="str">
        <f>IFERROR(Mérföldkövek[[#This Row],[Részleg 01]],"")</f>
        <v/>
      </c>
      <c r="H93" s="82" t="str">
        <f>IFERROR(Mérföldkövek[[#This Row],[Volumen]],"")</f>
        <v/>
      </c>
      <c r="I93" s="70" t="str">
        <f>IFERROR(Mérföldkövek[[#This Row],[Humánerő]],"")</f>
        <v/>
      </c>
      <c r="J93" s="80" t="str">
        <f>IFERROR(Mérföldkövek[[#This Row],[Egység idő]],"")</f>
        <v/>
      </c>
      <c r="K93" s="80">
        <f>IFERROR(Mérföldkövek[[#This Row],[Tervezett Munkaidő]],"")</f>
        <v>0</v>
      </c>
      <c r="L93" s="67" cm="1">
        <f t="array" aca="1" ref="L9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93" s="67" cm="1">
        <f t="array" aca="1" ref="M9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93" s="67" cm="1">
        <f t="array" aca="1" ref="N9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93" s="67" cm="1">
        <f t="array" aca="1" ref="O9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93" s="67" cm="1">
        <f t="array" aca="1" ref="P9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93" s="67" cm="1">
        <f t="array" aca="1" ref="Q9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93" s="67" cm="1">
        <f t="array" aca="1" ref="R9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93" s="67" cm="1">
        <f t="array" aca="1" ref="S9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93" s="67" cm="1">
        <f t="array" aca="1" ref="T9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93" s="67" cm="1">
        <f t="array" aca="1" ref="U9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93" s="67" cm="1">
        <f t="array" aca="1" ref="V9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93" s="67" cm="1">
        <f t="array" aca="1" ref="W9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93" s="67" cm="1">
        <f t="array" aca="1" ref="X9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93" s="67" cm="1">
        <f t="array" aca="1" ref="Y9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93" s="67" cm="1">
        <f t="array" aca="1" ref="Z9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93" s="67" cm="1">
        <f t="array" aca="1" ref="AA9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93" s="67" cm="1">
        <f t="array" aca="1" ref="AB9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93" s="67" cm="1">
        <f t="array" aca="1" ref="AC9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93" s="67" cm="1">
        <f t="array" aca="1" ref="AD9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93" s="67" cm="1">
        <f t="array" aca="1" ref="AE9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93" s="67" cm="1">
        <f t="array" aca="1" ref="AF9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93" s="67" cm="1">
        <f t="array" aca="1" ref="AG9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93" s="67" cm="1">
        <f t="array" aca="1" ref="AH9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93" s="67" cm="1">
        <f t="array" aca="1" ref="AI9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93" s="67" cm="1">
        <f t="array" aca="1" ref="AJ9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93" s="67" cm="1">
        <f t="array" aca="1" ref="AK9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93" s="67" cm="1">
        <f t="array" aca="1" ref="AL9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93" s="67" cm="1">
        <f t="array" aca="1" ref="AM9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93" s="67" cm="1">
        <f t="array" aca="1" ref="AN9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93" s="67" cm="1">
        <f t="array" aca="1" ref="AO9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93" s="67" cm="1">
        <f t="array" aca="1" ref="AP9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93" s="67" cm="1">
        <f t="array" aca="1" ref="AQ9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93" s="67" cm="1">
        <f t="array" aca="1" ref="AR9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93" s="67" cm="1">
        <f t="array" aca="1" ref="AS9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93" s="67" cm="1">
        <f t="array" aca="1" ref="AT9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93" s="67" cm="1">
        <f t="array" aca="1" ref="AU9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93" s="67" cm="1">
        <f t="array" aca="1" ref="AV9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93" s="67" cm="1">
        <f t="array" aca="1" ref="AW9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93" s="67" cm="1">
        <f t="array" aca="1" ref="AX9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93" s="67" cm="1">
        <f t="array" aca="1" ref="AY9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93" s="67" cm="1">
        <f t="array" aca="1" ref="AZ9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93" s="67" cm="1">
        <f t="array" aca="1" ref="BA9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94" spans="1:53" x14ac:dyDescent="0.3">
      <c r="A94" s="78" t="str">
        <f>IFERROR(Mérföldkövek[[#This Row],[Feladat ID]],"")</f>
        <v>-</v>
      </c>
      <c r="B94" s="70" t="str">
        <f>IFERROR(Mérföldkövek[[#This Row],[Feladat leírás]],"")</f>
        <v/>
      </c>
      <c r="C94" s="71" t="str">
        <f ca="1">IFERROR(Mérföldkövek[[#This Row],[Kezdés]],"")</f>
        <v/>
      </c>
      <c r="D94" s="71" t="str">
        <f ca="1">IFERROR(Mérföldkövek[[#This Row],[Befejezés]],"")</f>
        <v/>
      </c>
      <c r="E94" s="70" t="str">
        <f>IFERROR(Mérföldkövek[[#This Row],[Kockázat]],"")</f>
        <v/>
      </c>
      <c r="F94" s="70" t="str">
        <f>IFERROR(Mérföldkövek[[#This Row],[Részleg 02]],"")</f>
        <v/>
      </c>
      <c r="G94" s="70" t="str">
        <f>IFERROR(Mérföldkövek[[#This Row],[Részleg 01]],"")</f>
        <v/>
      </c>
      <c r="H94" s="82" t="str">
        <f>IFERROR(Mérföldkövek[[#This Row],[Volumen]],"")</f>
        <v/>
      </c>
      <c r="I94" s="70" t="str">
        <f>IFERROR(Mérföldkövek[[#This Row],[Humánerő]],"")</f>
        <v/>
      </c>
      <c r="J94" s="80" t="str">
        <f>IFERROR(Mérföldkövek[[#This Row],[Egység idő]],"")</f>
        <v/>
      </c>
      <c r="K94" s="80">
        <f>IFERROR(Mérföldkövek[[#This Row],[Tervezett Munkaidő]],"")</f>
        <v>0</v>
      </c>
      <c r="L94" s="67" cm="1">
        <f t="array" aca="1" ref="L9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94" s="67" cm="1">
        <f t="array" aca="1" ref="M9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94" s="67" cm="1">
        <f t="array" aca="1" ref="N9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94" s="67" cm="1">
        <f t="array" aca="1" ref="O9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94" s="67" cm="1">
        <f t="array" aca="1" ref="P9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94" s="67" cm="1">
        <f t="array" aca="1" ref="Q9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94" s="67" cm="1">
        <f t="array" aca="1" ref="R9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94" s="67" cm="1">
        <f t="array" aca="1" ref="S9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94" s="67" cm="1">
        <f t="array" aca="1" ref="T9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94" s="67" cm="1">
        <f t="array" aca="1" ref="U9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94" s="67" cm="1">
        <f t="array" aca="1" ref="V9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94" s="67" cm="1">
        <f t="array" aca="1" ref="W9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94" s="67" cm="1">
        <f t="array" aca="1" ref="X9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94" s="67" cm="1">
        <f t="array" aca="1" ref="Y9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94" s="67" cm="1">
        <f t="array" aca="1" ref="Z9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94" s="67" cm="1">
        <f t="array" aca="1" ref="AA9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94" s="67" cm="1">
        <f t="array" aca="1" ref="AB9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94" s="67" cm="1">
        <f t="array" aca="1" ref="AC9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94" s="67" cm="1">
        <f t="array" aca="1" ref="AD9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94" s="67" cm="1">
        <f t="array" aca="1" ref="AE9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94" s="67" cm="1">
        <f t="array" aca="1" ref="AF9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94" s="67" cm="1">
        <f t="array" aca="1" ref="AG9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94" s="67" cm="1">
        <f t="array" aca="1" ref="AH9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94" s="67" cm="1">
        <f t="array" aca="1" ref="AI9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94" s="67" cm="1">
        <f t="array" aca="1" ref="AJ9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94" s="67" cm="1">
        <f t="array" aca="1" ref="AK9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94" s="67" cm="1">
        <f t="array" aca="1" ref="AL9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94" s="67" cm="1">
        <f t="array" aca="1" ref="AM9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94" s="67" cm="1">
        <f t="array" aca="1" ref="AN9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94" s="67" cm="1">
        <f t="array" aca="1" ref="AO9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94" s="67" cm="1">
        <f t="array" aca="1" ref="AP9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94" s="67" cm="1">
        <f t="array" aca="1" ref="AQ9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94" s="67" cm="1">
        <f t="array" aca="1" ref="AR9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94" s="67" cm="1">
        <f t="array" aca="1" ref="AS9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94" s="67" cm="1">
        <f t="array" aca="1" ref="AT9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94" s="67" cm="1">
        <f t="array" aca="1" ref="AU9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94" s="67" cm="1">
        <f t="array" aca="1" ref="AV9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94" s="67" cm="1">
        <f t="array" aca="1" ref="AW9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94" s="67" cm="1">
        <f t="array" aca="1" ref="AX9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94" s="67" cm="1">
        <f t="array" aca="1" ref="AY9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94" s="67" cm="1">
        <f t="array" aca="1" ref="AZ9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94" s="67" cm="1">
        <f t="array" aca="1" ref="BA9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95" spans="1:53" x14ac:dyDescent="0.3">
      <c r="A95" s="78" t="str">
        <f>IFERROR(Mérföldkövek[[#This Row],[Feladat ID]],"")</f>
        <v>-</v>
      </c>
      <c r="B95" s="70" t="str">
        <f>IFERROR(Mérföldkövek[[#This Row],[Feladat leírás]],"")</f>
        <v/>
      </c>
      <c r="C95" s="71" t="str">
        <f ca="1">IFERROR(Mérföldkövek[[#This Row],[Kezdés]],"")</f>
        <v/>
      </c>
      <c r="D95" s="71" t="str">
        <f ca="1">IFERROR(Mérföldkövek[[#This Row],[Befejezés]],"")</f>
        <v/>
      </c>
      <c r="E95" s="70" t="str">
        <f>IFERROR(Mérföldkövek[[#This Row],[Kockázat]],"")</f>
        <v/>
      </c>
      <c r="F95" s="70" t="str">
        <f>IFERROR(Mérföldkövek[[#This Row],[Részleg 02]],"")</f>
        <v/>
      </c>
      <c r="G95" s="70" t="str">
        <f>IFERROR(Mérföldkövek[[#This Row],[Részleg 01]],"")</f>
        <v/>
      </c>
      <c r="H95" s="82" t="str">
        <f>IFERROR(Mérföldkövek[[#This Row],[Volumen]],"")</f>
        <v/>
      </c>
      <c r="I95" s="70" t="str">
        <f>IFERROR(Mérföldkövek[[#This Row],[Humánerő]],"")</f>
        <v/>
      </c>
      <c r="J95" s="80" t="str">
        <f>IFERROR(Mérföldkövek[[#This Row],[Egység idő]],"")</f>
        <v/>
      </c>
      <c r="K95" s="80">
        <f>IFERROR(Mérföldkövek[[#This Row],[Tervezett Munkaidő]],"")</f>
        <v>0</v>
      </c>
      <c r="L95" s="67" cm="1">
        <f t="array" aca="1" ref="L9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95" s="67" cm="1">
        <f t="array" aca="1" ref="M9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95" s="67" cm="1">
        <f t="array" aca="1" ref="N9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95" s="67" cm="1">
        <f t="array" aca="1" ref="O9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95" s="67" cm="1">
        <f t="array" aca="1" ref="P9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95" s="67" cm="1">
        <f t="array" aca="1" ref="Q9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95" s="67" cm="1">
        <f t="array" aca="1" ref="R9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95" s="67" cm="1">
        <f t="array" aca="1" ref="S9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95" s="67" cm="1">
        <f t="array" aca="1" ref="T9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95" s="67" cm="1">
        <f t="array" aca="1" ref="U9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95" s="67" cm="1">
        <f t="array" aca="1" ref="V9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95" s="67" cm="1">
        <f t="array" aca="1" ref="W9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95" s="67" cm="1">
        <f t="array" aca="1" ref="X9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95" s="67" cm="1">
        <f t="array" aca="1" ref="Y9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95" s="67" cm="1">
        <f t="array" aca="1" ref="Z9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95" s="67" cm="1">
        <f t="array" aca="1" ref="AA9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95" s="67" cm="1">
        <f t="array" aca="1" ref="AB9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95" s="67" cm="1">
        <f t="array" aca="1" ref="AC9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95" s="67" cm="1">
        <f t="array" aca="1" ref="AD9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95" s="67" cm="1">
        <f t="array" aca="1" ref="AE9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95" s="67" cm="1">
        <f t="array" aca="1" ref="AF9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95" s="67" cm="1">
        <f t="array" aca="1" ref="AG9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95" s="67" cm="1">
        <f t="array" aca="1" ref="AH9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95" s="67" cm="1">
        <f t="array" aca="1" ref="AI9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95" s="67" cm="1">
        <f t="array" aca="1" ref="AJ9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95" s="67" cm="1">
        <f t="array" aca="1" ref="AK9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95" s="67" cm="1">
        <f t="array" aca="1" ref="AL9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95" s="67" cm="1">
        <f t="array" aca="1" ref="AM9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95" s="67" cm="1">
        <f t="array" aca="1" ref="AN9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95" s="67" cm="1">
        <f t="array" aca="1" ref="AO9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95" s="67" cm="1">
        <f t="array" aca="1" ref="AP9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95" s="67" cm="1">
        <f t="array" aca="1" ref="AQ9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95" s="67" cm="1">
        <f t="array" aca="1" ref="AR9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95" s="67" cm="1">
        <f t="array" aca="1" ref="AS9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95" s="67" cm="1">
        <f t="array" aca="1" ref="AT9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95" s="67" cm="1">
        <f t="array" aca="1" ref="AU9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95" s="67" cm="1">
        <f t="array" aca="1" ref="AV9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95" s="67" cm="1">
        <f t="array" aca="1" ref="AW9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95" s="67" cm="1">
        <f t="array" aca="1" ref="AX9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95" s="67" cm="1">
        <f t="array" aca="1" ref="AY9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95" s="67" cm="1">
        <f t="array" aca="1" ref="AZ9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95" s="67" cm="1">
        <f t="array" aca="1" ref="BA9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96" spans="1:53" x14ac:dyDescent="0.3">
      <c r="A96" s="78" t="str">
        <f>IFERROR(Mérföldkövek[[#This Row],[Feladat ID]],"")</f>
        <v>-</v>
      </c>
      <c r="B96" s="70" t="str">
        <f>IFERROR(Mérföldkövek[[#This Row],[Feladat leírás]],"")</f>
        <v/>
      </c>
      <c r="C96" s="71" t="str">
        <f ca="1">IFERROR(Mérföldkövek[[#This Row],[Kezdés]],"")</f>
        <v/>
      </c>
      <c r="D96" s="71" t="str">
        <f ca="1">IFERROR(Mérföldkövek[[#This Row],[Befejezés]],"")</f>
        <v/>
      </c>
      <c r="E96" s="70" t="str">
        <f>IFERROR(Mérföldkövek[[#This Row],[Kockázat]],"")</f>
        <v/>
      </c>
      <c r="F96" s="70" t="str">
        <f>IFERROR(Mérföldkövek[[#This Row],[Részleg 02]],"")</f>
        <v/>
      </c>
      <c r="G96" s="70" t="str">
        <f>IFERROR(Mérföldkövek[[#This Row],[Részleg 01]],"")</f>
        <v/>
      </c>
      <c r="H96" s="82" t="str">
        <f>IFERROR(Mérföldkövek[[#This Row],[Volumen]],"")</f>
        <v/>
      </c>
      <c r="I96" s="70" t="str">
        <f>IFERROR(Mérföldkövek[[#This Row],[Humánerő]],"")</f>
        <v/>
      </c>
      <c r="J96" s="80" t="str">
        <f>IFERROR(Mérföldkövek[[#This Row],[Egység idő]],"")</f>
        <v/>
      </c>
      <c r="K96" s="80">
        <f>IFERROR(Mérföldkövek[[#This Row],[Tervezett Munkaidő]],"")</f>
        <v>0</v>
      </c>
      <c r="L96" s="67" cm="1">
        <f t="array" aca="1" ref="L9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96" s="67" cm="1">
        <f t="array" aca="1" ref="M9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96" s="67" cm="1">
        <f t="array" aca="1" ref="N9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96" s="67" cm="1">
        <f t="array" aca="1" ref="O9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96" s="67" cm="1">
        <f t="array" aca="1" ref="P9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96" s="67" cm="1">
        <f t="array" aca="1" ref="Q9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96" s="67" cm="1">
        <f t="array" aca="1" ref="R9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96" s="67" cm="1">
        <f t="array" aca="1" ref="S9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96" s="67" cm="1">
        <f t="array" aca="1" ref="T9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96" s="67" cm="1">
        <f t="array" aca="1" ref="U9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96" s="67" cm="1">
        <f t="array" aca="1" ref="V9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96" s="67" cm="1">
        <f t="array" aca="1" ref="W9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96" s="67" cm="1">
        <f t="array" aca="1" ref="X9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96" s="67" cm="1">
        <f t="array" aca="1" ref="Y9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96" s="67" cm="1">
        <f t="array" aca="1" ref="Z9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96" s="67" cm="1">
        <f t="array" aca="1" ref="AA9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96" s="67" cm="1">
        <f t="array" aca="1" ref="AB9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96" s="67" cm="1">
        <f t="array" aca="1" ref="AC9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96" s="67" cm="1">
        <f t="array" aca="1" ref="AD9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96" s="67" cm="1">
        <f t="array" aca="1" ref="AE9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96" s="67" cm="1">
        <f t="array" aca="1" ref="AF9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96" s="67" cm="1">
        <f t="array" aca="1" ref="AG9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96" s="67" cm="1">
        <f t="array" aca="1" ref="AH9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96" s="67" cm="1">
        <f t="array" aca="1" ref="AI9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96" s="67" cm="1">
        <f t="array" aca="1" ref="AJ9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96" s="67" cm="1">
        <f t="array" aca="1" ref="AK9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96" s="67" cm="1">
        <f t="array" aca="1" ref="AL9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96" s="67" cm="1">
        <f t="array" aca="1" ref="AM9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96" s="67" cm="1">
        <f t="array" aca="1" ref="AN9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96" s="67" cm="1">
        <f t="array" aca="1" ref="AO9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96" s="67" cm="1">
        <f t="array" aca="1" ref="AP9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96" s="67" cm="1">
        <f t="array" aca="1" ref="AQ9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96" s="67" cm="1">
        <f t="array" aca="1" ref="AR9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96" s="67" cm="1">
        <f t="array" aca="1" ref="AS9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96" s="67" cm="1">
        <f t="array" aca="1" ref="AT9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96" s="67" cm="1">
        <f t="array" aca="1" ref="AU9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96" s="67" cm="1">
        <f t="array" aca="1" ref="AV9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96" s="67" cm="1">
        <f t="array" aca="1" ref="AW9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96" s="67" cm="1">
        <f t="array" aca="1" ref="AX9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96" s="67" cm="1">
        <f t="array" aca="1" ref="AY9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96" s="67" cm="1">
        <f t="array" aca="1" ref="AZ9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96" s="67" cm="1">
        <f t="array" aca="1" ref="BA9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97" spans="1:53" x14ac:dyDescent="0.3">
      <c r="A97" s="78" t="str">
        <f>IFERROR(Mérföldkövek[[#This Row],[Feladat ID]],"")</f>
        <v>-</v>
      </c>
      <c r="B97" s="70" t="str">
        <f>IFERROR(Mérföldkövek[[#This Row],[Feladat leírás]],"")</f>
        <v/>
      </c>
      <c r="C97" s="71" t="str">
        <f ca="1">IFERROR(Mérföldkövek[[#This Row],[Kezdés]],"")</f>
        <v/>
      </c>
      <c r="D97" s="71" t="str">
        <f ca="1">IFERROR(Mérföldkövek[[#This Row],[Befejezés]],"")</f>
        <v/>
      </c>
      <c r="E97" s="70" t="str">
        <f>IFERROR(Mérföldkövek[[#This Row],[Kockázat]],"")</f>
        <v/>
      </c>
      <c r="F97" s="70" t="str">
        <f>IFERROR(Mérföldkövek[[#This Row],[Részleg 02]],"")</f>
        <v/>
      </c>
      <c r="G97" s="70" t="str">
        <f>IFERROR(Mérföldkövek[[#This Row],[Részleg 01]],"")</f>
        <v/>
      </c>
      <c r="H97" s="82" t="str">
        <f>IFERROR(Mérföldkövek[[#This Row],[Volumen]],"")</f>
        <v/>
      </c>
      <c r="I97" s="70" t="str">
        <f>IFERROR(Mérföldkövek[[#This Row],[Humánerő]],"")</f>
        <v/>
      </c>
      <c r="J97" s="80" t="str">
        <f>IFERROR(Mérföldkövek[[#This Row],[Egység idő]],"")</f>
        <v/>
      </c>
      <c r="K97" s="80">
        <f>IFERROR(Mérföldkövek[[#This Row],[Tervezett Munkaidő]],"")</f>
        <v>0</v>
      </c>
      <c r="L97" s="67" cm="1">
        <f t="array" aca="1" ref="L9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97" s="67" cm="1">
        <f t="array" aca="1" ref="M9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97" s="67" cm="1">
        <f t="array" aca="1" ref="N9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97" s="67" cm="1">
        <f t="array" aca="1" ref="O9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97" s="67" cm="1">
        <f t="array" aca="1" ref="P9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97" s="67" cm="1">
        <f t="array" aca="1" ref="Q9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97" s="67" cm="1">
        <f t="array" aca="1" ref="R9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97" s="67" cm="1">
        <f t="array" aca="1" ref="S9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97" s="67" cm="1">
        <f t="array" aca="1" ref="T9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97" s="67" cm="1">
        <f t="array" aca="1" ref="U9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97" s="67" cm="1">
        <f t="array" aca="1" ref="V9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97" s="67" cm="1">
        <f t="array" aca="1" ref="W9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97" s="67" cm="1">
        <f t="array" aca="1" ref="X9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97" s="67" cm="1">
        <f t="array" aca="1" ref="Y9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97" s="67" cm="1">
        <f t="array" aca="1" ref="Z9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97" s="67" cm="1">
        <f t="array" aca="1" ref="AA9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97" s="67" cm="1">
        <f t="array" aca="1" ref="AB9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97" s="67" cm="1">
        <f t="array" aca="1" ref="AC9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97" s="67" cm="1">
        <f t="array" aca="1" ref="AD9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97" s="67" cm="1">
        <f t="array" aca="1" ref="AE9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97" s="67" cm="1">
        <f t="array" aca="1" ref="AF9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97" s="67" cm="1">
        <f t="array" aca="1" ref="AG9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97" s="67" cm="1">
        <f t="array" aca="1" ref="AH9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97" s="67" cm="1">
        <f t="array" aca="1" ref="AI9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97" s="67" cm="1">
        <f t="array" aca="1" ref="AJ9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97" s="67" cm="1">
        <f t="array" aca="1" ref="AK9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97" s="67" cm="1">
        <f t="array" aca="1" ref="AL9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97" s="67" cm="1">
        <f t="array" aca="1" ref="AM9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97" s="67" cm="1">
        <f t="array" aca="1" ref="AN9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97" s="67" cm="1">
        <f t="array" aca="1" ref="AO9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97" s="67" cm="1">
        <f t="array" aca="1" ref="AP9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97" s="67" cm="1">
        <f t="array" aca="1" ref="AQ9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97" s="67" cm="1">
        <f t="array" aca="1" ref="AR9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97" s="67" cm="1">
        <f t="array" aca="1" ref="AS9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97" s="67" cm="1">
        <f t="array" aca="1" ref="AT9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97" s="67" cm="1">
        <f t="array" aca="1" ref="AU9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97" s="67" cm="1">
        <f t="array" aca="1" ref="AV9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97" s="67" cm="1">
        <f t="array" aca="1" ref="AW9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97" s="67" cm="1">
        <f t="array" aca="1" ref="AX9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97" s="67" cm="1">
        <f t="array" aca="1" ref="AY9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97" s="67" cm="1">
        <f t="array" aca="1" ref="AZ9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97" s="67" cm="1">
        <f t="array" aca="1" ref="BA9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98" spans="1:53" x14ac:dyDescent="0.3">
      <c r="A98" s="78" t="str">
        <f>IFERROR(Mérföldkövek[[#This Row],[Feladat ID]],"")</f>
        <v>-</v>
      </c>
      <c r="B98" s="70" t="str">
        <f>IFERROR(Mérföldkövek[[#This Row],[Feladat leírás]],"")</f>
        <v/>
      </c>
      <c r="C98" s="71" t="str">
        <f ca="1">IFERROR(Mérföldkövek[[#This Row],[Kezdés]],"")</f>
        <v/>
      </c>
      <c r="D98" s="71" t="str">
        <f ca="1">IFERROR(Mérföldkövek[[#This Row],[Befejezés]],"")</f>
        <v/>
      </c>
      <c r="E98" s="70" t="str">
        <f>IFERROR(Mérföldkövek[[#This Row],[Kockázat]],"")</f>
        <v/>
      </c>
      <c r="F98" s="70" t="str">
        <f>IFERROR(Mérföldkövek[[#This Row],[Részleg 02]],"")</f>
        <v/>
      </c>
      <c r="G98" s="70" t="str">
        <f>IFERROR(Mérföldkövek[[#This Row],[Részleg 01]],"")</f>
        <v/>
      </c>
      <c r="H98" s="82" t="str">
        <f>IFERROR(Mérföldkövek[[#This Row],[Volumen]],"")</f>
        <v/>
      </c>
      <c r="I98" s="70" t="str">
        <f>IFERROR(Mérföldkövek[[#This Row],[Humánerő]],"")</f>
        <v/>
      </c>
      <c r="J98" s="80" t="str">
        <f>IFERROR(Mérföldkövek[[#This Row],[Egység idő]],"")</f>
        <v/>
      </c>
      <c r="K98" s="80">
        <f>IFERROR(Mérföldkövek[[#This Row],[Tervezett Munkaidő]],"")</f>
        <v>0</v>
      </c>
      <c r="L98" s="67" cm="1">
        <f t="array" aca="1" ref="L9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98" s="67" cm="1">
        <f t="array" aca="1" ref="M9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98" s="67" cm="1">
        <f t="array" aca="1" ref="N9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98" s="67" cm="1">
        <f t="array" aca="1" ref="O9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98" s="67" cm="1">
        <f t="array" aca="1" ref="P9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98" s="67" cm="1">
        <f t="array" aca="1" ref="Q9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98" s="67" cm="1">
        <f t="array" aca="1" ref="R9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98" s="67" cm="1">
        <f t="array" aca="1" ref="S9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98" s="67" cm="1">
        <f t="array" aca="1" ref="T9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98" s="67" cm="1">
        <f t="array" aca="1" ref="U9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98" s="67" cm="1">
        <f t="array" aca="1" ref="V9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98" s="67" cm="1">
        <f t="array" aca="1" ref="W9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98" s="67" cm="1">
        <f t="array" aca="1" ref="X9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98" s="67" cm="1">
        <f t="array" aca="1" ref="Y9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98" s="67" cm="1">
        <f t="array" aca="1" ref="Z9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98" s="67" cm="1">
        <f t="array" aca="1" ref="AA9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98" s="67" cm="1">
        <f t="array" aca="1" ref="AB9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98" s="67" cm="1">
        <f t="array" aca="1" ref="AC9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98" s="67" cm="1">
        <f t="array" aca="1" ref="AD9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98" s="67" cm="1">
        <f t="array" aca="1" ref="AE9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98" s="67" cm="1">
        <f t="array" aca="1" ref="AF9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98" s="67" cm="1">
        <f t="array" aca="1" ref="AG9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98" s="67" cm="1">
        <f t="array" aca="1" ref="AH9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98" s="67" cm="1">
        <f t="array" aca="1" ref="AI9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98" s="67" cm="1">
        <f t="array" aca="1" ref="AJ9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98" s="67" cm="1">
        <f t="array" aca="1" ref="AK9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98" s="67" cm="1">
        <f t="array" aca="1" ref="AL9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98" s="67" cm="1">
        <f t="array" aca="1" ref="AM9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98" s="67" cm="1">
        <f t="array" aca="1" ref="AN9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98" s="67" cm="1">
        <f t="array" aca="1" ref="AO9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98" s="67" cm="1">
        <f t="array" aca="1" ref="AP9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98" s="67" cm="1">
        <f t="array" aca="1" ref="AQ9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98" s="67" cm="1">
        <f t="array" aca="1" ref="AR9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98" s="67" cm="1">
        <f t="array" aca="1" ref="AS9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98" s="67" cm="1">
        <f t="array" aca="1" ref="AT9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98" s="67" cm="1">
        <f t="array" aca="1" ref="AU9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98" s="67" cm="1">
        <f t="array" aca="1" ref="AV9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98" s="67" cm="1">
        <f t="array" aca="1" ref="AW9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98" s="67" cm="1">
        <f t="array" aca="1" ref="AX9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98" s="67" cm="1">
        <f t="array" aca="1" ref="AY9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98" s="67" cm="1">
        <f t="array" aca="1" ref="AZ9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98" s="67" cm="1">
        <f t="array" aca="1" ref="BA9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99" spans="1:53" x14ac:dyDescent="0.3">
      <c r="A99" s="78" t="str">
        <f>IFERROR(Mérföldkövek[[#This Row],[Feladat ID]],"")</f>
        <v>-</v>
      </c>
      <c r="B99" s="70" t="str">
        <f>IFERROR(Mérföldkövek[[#This Row],[Feladat leírás]],"")</f>
        <v/>
      </c>
      <c r="C99" s="71" t="str">
        <f ca="1">IFERROR(Mérföldkövek[[#This Row],[Kezdés]],"")</f>
        <v/>
      </c>
      <c r="D99" s="71" t="str">
        <f ca="1">IFERROR(Mérföldkövek[[#This Row],[Befejezés]],"")</f>
        <v/>
      </c>
      <c r="E99" s="70" t="str">
        <f>IFERROR(Mérföldkövek[[#This Row],[Kockázat]],"")</f>
        <v/>
      </c>
      <c r="F99" s="70" t="str">
        <f>IFERROR(Mérföldkövek[[#This Row],[Részleg 02]],"")</f>
        <v/>
      </c>
      <c r="G99" s="70" t="str">
        <f>IFERROR(Mérföldkövek[[#This Row],[Részleg 01]],"")</f>
        <v/>
      </c>
      <c r="H99" s="82" t="str">
        <f>IFERROR(Mérföldkövek[[#This Row],[Volumen]],"")</f>
        <v/>
      </c>
      <c r="I99" s="70" t="str">
        <f>IFERROR(Mérföldkövek[[#This Row],[Humánerő]],"")</f>
        <v/>
      </c>
      <c r="J99" s="80" t="str">
        <f>IFERROR(Mérföldkövek[[#This Row],[Egység idő]],"")</f>
        <v/>
      </c>
      <c r="K99" s="80">
        <f>IFERROR(Mérföldkövek[[#This Row],[Tervezett Munkaidő]],"")</f>
        <v>0</v>
      </c>
      <c r="L99" s="67" cm="1">
        <f t="array" aca="1" ref="L9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99" s="67" cm="1">
        <f t="array" aca="1" ref="M9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99" s="67" cm="1">
        <f t="array" aca="1" ref="N9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99" s="67" cm="1">
        <f t="array" aca="1" ref="O9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99" s="67" cm="1">
        <f t="array" aca="1" ref="P9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99" s="67" cm="1">
        <f t="array" aca="1" ref="Q9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99" s="67" cm="1">
        <f t="array" aca="1" ref="R9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99" s="67" cm="1">
        <f t="array" aca="1" ref="S9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99" s="67" cm="1">
        <f t="array" aca="1" ref="T9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99" s="67" cm="1">
        <f t="array" aca="1" ref="U9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99" s="67" cm="1">
        <f t="array" aca="1" ref="V9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99" s="67" cm="1">
        <f t="array" aca="1" ref="W9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99" s="67" cm="1">
        <f t="array" aca="1" ref="X9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99" s="67" cm="1">
        <f t="array" aca="1" ref="Y9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99" s="67" cm="1">
        <f t="array" aca="1" ref="Z9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99" s="67" cm="1">
        <f t="array" aca="1" ref="AA9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99" s="67" cm="1">
        <f t="array" aca="1" ref="AB9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99" s="67" cm="1">
        <f t="array" aca="1" ref="AC9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99" s="67" cm="1">
        <f t="array" aca="1" ref="AD9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99" s="67" cm="1">
        <f t="array" aca="1" ref="AE9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99" s="67" cm="1">
        <f t="array" aca="1" ref="AF9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99" s="67" cm="1">
        <f t="array" aca="1" ref="AG9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99" s="67" cm="1">
        <f t="array" aca="1" ref="AH9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99" s="67" cm="1">
        <f t="array" aca="1" ref="AI9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99" s="67" cm="1">
        <f t="array" aca="1" ref="AJ9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99" s="67" cm="1">
        <f t="array" aca="1" ref="AK9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99" s="67" cm="1">
        <f t="array" aca="1" ref="AL9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99" s="67" cm="1">
        <f t="array" aca="1" ref="AM9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99" s="67" cm="1">
        <f t="array" aca="1" ref="AN9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99" s="67" cm="1">
        <f t="array" aca="1" ref="AO9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99" s="67" cm="1">
        <f t="array" aca="1" ref="AP9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99" s="67" cm="1">
        <f t="array" aca="1" ref="AQ9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99" s="67" cm="1">
        <f t="array" aca="1" ref="AR9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99" s="67" cm="1">
        <f t="array" aca="1" ref="AS9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99" s="67" cm="1">
        <f t="array" aca="1" ref="AT9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99" s="67" cm="1">
        <f t="array" aca="1" ref="AU9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99" s="67" cm="1">
        <f t="array" aca="1" ref="AV9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99" s="67" cm="1">
        <f t="array" aca="1" ref="AW9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99" s="67" cm="1">
        <f t="array" aca="1" ref="AX9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99" s="67" cm="1">
        <f t="array" aca="1" ref="AY9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99" s="67" cm="1">
        <f t="array" aca="1" ref="AZ9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99" s="67" cm="1">
        <f t="array" aca="1" ref="BA9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00" spans="1:53" x14ac:dyDescent="0.3">
      <c r="A100" s="78" t="str">
        <f>IFERROR(Mérföldkövek[[#This Row],[Feladat ID]],"")</f>
        <v>-</v>
      </c>
      <c r="B100" s="70" t="str">
        <f>IFERROR(Mérföldkövek[[#This Row],[Feladat leírás]],"")</f>
        <v/>
      </c>
      <c r="C100" s="71" t="str">
        <f ca="1">IFERROR(Mérföldkövek[[#This Row],[Kezdés]],"")</f>
        <v/>
      </c>
      <c r="D100" s="71" t="str">
        <f ca="1">IFERROR(Mérföldkövek[[#This Row],[Befejezés]],"")</f>
        <v/>
      </c>
      <c r="E100" s="70" t="str">
        <f>IFERROR(Mérföldkövek[[#This Row],[Kockázat]],"")</f>
        <v/>
      </c>
      <c r="F100" s="70" t="str">
        <f>IFERROR(Mérföldkövek[[#This Row],[Részleg 02]],"")</f>
        <v/>
      </c>
      <c r="G100" s="70" t="str">
        <f>IFERROR(Mérföldkövek[[#This Row],[Részleg 01]],"")</f>
        <v/>
      </c>
      <c r="H100" s="82" t="str">
        <f>IFERROR(Mérföldkövek[[#This Row],[Volumen]],"")</f>
        <v/>
      </c>
      <c r="I100" s="70" t="str">
        <f>IFERROR(Mérföldkövek[[#This Row],[Humánerő]],"")</f>
        <v/>
      </c>
      <c r="J100" s="80" t="str">
        <f>IFERROR(Mérföldkövek[[#This Row],[Egység idő]],"")</f>
        <v/>
      </c>
      <c r="K100" s="80">
        <f>IFERROR(Mérföldkövek[[#This Row],[Tervezett Munkaidő]],"")</f>
        <v>0</v>
      </c>
      <c r="L100" s="67" cm="1">
        <f t="array" aca="1" ref="L10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00" s="67" cm="1">
        <f t="array" aca="1" ref="M10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00" s="67" cm="1">
        <f t="array" aca="1" ref="N10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00" s="67" cm="1">
        <f t="array" aca="1" ref="O10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00" s="67" cm="1">
        <f t="array" aca="1" ref="P10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00" s="67" cm="1">
        <f t="array" aca="1" ref="Q10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00" s="67" cm="1">
        <f t="array" aca="1" ref="R10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00" s="67" cm="1">
        <f t="array" aca="1" ref="S10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00" s="67" cm="1">
        <f t="array" aca="1" ref="T10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00" s="67" cm="1">
        <f t="array" aca="1" ref="U10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00" s="67" cm="1">
        <f t="array" aca="1" ref="V10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00" s="67" cm="1">
        <f t="array" aca="1" ref="W10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00" s="67" cm="1">
        <f t="array" aca="1" ref="X10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00" s="67" cm="1">
        <f t="array" aca="1" ref="Y10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00" s="67" cm="1">
        <f t="array" aca="1" ref="Z10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00" s="67" cm="1">
        <f t="array" aca="1" ref="AA10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00" s="67" cm="1">
        <f t="array" aca="1" ref="AB10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00" s="67" cm="1">
        <f t="array" aca="1" ref="AC10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00" s="67" cm="1">
        <f t="array" aca="1" ref="AD10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00" s="67" cm="1">
        <f t="array" aca="1" ref="AE10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00" s="67" cm="1">
        <f t="array" aca="1" ref="AF10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00" s="67" cm="1">
        <f t="array" aca="1" ref="AG10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00" s="67" cm="1">
        <f t="array" aca="1" ref="AH10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00" s="67" cm="1">
        <f t="array" aca="1" ref="AI10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00" s="67" cm="1">
        <f t="array" aca="1" ref="AJ10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00" s="67" cm="1">
        <f t="array" aca="1" ref="AK10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00" s="67" cm="1">
        <f t="array" aca="1" ref="AL10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00" s="67" cm="1">
        <f t="array" aca="1" ref="AM10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00" s="67" cm="1">
        <f t="array" aca="1" ref="AN10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00" s="67" cm="1">
        <f t="array" aca="1" ref="AO10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00" s="67" cm="1">
        <f t="array" aca="1" ref="AP10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00" s="67" cm="1">
        <f t="array" aca="1" ref="AQ10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00" s="67" cm="1">
        <f t="array" aca="1" ref="AR10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00" s="67" cm="1">
        <f t="array" aca="1" ref="AS10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00" s="67" cm="1">
        <f t="array" aca="1" ref="AT10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00" s="67" cm="1">
        <f t="array" aca="1" ref="AU10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00" s="67" cm="1">
        <f t="array" aca="1" ref="AV10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00" s="67" cm="1">
        <f t="array" aca="1" ref="AW10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00" s="67" cm="1">
        <f t="array" aca="1" ref="AX10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00" s="67" cm="1">
        <f t="array" aca="1" ref="AY10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00" s="67" cm="1">
        <f t="array" aca="1" ref="AZ10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00" s="67" cm="1">
        <f t="array" aca="1" ref="BA10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01" spans="1:53" x14ac:dyDescent="0.3">
      <c r="A101" s="78" t="str">
        <f>IFERROR(Mérföldkövek[[#This Row],[Feladat ID]],"")</f>
        <v>-</v>
      </c>
      <c r="B101" s="70" t="str">
        <f>IFERROR(Mérföldkövek[[#This Row],[Feladat leírás]],"")</f>
        <v/>
      </c>
      <c r="C101" s="71" t="str">
        <f ca="1">IFERROR(Mérföldkövek[[#This Row],[Kezdés]],"")</f>
        <v/>
      </c>
      <c r="D101" s="71" t="str">
        <f ca="1">IFERROR(Mérföldkövek[[#This Row],[Befejezés]],"")</f>
        <v/>
      </c>
      <c r="E101" s="70" t="str">
        <f>IFERROR(Mérföldkövek[[#This Row],[Kockázat]],"")</f>
        <v/>
      </c>
      <c r="F101" s="70" t="str">
        <f>IFERROR(Mérföldkövek[[#This Row],[Részleg 02]],"")</f>
        <v/>
      </c>
      <c r="G101" s="70" t="str">
        <f>IFERROR(Mérföldkövek[[#This Row],[Részleg 01]],"")</f>
        <v/>
      </c>
      <c r="H101" s="82" t="str">
        <f>IFERROR(Mérföldkövek[[#This Row],[Volumen]],"")</f>
        <v/>
      </c>
      <c r="I101" s="70" t="str">
        <f>IFERROR(Mérföldkövek[[#This Row],[Humánerő]],"")</f>
        <v/>
      </c>
      <c r="J101" s="80" t="str">
        <f>IFERROR(Mérföldkövek[[#This Row],[Egység idő]],"")</f>
        <v/>
      </c>
      <c r="K101" s="80">
        <f>IFERROR(Mérföldkövek[[#This Row],[Tervezett Munkaidő]],"")</f>
        <v>0</v>
      </c>
      <c r="L101" s="67" cm="1">
        <f t="array" aca="1" ref="L10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01" s="67" cm="1">
        <f t="array" aca="1" ref="M10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01" s="67" cm="1">
        <f t="array" aca="1" ref="N10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01" s="67" cm="1">
        <f t="array" aca="1" ref="O10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01" s="67" cm="1">
        <f t="array" aca="1" ref="P10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01" s="67" cm="1">
        <f t="array" aca="1" ref="Q10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01" s="67" cm="1">
        <f t="array" aca="1" ref="R10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01" s="67" cm="1">
        <f t="array" aca="1" ref="S10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01" s="67" cm="1">
        <f t="array" aca="1" ref="T10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01" s="67" cm="1">
        <f t="array" aca="1" ref="U10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01" s="67" cm="1">
        <f t="array" aca="1" ref="V10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01" s="67" cm="1">
        <f t="array" aca="1" ref="W10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01" s="67" cm="1">
        <f t="array" aca="1" ref="X10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01" s="67" cm="1">
        <f t="array" aca="1" ref="Y10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01" s="67" cm="1">
        <f t="array" aca="1" ref="Z10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01" s="67" cm="1">
        <f t="array" aca="1" ref="AA10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01" s="67" cm="1">
        <f t="array" aca="1" ref="AB10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01" s="67" cm="1">
        <f t="array" aca="1" ref="AC10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01" s="67" cm="1">
        <f t="array" aca="1" ref="AD10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01" s="67" cm="1">
        <f t="array" aca="1" ref="AE10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01" s="67" cm="1">
        <f t="array" aca="1" ref="AF10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01" s="67" cm="1">
        <f t="array" aca="1" ref="AG10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01" s="67" cm="1">
        <f t="array" aca="1" ref="AH10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01" s="67" cm="1">
        <f t="array" aca="1" ref="AI10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01" s="67" cm="1">
        <f t="array" aca="1" ref="AJ10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01" s="67" cm="1">
        <f t="array" aca="1" ref="AK10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01" s="67" cm="1">
        <f t="array" aca="1" ref="AL10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01" s="67" cm="1">
        <f t="array" aca="1" ref="AM10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01" s="67" cm="1">
        <f t="array" aca="1" ref="AN10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01" s="67" cm="1">
        <f t="array" aca="1" ref="AO10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01" s="67" cm="1">
        <f t="array" aca="1" ref="AP10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01" s="67" cm="1">
        <f t="array" aca="1" ref="AQ10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01" s="67" cm="1">
        <f t="array" aca="1" ref="AR10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01" s="67" cm="1">
        <f t="array" aca="1" ref="AS10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01" s="67" cm="1">
        <f t="array" aca="1" ref="AT10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01" s="67" cm="1">
        <f t="array" aca="1" ref="AU10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01" s="67" cm="1">
        <f t="array" aca="1" ref="AV10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01" s="67" cm="1">
        <f t="array" aca="1" ref="AW10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01" s="67" cm="1">
        <f t="array" aca="1" ref="AX10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01" s="67" cm="1">
        <f t="array" aca="1" ref="AY10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01" s="67" cm="1">
        <f t="array" aca="1" ref="AZ10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01" s="67" cm="1">
        <f t="array" aca="1" ref="BA10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02" spans="1:53" x14ac:dyDescent="0.3">
      <c r="A102" s="78" t="str">
        <f>IFERROR(Mérföldkövek[[#This Row],[Feladat ID]],"")</f>
        <v>-</v>
      </c>
      <c r="B102" s="70" t="str">
        <f>IFERROR(Mérföldkövek[[#This Row],[Feladat leírás]],"")</f>
        <v/>
      </c>
      <c r="C102" s="71" t="str">
        <f ca="1">IFERROR(Mérföldkövek[[#This Row],[Kezdés]],"")</f>
        <v/>
      </c>
      <c r="D102" s="71" t="str">
        <f ca="1">IFERROR(Mérföldkövek[[#This Row],[Befejezés]],"")</f>
        <v/>
      </c>
      <c r="E102" s="70" t="str">
        <f>IFERROR(Mérföldkövek[[#This Row],[Kockázat]],"")</f>
        <v/>
      </c>
      <c r="F102" s="70" t="str">
        <f>IFERROR(Mérföldkövek[[#This Row],[Részleg 02]],"")</f>
        <v/>
      </c>
      <c r="G102" s="70" t="str">
        <f>IFERROR(Mérföldkövek[[#This Row],[Részleg 01]],"")</f>
        <v/>
      </c>
      <c r="H102" s="82" t="str">
        <f>IFERROR(Mérföldkövek[[#This Row],[Volumen]],"")</f>
        <v/>
      </c>
      <c r="I102" s="70" t="str">
        <f>IFERROR(Mérföldkövek[[#This Row],[Humánerő]],"")</f>
        <v/>
      </c>
      <c r="J102" s="80" t="str">
        <f>IFERROR(Mérföldkövek[[#This Row],[Egység idő]],"")</f>
        <v/>
      </c>
      <c r="K102" s="80">
        <f>IFERROR(Mérföldkövek[[#This Row],[Tervezett Munkaidő]],"")</f>
        <v>0</v>
      </c>
      <c r="L102" s="67" cm="1">
        <f t="array" aca="1" ref="L10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02" s="67" cm="1">
        <f t="array" aca="1" ref="M10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02" s="67" cm="1">
        <f t="array" aca="1" ref="N10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02" s="67" cm="1">
        <f t="array" aca="1" ref="O10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02" s="67" cm="1">
        <f t="array" aca="1" ref="P10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02" s="67" cm="1">
        <f t="array" aca="1" ref="Q10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02" s="67" cm="1">
        <f t="array" aca="1" ref="R10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02" s="67" cm="1">
        <f t="array" aca="1" ref="S10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02" s="67" cm="1">
        <f t="array" aca="1" ref="T10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02" s="67" cm="1">
        <f t="array" aca="1" ref="U10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02" s="67" cm="1">
        <f t="array" aca="1" ref="V10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02" s="67" cm="1">
        <f t="array" aca="1" ref="W10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02" s="67" cm="1">
        <f t="array" aca="1" ref="X10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02" s="67" cm="1">
        <f t="array" aca="1" ref="Y10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02" s="67" cm="1">
        <f t="array" aca="1" ref="Z10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02" s="67" cm="1">
        <f t="array" aca="1" ref="AA10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02" s="67" cm="1">
        <f t="array" aca="1" ref="AB10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02" s="67" cm="1">
        <f t="array" aca="1" ref="AC10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02" s="67" cm="1">
        <f t="array" aca="1" ref="AD10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02" s="67" cm="1">
        <f t="array" aca="1" ref="AE10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02" s="67" cm="1">
        <f t="array" aca="1" ref="AF10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02" s="67" cm="1">
        <f t="array" aca="1" ref="AG10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02" s="67" cm="1">
        <f t="array" aca="1" ref="AH10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02" s="67" cm="1">
        <f t="array" aca="1" ref="AI10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02" s="67" cm="1">
        <f t="array" aca="1" ref="AJ10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02" s="67" cm="1">
        <f t="array" aca="1" ref="AK10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02" s="67" cm="1">
        <f t="array" aca="1" ref="AL10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02" s="67" cm="1">
        <f t="array" aca="1" ref="AM10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02" s="67" cm="1">
        <f t="array" aca="1" ref="AN10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02" s="67" cm="1">
        <f t="array" aca="1" ref="AO10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02" s="67" cm="1">
        <f t="array" aca="1" ref="AP10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02" s="67" cm="1">
        <f t="array" aca="1" ref="AQ10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02" s="67" cm="1">
        <f t="array" aca="1" ref="AR10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02" s="67" cm="1">
        <f t="array" aca="1" ref="AS10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02" s="67" cm="1">
        <f t="array" aca="1" ref="AT10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02" s="67" cm="1">
        <f t="array" aca="1" ref="AU10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02" s="67" cm="1">
        <f t="array" aca="1" ref="AV10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02" s="67" cm="1">
        <f t="array" aca="1" ref="AW10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02" s="67" cm="1">
        <f t="array" aca="1" ref="AX10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02" s="67" cm="1">
        <f t="array" aca="1" ref="AY10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02" s="67" cm="1">
        <f t="array" aca="1" ref="AZ10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02" s="67" cm="1">
        <f t="array" aca="1" ref="BA10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03" spans="1:53" x14ac:dyDescent="0.3">
      <c r="A103" s="78" t="str">
        <f>IFERROR(Mérföldkövek[[#This Row],[Feladat ID]],"")</f>
        <v>-</v>
      </c>
      <c r="B103" s="70" t="str">
        <f>IFERROR(Mérföldkövek[[#This Row],[Feladat leírás]],"")</f>
        <v/>
      </c>
      <c r="C103" s="71" t="str">
        <f ca="1">IFERROR(Mérföldkövek[[#This Row],[Kezdés]],"")</f>
        <v/>
      </c>
      <c r="D103" s="71" t="str">
        <f ca="1">IFERROR(Mérföldkövek[[#This Row],[Befejezés]],"")</f>
        <v/>
      </c>
      <c r="E103" s="70" t="str">
        <f>IFERROR(Mérföldkövek[[#This Row],[Kockázat]],"")</f>
        <v/>
      </c>
      <c r="F103" s="70" t="str">
        <f>IFERROR(Mérföldkövek[[#This Row],[Részleg 02]],"")</f>
        <v/>
      </c>
      <c r="G103" s="70" t="str">
        <f>IFERROR(Mérföldkövek[[#This Row],[Részleg 01]],"")</f>
        <v/>
      </c>
      <c r="H103" s="82" t="str">
        <f>IFERROR(Mérföldkövek[[#This Row],[Volumen]],"")</f>
        <v/>
      </c>
      <c r="I103" s="70" t="str">
        <f>IFERROR(Mérföldkövek[[#This Row],[Humánerő]],"")</f>
        <v/>
      </c>
      <c r="J103" s="80" t="str">
        <f>IFERROR(Mérföldkövek[[#This Row],[Egység idő]],"")</f>
        <v/>
      </c>
      <c r="K103" s="80">
        <f>IFERROR(Mérföldkövek[[#This Row],[Tervezett Munkaidő]],"")</f>
        <v>0</v>
      </c>
      <c r="L103" s="67" cm="1">
        <f t="array" aca="1" ref="L10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03" s="67" cm="1">
        <f t="array" aca="1" ref="M10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03" s="67" cm="1">
        <f t="array" aca="1" ref="N10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03" s="67" cm="1">
        <f t="array" aca="1" ref="O10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03" s="67" cm="1">
        <f t="array" aca="1" ref="P10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03" s="67" cm="1">
        <f t="array" aca="1" ref="Q10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03" s="67" cm="1">
        <f t="array" aca="1" ref="R10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03" s="67" cm="1">
        <f t="array" aca="1" ref="S10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03" s="67" cm="1">
        <f t="array" aca="1" ref="T10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03" s="67" cm="1">
        <f t="array" aca="1" ref="U10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03" s="67" cm="1">
        <f t="array" aca="1" ref="V10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03" s="67" cm="1">
        <f t="array" aca="1" ref="W10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03" s="67" cm="1">
        <f t="array" aca="1" ref="X10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03" s="67" cm="1">
        <f t="array" aca="1" ref="Y10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03" s="67" cm="1">
        <f t="array" aca="1" ref="Z10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03" s="67" cm="1">
        <f t="array" aca="1" ref="AA10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03" s="67" cm="1">
        <f t="array" aca="1" ref="AB10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03" s="67" cm="1">
        <f t="array" aca="1" ref="AC10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03" s="67" cm="1">
        <f t="array" aca="1" ref="AD10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03" s="67" cm="1">
        <f t="array" aca="1" ref="AE10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03" s="67" cm="1">
        <f t="array" aca="1" ref="AF10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03" s="67" cm="1">
        <f t="array" aca="1" ref="AG10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03" s="67" cm="1">
        <f t="array" aca="1" ref="AH10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03" s="67" cm="1">
        <f t="array" aca="1" ref="AI10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03" s="67" cm="1">
        <f t="array" aca="1" ref="AJ10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03" s="67" cm="1">
        <f t="array" aca="1" ref="AK10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03" s="67" cm="1">
        <f t="array" aca="1" ref="AL10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03" s="67" cm="1">
        <f t="array" aca="1" ref="AM10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03" s="67" cm="1">
        <f t="array" aca="1" ref="AN10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03" s="67" cm="1">
        <f t="array" aca="1" ref="AO10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03" s="67" cm="1">
        <f t="array" aca="1" ref="AP10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03" s="67" cm="1">
        <f t="array" aca="1" ref="AQ10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03" s="67" cm="1">
        <f t="array" aca="1" ref="AR10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03" s="67" cm="1">
        <f t="array" aca="1" ref="AS10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03" s="67" cm="1">
        <f t="array" aca="1" ref="AT10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03" s="67" cm="1">
        <f t="array" aca="1" ref="AU10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03" s="67" cm="1">
        <f t="array" aca="1" ref="AV10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03" s="67" cm="1">
        <f t="array" aca="1" ref="AW10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03" s="67" cm="1">
        <f t="array" aca="1" ref="AX10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03" s="67" cm="1">
        <f t="array" aca="1" ref="AY10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03" s="67" cm="1">
        <f t="array" aca="1" ref="AZ10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03" s="67" cm="1">
        <f t="array" aca="1" ref="BA10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04" spans="1:53" x14ac:dyDescent="0.3">
      <c r="A104" s="78" t="str">
        <f>IFERROR(Mérföldkövek[[#This Row],[Feladat ID]],"")</f>
        <v>-</v>
      </c>
      <c r="B104" s="70" t="str">
        <f>IFERROR(Mérföldkövek[[#This Row],[Feladat leírás]],"")</f>
        <v/>
      </c>
      <c r="C104" s="71" t="str">
        <f ca="1">IFERROR(Mérföldkövek[[#This Row],[Kezdés]],"")</f>
        <v/>
      </c>
      <c r="D104" s="71" t="str">
        <f ca="1">IFERROR(Mérföldkövek[[#This Row],[Befejezés]],"")</f>
        <v/>
      </c>
      <c r="E104" s="70" t="str">
        <f>IFERROR(Mérföldkövek[[#This Row],[Kockázat]],"")</f>
        <v/>
      </c>
      <c r="F104" s="70" t="str">
        <f>IFERROR(Mérföldkövek[[#This Row],[Részleg 02]],"")</f>
        <v/>
      </c>
      <c r="G104" s="70" t="str">
        <f>IFERROR(Mérföldkövek[[#This Row],[Részleg 01]],"")</f>
        <v/>
      </c>
      <c r="H104" s="82" t="str">
        <f>IFERROR(Mérföldkövek[[#This Row],[Volumen]],"")</f>
        <v/>
      </c>
      <c r="I104" s="70" t="str">
        <f>IFERROR(Mérföldkövek[[#This Row],[Humánerő]],"")</f>
        <v/>
      </c>
      <c r="J104" s="80" t="str">
        <f>IFERROR(Mérföldkövek[[#This Row],[Egység idő]],"")</f>
        <v/>
      </c>
      <c r="K104" s="80">
        <f>IFERROR(Mérföldkövek[[#This Row],[Tervezett Munkaidő]],"")</f>
        <v>0</v>
      </c>
      <c r="L104" s="67" cm="1">
        <f t="array" aca="1" ref="L10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04" s="67" cm="1">
        <f t="array" aca="1" ref="M10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04" s="67" cm="1">
        <f t="array" aca="1" ref="N10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04" s="67" cm="1">
        <f t="array" aca="1" ref="O10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04" s="67" cm="1">
        <f t="array" aca="1" ref="P10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04" s="67" cm="1">
        <f t="array" aca="1" ref="Q10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04" s="67" cm="1">
        <f t="array" aca="1" ref="R10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04" s="67" cm="1">
        <f t="array" aca="1" ref="S10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04" s="67" cm="1">
        <f t="array" aca="1" ref="T10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04" s="67" cm="1">
        <f t="array" aca="1" ref="U10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04" s="67" cm="1">
        <f t="array" aca="1" ref="V10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04" s="67" cm="1">
        <f t="array" aca="1" ref="W10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04" s="67" cm="1">
        <f t="array" aca="1" ref="X10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04" s="67" cm="1">
        <f t="array" aca="1" ref="Y10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04" s="67" cm="1">
        <f t="array" aca="1" ref="Z10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04" s="67" cm="1">
        <f t="array" aca="1" ref="AA10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04" s="67" cm="1">
        <f t="array" aca="1" ref="AB10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04" s="67" cm="1">
        <f t="array" aca="1" ref="AC10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04" s="67" cm="1">
        <f t="array" aca="1" ref="AD10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04" s="67" cm="1">
        <f t="array" aca="1" ref="AE10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04" s="67" cm="1">
        <f t="array" aca="1" ref="AF10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04" s="67" cm="1">
        <f t="array" aca="1" ref="AG10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04" s="67" cm="1">
        <f t="array" aca="1" ref="AH10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04" s="67" cm="1">
        <f t="array" aca="1" ref="AI10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04" s="67" cm="1">
        <f t="array" aca="1" ref="AJ10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04" s="67" cm="1">
        <f t="array" aca="1" ref="AK10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04" s="67" cm="1">
        <f t="array" aca="1" ref="AL10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04" s="67" cm="1">
        <f t="array" aca="1" ref="AM10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04" s="67" cm="1">
        <f t="array" aca="1" ref="AN10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04" s="67" cm="1">
        <f t="array" aca="1" ref="AO10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04" s="67" cm="1">
        <f t="array" aca="1" ref="AP10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04" s="67" cm="1">
        <f t="array" aca="1" ref="AQ10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04" s="67" cm="1">
        <f t="array" aca="1" ref="AR10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04" s="67" cm="1">
        <f t="array" aca="1" ref="AS10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04" s="67" cm="1">
        <f t="array" aca="1" ref="AT10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04" s="67" cm="1">
        <f t="array" aca="1" ref="AU10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04" s="67" cm="1">
        <f t="array" aca="1" ref="AV10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04" s="67" cm="1">
        <f t="array" aca="1" ref="AW10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04" s="67" cm="1">
        <f t="array" aca="1" ref="AX10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04" s="67" cm="1">
        <f t="array" aca="1" ref="AY10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04" s="67" cm="1">
        <f t="array" aca="1" ref="AZ10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04" s="67" cm="1">
        <f t="array" aca="1" ref="BA10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05" spans="1:53" x14ac:dyDescent="0.3">
      <c r="A105" s="78" t="str">
        <f>IFERROR(Mérföldkövek[[#This Row],[Feladat ID]],"")</f>
        <v>-</v>
      </c>
      <c r="B105" s="70" t="str">
        <f>IFERROR(Mérföldkövek[[#This Row],[Feladat leírás]],"")</f>
        <v/>
      </c>
      <c r="C105" s="71" t="str">
        <f ca="1">IFERROR(Mérföldkövek[[#This Row],[Kezdés]],"")</f>
        <v/>
      </c>
      <c r="D105" s="71" t="str">
        <f ca="1">IFERROR(Mérföldkövek[[#This Row],[Befejezés]],"")</f>
        <v/>
      </c>
      <c r="E105" s="70" t="str">
        <f>IFERROR(Mérföldkövek[[#This Row],[Kockázat]],"")</f>
        <v/>
      </c>
      <c r="F105" s="70" t="str">
        <f>IFERROR(Mérföldkövek[[#This Row],[Részleg 02]],"")</f>
        <v/>
      </c>
      <c r="G105" s="70" t="str">
        <f>IFERROR(Mérföldkövek[[#This Row],[Részleg 01]],"")</f>
        <v/>
      </c>
      <c r="H105" s="82" t="str">
        <f>IFERROR(Mérföldkövek[[#This Row],[Volumen]],"")</f>
        <v/>
      </c>
      <c r="I105" s="70" t="str">
        <f>IFERROR(Mérföldkövek[[#This Row],[Humánerő]],"")</f>
        <v/>
      </c>
      <c r="J105" s="80" t="str">
        <f>IFERROR(Mérföldkövek[[#This Row],[Egység idő]],"")</f>
        <v/>
      </c>
      <c r="K105" s="80">
        <f>IFERROR(Mérföldkövek[[#This Row],[Tervezett Munkaidő]],"")</f>
        <v>0</v>
      </c>
      <c r="L105" s="67" cm="1">
        <f t="array" aca="1" ref="L10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05" s="67" cm="1">
        <f t="array" aca="1" ref="M10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05" s="67" cm="1">
        <f t="array" aca="1" ref="N10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05" s="67" cm="1">
        <f t="array" aca="1" ref="O10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05" s="67" cm="1">
        <f t="array" aca="1" ref="P10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05" s="67" cm="1">
        <f t="array" aca="1" ref="Q10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05" s="67" cm="1">
        <f t="array" aca="1" ref="R10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05" s="67" cm="1">
        <f t="array" aca="1" ref="S10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05" s="67" cm="1">
        <f t="array" aca="1" ref="T10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05" s="67" cm="1">
        <f t="array" aca="1" ref="U10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05" s="67" cm="1">
        <f t="array" aca="1" ref="V10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05" s="67" cm="1">
        <f t="array" aca="1" ref="W10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05" s="67" cm="1">
        <f t="array" aca="1" ref="X10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05" s="67" cm="1">
        <f t="array" aca="1" ref="Y10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05" s="67" cm="1">
        <f t="array" aca="1" ref="Z10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05" s="67" cm="1">
        <f t="array" aca="1" ref="AA10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05" s="67" cm="1">
        <f t="array" aca="1" ref="AB10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05" s="67" cm="1">
        <f t="array" aca="1" ref="AC10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05" s="67" cm="1">
        <f t="array" aca="1" ref="AD10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05" s="67" cm="1">
        <f t="array" aca="1" ref="AE10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05" s="67" cm="1">
        <f t="array" aca="1" ref="AF10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05" s="67" cm="1">
        <f t="array" aca="1" ref="AG10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05" s="67" cm="1">
        <f t="array" aca="1" ref="AH10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05" s="67" cm="1">
        <f t="array" aca="1" ref="AI10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05" s="67" cm="1">
        <f t="array" aca="1" ref="AJ10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05" s="67" cm="1">
        <f t="array" aca="1" ref="AK10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05" s="67" cm="1">
        <f t="array" aca="1" ref="AL10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05" s="67" cm="1">
        <f t="array" aca="1" ref="AM10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05" s="67" cm="1">
        <f t="array" aca="1" ref="AN10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05" s="67" cm="1">
        <f t="array" aca="1" ref="AO10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05" s="67" cm="1">
        <f t="array" aca="1" ref="AP10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05" s="67" cm="1">
        <f t="array" aca="1" ref="AQ10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05" s="67" cm="1">
        <f t="array" aca="1" ref="AR10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05" s="67" cm="1">
        <f t="array" aca="1" ref="AS10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05" s="67" cm="1">
        <f t="array" aca="1" ref="AT10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05" s="67" cm="1">
        <f t="array" aca="1" ref="AU10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05" s="67" cm="1">
        <f t="array" aca="1" ref="AV10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05" s="67" cm="1">
        <f t="array" aca="1" ref="AW10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05" s="67" cm="1">
        <f t="array" aca="1" ref="AX10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05" s="67" cm="1">
        <f t="array" aca="1" ref="AY10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05" s="67" cm="1">
        <f t="array" aca="1" ref="AZ10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05" s="67" cm="1">
        <f t="array" aca="1" ref="BA10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06" spans="1:53" x14ac:dyDescent="0.3">
      <c r="A106" s="78" t="str">
        <f>IFERROR(Mérföldkövek[[#This Row],[Feladat ID]],"")</f>
        <v>-</v>
      </c>
      <c r="B106" s="70" t="str">
        <f>IFERROR(Mérföldkövek[[#This Row],[Feladat leírás]],"")</f>
        <v/>
      </c>
      <c r="C106" s="71" t="str">
        <f ca="1">IFERROR(Mérföldkövek[[#This Row],[Kezdés]],"")</f>
        <v/>
      </c>
      <c r="D106" s="71" t="str">
        <f ca="1">IFERROR(Mérföldkövek[[#This Row],[Befejezés]],"")</f>
        <v/>
      </c>
      <c r="E106" s="70" t="str">
        <f>IFERROR(Mérföldkövek[[#This Row],[Kockázat]],"")</f>
        <v/>
      </c>
      <c r="F106" s="70" t="str">
        <f>IFERROR(Mérföldkövek[[#This Row],[Részleg 02]],"")</f>
        <v/>
      </c>
      <c r="G106" s="70" t="str">
        <f>IFERROR(Mérföldkövek[[#This Row],[Részleg 01]],"")</f>
        <v/>
      </c>
      <c r="H106" s="82" t="str">
        <f>IFERROR(Mérföldkövek[[#This Row],[Volumen]],"")</f>
        <v/>
      </c>
      <c r="I106" s="70" t="str">
        <f>IFERROR(Mérföldkövek[[#This Row],[Humánerő]],"")</f>
        <v/>
      </c>
      <c r="J106" s="80" t="str">
        <f>IFERROR(Mérföldkövek[[#This Row],[Egység idő]],"")</f>
        <v/>
      </c>
      <c r="K106" s="80">
        <f>IFERROR(Mérföldkövek[[#This Row],[Tervezett Munkaidő]],"")</f>
        <v>0</v>
      </c>
      <c r="L106" s="67" cm="1">
        <f t="array" aca="1" ref="L10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06" s="67" cm="1">
        <f t="array" aca="1" ref="M10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06" s="67" cm="1">
        <f t="array" aca="1" ref="N10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06" s="67" cm="1">
        <f t="array" aca="1" ref="O10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06" s="67" cm="1">
        <f t="array" aca="1" ref="P10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06" s="67" cm="1">
        <f t="array" aca="1" ref="Q10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06" s="67" cm="1">
        <f t="array" aca="1" ref="R10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06" s="67" cm="1">
        <f t="array" aca="1" ref="S10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06" s="67" cm="1">
        <f t="array" aca="1" ref="T10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06" s="67" cm="1">
        <f t="array" aca="1" ref="U10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06" s="67" cm="1">
        <f t="array" aca="1" ref="V10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06" s="67" cm="1">
        <f t="array" aca="1" ref="W10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06" s="67" cm="1">
        <f t="array" aca="1" ref="X10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06" s="67" cm="1">
        <f t="array" aca="1" ref="Y10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06" s="67" cm="1">
        <f t="array" aca="1" ref="Z10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06" s="67" cm="1">
        <f t="array" aca="1" ref="AA10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06" s="67" cm="1">
        <f t="array" aca="1" ref="AB10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06" s="67" cm="1">
        <f t="array" aca="1" ref="AC10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06" s="67" cm="1">
        <f t="array" aca="1" ref="AD10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06" s="67" cm="1">
        <f t="array" aca="1" ref="AE10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06" s="67" cm="1">
        <f t="array" aca="1" ref="AF10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06" s="67" cm="1">
        <f t="array" aca="1" ref="AG10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06" s="67" cm="1">
        <f t="array" aca="1" ref="AH10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06" s="67" cm="1">
        <f t="array" aca="1" ref="AI10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06" s="67" cm="1">
        <f t="array" aca="1" ref="AJ10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06" s="67" cm="1">
        <f t="array" aca="1" ref="AK10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06" s="67" cm="1">
        <f t="array" aca="1" ref="AL10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06" s="67" cm="1">
        <f t="array" aca="1" ref="AM10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06" s="67" cm="1">
        <f t="array" aca="1" ref="AN10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06" s="67" cm="1">
        <f t="array" aca="1" ref="AO10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06" s="67" cm="1">
        <f t="array" aca="1" ref="AP10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06" s="67" cm="1">
        <f t="array" aca="1" ref="AQ10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06" s="67" cm="1">
        <f t="array" aca="1" ref="AR10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06" s="67" cm="1">
        <f t="array" aca="1" ref="AS10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06" s="67" cm="1">
        <f t="array" aca="1" ref="AT10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06" s="67" cm="1">
        <f t="array" aca="1" ref="AU10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06" s="67" cm="1">
        <f t="array" aca="1" ref="AV10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06" s="67" cm="1">
        <f t="array" aca="1" ref="AW10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06" s="67" cm="1">
        <f t="array" aca="1" ref="AX10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06" s="67" cm="1">
        <f t="array" aca="1" ref="AY10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06" s="67" cm="1">
        <f t="array" aca="1" ref="AZ10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06" s="67" cm="1">
        <f t="array" aca="1" ref="BA10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07" spans="1:53" x14ac:dyDescent="0.3">
      <c r="A107" s="78" t="str">
        <f>IFERROR(Mérföldkövek[[#This Row],[Feladat ID]],"")</f>
        <v>-</v>
      </c>
      <c r="B107" s="70" t="str">
        <f>IFERROR(Mérföldkövek[[#This Row],[Feladat leírás]],"")</f>
        <v/>
      </c>
      <c r="C107" s="71" t="str">
        <f ca="1">IFERROR(Mérföldkövek[[#This Row],[Kezdés]],"")</f>
        <v/>
      </c>
      <c r="D107" s="71" t="str">
        <f ca="1">IFERROR(Mérföldkövek[[#This Row],[Befejezés]],"")</f>
        <v/>
      </c>
      <c r="E107" s="70" t="str">
        <f>IFERROR(Mérföldkövek[[#This Row],[Kockázat]],"")</f>
        <v/>
      </c>
      <c r="F107" s="70" t="str">
        <f>IFERROR(Mérföldkövek[[#This Row],[Részleg 02]],"")</f>
        <v/>
      </c>
      <c r="G107" s="70" t="str">
        <f>IFERROR(Mérföldkövek[[#This Row],[Részleg 01]],"")</f>
        <v/>
      </c>
      <c r="H107" s="82" t="str">
        <f>IFERROR(Mérföldkövek[[#This Row],[Volumen]],"")</f>
        <v/>
      </c>
      <c r="I107" s="70" t="str">
        <f>IFERROR(Mérföldkövek[[#This Row],[Humánerő]],"")</f>
        <v/>
      </c>
      <c r="J107" s="80" t="str">
        <f>IFERROR(Mérföldkövek[[#This Row],[Egység idő]],"")</f>
        <v/>
      </c>
      <c r="K107" s="80">
        <f>IFERROR(Mérföldkövek[[#This Row],[Tervezett Munkaidő]],"")</f>
        <v>0</v>
      </c>
      <c r="L107" s="67" cm="1">
        <f t="array" aca="1" ref="L10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07" s="67" cm="1">
        <f t="array" aca="1" ref="M10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07" s="67" cm="1">
        <f t="array" aca="1" ref="N10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07" s="67" cm="1">
        <f t="array" aca="1" ref="O10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07" s="67" cm="1">
        <f t="array" aca="1" ref="P10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07" s="67" cm="1">
        <f t="array" aca="1" ref="Q10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07" s="67" cm="1">
        <f t="array" aca="1" ref="R10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07" s="67" cm="1">
        <f t="array" aca="1" ref="S10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07" s="67" cm="1">
        <f t="array" aca="1" ref="T10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07" s="67" cm="1">
        <f t="array" aca="1" ref="U10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07" s="67" cm="1">
        <f t="array" aca="1" ref="V10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07" s="67" cm="1">
        <f t="array" aca="1" ref="W10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07" s="67" cm="1">
        <f t="array" aca="1" ref="X10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07" s="67" cm="1">
        <f t="array" aca="1" ref="Y10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07" s="67" cm="1">
        <f t="array" aca="1" ref="Z10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07" s="67" cm="1">
        <f t="array" aca="1" ref="AA10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07" s="67" cm="1">
        <f t="array" aca="1" ref="AB10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07" s="67" cm="1">
        <f t="array" aca="1" ref="AC10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07" s="67" cm="1">
        <f t="array" aca="1" ref="AD10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07" s="67" cm="1">
        <f t="array" aca="1" ref="AE10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07" s="67" cm="1">
        <f t="array" aca="1" ref="AF10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07" s="67" cm="1">
        <f t="array" aca="1" ref="AG10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07" s="67" cm="1">
        <f t="array" aca="1" ref="AH10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07" s="67" cm="1">
        <f t="array" aca="1" ref="AI10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07" s="67" cm="1">
        <f t="array" aca="1" ref="AJ10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07" s="67" cm="1">
        <f t="array" aca="1" ref="AK10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07" s="67" cm="1">
        <f t="array" aca="1" ref="AL10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07" s="67" cm="1">
        <f t="array" aca="1" ref="AM10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07" s="67" cm="1">
        <f t="array" aca="1" ref="AN10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07" s="67" cm="1">
        <f t="array" aca="1" ref="AO10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07" s="67" cm="1">
        <f t="array" aca="1" ref="AP10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07" s="67" cm="1">
        <f t="array" aca="1" ref="AQ10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07" s="67" cm="1">
        <f t="array" aca="1" ref="AR10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07" s="67" cm="1">
        <f t="array" aca="1" ref="AS10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07" s="67" cm="1">
        <f t="array" aca="1" ref="AT10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07" s="67" cm="1">
        <f t="array" aca="1" ref="AU10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07" s="67" cm="1">
        <f t="array" aca="1" ref="AV10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07" s="67" cm="1">
        <f t="array" aca="1" ref="AW10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07" s="67" cm="1">
        <f t="array" aca="1" ref="AX10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07" s="67" cm="1">
        <f t="array" aca="1" ref="AY10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07" s="67" cm="1">
        <f t="array" aca="1" ref="AZ10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07" s="67" cm="1">
        <f t="array" aca="1" ref="BA10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08" spans="1:53" x14ac:dyDescent="0.3">
      <c r="A108" s="78" t="str">
        <f>IFERROR(Mérföldkövek[[#This Row],[Feladat ID]],"")</f>
        <v>-</v>
      </c>
      <c r="B108" s="70" t="str">
        <f>IFERROR(Mérföldkövek[[#This Row],[Feladat leírás]],"")</f>
        <v/>
      </c>
      <c r="C108" s="71" t="str">
        <f ca="1">IFERROR(Mérföldkövek[[#This Row],[Kezdés]],"")</f>
        <v/>
      </c>
      <c r="D108" s="71" t="str">
        <f ca="1">IFERROR(Mérföldkövek[[#This Row],[Befejezés]],"")</f>
        <v/>
      </c>
      <c r="E108" s="70" t="str">
        <f>IFERROR(Mérföldkövek[[#This Row],[Kockázat]],"")</f>
        <v/>
      </c>
      <c r="F108" s="70" t="str">
        <f>IFERROR(Mérföldkövek[[#This Row],[Részleg 02]],"")</f>
        <v/>
      </c>
      <c r="G108" s="70" t="str">
        <f>IFERROR(Mérföldkövek[[#This Row],[Részleg 01]],"")</f>
        <v/>
      </c>
      <c r="H108" s="82" t="str">
        <f>IFERROR(Mérföldkövek[[#This Row],[Volumen]],"")</f>
        <v/>
      </c>
      <c r="I108" s="70" t="str">
        <f>IFERROR(Mérföldkövek[[#This Row],[Humánerő]],"")</f>
        <v/>
      </c>
      <c r="J108" s="80" t="str">
        <f>IFERROR(Mérföldkövek[[#This Row],[Egység idő]],"")</f>
        <v/>
      </c>
      <c r="K108" s="80">
        <f>IFERROR(Mérföldkövek[[#This Row],[Tervezett Munkaidő]],"")</f>
        <v>0</v>
      </c>
      <c r="L108" s="67" cm="1">
        <f t="array" aca="1" ref="L10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08" s="67" cm="1">
        <f t="array" aca="1" ref="M10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08" s="67" cm="1">
        <f t="array" aca="1" ref="N10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08" s="67" cm="1">
        <f t="array" aca="1" ref="O10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08" s="67" cm="1">
        <f t="array" aca="1" ref="P10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08" s="67" cm="1">
        <f t="array" aca="1" ref="Q10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08" s="67" cm="1">
        <f t="array" aca="1" ref="R10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08" s="67" cm="1">
        <f t="array" aca="1" ref="S10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08" s="67" cm="1">
        <f t="array" aca="1" ref="T10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08" s="67" cm="1">
        <f t="array" aca="1" ref="U10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08" s="67" cm="1">
        <f t="array" aca="1" ref="V10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08" s="67" cm="1">
        <f t="array" aca="1" ref="W10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08" s="67" cm="1">
        <f t="array" aca="1" ref="X10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08" s="67" cm="1">
        <f t="array" aca="1" ref="Y10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08" s="67" cm="1">
        <f t="array" aca="1" ref="Z10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08" s="67" cm="1">
        <f t="array" aca="1" ref="AA10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08" s="67" cm="1">
        <f t="array" aca="1" ref="AB10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08" s="67" cm="1">
        <f t="array" aca="1" ref="AC10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08" s="67" cm="1">
        <f t="array" aca="1" ref="AD10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08" s="67" cm="1">
        <f t="array" aca="1" ref="AE10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08" s="67" cm="1">
        <f t="array" aca="1" ref="AF10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08" s="67" cm="1">
        <f t="array" aca="1" ref="AG10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08" s="67" cm="1">
        <f t="array" aca="1" ref="AH10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08" s="67" cm="1">
        <f t="array" aca="1" ref="AI10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08" s="67" cm="1">
        <f t="array" aca="1" ref="AJ10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08" s="67" cm="1">
        <f t="array" aca="1" ref="AK10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08" s="67" cm="1">
        <f t="array" aca="1" ref="AL10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08" s="67" cm="1">
        <f t="array" aca="1" ref="AM10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08" s="67" cm="1">
        <f t="array" aca="1" ref="AN10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08" s="67" cm="1">
        <f t="array" aca="1" ref="AO10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08" s="67" cm="1">
        <f t="array" aca="1" ref="AP10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08" s="67" cm="1">
        <f t="array" aca="1" ref="AQ10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08" s="67" cm="1">
        <f t="array" aca="1" ref="AR10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08" s="67" cm="1">
        <f t="array" aca="1" ref="AS10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08" s="67" cm="1">
        <f t="array" aca="1" ref="AT10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08" s="67" cm="1">
        <f t="array" aca="1" ref="AU10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08" s="67" cm="1">
        <f t="array" aca="1" ref="AV10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08" s="67" cm="1">
        <f t="array" aca="1" ref="AW10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08" s="67" cm="1">
        <f t="array" aca="1" ref="AX10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08" s="67" cm="1">
        <f t="array" aca="1" ref="AY10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08" s="67" cm="1">
        <f t="array" aca="1" ref="AZ10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08" s="67" cm="1">
        <f t="array" aca="1" ref="BA10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09" spans="1:53" x14ac:dyDescent="0.3">
      <c r="A109" s="78" t="str">
        <f>IFERROR(Mérföldkövek[[#This Row],[Feladat ID]],"")</f>
        <v>-</v>
      </c>
      <c r="B109" s="70" t="str">
        <f>IFERROR(Mérföldkövek[[#This Row],[Feladat leírás]],"")</f>
        <v/>
      </c>
      <c r="C109" s="71" t="str">
        <f ca="1">IFERROR(Mérföldkövek[[#This Row],[Kezdés]],"")</f>
        <v/>
      </c>
      <c r="D109" s="71" t="str">
        <f ca="1">IFERROR(Mérföldkövek[[#This Row],[Befejezés]],"")</f>
        <v/>
      </c>
      <c r="E109" s="70" t="str">
        <f>IFERROR(Mérföldkövek[[#This Row],[Kockázat]],"")</f>
        <v/>
      </c>
      <c r="F109" s="70" t="str">
        <f>IFERROR(Mérföldkövek[[#This Row],[Részleg 02]],"")</f>
        <v/>
      </c>
      <c r="G109" s="70" t="str">
        <f>IFERROR(Mérföldkövek[[#This Row],[Részleg 01]],"")</f>
        <v/>
      </c>
      <c r="H109" s="82" t="str">
        <f>IFERROR(Mérföldkövek[[#This Row],[Volumen]],"")</f>
        <v/>
      </c>
      <c r="I109" s="70" t="str">
        <f>IFERROR(Mérföldkövek[[#This Row],[Humánerő]],"")</f>
        <v/>
      </c>
      <c r="J109" s="80" t="str">
        <f>IFERROR(Mérföldkövek[[#This Row],[Egység idő]],"")</f>
        <v/>
      </c>
      <c r="K109" s="80">
        <f>IFERROR(Mérföldkövek[[#This Row],[Tervezett Munkaidő]],"")</f>
        <v>0</v>
      </c>
      <c r="L109" s="67" cm="1">
        <f t="array" aca="1" ref="L10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09" s="67" cm="1">
        <f t="array" aca="1" ref="M10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09" s="67" cm="1">
        <f t="array" aca="1" ref="N10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09" s="67" cm="1">
        <f t="array" aca="1" ref="O10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09" s="67" cm="1">
        <f t="array" aca="1" ref="P10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09" s="67" cm="1">
        <f t="array" aca="1" ref="Q10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09" s="67" cm="1">
        <f t="array" aca="1" ref="R10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09" s="67" cm="1">
        <f t="array" aca="1" ref="S10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09" s="67" cm="1">
        <f t="array" aca="1" ref="T10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09" s="67" cm="1">
        <f t="array" aca="1" ref="U10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09" s="67" cm="1">
        <f t="array" aca="1" ref="V10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09" s="67" cm="1">
        <f t="array" aca="1" ref="W10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09" s="67" cm="1">
        <f t="array" aca="1" ref="X10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09" s="67" cm="1">
        <f t="array" aca="1" ref="Y10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09" s="67" cm="1">
        <f t="array" aca="1" ref="Z10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09" s="67" cm="1">
        <f t="array" aca="1" ref="AA10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09" s="67" cm="1">
        <f t="array" aca="1" ref="AB10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09" s="67" cm="1">
        <f t="array" aca="1" ref="AC10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09" s="67" cm="1">
        <f t="array" aca="1" ref="AD10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09" s="67" cm="1">
        <f t="array" aca="1" ref="AE10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09" s="67" cm="1">
        <f t="array" aca="1" ref="AF10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09" s="67" cm="1">
        <f t="array" aca="1" ref="AG10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09" s="67" cm="1">
        <f t="array" aca="1" ref="AH10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09" s="67" cm="1">
        <f t="array" aca="1" ref="AI10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09" s="67" cm="1">
        <f t="array" aca="1" ref="AJ10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09" s="67" cm="1">
        <f t="array" aca="1" ref="AK10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09" s="67" cm="1">
        <f t="array" aca="1" ref="AL10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09" s="67" cm="1">
        <f t="array" aca="1" ref="AM10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09" s="67" cm="1">
        <f t="array" aca="1" ref="AN10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09" s="67" cm="1">
        <f t="array" aca="1" ref="AO10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09" s="67" cm="1">
        <f t="array" aca="1" ref="AP10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09" s="67" cm="1">
        <f t="array" aca="1" ref="AQ10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09" s="67" cm="1">
        <f t="array" aca="1" ref="AR10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09" s="67" cm="1">
        <f t="array" aca="1" ref="AS10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09" s="67" cm="1">
        <f t="array" aca="1" ref="AT10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09" s="67" cm="1">
        <f t="array" aca="1" ref="AU10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09" s="67" cm="1">
        <f t="array" aca="1" ref="AV10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09" s="67" cm="1">
        <f t="array" aca="1" ref="AW10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09" s="67" cm="1">
        <f t="array" aca="1" ref="AX10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09" s="67" cm="1">
        <f t="array" aca="1" ref="AY10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09" s="67" cm="1">
        <f t="array" aca="1" ref="AZ10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09" s="67" cm="1">
        <f t="array" aca="1" ref="BA10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10" spans="1:53" x14ac:dyDescent="0.3">
      <c r="A110" s="78" t="str">
        <f>IFERROR(Mérföldkövek[[#This Row],[Feladat ID]],"")</f>
        <v>-</v>
      </c>
      <c r="B110" s="70" t="str">
        <f>IFERROR(Mérföldkövek[[#This Row],[Feladat leírás]],"")</f>
        <v/>
      </c>
      <c r="C110" s="71" t="str">
        <f ca="1">IFERROR(Mérföldkövek[[#This Row],[Kezdés]],"")</f>
        <v/>
      </c>
      <c r="D110" s="71" t="str">
        <f ca="1">IFERROR(Mérföldkövek[[#This Row],[Befejezés]],"")</f>
        <v/>
      </c>
      <c r="E110" s="70" t="str">
        <f>IFERROR(Mérföldkövek[[#This Row],[Kockázat]],"")</f>
        <v/>
      </c>
      <c r="F110" s="70" t="str">
        <f>IFERROR(Mérföldkövek[[#This Row],[Részleg 02]],"")</f>
        <v/>
      </c>
      <c r="G110" s="70" t="str">
        <f>IFERROR(Mérföldkövek[[#This Row],[Részleg 01]],"")</f>
        <v/>
      </c>
      <c r="H110" s="82" t="str">
        <f>IFERROR(Mérföldkövek[[#This Row],[Volumen]],"")</f>
        <v/>
      </c>
      <c r="I110" s="70" t="str">
        <f>IFERROR(Mérföldkövek[[#This Row],[Humánerő]],"")</f>
        <v/>
      </c>
      <c r="J110" s="80" t="str">
        <f>IFERROR(Mérföldkövek[[#This Row],[Egység idő]],"")</f>
        <v/>
      </c>
      <c r="K110" s="80">
        <f>IFERROR(Mérföldkövek[[#This Row],[Tervezett Munkaidő]],"")</f>
        <v>0</v>
      </c>
      <c r="L110" s="67" cm="1">
        <f t="array" aca="1" ref="L11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10" s="67" cm="1">
        <f t="array" aca="1" ref="M11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10" s="67" cm="1">
        <f t="array" aca="1" ref="N11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10" s="67" cm="1">
        <f t="array" aca="1" ref="O11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10" s="67" cm="1">
        <f t="array" aca="1" ref="P11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10" s="67" cm="1">
        <f t="array" aca="1" ref="Q11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10" s="67" cm="1">
        <f t="array" aca="1" ref="R11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10" s="67" cm="1">
        <f t="array" aca="1" ref="S11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10" s="67" cm="1">
        <f t="array" aca="1" ref="T11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10" s="67" cm="1">
        <f t="array" aca="1" ref="U11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10" s="67" cm="1">
        <f t="array" aca="1" ref="V11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10" s="67" cm="1">
        <f t="array" aca="1" ref="W11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10" s="67" cm="1">
        <f t="array" aca="1" ref="X11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10" s="67" cm="1">
        <f t="array" aca="1" ref="Y11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10" s="67" cm="1">
        <f t="array" aca="1" ref="Z11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10" s="67" cm="1">
        <f t="array" aca="1" ref="AA11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10" s="67" cm="1">
        <f t="array" aca="1" ref="AB11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10" s="67" cm="1">
        <f t="array" aca="1" ref="AC11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10" s="67" cm="1">
        <f t="array" aca="1" ref="AD11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10" s="67" cm="1">
        <f t="array" aca="1" ref="AE11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10" s="67" cm="1">
        <f t="array" aca="1" ref="AF11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10" s="67" cm="1">
        <f t="array" aca="1" ref="AG11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10" s="67" cm="1">
        <f t="array" aca="1" ref="AH11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10" s="67" cm="1">
        <f t="array" aca="1" ref="AI11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10" s="67" cm="1">
        <f t="array" aca="1" ref="AJ11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10" s="67" cm="1">
        <f t="array" aca="1" ref="AK11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10" s="67" cm="1">
        <f t="array" aca="1" ref="AL11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10" s="67" cm="1">
        <f t="array" aca="1" ref="AM11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10" s="67" cm="1">
        <f t="array" aca="1" ref="AN11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10" s="67" cm="1">
        <f t="array" aca="1" ref="AO11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10" s="67" cm="1">
        <f t="array" aca="1" ref="AP11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10" s="67" cm="1">
        <f t="array" aca="1" ref="AQ11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10" s="67" cm="1">
        <f t="array" aca="1" ref="AR11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10" s="67" cm="1">
        <f t="array" aca="1" ref="AS11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10" s="67" cm="1">
        <f t="array" aca="1" ref="AT11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10" s="67" cm="1">
        <f t="array" aca="1" ref="AU11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10" s="67" cm="1">
        <f t="array" aca="1" ref="AV11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10" s="67" cm="1">
        <f t="array" aca="1" ref="AW11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10" s="67" cm="1">
        <f t="array" aca="1" ref="AX11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10" s="67" cm="1">
        <f t="array" aca="1" ref="AY11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10" s="67" cm="1">
        <f t="array" aca="1" ref="AZ11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10" s="67" cm="1">
        <f t="array" aca="1" ref="BA11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11" spans="1:53" x14ac:dyDescent="0.3">
      <c r="A111" s="78" t="str">
        <f>IFERROR(Mérföldkövek[[#This Row],[Feladat ID]],"")</f>
        <v>-</v>
      </c>
      <c r="B111" s="70" t="str">
        <f>IFERROR(Mérföldkövek[[#This Row],[Feladat leírás]],"")</f>
        <v/>
      </c>
      <c r="C111" s="71" t="str">
        <f ca="1">IFERROR(Mérföldkövek[[#This Row],[Kezdés]],"")</f>
        <v/>
      </c>
      <c r="D111" s="71" t="str">
        <f ca="1">IFERROR(Mérföldkövek[[#This Row],[Befejezés]],"")</f>
        <v/>
      </c>
      <c r="E111" s="70" t="str">
        <f>IFERROR(Mérföldkövek[[#This Row],[Kockázat]],"")</f>
        <v/>
      </c>
      <c r="F111" s="70" t="str">
        <f>IFERROR(Mérföldkövek[[#This Row],[Részleg 02]],"")</f>
        <v/>
      </c>
      <c r="G111" s="70" t="str">
        <f>IFERROR(Mérföldkövek[[#This Row],[Részleg 01]],"")</f>
        <v/>
      </c>
      <c r="H111" s="82" t="str">
        <f>IFERROR(Mérföldkövek[[#This Row],[Volumen]],"")</f>
        <v/>
      </c>
      <c r="I111" s="70" t="str">
        <f>IFERROR(Mérföldkövek[[#This Row],[Humánerő]],"")</f>
        <v/>
      </c>
      <c r="J111" s="80" t="str">
        <f>IFERROR(Mérföldkövek[[#This Row],[Egység idő]],"")</f>
        <v/>
      </c>
      <c r="K111" s="80">
        <f>IFERROR(Mérföldkövek[[#This Row],[Tervezett Munkaidő]],"")</f>
        <v>0</v>
      </c>
      <c r="L111" s="67" cm="1">
        <f t="array" aca="1" ref="L11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11" s="67" cm="1">
        <f t="array" aca="1" ref="M11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11" s="67" cm="1">
        <f t="array" aca="1" ref="N11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11" s="67" cm="1">
        <f t="array" aca="1" ref="O11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11" s="67" cm="1">
        <f t="array" aca="1" ref="P11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11" s="67" cm="1">
        <f t="array" aca="1" ref="Q11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11" s="67" cm="1">
        <f t="array" aca="1" ref="R11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11" s="67" cm="1">
        <f t="array" aca="1" ref="S11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11" s="67" cm="1">
        <f t="array" aca="1" ref="T11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11" s="67" cm="1">
        <f t="array" aca="1" ref="U11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11" s="67" cm="1">
        <f t="array" aca="1" ref="V11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11" s="67" cm="1">
        <f t="array" aca="1" ref="W11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11" s="67" cm="1">
        <f t="array" aca="1" ref="X11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11" s="67" cm="1">
        <f t="array" aca="1" ref="Y11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11" s="67" cm="1">
        <f t="array" aca="1" ref="Z11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11" s="67" cm="1">
        <f t="array" aca="1" ref="AA11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11" s="67" cm="1">
        <f t="array" aca="1" ref="AB11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11" s="67" cm="1">
        <f t="array" aca="1" ref="AC11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11" s="67" cm="1">
        <f t="array" aca="1" ref="AD11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11" s="67" cm="1">
        <f t="array" aca="1" ref="AE11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11" s="67" cm="1">
        <f t="array" aca="1" ref="AF11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11" s="67" cm="1">
        <f t="array" aca="1" ref="AG11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11" s="67" cm="1">
        <f t="array" aca="1" ref="AH11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11" s="67" cm="1">
        <f t="array" aca="1" ref="AI11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11" s="67" cm="1">
        <f t="array" aca="1" ref="AJ11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11" s="67" cm="1">
        <f t="array" aca="1" ref="AK11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11" s="67" cm="1">
        <f t="array" aca="1" ref="AL11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11" s="67" cm="1">
        <f t="array" aca="1" ref="AM11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11" s="67" cm="1">
        <f t="array" aca="1" ref="AN11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11" s="67" cm="1">
        <f t="array" aca="1" ref="AO11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11" s="67" cm="1">
        <f t="array" aca="1" ref="AP11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11" s="67" cm="1">
        <f t="array" aca="1" ref="AQ11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11" s="67" cm="1">
        <f t="array" aca="1" ref="AR11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11" s="67" cm="1">
        <f t="array" aca="1" ref="AS11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11" s="67" cm="1">
        <f t="array" aca="1" ref="AT11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11" s="67" cm="1">
        <f t="array" aca="1" ref="AU11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11" s="67" cm="1">
        <f t="array" aca="1" ref="AV11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11" s="67" cm="1">
        <f t="array" aca="1" ref="AW11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11" s="67" cm="1">
        <f t="array" aca="1" ref="AX11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11" s="67" cm="1">
        <f t="array" aca="1" ref="AY11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11" s="67" cm="1">
        <f t="array" aca="1" ref="AZ11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11" s="67" cm="1">
        <f t="array" aca="1" ref="BA11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12" spans="1:53" x14ac:dyDescent="0.3">
      <c r="A112" s="78" t="str">
        <f>IFERROR(Mérföldkövek[[#This Row],[Feladat ID]],"")</f>
        <v>-</v>
      </c>
      <c r="B112" s="70" t="str">
        <f>IFERROR(Mérföldkövek[[#This Row],[Feladat leírás]],"")</f>
        <v/>
      </c>
      <c r="C112" s="71" t="str">
        <f ca="1">IFERROR(Mérföldkövek[[#This Row],[Kezdés]],"")</f>
        <v/>
      </c>
      <c r="D112" s="71" t="str">
        <f ca="1">IFERROR(Mérföldkövek[[#This Row],[Befejezés]],"")</f>
        <v/>
      </c>
      <c r="E112" s="70" t="str">
        <f>IFERROR(Mérföldkövek[[#This Row],[Kockázat]],"")</f>
        <v/>
      </c>
      <c r="F112" s="70" t="str">
        <f>IFERROR(Mérföldkövek[[#This Row],[Részleg 02]],"")</f>
        <v/>
      </c>
      <c r="G112" s="70" t="str">
        <f>IFERROR(Mérföldkövek[[#This Row],[Részleg 01]],"")</f>
        <v/>
      </c>
      <c r="H112" s="82" t="str">
        <f>IFERROR(Mérföldkövek[[#This Row],[Volumen]],"")</f>
        <v/>
      </c>
      <c r="I112" s="70" t="str">
        <f>IFERROR(Mérföldkövek[[#This Row],[Humánerő]],"")</f>
        <v/>
      </c>
      <c r="J112" s="80" t="str">
        <f>IFERROR(Mérföldkövek[[#This Row],[Egység idő]],"")</f>
        <v/>
      </c>
      <c r="K112" s="80">
        <f>IFERROR(Mérföldkövek[[#This Row],[Tervezett Munkaidő]],"")</f>
        <v>0</v>
      </c>
      <c r="L112" s="67" cm="1">
        <f t="array" aca="1" ref="L11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12" s="67" cm="1">
        <f t="array" aca="1" ref="M11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12" s="67" cm="1">
        <f t="array" aca="1" ref="N11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12" s="67" cm="1">
        <f t="array" aca="1" ref="O11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12" s="67" cm="1">
        <f t="array" aca="1" ref="P11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12" s="67" cm="1">
        <f t="array" aca="1" ref="Q11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12" s="67" cm="1">
        <f t="array" aca="1" ref="R11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12" s="67" cm="1">
        <f t="array" aca="1" ref="S11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12" s="67" cm="1">
        <f t="array" aca="1" ref="T11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12" s="67" cm="1">
        <f t="array" aca="1" ref="U11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12" s="67" cm="1">
        <f t="array" aca="1" ref="V11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12" s="67" cm="1">
        <f t="array" aca="1" ref="W11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12" s="67" cm="1">
        <f t="array" aca="1" ref="X11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12" s="67" cm="1">
        <f t="array" aca="1" ref="Y11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12" s="67" cm="1">
        <f t="array" aca="1" ref="Z11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12" s="67" cm="1">
        <f t="array" aca="1" ref="AA11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12" s="67" cm="1">
        <f t="array" aca="1" ref="AB11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12" s="67" cm="1">
        <f t="array" aca="1" ref="AC11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12" s="67" cm="1">
        <f t="array" aca="1" ref="AD11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12" s="67" cm="1">
        <f t="array" aca="1" ref="AE11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12" s="67" cm="1">
        <f t="array" aca="1" ref="AF11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12" s="67" cm="1">
        <f t="array" aca="1" ref="AG11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12" s="67" cm="1">
        <f t="array" aca="1" ref="AH11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12" s="67" cm="1">
        <f t="array" aca="1" ref="AI11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12" s="67" cm="1">
        <f t="array" aca="1" ref="AJ11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12" s="67" cm="1">
        <f t="array" aca="1" ref="AK11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12" s="67" cm="1">
        <f t="array" aca="1" ref="AL11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12" s="67" cm="1">
        <f t="array" aca="1" ref="AM11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12" s="67" cm="1">
        <f t="array" aca="1" ref="AN11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12" s="67" cm="1">
        <f t="array" aca="1" ref="AO11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12" s="67" cm="1">
        <f t="array" aca="1" ref="AP11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12" s="67" cm="1">
        <f t="array" aca="1" ref="AQ11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12" s="67" cm="1">
        <f t="array" aca="1" ref="AR11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12" s="67" cm="1">
        <f t="array" aca="1" ref="AS11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12" s="67" cm="1">
        <f t="array" aca="1" ref="AT11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12" s="67" cm="1">
        <f t="array" aca="1" ref="AU11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12" s="67" cm="1">
        <f t="array" aca="1" ref="AV11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12" s="67" cm="1">
        <f t="array" aca="1" ref="AW11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12" s="67" cm="1">
        <f t="array" aca="1" ref="AX11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12" s="67" cm="1">
        <f t="array" aca="1" ref="AY11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12" s="67" cm="1">
        <f t="array" aca="1" ref="AZ11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12" s="67" cm="1">
        <f t="array" aca="1" ref="BA11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13" spans="1:53" x14ac:dyDescent="0.3">
      <c r="A113" s="78" t="str">
        <f>IFERROR(Mérföldkövek[[#This Row],[Feladat ID]],"")</f>
        <v>-</v>
      </c>
      <c r="B113" s="70" t="str">
        <f>IFERROR(Mérföldkövek[[#This Row],[Feladat leírás]],"")</f>
        <v/>
      </c>
      <c r="C113" s="71" t="str">
        <f ca="1">IFERROR(Mérföldkövek[[#This Row],[Kezdés]],"")</f>
        <v/>
      </c>
      <c r="D113" s="71" t="str">
        <f ca="1">IFERROR(Mérföldkövek[[#This Row],[Befejezés]],"")</f>
        <v/>
      </c>
      <c r="E113" s="70" t="str">
        <f>IFERROR(Mérföldkövek[[#This Row],[Kockázat]],"")</f>
        <v/>
      </c>
      <c r="F113" s="70" t="str">
        <f>IFERROR(Mérföldkövek[[#This Row],[Részleg 02]],"")</f>
        <v/>
      </c>
      <c r="G113" s="70" t="str">
        <f>IFERROR(Mérföldkövek[[#This Row],[Részleg 01]],"")</f>
        <v/>
      </c>
      <c r="H113" s="82" t="str">
        <f>IFERROR(Mérföldkövek[[#This Row],[Volumen]],"")</f>
        <v/>
      </c>
      <c r="I113" s="70" t="str">
        <f>IFERROR(Mérföldkövek[[#This Row],[Humánerő]],"")</f>
        <v/>
      </c>
      <c r="J113" s="80" t="str">
        <f>IFERROR(Mérföldkövek[[#This Row],[Egység idő]],"")</f>
        <v/>
      </c>
      <c r="K113" s="80">
        <f>IFERROR(Mérföldkövek[[#This Row],[Tervezett Munkaidő]],"")</f>
        <v>0</v>
      </c>
      <c r="L113" s="67" cm="1">
        <f t="array" aca="1" ref="L11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13" s="67" cm="1">
        <f t="array" aca="1" ref="M11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13" s="67" cm="1">
        <f t="array" aca="1" ref="N11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13" s="67" cm="1">
        <f t="array" aca="1" ref="O11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13" s="67" cm="1">
        <f t="array" aca="1" ref="P11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13" s="67" cm="1">
        <f t="array" aca="1" ref="Q11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13" s="67" cm="1">
        <f t="array" aca="1" ref="R11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13" s="67" cm="1">
        <f t="array" aca="1" ref="S11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13" s="67" cm="1">
        <f t="array" aca="1" ref="T11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13" s="67" cm="1">
        <f t="array" aca="1" ref="U11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13" s="67" cm="1">
        <f t="array" aca="1" ref="V11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13" s="67" cm="1">
        <f t="array" aca="1" ref="W11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13" s="67" cm="1">
        <f t="array" aca="1" ref="X11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13" s="67" cm="1">
        <f t="array" aca="1" ref="Y11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13" s="67" cm="1">
        <f t="array" aca="1" ref="Z11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13" s="67" cm="1">
        <f t="array" aca="1" ref="AA11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13" s="67" cm="1">
        <f t="array" aca="1" ref="AB11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13" s="67" cm="1">
        <f t="array" aca="1" ref="AC11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13" s="67" cm="1">
        <f t="array" aca="1" ref="AD11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13" s="67" cm="1">
        <f t="array" aca="1" ref="AE11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13" s="67" cm="1">
        <f t="array" aca="1" ref="AF11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13" s="67" cm="1">
        <f t="array" aca="1" ref="AG11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13" s="67" cm="1">
        <f t="array" aca="1" ref="AH11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13" s="67" cm="1">
        <f t="array" aca="1" ref="AI11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13" s="67" cm="1">
        <f t="array" aca="1" ref="AJ11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13" s="67" cm="1">
        <f t="array" aca="1" ref="AK11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13" s="67" cm="1">
        <f t="array" aca="1" ref="AL11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13" s="67" cm="1">
        <f t="array" aca="1" ref="AM11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13" s="67" cm="1">
        <f t="array" aca="1" ref="AN11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13" s="67" cm="1">
        <f t="array" aca="1" ref="AO11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13" s="67" cm="1">
        <f t="array" aca="1" ref="AP11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13" s="67" cm="1">
        <f t="array" aca="1" ref="AQ11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13" s="67" cm="1">
        <f t="array" aca="1" ref="AR11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13" s="67" cm="1">
        <f t="array" aca="1" ref="AS11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13" s="67" cm="1">
        <f t="array" aca="1" ref="AT11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13" s="67" cm="1">
        <f t="array" aca="1" ref="AU11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13" s="67" cm="1">
        <f t="array" aca="1" ref="AV11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13" s="67" cm="1">
        <f t="array" aca="1" ref="AW11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13" s="67" cm="1">
        <f t="array" aca="1" ref="AX11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13" s="67" cm="1">
        <f t="array" aca="1" ref="AY11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13" s="67" cm="1">
        <f t="array" aca="1" ref="AZ11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13" s="67" cm="1">
        <f t="array" aca="1" ref="BA11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14" spans="1:53" x14ac:dyDescent="0.3">
      <c r="A114" s="78" t="str">
        <f>IFERROR(Mérföldkövek[[#This Row],[Feladat ID]],"")</f>
        <v>-</v>
      </c>
      <c r="B114" s="70" t="str">
        <f>IFERROR(Mérföldkövek[[#This Row],[Feladat leírás]],"")</f>
        <v/>
      </c>
      <c r="C114" s="71" t="str">
        <f ca="1">IFERROR(Mérföldkövek[[#This Row],[Kezdés]],"")</f>
        <v/>
      </c>
      <c r="D114" s="71" t="str">
        <f ca="1">IFERROR(Mérföldkövek[[#This Row],[Befejezés]],"")</f>
        <v/>
      </c>
      <c r="E114" s="70" t="str">
        <f>IFERROR(Mérföldkövek[[#This Row],[Kockázat]],"")</f>
        <v/>
      </c>
      <c r="F114" s="70" t="str">
        <f>IFERROR(Mérföldkövek[[#This Row],[Részleg 02]],"")</f>
        <v/>
      </c>
      <c r="G114" s="70" t="str">
        <f>IFERROR(Mérföldkövek[[#This Row],[Részleg 01]],"")</f>
        <v/>
      </c>
      <c r="H114" s="82" t="str">
        <f>IFERROR(Mérföldkövek[[#This Row],[Volumen]],"")</f>
        <v/>
      </c>
      <c r="I114" s="70" t="str">
        <f>IFERROR(Mérföldkövek[[#This Row],[Humánerő]],"")</f>
        <v/>
      </c>
      <c r="J114" s="80" t="str">
        <f>IFERROR(Mérföldkövek[[#This Row],[Egység idő]],"")</f>
        <v/>
      </c>
      <c r="K114" s="80">
        <f>IFERROR(Mérföldkövek[[#This Row],[Tervezett Munkaidő]],"")</f>
        <v>0</v>
      </c>
      <c r="L114" s="67" cm="1">
        <f t="array" aca="1" ref="L11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14" s="67" cm="1">
        <f t="array" aca="1" ref="M11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14" s="67" cm="1">
        <f t="array" aca="1" ref="N11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14" s="67" cm="1">
        <f t="array" aca="1" ref="O11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14" s="67" cm="1">
        <f t="array" aca="1" ref="P11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14" s="67" cm="1">
        <f t="array" aca="1" ref="Q11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14" s="67" cm="1">
        <f t="array" aca="1" ref="R11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14" s="67" cm="1">
        <f t="array" aca="1" ref="S11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14" s="67" cm="1">
        <f t="array" aca="1" ref="T11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14" s="67" cm="1">
        <f t="array" aca="1" ref="U11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14" s="67" cm="1">
        <f t="array" aca="1" ref="V11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14" s="67" cm="1">
        <f t="array" aca="1" ref="W11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14" s="67" cm="1">
        <f t="array" aca="1" ref="X11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14" s="67" cm="1">
        <f t="array" aca="1" ref="Y11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14" s="67" cm="1">
        <f t="array" aca="1" ref="Z11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14" s="67" cm="1">
        <f t="array" aca="1" ref="AA11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14" s="67" cm="1">
        <f t="array" aca="1" ref="AB11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14" s="67" cm="1">
        <f t="array" aca="1" ref="AC11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14" s="67" cm="1">
        <f t="array" aca="1" ref="AD11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14" s="67" cm="1">
        <f t="array" aca="1" ref="AE11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14" s="67" cm="1">
        <f t="array" aca="1" ref="AF11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14" s="67" cm="1">
        <f t="array" aca="1" ref="AG11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14" s="67" cm="1">
        <f t="array" aca="1" ref="AH11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14" s="67" cm="1">
        <f t="array" aca="1" ref="AI11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14" s="67" cm="1">
        <f t="array" aca="1" ref="AJ11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14" s="67" cm="1">
        <f t="array" aca="1" ref="AK11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14" s="67" cm="1">
        <f t="array" aca="1" ref="AL11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14" s="67" cm="1">
        <f t="array" aca="1" ref="AM11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14" s="67" cm="1">
        <f t="array" aca="1" ref="AN11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14" s="67" cm="1">
        <f t="array" aca="1" ref="AO11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14" s="67" cm="1">
        <f t="array" aca="1" ref="AP11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14" s="67" cm="1">
        <f t="array" aca="1" ref="AQ11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14" s="67" cm="1">
        <f t="array" aca="1" ref="AR11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14" s="67" cm="1">
        <f t="array" aca="1" ref="AS11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14" s="67" cm="1">
        <f t="array" aca="1" ref="AT11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14" s="67" cm="1">
        <f t="array" aca="1" ref="AU11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14" s="67" cm="1">
        <f t="array" aca="1" ref="AV11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14" s="67" cm="1">
        <f t="array" aca="1" ref="AW11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14" s="67" cm="1">
        <f t="array" aca="1" ref="AX11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14" s="67" cm="1">
        <f t="array" aca="1" ref="AY11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14" s="67" cm="1">
        <f t="array" aca="1" ref="AZ11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14" s="67" cm="1">
        <f t="array" aca="1" ref="BA11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15" spans="1:53" x14ac:dyDescent="0.3">
      <c r="A115" s="78" t="str">
        <f>IFERROR(Mérföldkövek[[#This Row],[Feladat ID]],"")</f>
        <v>-</v>
      </c>
      <c r="B115" s="70" t="str">
        <f>IFERROR(Mérföldkövek[[#This Row],[Feladat leírás]],"")</f>
        <v/>
      </c>
      <c r="C115" s="71" t="str">
        <f ca="1">IFERROR(Mérföldkövek[[#This Row],[Kezdés]],"")</f>
        <v/>
      </c>
      <c r="D115" s="71" t="str">
        <f ca="1">IFERROR(Mérföldkövek[[#This Row],[Befejezés]],"")</f>
        <v/>
      </c>
      <c r="E115" s="70" t="str">
        <f>IFERROR(Mérföldkövek[[#This Row],[Kockázat]],"")</f>
        <v/>
      </c>
      <c r="F115" s="70" t="str">
        <f>IFERROR(Mérföldkövek[[#This Row],[Részleg 02]],"")</f>
        <v/>
      </c>
      <c r="G115" s="70" t="str">
        <f>IFERROR(Mérföldkövek[[#This Row],[Részleg 01]],"")</f>
        <v/>
      </c>
      <c r="H115" s="82" t="str">
        <f>IFERROR(Mérföldkövek[[#This Row],[Volumen]],"")</f>
        <v/>
      </c>
      <c r="I115" s="70" t="str">
        <f>IFERROR(Mérföldkövek[[#This Row],[Humánerő]],"")</f>
        <v/>
      </c>
      <c r="J115" s="80" t="str">
        <f>IFERROR(Mérföldkövek[[#This Row],[Egység idő]],"")</f>
        <v/>
      </c>
      <c r="K115" s="80">
        <f>IFERROR(Mérföldkövek[[#This Row],[Tervezett Munkaidő]],"")</f>
        <v>0</v>
      </c>
      <c r="L115" s="67" cm="1">
        <f t="array" aca="1" ref="L11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15" s="67" cm="1">
        <f t="array" aca="1" ref="M11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15" s="67" cm="1">
        <f t="array" aca="1" ref="N11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15" s="67" cm="1">
        <f t="array" aca="1" ref="O11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15" s="67" cm="1">
        <f t="array" aca="1" ref="P11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15" s="67" cm="1">
        <f t="array" aca="1" ref="Q11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15" s="67" cm="1">
        <f t="array" aca="1" ref="R11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15" s="67" cm="1">
        <f t="array" aca="1" ref="S11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15" s="67" cm="1">
        <f t="array" aca="1" ref="T11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15" s="67" cm="1">
        <f t="array" aca="1" ref="U11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15" s="67" cm="1">
        <f t="array" aca="1" ref="V11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15" s="67" cm="1">
        <f t="array" aca="1" ref="W11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15" s="67" cm="1">
        <f t="array" aca="1" ref="X11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15" s="67" cm="1">
        <f t="array" aca="1" ref="Y11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15" s="67" cm="1">
        <f t="array" aca="1" ref="Z11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15" s="67" cm="1">
        <f t="array" aca="1" ref="AA11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15" s="67" cm="1">
        <f t="array" aca="1" ref="AB11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15" s="67" cm="1">
        <f t="array" aca="1" ref="AC11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15" s="67" cm="1">
        <f t="array" aca="1" ref="AD11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15" s="67" cm="1">
        <f t="array" aca="1" ref="AE11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15" s="67" cm="1">
        <f t="array" aca="1" ref="AF11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15" s="67" cm="1">
        <f t="array" aca="1" ref="AG11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15" s="67" cm="1">
        <f t="array" aca="1" ref="AH11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15" s="67" cm="1">
        <f t="array" aca="1" ref="AI11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15" s="67" cm="1">
        <f t="array" aca="1" ref="AJ11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15" s="67" cm="1">
        <f t="array" aca="1" ref="AK11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15" s="67" cm="1">
        <f t="array" aca="1" ref="AL11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15" s="67" cm="1">
        <f t="array" aca="1" ref="AM11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15" s="67" cm="1">
        <f t="array" aca="1" ref="AN11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15" s="67" cm="1">
        <f t="array" aca="1" ref="AO11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15" s="67" cm="1">
        <f t="array" aca="1" ref="AP11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15" s="67" cm="1">
        <f t="array" aca="1" ref="AQ11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15" s="67" cm="1">
        <f t="array" aca="1" ref="AR11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15" s="67" cm="1">
        <f t="array" aca="1" ref="AS11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15" s="67" cm="1">
        <f t="array" aca="1" ref="AT11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15" s="67" cm="1">
        <f t="array" aca="1" ref="AU11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15" s="67" cm="1">
        <f t="array" aca="1" ref="AV11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15" s="67" cm="1">
        <f t="array" aca="1" ref="AW11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15" s="67" cm="1">
        <f t="array" aca="1" ref="AX11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15" s="67" cm="1">
        <f t="array" aca="1" ref="AY11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15" s="67" cm="1">
        <f t="array" aca="1" ref="AZ11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15" s="67" cm="1">
        <f t="array" aca="1" ref="BA11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16" spans="1:53" x14ac:dyDescent="0.3">
      <c r="A116" s="78" t="str">
        <f>IFERROR(Mérföldkövek[[#This Row],[Feladat ID]],"")</f>
        <v>-</v>
      </c>
      <c r="B116" s="70" t="str">
        <f>IFERROR(Mérföldkövek[[#This Row],[Feladat leírás]],"")</f>
        <v/>
      </c>
      <c r="C116" s="71" t="str">
        <f ca="1">IFERROR(Mérföldkövek[[#This Row],[Kezdés]],"")</f>
        <v/>
      </c>
      <c r="D116" s="71" t="str">
        <f ca="1">IFERROR(Mérföldkövek[[#This Row],[Befejezés]],"")</f>
        <v/>
      </c>
      <c r="E116" s="70" t="str">
        <f>IFERROR(Mérföldkövek[[#This Row],[Kockázat]],"")</f>
        <v/>
      </c>
      <c r="F116" s="70" t="str">
        <f>IFERROR(Mérföldkövek[[#This Row],[Részleg 02]],"")</f>
        <v/>
      </c>
      <c r="G116" s="70" t="str">
        <f>IFERROR(Mérföldkövek[[#This Row],[Részleg 01]],"")</f>
        <v/>
      </c>
      <c r="H116" s="82" t="str">
        <f>IFERROR(Mérföldkövek[[#This Row],[Volumen]],"")</f>
        <v/>
      </c>
      <c r="I116" s="70" t="str">
        <f>IFERROR(Mérföldkövek[[#This Row],[Humánerő]],"")</f>
        <v/>
      </c>
      <c r="J116" s="80" t="str">
        <f>IFERROR(Mérföldkövek[[#This Row],[Egység idő]],"")</f>
        <v/>
      </c>
      <c r="K116" s="80">
        <f>IFERROR(Mérföldkövek[[#This Row],[Tervezett Munkaidő]],"")</f>
        <v>0</v>
      </c>
      <c r="L116" s="67" cm="1">
        <f t="array" aca="1" ref="L11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16" s="67" cm="1">
        <f t="array" aca="1" ref="M11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16" s="67" cm="1">
        <f t="array" aca="1" ref="N11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16" s="67" cm="1">
        <f t="array" aca="1" ref="O11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16" s="67" cm="1">
        <f t="array" aca="1" ref="P11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16" s="67" cm="1">
        <f t="array" aca="1" ref="Q11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16" s="67" cm="1">
        <f t="array" aca="1" ref="R11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16" s="67" cm="1">
        <f t="array" aca="1" ref="S11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16" s="67" cm="1">
        <f t="array" aca="1" ref="T11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16" s="67" cm="1">
        <f t="array" aca="1" ref="U11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16" s="67" cm="1">
        <f t="array" aca="1" ref="V11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16" s="67" cm="1">
        <f t="array" aca="1" ref="W11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16" s="67" cm="1">
        <f t="array" aca="1" ref="X11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16" s="67" cm="1">
        <f t="array" aca="1" ref="Y11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16" s="67" cm="1">
        <f t="array" aca="1" ref="Z11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16" s="67" cm="1">
        <f t="array" aca="1" ref="AA11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16" s="67" cm="1">
        <f t="array" aca="1" ref="AB11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16" s="67" cm="1">
        <f t="array" aca="1" ref="AC11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16" s="67" cm="1">
        <f t="array" aca="1" ref="AD11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16" s="67" cm="1">
        <f t="array" aca="1" ref="AE11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16" s="67" cm="1">
        <f t="array" aca="1" ref="AF11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16" s="67" cm="1">
        <f t="array" aca="1" ref="AG11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16" s="67" cm="1">
        <f t="array" aca="1" ref="AH11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16" s="67" cm="1">
        <f t="array" aca="1" ref="AI11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16" s="67" cm="1">
        <f t="array" aca="1" ref="AJ11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16" s="67" cm="1">
        <f t="array" aca="1" ref="AK11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16" s="67" cm="1">
        <f t="array" aca="1" ref="AL11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16" s="67" cm="1">
        <f t="array" aca="1" ref="AM11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16" s="67" cm="1">
        <f t="array" aca="1" ref="AN11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16" s="67" cm="1">
        <f t="array" aca="1" ref="AO11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16" s="67" cm="1">
        <f t="array" aca="1" ref="AP11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16" s="67" cm="1">
        <f t="array" aca="1" ref="AQ11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16" s="67" cm="1">
        <f t="array" aca="1" ref="AR11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16" s="67" cm="1">
        <f t="array" aca="1" ref="AS11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16" s="67" cm="1">
        <f t="array" aca="1" ref="AT11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16" s="67" cm="1">
        <f t="array" aca="1" ref="AU11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16" s="67" cm="1">
        <f t="array" aca="1" ref="AV11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16" s="67" cm="1">
        <f t="array" aca="1" ref="AW11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16" s="67" cm="1">
        <f t="array" aca="1" ref="AX11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16" s="67" cm="1">
        <f t="array" aca="1" ref="AY11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16" s="67" cm="1">
        <f t="array" aca="1" ref="AZ11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16" s="67" cm="1">
        <f t="array" aca="1" ref="BA11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17" spans="1:53" x14ac:dyDescent="0.3">
      <c r="A117" s="78" t="str">
        <f>IFERROR(Mérföldkövek[[#This Row],[Feladat ID]],"")</f>
        <v>-</v>
      </c>
      <c r="B117" s="70" t="str">
        <f>IFERROR(Mérföldkövek[[#This Row],[Feladat leírás]],"")</f>
        <v/>
      </c>
      <c r="C117" s="71" t="str">
        <f ca="1">IFERROR(Mérföldkövek[[#This Row],[Kezdés]],"")</f>
        <v/>
      </c>
      <c r="D117" s="71" t="str">
        <f ca="1">IFERROR(Mérföldkövek[[#This Row],[Befejezés]],"")</f>
        <v/>
      </c>
      <c r="E117" s="70" t="str">
        <f>IFERROR(Mérföldkövek[[#This Row],[Kockázat]],"")</f>
        <v/>
      </c>
      <c r="F117" s="70" t="str">
        <f>IFERROR(Mérföldkövek[[#This Row],[Részleg 02]],"")</f>
        <v/>
      </c>
      <c r="G117" s="70" t="str">
        <f>IFERROR(Mérföldkövek[[#This Row],[Részleg 01]],"")</f>
        <v/>
      </c>
      <c r="H117" s="82" t="str">
        <f>IFERROR(Mérföldkövek[[#This Row],[Volumen]],"")</f>
        <v/>
      </c>
      <c r="I117" s="70" t="str">
        <f>IFERROR(Mérföldkövek[[#This Row],[Humánerő]],"")</f>
        <v/>
      </c>
      <c r="J117" s="80" t="str">
        <f>IFERROR(Mérföldkövek[[#This Row],[Egység idő]],"")</f>
        <v/>
      </c>
      <c r="K117" s="80">
        <f>IFERROR(Mérföldkövek[[#This Row],[Tervezett Munkaidő]],"")</f>
        <v>0</v>
      </c>
      <c r="L117" s="67" cm="1">
        <f t="array" aca="1" ref="L11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17" s="67" cm="1">
        <f t="array" aca="1" ref="M11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17" s="67" cm="1">
        <f t="array" aca="1" ref="N11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17" s="67" cm="1">
        <f t="array" aca="1" ref="O11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17" s="67" cm="1">
        <f t="array" aca="1" ref="P11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17" s="67" cm="1">
        <f t="array" aca="1" ref="Q11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17" s="67" cm="1">
        <f t="array" aca="1" ref="R11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17" s="67" cm="1">
        <f t="array" aca="1" ref="S11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17" s="67" cm="1">
        <f t="array" aca="1" ref="T11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17" s="67" cm="1">
        <f t="array" aca="1" ref="U11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17" s="67" cm="1">
        <f t="array" aca="1" ref="V11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17" s="67" cm="1">
        <f t="array" aca="1" ref="W11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17" s="67" cm="1">
        <f t="array" aca="1" ref="X11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17" s="67" cm="1">
        <f t="array" aca="1" ref="Y11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17" s="67" cm="1">
        <f t="array" aca="1" ref="Z11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17" s="67" cm="1">
        <f t="array" aca="1" ref="AA11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17" s="67" cm="1">
        <f t="array" aca="1" ref="AB11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17" s="67" cm="1">
        <f t="array" aca="1" ref="AC11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17" s="67" cm="1">
        <f t="array" aca="1" ref="AD11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17" s="67" cm="1">
        <f t="array" aca="1" ref="AE11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17" s="67" cm="1">
        <f t="array" aca="1" ref="AF11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17" s="67" cm="1">
        <f t="array" aca="1" ref="AG11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17" s="67" cm="1">
        <f t="array" aca="1" ref="AH11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17" s="67" cm="1">
        <f t="array" aca="1" ref="AI11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17" s="67" cm="1">
        <f t="array" aca="1" ref="AJ11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17" s="67" cm="1">
        <f t="array" aca="1" ref="AK11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17" s="67" cm="1">
        <f t="array" aca="1" ref="AL11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17" s="67" cm="1">
        <f t="array" aca="1" ref="AM11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17" s="67" cm="1">
        <f t="array" aca="1" ref="AN11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17" s="67" cm="1">
        <f t="array" aca="1" ref="AO11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17" s="67" cm="1">
        <f t="array" aca="1" ref="AP11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17" s="67" cm="1">
        <f t="array" aca="1" ref="AQ11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17" s="67" cm="1">
        <f t="array" aca="1" ref="AR11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17" s="67" cm="1">
        <f t="array" aca="1" ref="AS11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17" s="67" cm="1">
        <f t="array" aca="1" ref="AT11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17" s="67" cm="1">
        <f t="array" aca="1" ref="AU11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17" s="67" cm="1">
        <f t="array" aca="1" ref="AV11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17" s="67" cm="1">
        <f t="array" aca="1" ref="AW11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17" s="67" cm="1">
        <f t="array" aca="1" ref="AX11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17" s="67" cm="1">
        <f t="array" aca="1" ref="AY11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17" s="67" cm="1">
        <f t="array" aca="1" ref="AZ11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17" s="67" cm="1">
        <f t="array" aca="1" ref="BA11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18" spans="1:53" x14ac:dyDescent="0.3">
      <c r="A118" s="78" t="str">
        <f>IFERROR(Mérföldkövek[[#This Row],[Feladat ID]],"")</f>
        <v>-</v>
      </c>
      <c r="B118" s="70" t="str">
        <f>IFERROR(Mérföldkövek[[#This Row],[Feladat leírás]],"")</f>
        <v/>
      </c>
      <c r="C118" s="71" t="str">
        <f ca="1">IFERROR(Mérföldkövek[[#This Row],[Kezdés]],"")</f>
        <v/>
      </c>
      <c r="D118" s="71" t="str">
        <f ca="1">IFERROR(Mérföldkövek[[#This Row],[Befejezés]],"")</f>
        <v/>
      </c>
      <c r="E118" s="70" t="str">
        <f>IFERROR(Mérföldkövek[[#This Row],[Kockázat]],"")</f>
        <v/>
      </c>
      <c r="F118" s="70" t="str">
        <f>IFERROR(Mérföldkövek[[#This Row],[Részleg 02]],"")</f>
        <v/>
      </c>
      <c r="G118" s="70" t="str">
        <f>IFERROR(Mérföldkövek[[#This Row],[Részleg 01]],"")</f>
        <v/>
      </c>
      <c r="H118" s="82" t="str">
        <f>IFERROR(Mérföldkövek[[#This Row],[Volumen]],"")</f>
        <v/>
      </c>
      <c r="I118" s="70" t="str">
        <f>IFERROR(Mérföldkövek[[#This Row],[Humánerő]],"")</f>
        <v/>
      </c>
      <c r="J118" s="80" t="str">
        <f>IFERROR(Mérföldkövek[[#This Row],[Egység idő]],"")</f>
        <v/>
      </c>
      <c r="K118" s="80">
        <f>IFERROR(Mérföldkövek[[#This Row],[Tervezett Munkaidő]],"")</f>
        <v>0</v>
      </c>
      <c r="L118" s="67" cm="1">
        <f t="array" aca="1" ref="L11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18" s="67" cm="1">
        <f t="array" aca="1" ref="M11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18" s="67" cm="1">
        <f t="array" aca="1" ref="N11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18" s="67" cm="1">
        <f t="array" aca="1" ref="O11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18" s="67" cm="1">
        <f t="array" aca="1" ref="P11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18" s="67" cm="1">
        <f t="array" aca="1" ref="Q11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18" s="67" cm="1">
        <f t="array" aca="1" ref="R11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18" s="67" cm="1">
        <f t="array" aca="1" ref="S11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18" s="67" cm="1">
        <f t="array" aca="1" ref="T11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18" s="67" cm="1">
        <f t="array" aca="1" ref="U11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18" s="67" cm="1">
        <f t="array" aca="1" ref="V11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18" s="67" cm="1">
        <f t="array" aca="1" ref="W11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18" s="67" cm="1">
        <f t="array" aca="1" ref="X11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18" s="67" cm="1">
        <f t="array" aca="1" ref="Y11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18" s="67" cm="1">
        <f t="array" aca="1" ref="Z11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18" s="67" cm="1">
        <f t="array" aca="1" ref="AA11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18" s="67" cm="1">
        <f t="array" aca="1" ref="AB11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18" s="67" cm="1">
        <f t="array" aca="1" ref="AC11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18" s="67" cm="1">
        <f t="array" aca="1" ref="AD11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18" s="67" cm="1">
        <f t="array" aca="1" ref="AE11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18" s="67" cm="1">
        <f t="array" aca="1" ref="AF11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18" s="67" cm="1">
        <f t="array" aca="1" ref="AG11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18" s="67" cm="1">
        <f t="array" aca="1" ref="AH11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18" s="67" cm="1">
        <f t="array" aca="1" ref="AI11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18" s="67" cm="1">
        <f t="array" aca="1" ref="AJ11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18" s="67" cm="1">
        <f t="array" aca="1" ref="AK11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18" s="67" cm="1">
        <f t="array" aca="1" ref="AL11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18" s="67" cm="1">
        <f t="array" aca="1" ref="AM11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18" s="67" cm="1">
        <f t="array" aca="1" ref="AN11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18" s="67" cm="1">
        <f t="array" aca="1" ref="AO11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18" s="67" cm="1">
        <f t="array" aca="1" ref="AP11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18" s="67" cm="1">
        <f t="array" aca="1" ref="AQ11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18" s="67" cm="1">
        <f t="array" aca="1" ref="AR11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18" s="67" cm="1">
        <f t="array" aca="1" ref="AS11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18" s="67" cm="1">
        <f t="array" aca="1" ref="AT11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18" s="67" cm="1">
        <f t="array" aca="1" ref="AU11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18" s="67" cm="1">
        <f t="array" aca="1" ref="AV11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18" s="67" cm="1">
        <f t="array" aca="1" ref="AW11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18" s="67" cm="1">
        <f t="array" aca="1" ref="AX11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18" s="67" cm="1">
        <f t="array" aca="1" ref="AY11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18" s="67" cm="1">
        <f t="array" aca="1" ref="AZ11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18" s="67" cm="1">
        <f t="array" aca="1" ref="BA11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19" spans="1:53" x14ac:dyDescent="0.3">
      <c r="A119" s="78" t="str">
        <f>IFERROR(Mérföldkövek[[#This Row],[Feladat ID]],"")</f>
        <v>-</v>
      </c>
      <c r="B119" s="70" t="str">
        <f>IFERROR(Mérföldkövek[[#This Row],[Feladat leírás]],"")</f>
        <v/>
      </c>
      <c r="C119" s="71" t="str">
        <f ca="1">IFERROR(Mérföldkövek[[#This Row],[Kezdés]],"")</f>
        <v/>
      </c>
      <c r="D119" s="71" t="str">
        <f ca="1">IFERROR(Mérföldkövek[[#This Row],[Befejezés]],"")</f>
        <v/>
      </c>
      <c r="E119" s="70" t="str">
        <f>IFERROR(Mérföldkövek[[#This Row],[Kockázat]],"")</f>
        <v/>
      </c>
      <c r="F119" s="70" t="str">
        <f>IFERROR(Mérföldkövek[[#This Row],[Részleg 02]],"")</f>
        <v/>
      </c>
      <c r="G119" s="70" t="str">
        <f>IFERROR(Mérföldkövek[[#This Row],[Részleg 01]],"")</f>
        <v/>
      </c>
      <c r="H119" s="82" t="str">
        <f>IFERROR(Mérföldkövek[[#This Row],[Volumen]],"")</f>
        <v/>
      </c>
      <c r="I119" s="70" t="str">
        <f>IFERROR(Mérföldkövek[[#This Row],[Humánerő]],"")</f>
        <v/>
      </c>
      <c r="J119" s="80" t="str">
        <f>IFERROR(Mérföldkövek[[#This Row],[Egység idő]],"")</f>
        <v/>
      </c>
      <c r="K119" s="80">
        <f>IFERROR(Mérföldkövek[[#This Row],[Tervezett Munkaidő]],"")</f>
        <v>0</v>
      </c>
      <c r="L119" s="67" cm="1">
        <f t="array" aca="1" ref="L11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19" s="67" cm="1">
        <f t="array" aca="1" ref="M11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19" s="67" cm="1">
        <f t="array" aca="1" ref="N11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19" s="67" cm="1">
        <f t="array" aca="1" ref="O11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19" s="67" cm="1">
        <f t="array" aca="1" ref="P11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19" s="67" cm="1">
        <f t="array" aca="1" ref="Q11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19" s="67" cm="1">
        <f t="array" aca="1" ref="R11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19" s="67" cm="1">
        <f t="array" aca="1" ref="S11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19" s="67" cm="1">
        <f t="array" aca="1" ref="T11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19" s="67" cm="1">
        <f t="array" aca="1" ref="U11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19" s="67" cm="1">
        <f t="array" aca="1" ref="V11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19" s="67" cm="1">
        <f t="array" aca="1" ref="W11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19" s="67" cm="1">
        <f t="array" aca="1" ref="X11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19" s="67" cm="1">
        <f t="array" aca="1" ref="Y11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19" s="67" cm="1">
        <f t="array" aca="1" ref="Z11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19" s="67" cm="1">
        <f t="array" aca="1" ref="AA11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19" s="67" cm="1">
        <f t="array" aca="1" ref="AB11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19" s="67" cm="1">
        <f t="array" aca="1" ref="AC11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19" s="67" cm="1">
        <f t="array" aca="1" ref="AD11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19" s="67" cm="1">
        <f t="array" aca="1" ref="AE11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19" s="67" cm="1">
        <f t="array" aca="1" ref="AF11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19" s="67" cm="1">
        <f t="array" aca="1" ref="AG11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19" s="67" cm="1">
        <f t="array" aca="1" ref="AH11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19" s="67" cm="1">
        <f t="array" aca="1" ref="AI11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19" s="67" cm="1">
        <f t="array" aca="1" ref="AJ11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19" s="67" cm="1">
        <f t="array" aca="1" ref="AK11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19" s="67" cm="1">
        <f t="array" aca="1" ref="AL11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19" s="67" cm="1">
        <f t="array" aca="1" ref="AM11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19" s="67" cm="1">
        <f t="array" aca="1" ref="AN11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19" s="67" cm="1">
        <f t="array" aca="1" ref="AO11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19" s="67" cm="1">
        <f t="array" aca="1" ref="AP11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19" s="67" cm="1">
        <f t="array" aca="1" ref="AQ11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19" s="67" cm="1">
        <f t="array" aca="1" ref="AR11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19" s="67" cm="1">
        <f t="array" aca="1" ref="AS11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19" s="67" cm="1">
        <f t="array" aca="1" ref="AT11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19" s="67" cm="1">
        <f t="array" aca="1" ref="AU11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19" s="67" cm="1">
        <f t="array" aca="1" ref="AV11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19" s="67" cm="1">
        <f t="array" aca="1" ref="AW11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19" s="67" cm="1">
        <f t="array" aca="1" ref="AX11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19" s="67" cm="1">
        <f t="array" aca="1" ref="AY11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19" s="67" cm="1">
        <f t="array" aca="1" ref="AZ11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19" s="67" cm="1">
        <f t="array" aca="1" ref="BA11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20" spans="1:53" x14ac:dyDescent="0.3">
      <c r="A120" s="78" t="str">
        <f>IFERROR(Mérföldkövek[[#This Row],[Feladat ID]],"")</f>
        <v>-</v>
      </c>
      <c r="B120" s="70" t="str">
        <f>IFERROR(Mérföldkövek[[#This Row],[Feladat leírás]],"")</f>
        <v/>
      </c>
      <c r="C120" s="71" t="str">
        <f ca="1">IFERROR(Mérföldkövek[[#This Row],[Kezdés]],"")</f>
        <v/>
      </c>
      <c r="D120" s="71" t="str">
        <f ca="1">IFERROR(Mérföldkövek[[#This Row],[Befejezés]],"")</f>
        <v/>
      </c>
      <c r="E120" s="70" t="str">
        <f>IFERROR(Mérföldkövek[[#This Row],[Kockázat]],"")</f>
        <v/>
      </c>
      <c r="F120" s="70" t="str">
        <f>IFERROR(Mérföldkövek[[#This Row],[Részleg 02]],"")</f>
        <v/>
      </c>
      <c r="G120" s="70" t="str">
        <f>IFERROR(Mérföldkövek[[#This Row],[Részleg 01]],"")</f>
        <v/>
      </c>
      <c r="H120" s="82" t="str">
        <f>IFERROR(Mérföldkövek[[#This Row],[Volumen]],"")</f>
        <v/>
      </c>
      <c r="I120" s="70" t="str">
        <f>IFERROR(Mérföldkövek[[#This Row],[Humánerő]],"")</f>
        <v/>
      </c>
      <c r="J120" s="80" t="str">
        <f>IFERROR(Mérföldkövek[[#This Row],[Egység idő]],"")</f>
        <v/>
      </c>
      <c r="K120" s="80">
        <f>IFERROR(Mérföldkövek[[#This Row],[Tervezett Munkaidő]],"")</f>
        <v>0</v>
      </c>
      <c r="L120" s="67" cm="1">
        <f t="array" aca="1" ref="L12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20" s="67" cm="1">
        <f t="array" aca="1" ref="M12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20" s="67" cm="1">
        <f t="array" aca="1" ref="N12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20" s="67" cm="1">
        <f t="array" aca="1" ref="O12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20" s="67" cm="1">
        <f t="array" aca="1" ref="P12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20" s="67" cm="1">
        <f t="array" aca="1" ref="Q12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20" s="67" cm="1">
        <f t="array" aca="1" ref="R12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20" s="67" cm="1">
        <f t="array" aca="1" ref="S12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20" s="67" cm="1">
        <f t="array" aca="1" ref="T12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20" s="67" cm="1">
        <f t="array" aca="1" ref="U12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20" s="67" cm="1">
        <f t="array" aca="1" ref="V12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20" s="67" cm="1">
        <f t="array" aca="1" ref="W12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20" s="67" cm="1">
        <f t="array" aca="1" ref="X12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20" s="67" cm="1">
        <f t="array" aca="1" ref="Y12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20" s="67" cm="1">
        <f t="array" aca="1" ref="Z12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20" s="67" cm="1">
        <f t="array" aca="1" ref="AA12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20" s="67" cm="1">
        <f t="array" aca="1" ref="AB12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20" s="67" cm="1">
        <f t="array" aca="1" ref="AC12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20" s="67" cm="1">
        <f t="array" aca="1" ref="AD12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20" s="67" cm="1">
        <f t="array" aca="1" ref="AE12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20" s="67" cm="1">
        <f t="array" aca="1" ref="AF12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20" s="67" cm="1">
        <f t="array" aca="1" ref="AG12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20" s="67" cm="1">
        <f t="array" aca="1" ref="AH12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20" s="67" cm="1">
        <f t="array" aca="1" ref="AI12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20" s="67" cm="1">
        <f t="array" aca="1" ref="AJ12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20" s="67" cm="1">
        <f t="array" aca="1" ref="AK12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20" s="67" cm="1">
        <f t="array" aca="1" ref="AL12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20" s="67" cm="1">
        <f t="array" aca="1" ref="AM12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20" s="67" cm="1">
        <f t="array" aca="1" ref="AN12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20" s="67" cm="1">
        <f t="array" aca="1" ref="AO12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20" s="67" cm="1">
        <f t="array" aca="1" ref="AP12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20" s="67" cm="1">
        <f t="array" aca="1" ref="AQ12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20" s="67" cm="1">
        <f t="array" aca="1" ref="AR12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20" s="67" cm="1">
        <f t="array" aca="1" ref="AS12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20" s="67" cm="1">
        <f t="array" aca="1" ref="AT12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20" s="67" cm="1">
        <f t="array" aca="1" ref="AU12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20" s="67" cm="1">
        <f t="array" aca="1" ref="AV12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20" s="67" cm="1">
        <f t="array" aca="1" ref="AW12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20" s="67" cm="1">
        <f t="array" aca="1" ref="AX12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20" s="67" cm="1">
        <f t="array" aca="1" ref="AY12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20" s="67" cm="1">
        <f t="array" aca="1" ref="AZ12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20" s="67" cm="1">
        <f t="array" aca="1" ref="BA12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21" spans="1:53" x14ac:dyDescent="0.3">
      <c r="A121" s="78" t="str">
        <f>IFERROR(Mérföldkövek[[#This Row],[Feladat ID]],"")</f>
        <v>-</v>
      </c>
      <c r="B121" s="70" t="str">
        <f>IFERROR(Mérföldkövek[[#This Row],[Feladat leírás]],"")</f>
        <v/>
      </c>
      <c r="C121" s="71" t="str">
        <f ca="1">IFERROR(Mérföldkövek[[#This Row],[Kezdés]],"")</f>
        <v/>
      </c>
      <c r="D121" s="71" t="str">
        <f ca="1">IFERROR(Mérföldkövek[[#This Row],[Befejezés]],"")</f>
        <v/>
      </c>
      <c r="E121" s="70" t="str">
        <f>IFERROR(Mérföldkövek[[#This Row],[Kockázat]],"")</f>
        <v/>
      </c>
      <c r="F121" s="70" t="str">
        <f>IFERROR(Mérföldkövek[[#This Row],[Részleg 02]],"")</f>
        <v/>
      </c>
      <c r="G121" s="70" t="str">
        <f>IFERROR(Mérföldkövek[[#This Row],[Részleg 01]],"")</f>
        <v/>
      </c>
      <c r="H121" s="82" t="str">
        <f>IFERROR(Mérföldkövek[[#This Row],[Volumen]],"")</f>
        <v/>
      </c>
      <c r="I121" s="70" t="str">
        <f>IFERROR(Mérföldkövek[[#This Row],[Humánerő]],"")</f>
        <v/>
      </c>
      <c r="J121" s="80" t="str">
        <f>IFERROR(Mérföldkövek[[#This Row],[Egység idő]],"")</f>
        <v/>
      </c>
      <c r="K121" s="80">
        <f>IFERROR(Mérföldkövek[[#This Row],[Tervezett Munkaidő]],"")</f>
        <v>0</v>
      </c>
      <c r="L121" s="67" cm="1">
        <f t="array" aca="1" ref="L12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21" s="67" cm="1">
        <f t="array" aca="1" ref="M12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21" s="67" cm="1">
        <f t="array" aca="1" ref="N12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21" s="67" cm="1">
        <f t="array" aca="1" ref="O12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21" s="67" cm="1">
        <f t="array" aca="1" ref="P12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21" s="67" cm="1">
        <f t="array" aca="1" ref="Q12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21" s="67" cm="1">
        <f t="array" aca="1" ref="R12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21" s="67" cm="1">
        <f t="array" aca="1" ref="S12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21" s="67" cm="1">
        <f t="array" aca="1" ref="T12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21" s="67" cm="1">
        <f t="array" aca="1" ref="U12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21" s="67" cm="1">
        <f t="array" aca="1" ref="V12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21" s="67" cm="1">
        <f t="array" aca="1" ref="W12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21" s="67" cm="1">
        <f t="array" aca="1" ref="X12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21" s="67" cm="1">
        <f t="array" aca="1" ref="Y12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21" s="67" cm="1">
        <f t="array" aca="1" ref="Z12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21" s="67" cm="1">
        <f t="array" aca="1" ref="AA12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21" s="67" cm="1">
        <f t="array" aca="1" ref="AB12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21" s="67" cm="1">
        <f t="array" aca="1" ref="AC12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21" s="67" cm="1">
        <f t="array" aca="1" ref="AD12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21" s="67" cm="1">
        <f t="array" aca="1" ref="AE12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21" s="67" cm="1">
        <f t="array" aca="1" ref="AF12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21" s="67" cm="1">
        <f t="array" aca="1" ref="AG12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21" s="67" cm="1">
        <f t="array" aca="1" ref="AH12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21" s="67" cm="1">
        <f t="array" aca="1" ref="AI12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21" s="67" cm="1">
        <f t="array" aca="1" ref="AJ12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21" s="67" cm="1">
        <f t="array" aca="1" ref="AK12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21" s="67" cm="1">
        <f t="array" aca="1" ref="AL12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21" s="67" cm="1">
        <f t="array" aca="1" ref="AM12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21" s="67" cm="1">
        <f t="array" aca="1" ref="AN12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21" s="67" cm="1">
        <f t="array" aca="1" ref="AO12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21" s="67" cm="1">
        <f t="array" aca="1" ref="AP12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21" s="67" cm="1">
        <f t="array" aca="1" ref="AQ12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21" s="67" cm="1">
        <f t="array" aca="1" ref="AR12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21" s="67" cm="1">
        <f t="array" aca="1" ref="AS12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21" s="67" cm="1">
        <f t="array" aca="1" ref="AT12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21" s="67" cm="1">
        <f t="array" aca="1" ref="AU12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21" s="67" cm="1">
        <f t="array" aca="1" ref="AV12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21" s="67" cm="1">
        <f t="array" aca="1" ref="AW12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21" s="67" cm="1">
        <f t="array" aca="1" ref="AX12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21" s="67" cm="1">
        <f t="array" aca="1" ref="AY12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21" s="67" cm="1">
        <f t="array" aca="1" ref="AZ12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21" s="67" cm="1">
        <f t="array" aca="1" ref="BA12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22" spans="1:53" x14ac:dyDescent="0.3">
      <c r="A122" s="78" t="str">
        <f>IFERROR(Mérföldkövek[[#This Row],[Feladat ID]],"")</f>
        <v>-</v>
      </c>
      <c r="B122" s="70" t="str">
        <f>IFERROR(Mérföldkövek[[#This Row],[Feladat leírás]],"")</f>
        <v/>
      </c>
      <c r="C122" s="71" t="str">
        <f ca="1">IFERROR(Mérföldkövek[[#This Row],[Kezdés]],"")</f>
        <v/>
      </c>
      <c r="D122" s="71" t="str">
        <f ca="1">IFERROR(Mérföldkövek[[#This Row],[Befejezés]],"")</f>
        <v/>
      </c>
      <c r="E122" s="70" t="str">
        <f>IFERROR(Mérföldkövek[[#This Row],[Kockázat]],"")</f>
        <v/>
      </c>
      <c r="F122" s="70" t="str">
        <f>IFERROR(Mérföldkövek[[#This Row],[Részleg 02]],"")</f>
        <v/>
      </c>
      <c r="G122" s="70" t="str">
        <f>IFERROR(Mérföldkövek[[#This Row],[Részleg 01]],"")</f>
        <v/>
      </c>
      <c r="H122" s="82" t="str">
        <f>IFERROR(Mérföldkövek[[#This Row],[Volumen]],"")</f>
        <v/>
      </c>
      <c r="I122" s="70" t="str">
        <f>IFERROR(Mérföldkövek[[#This Row],[Humánerő]],"")</f>
        <v/>
      </c>
      <c r="J122" s="80" t="str">
        <f>IFERROR(Mérföldkövek[[#This Row],[Egység idő]],"")</f>
        <v/>
      </c>
      <c r="K122" s="80">
        <f>IFERROR(Mérföldkövek[[#This Row],[Tervezett Munkaidő]],"")</f>
        <v>0</v>
      </c>
      <c r="L122" s="67" cm="1">
        <f t="array" aca="1" ref="L12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22" s="67" cm="1">
        <f t="array" aca="1" ref="M12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22" s="67" cm="1">
        <f t="array" aca="1" ref="N12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22" s="67" cm="1">
        <f t="array" aca="1" ref="O12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22" s="67" cm="1">
        <f t="array" aca="1" ref="P12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22" s="67" cm="1">
        <f t="array" aca="1" ref="Q12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22" s="67" cm="1">
        <f t="array" aca="1" ref="R12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22" s="67" cm="1">
        <f t="array" aca="1" ref="S12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22" s="67" cm="1">
        <f t="array" aca="1" ref="T12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22" s="67" cm="1">
        <f t="array" aca="1" ref="U12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22" s="67" cm="1">
        <f t="array" aca="1" ref="V12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22" s="67" cm="1">
        <f t="array" aca="1" ref="W12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22" s="67" cm="1">
        <f t="array" aca="1" ref="X12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22" s="67" cm="1">
        <f t="array" aca="1" ref="Y12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22" s="67" cm="1">
        <f t="array" aca="1" ref="Z12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22" s="67" cm="1">
        <f t="array" aca="1" ref="AA12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22" s="67" cm="1">
        <f t="array" aca="1" ref="AB12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22" s="67" cm="1">
        <f t="array" aca="1" ref="AC12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22" s="67" cm="1">
        <f t="array" aca="1" ref="AD12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22" s="67" cm="1">
        <f t="array" aca="1" ref="AE12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22" s="67" cm="1">
        <f t="array" aca="1" ref="AF12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22" s="67" cm="1">
        <f t="array" aca="1" ref="AG12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22" s="67" cm="1">
        <f t="array" aca="1" ref="AH12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22" s="67" cm="1">
        <f t="array" aca="1" ref="AI12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22" s="67" cm="1">
        <f t="array" aca="1" ref="AJ12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22" s="67" cm="1">
        <f t="array" aca="1" ref="AK12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22" s="67" cm="1">
        <f t="array" aca="1" ref="AL12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22" s="67" cm="1">
        <f t="array" aca="1" ref="AM12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22" s="67" cm="1">
        <f t="array" aca="1" ref="AN12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22" s="67" cm="1">
        <f t="array" aca="1" ref="AO12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22" s="67" cm="1">
        <f t="array" aca="1" ref="AP12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22" s="67" cm="1">
        <f t="array" aca="1" ref="AQ12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22" s="67" cm="1">
        <f t="array" aca="1" ref="AR12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22" s="67" cm="1">
        <f t="array" aca="1" ref="AS12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22" s="67" cm="1">
        <f t="array" aca="1" ref="AT12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22" s="67" cm="1">
        <f t="array" aca="1" ref="AU12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22" s="67" cm="1">
        <f t="array" aca="1" ref="AV12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22" s="67" cm="1">
        <f t="array" aca="1" ref="AW12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22" s="67" cm="1">
        <f t="array" aca="1" ref="AX12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22" s="67" cm="1">
        <f t="array" aca="1" ref="AY12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22" s="67" cm="1">
        <f t="array" aca="1" ref="AZ12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22" s="67" cm="1">
        <f t="array" aca="1" ref="BA12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23" spans="1:53" x14ac:dyDescent="0.3">
      <c r="A123" s="78" t="str">
        <f>IFERROR(Mérföldkövek[[#This Row],[Feladat ID]],"")</f>
        <v>-</v>
      </c>
      <c r="B123" s="70" t="str">
        <f>IFERROR(Mérföldkövek[[#This Row],[Feladat leírás]],"")</f>
        <v/>
      </c>
      <c r="C123" s="71" t="str">
        <f ca="1">IFERROR(Mérföldkövek[[#This Row],[Kezdés]],"")</f>
        <v/>
      </c>
      <c r="D123" s="71" t="str">
        <f ca="1">IFERROR(Mérföldkövek[[#This Row],[Befejezés]],"")</f>
        <v/>
      </c>
      <c r="E123" s="70" t="str">
        <f>IFERROR(Mérföldkövek[[#This Row],[Kockázat]],"")</f>
        <v/>
      </c>
      <c r="F123" s="70" t="str">
        <f>IFERROR(Mérföldkövek[[#This Row],[Részleg 02]],"")</f>
        <v/>
      </c>
      <c r="G123" s="70" t="str">
        <f>IFERROR(Mérföldkövek[[#This Row],[Részleg 01]],"")</f>
        <v/>
      </c>
      <c r="H123" s="82" t="str">
        <f>IFERROR(Mérföldkövek[[#This Row],[Volumen]],"")</f>
        <v/>
      </c>
      <c r="I123" s="70" t="str">
        <f>IFERROR(Mérföldkövek[[#This Row],[Humánerő]],"")</f>
        <v/>
      </c>
      <c r="J123" s="80" t="str">
        <f>IFERROR(Mérföldkövek[[#This Row],[Egység idő]],"")</f>
        <v/>
      </c>
      <c r="K123" s="80">
        <f>IFERROR(Mérföldkövek[[#This Row],[Tervezett Munkaidő]],"")</f>
        <v>0</v>
      </c>
      <c r="L123" s="67" cm="1">
        <f t="array" aca="1" ref="L12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23" s="67" cm="1">
        <f t="array" aca="1" ref="M12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23" s="67" cm="1">
        <f t="array" aca="1" ref="N12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23" s="67" cm="1">
        <f t="array" aca="1" ref="O12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23" s="67" cm="1">
        <f t="array" aca="1" ref="P12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23" s="67" cm="1">
        <f t="array" aca="1" ref="Q12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23" s="67" cm="1">
        <f t="array" aca="1" ref="R12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23" s="67" cm="1">
        <f t="array" aca="1" ref="S12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23" s="67" cm="1">
        <f t="array" aca="1" ref="T12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23" s="67" cm="1">
        <f t="array" aca="1" ref="U12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23" s="67" cm="1">
        <f t="array" aca="1" ref="V12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23" s="67" cm="1">
        <f t="array" aca="1" ref="W12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23" s="67" cm="1">
        <f t="array" aca="1" ref="X12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23" s="67" cm="1">
        <f t="array" aca="1" ref="Y12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23" s="67" cm="1">
        <f t="array" aca="1" ref="Z12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23" s="67" cm="1">
        <f t="array" aca="1" ref="AA12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23" s="67" cm="1">
        <f t="array" aca="1" ref="AB12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23" s="67" cm="1">
        <f t="array" aca="1" ref="AC12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23" s="67" cm="1">
        <f t="array" aca="1" ref="AD12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23" s="67" cm="1">
        <f t="array" aca="1" ref="AE12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23" s="67" cm="1">
        <f t="array" aca="1" ref="AF12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23" s="67" cm="1">
        <f t="array" aca="1" ref="AG12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23" s="67" cm="1">
        <f t="array" aca="1" ref="AH12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23" s="67" cm="1">
        <f t="array" aca="1" ref="AI12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23" s="67" cm="1">
        <f t="array" aca="1" ref="AJ12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23" s="67" cm="1">
        <f t="array" aca="1" ref="AK12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23" s="67" cm="1">
        <f t="array" aca="1" ref="AL12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23" s="67" cm="1">
        <f t="array" aca="1" ref="AM12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23" s="67" cm="1">
        <f t="array" aca="1" ref="AN12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23" s="67" cm="1">
        <f t="array" aca="1" ref="AO12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23" s="67" cm="1">
        <f t="array" aca="1" ref="AP12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23" s="67" cm="1">
        <f t="array" aca="1" ref="AQ12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23" s="67" cm="1">
        <f t="array" aca="1" ref="AR12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23" s="67" cm="1">
        <f t="array" aca="1" ref="AS12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23" s="67" cm="1">
        <f t="array" aca="1" ref="AT12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23" s="67" cm="1">
        <f t="array" aca="1" ref="AU12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23" s="67" cm="1">
        <f t="array" aca="1" ref="AV12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23" s="67" cm="1">
        <f t="array" aca="1" ref="AW12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23" s="67" cm="1">
        <f t="array" aca="1" ref="AX12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23" s="67" cm="1">
        <f t="array" aca="1" ref="AY12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23" s="67" cm="1">
        <f t="array" aca="1" ref="AZ12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23" s="67" cm="1">
        <f t="array" aca="1" ref="BA12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24" spans="1:53" x14ac:dyDescent="0.3">
      <c r="A124" s="78" t="str">
        <f>IFERROR(Mérföldkövek[[#This Row],[Feladat ID]],"")</f>
        <v>-</v>
      </c>
      <c r="B124" s="70" t="str">
        <f>IFERROR(Mérföldkövek[[#This Row],[Feladat leírás]],"")</f>
        <v/>
      </c>
      <c r="C124" s="71" t="str">
        <f ca="1">IFERROR(Mérföldkövek[[#This Row],[Kezdés]],"")</f>
        <v/>
      </c>
      <c r="D124" s="71" t="str">
        <f ca="1">IFERROR(Mérföldkövek[[#This Row],[Befejezés]],"")</f>
        <v/>
      </c>
      <c r="E124" s="70" t="str">
        <f>IFERROR(Mérföldkövek[[#This Row],[Kockázat]],"")</f>
        <v/>
      </c>
      <c r="F124" s="70" t="str">
        <f>IFERROR(Mérföldkövek[[#This Row],[Részleg 02]],"")</f>
        <v/>
      </c>
      <c r="G124" s="70" t="str">
        <f>IFERROR(Mérföldkövek[[#This Row],[Részleg 01]],"")</f>
        <v/>
      </c>
      <c r="H124" s="82" t="str">
        <f>IFERROR(Mérföldkövek[[#This Row],[Volumen]],"")</f>
        <v/>
      </c>
      <c r="I124" s="70" t="str">
        <f>IFERROR(Mérföldkövek[[#This Row],[Humánerő]],"")</f>
        <v/>
      </c>
      <c r="J124" s="80" t="str">
        <f>IFERROR(Mérföldkövek[[#This Row],[Egység idő]],"")</f>
        <v/>
      </c>
      <c r="K124" s="80">
        <f>IFERROR(Mérföldkövek[[#This Row],[Tervezett Munkaidő]],"")</f>
        <v>0</v>
      </c>
      <c r="L124" s="67" cm="1">
        <f t="array" aca="1" ref="L12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24" s="67" cm="1">
        <f t="array" aca="1" ref="M12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24" s="67" cm="1">
        <f t="array" aca="1" ref="N12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24" s="67" cm="1">
        <f t="array" aca="1" ref="O12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24" s="67" cm="1">
        <f t="array" aca="1" ref="P12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24" s="67" cm="1">
        <f t="array" aca="1" ref="Q12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24" s="67" cm="1">
        <f t="array" aca="1" ref="R12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24" s="67" cm="1">
        <f t="array" aca="1" ref="S12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24" s="67" cm="1">
        <f t="array" aca="1" ref="T12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24" s="67" cm="1">
        <f t="array" aca="1" ref="U12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24" s="67" cm="1">
        <f t="array" aca="1" ref="V12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24" s="67" cm="1">
        <f t="array" aca="1" ref="W12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24" s="67" cm="1">
        <f t="array" aca="1" ref="X12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24" s="67" cm="1">
        <f t="array" aca="1" ref="Y12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24" s="67" cm="1">
        <f t="array" aca="1" ref="Z12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24" s="67" cm="1">
        <f t="array" aca="1" ref="AA12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24" s="67" cm="1">
        <f t="array" aca="1" ref="AB12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24" s="67" cm="1">
        <f t="array" aca="1" ref="AC12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24" s="67" cm="1">
        <f t="array" aca="1" ref="AD12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24" s="67" cm="1">
        <f t="array" aca="1" ref="AE12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24" s="67" cm="1">
        <f t="array" aca="1" ref="AF12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24" s="67" cm="1">
        <f t="array" aca="1" ref="AG12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24" s="67" cm="1">
        <f t="array" aca="1" ref="AH12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24" s="67" cm="1">
        <f t="array" aca="1" ref="AI12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24" s="67" cm="1">
        <f t="array" aca="1" ref="AJ12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24" s="67" cm="1">
        <f t="array" aca="1" ref="AK12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24" s="67" cm="1">
        <f t="array" aca="1" ref="AL12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24" s="67" cm="1">
        <f t="array" aca="1" ref="AM12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24" s="67" cm="1">
        <f t="array" aca="1" ref="AN12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24" s="67" cm="1">
        <f t="array" aca="1" ref="AO12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24" s="67" cm="1">
        <f t="array" aca="1" ref="AP12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24" s="67" cm="1">
        <f t="array" aca="1" ref="AQ12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24" s="67" cm="1">
        <f t="array" aca="1" ref="AR12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24" s="67" cm="1">
        <f t="array" aca="1" ref="AS12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24" s="67" cm="1">
        <f t="array" aca="1" ref="AT12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24" s="67" cm="1">
        <f t="array" aca="1" ref="AU12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24" s="67" cm="1">
        <f t="array" aca="1" ref="AV12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24" s="67" cm="1">
        <f t="array" aca="1" ref="AW12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24" s="67" cm="1">
        <f t="array" aca="1" ref="AX12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24" s="67" cm="1">
        <f t="array" aca="1" ref="AY12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24" s="67" cm="1">
        <f t="array" aca="1" ref="AZ12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24" s="67" cm="1">
        <f t="array" aca="1" ref="BA12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25" spans="1:53" x14ac:dyDescent="0.3">
      <c r="A125" s="78" t="str">
        <f>IFERROR(Mérföldkövek[[#This Row],[Feladat ID]],"")</f>
        <v>-</v>
      </c>
      <c r="B125" s="70" t="str">
        <f>IFERROR(Mérföldkövek[[#This Row],[Feladat leírás]],"")</f>
        <v/>
      </c>
      <c r="C125" s="71" t="str">
        <f ca="1">IFERROR(Mérföldkövek[[#This Row],[Kezdés]],"")</f>
        <v/>
      </c>
      <c r="D125" s="71" t="str">
        <f ca="1">IFERROR(Mérföldkövek[[#This Row],[Befejezés]],"")</f>
        <v/>
      </c>
      <c r="E125" s="70" t="str">
        <f>IFERROR(Mérföldkövek[[#This Row],[Kockázat]],"")</f>
        <v/>
      </c>
      <c r="F125" s="70" t="str">
        <f>IFERROR(Mérföldkövek[[#This Row],[Részleg 02]],"")</f>
        <v/>
      </c>
      <c r="G125" s="70" t="str">
        <f>IFERROR(Mérföldkövek[[#This Row],[Részleg 01]],"")</f>
        <v/>
      </c>
      <c r="H125" s="82" t="str">
        <f>IFERROR(Mérföldkövek[[#This Row],[Volumen]],"")</f>
        <v/>
      </c>
      <c r="I125" s="70" t="str">
        <f>IFERROR(Mérföldkövek[[#This Row],[Humánerő]],"")</f>
        <v/>
      </c>
      <c r="J125" s="80" t="str">
        <f>IFERROR(Mérföldkövek[[#This Row],[Egység idő]],"")</f>
        <v/>
      </c>
      <c r="K125" s="80">
        <f>IFERROR(Mérföldkövek[[#This Row],[Tervezett Munkaidő]],"")</f>
        <v>0</v>
      </c>
      <c r="L125" s="67" cm="1">
        <f t="array" aca="1" ref="L12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25" s="67" cm="1">
        <f t="array" aca="1" ref="M12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25" s="67" cm="1">
        <f t="array" aca="1" ref="N12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25" s="67" cm="1">
        <f t="array" aca="1" ref="O12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25" s="67" cm="1">
        <f t="array" aca="1" ref="P12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25" s="67" cm="1">
        <f t="array" aca="1" ref="Q12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25" s="67" cm="1">
        <f t="array" aca="1" ref="R12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25" s="67" cm="1">
        <f t="array" aca="1" ref="S12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25" s="67" cm="1">
        <f t="array" aca="1" ref="T12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25" s="67" cm="1">
        <f t="array" aca="1" ref="U12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25" s="67" cm="1">
        <f t="array" aca="1" ref="V12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25" s="67" cm="1">
        <f t="array" aca="1" ref="W12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25" s="67" cm="1">
        <f t="array" aca="1" ref="X12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25" s="67" cm="1">
        <f t="array" aca="1" ref="Y12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25" s="67" cm="1">
        <f t="array" aca="1" ref="Z12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25" s="67" cm="1">
        <f t="array" aca="1" ref="AA12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25" s="67" cm="1">
        <f t="array" aca="1" ref="AB12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25" s="67" cm="1">
        <f t="array" aca="1" ref="AC12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25" s="67" cm="1">
        <f t="array" aca="1" ref="AD12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25" s="67" cm="1">
        <f t="array" aca="1" ref="AE12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25" s="67" cm="1">
        <f t="array" aca="1" ref="AF12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25" s="67" cm="1">
        <f t="array" aca="1" ref="AG12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25" s="67" cm="1">
        <f t="array" aca="1" ref="AH12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25" s="67" cm="1">
        <f t="array" aca="1" ref="AI12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25" s="67" cm="1">
        <f t="array" aca="1" ref="AJ12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25" s="67" cm="1">
        <f t="array" aca="1" ref="AK12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25" s="67" cm="1">
        <f t="array" aca="1" ref="AL12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25" s="67" cm="1">
        <f t="array" aca="1" ref="AM12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25" s="67" cm="1">
        <f t="array" aca="1" ref="AN12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25" s="67" cm="1">
        <f t="array" aca="1" ref="AO12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25" s="67" cm="1">
        <f t="array" aca="1" ref="AP12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25" s="67" cm="1">
        <f t="array" aca="1" ref="AQ12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25" s="67" cm="1">
        <f t="array" aca="1" ref="AR12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25" s="67" cm="1">
        <f t="array" aca="1" ref="AS12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25" s="67" cm="1">
        <f t="array" aca="1" ref="AT12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25" s="67" cm="1">
        <f t="array" aca="1" ref="AU12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25" s="67" cm="1">
        <f t="array" aca="1" ref="AV12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25" s="67" cm="1">
        <f t="array" aca="1" ref="AW12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25" s="67" cm="1">
        <f t="array" aca="1" ref="AX12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25" s="67" cm="1">
        <f t="array" aca="1" ref="AY12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25" s="67" cm="1">
        <f t="array" aca="1" ref="AZ12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25" s="67" cm="1">
        <f t="array" aca="1" ref="BA12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26" spans="1:53" x14ac:dyDescent="0.3">
      <c r="A126" s="78" t="str">
        <f>IFERROR(Mérföldkövek[[#This Row],[Feladat ID]],"")</f>
        <v>-</v>
      </c>
      <c r="B126" s="70" t="str">
        <f>IFERROR(Mérföldkövek[[#This Row],[Feladat leírás]],"")</f>
        <v/>
      </c>
      <c r="C126" s="71" t="str">
        <f ca="1">IFERROR(Mérföldkövek[[#This Row],[Kezdés]],"")</f>
        <v/>
      </c>
      <c r="D126" s="71" t="str">
        <f ca="1">IFERROR(Mérföldkövek[[#This Row],[Befejezés]],"")</f>
        <v/>
      </c>
      <c r="E126" s="70" t="str">
        <f>IFERROR(Mérföldkövek[[#This Row],[Kockázat]],"")</f>
        <v/>
      </c>
      <c r="F126" s="70" t="str">
        <f>IFERROR(Mérföldkövek[[#This Row],[Részleg 02]],"")</f>
        <v/>
      </c>
      <c r="G126" s="70" t="str">
        <f>IFERROR(Mérföldkövek[[#This Row],[Részleg 01]],"")</f>
        <v/>
      </c>
      <c r="H126" s="82" t="str">
        <f>IFERROR(Mérföldkövek[[#This Row],[Volumen]],"")</f>
        <v/>
      </c>
      <c r="I126" s="70" t="str">
        <f>IFERROR(Mérföldkövek[[#This Row],[Humánerő]],"")</f>
        <v/>
      </c>
      <c r="J126" s="80" t="str">
        <f>IFERROR(Mérföldkövek[[#This Row],[Egység idő]],"")</f>
        <v/>
      </c>
      <c r="K126" s="80">
        <f>IFERROR(Mérföldkövek[[#This Row],[Tervezett Munkaidő]],"")</f>
        <v>0</v>
      </c>
      <c r="L126" s="67" cm="1">
        <f t="array" aca="1" ref="L12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26" s="67" cm="1">
        <f t="array" aca="1" ref="M12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26" s="67" cm="1">
        <f t="array" aca="1" ref="N12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26" s="67" cm="1">
        <f t="array" aca="1" ref="O12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26" s="67" cm="1">
        <f t="array" aca="1" ref="P12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26" s="67" cm="1">
        <f t="array" aca="1" ref="Q12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26" s="67" cm="1">
        <f t="array" aca="1" ref="R12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26" s="67" cm="1">
        <f t="array" aca="1" ref="S12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26" s="67" cm="1">
        <f t="array" aca="1" ref="T12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26" s="67" cm="1">
        <f t="array" aca="1" ref="U12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26" s="67" cm="1">
        <f t="array" aca="1" ref="V12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26" s="67" cm="1">
        <f t="array" aca="1" ref="W12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26" s="67" cm="1">
        <f t="array" aca="1" ref="X12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26" s="67" cm="1">
        <f t="array" aca="1" ref="Y12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26" s="67" cm="1">
        <f t="array" aca="1" ref="Z12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26" s="67" cm="1">
        <f t="array" aca="1" ref="AA12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26" s="67" cm="1">
        <f t="array" aca="1" ref="AB12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26" s="67" cm="1">
        <f t="array" aca="1" ref="AC12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26" s="67" cm="1">
        <f t="array" aca="1" ref="AD12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26" s="67" cm="1">
        <f t="array" aca="1" ref="AE12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26" s="67" cm="1">
        <f t="array" aca="1" ref="AF12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26" s="67" cm="1">
        <f t="array" aca="1" ref="AG12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26" s="67" cm="1">
        <f t="array" aca="1" ref="AH12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26" s="67" cm="1">
        <f t="array" aca="1" ref="AI12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26" s="67" cm="1">
        <f t="array" aca="1" ref="AJ12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26" s="67" cm="1">
        <f t="array" aca="1" ref="AK12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26" s="67" cm="1">
        <f t="array" aca="1" ref="AL12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26" s="67" cm="1">
        <f t="array" aca="1" ref="AM12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26" s="67" cm="1">
        <f t="array" aca="1" ref="AN12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26" s="67" cm="1">
        <f t="array" aca="1" ref="AO12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26" s="67" cm="1">
        <f t="array" aca="1" ref="AP12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26" s="67" cm="1">
        <f t="array" aca="1" ref="AQ12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26" s="67" cm="1">
        <f t="array" aca="1" ref="AR12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26" s="67" cm="1">
        <f t="array" aca="1" ref="AS12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26" s="67" cm="1">
        <f t="array" aca="1" ref="AT12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26" s="67" cm="1">
        <f t="array" aca="1" ref="AU12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26" s="67" cm="1">
        <f t="array" aca="1" ref="AV12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26" s="67" cm="1">
        <f t="array" aca="1" ref="AW12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26" s="67" cm="1">
        <f t="array" aca="1" ref="AX12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26" s="67" cm="1">
        <f t="array" aca="1" ref="AY12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26" s="67" cm="1">
        <f t="array" aca="1" ref="AZ12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26" s="67" cm="1">
        <f t="array" aca="1" ref="BA12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27" spans="1:53" x14ac:dyDescent="0.3">
      <c r="A127" s="78" t="str">
        <f>IFERROR(Mérföldkövek[[#This Row],[Feladat ID]],"")</f>
        <v>-</v>
      </c>
      <c r="B127" s="70" t="str">
        <f>IFERROR(Mérföldkövek[[#This Row],[Feladat leírás]],"")</f>
        <v/>
      </c>
      <c r="C127" s="71" t="str">
        <f ca="1">IFERROR(Mérföldkövek[[#This Row],[Kezdés]],"")</f>
        <v/>
      </c>
      <c r="D127" s="71" t="str">
        <f ca="1">IFERROR(Mérföldkövek[[#This Row],[Befejezés]],"")</f>
        <v/>
      </c>
      <c r="E127" s="70" t="str">
        <f>IFERROR(Mérföldkövek[[#This Row],[Kockázat]],"")</f>
        <v/>
      </c>
      <c r="F127" s="70" t="str">
        <f>IFERROR(Mérföldkövek[[#This Row],[Részleg 02]],"")</f>
        <v/>
      </c>
      <c r="G127" s="70" t="str">
        <f>IFERROR(Mérföldkövek[[#This Row],[Részleg 01]],"")</f>
        <v/>
      </c>
      <c r="H127" s="82" t="str">
        <f>IFERROR(Mérföldkövek[[#This Row],[Volumen]],"")</f>
        <v/>
      </c>
      <c r="I127" s="70" t="str">
        <f>IFERROR(Mérföldkövek[[#This Row],[Humánerő]],"")</f>
        <v/>
      </c>
      <c r="J127" s="80" t="str">
        <f>IFERROR(Mérföldkövek[[#This Row],[Egység idő]],"")</f>
        <v/>
      </c>
      <c r="K127" s="80">
        <f>IFERROR(Mérföldkövek[[#This Row],[Tervezett Munkaidő]],"")</f>
        <v>0</v>
      </c>
      <c r="L127" s="67" cm="1">
        <f t="array" aca="1" ref="L12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27" s="67" cm="1">
        <f t="array" aca="1" ref="M12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27" s="67" cm="1">
        <f t="array" aca="1" ref="N12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27" s="67" cm="1">
        <f t="array" aca="1" ref="O12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27" s="67" cm="1">
        <f t="array" aca="1" ref="P12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27" s="67" cm="1">
        <f t="array" aca="1" ref="Q12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27" s="67" cm="1">
        <f t="array" aca="1" ref="R12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27" s="67" cm="1">
        <f t="array" aca="1" ref="S12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27" s="67" cm="1">
        <f t="array" aca="1" ref="T12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27" s="67" cm="1">
        <f t="array" aca="1" ref="U12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27" s="67" cm="1">
        <f t="array" aca="1" ref="V12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27" s="67" cm="1">
        <f t="array" aca="1" ref="W12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27" s="67" cm="1">
        <f t="array" aca="1" ref="X12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27" s="67" cm="1">
        <f t="array" aca="1" ref="Y12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27" s="67" cm="1">
        <f t="array" aca="1" ref="Z12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27" s="67" cm="1">
        <f t="array" aca="1" ref="AA12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27" s="67" cm="1">
        <f t="array" aca="1" ref="AB12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27" s="67" cm="1">
        <f t="array" aca="1" ref="AC12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27" s="67" cm="1">
        <f t="array" aca="1" ref="AD12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27" s="67" cm="1">
        <f t="array" aca="1" ref="AE12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27" s="67" cm="1">
        <f t="array" aca="1" ref="AF12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27" s="67" cm="1">
        <f t="array" aca="1" ref="AG12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27" s="67" cm="1">
        <f t="array" aca="1" ref="AH12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27" s="67" cm="1">
        <f t="array" aca="1" ref="AI12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27" s="67" cm="1">
        <f t="array" aca="1" ref="AJ12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27" s="67" cm="1">
        <f t="array" aca="1" ref="AK12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27" s="67" cm="1">
        <f t="array" aca="1" ref="AL12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27" s="67" cm="1">
        <f t="array" aca="1" ref="AM12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27" s="67" cm="1">
        <f t="array" aca="1" ref="AN12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27" s="67" cm="1">
        <f t="array" aca="1" ref="AO12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27" s="67" cm="1">
        <f t="array" aca="1" ref="AP12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27" s="67" cm="1">
        <f t="array" aca="1" ref="AQ12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27" s="67" cm="1">
        <f t="array" aca="1" ref="AR12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27" s="67" cm="1">
        <f t="array" aca="1" ref="AS12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27" s="67" cm="1">
        <f t="array" aca="1" ref="AT12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27" s="67" cm="1">
        <f t="array" aca="1" ref="AU12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27" s="67" cm="1">
        <f t="array" aca="1" ref="AV12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27" s="67" cm="1">
        <f t="array" aca="1" ref="AW12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27" s="67" cm="1">
        <f t="array" aca="1" ref="AX12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27" s="67" cm="1">
        <f t="array" aca="1" ref="AY12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27" s="67" cm="1">
        <f t="array" aca="1" ref="AZ12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27" s="67" cm="1">
        <f t="array" aca="1" ref="BA12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28" spans="1:53" x14ac:dyDescent="0.3">
      <c r="A128" s="78" t="str">
        <f>IFERROR(Mérföldkövek[[#This Row],[Feladat ID]],"")</f>
        <v>-</v>
      </c>
      <c r="B128" s="70" t="str">
        <f>IFERROR(Mérföldkövek[[#This Row],[Feladat leírás]],"")</f>
        <v/>
      </c>
      <c r="C128" s="71" t="str">
        <f ca="1">IFERROR(Mérföldkövek[[#This Row],[Kezdés]],"")</f>
        <v/>
      </c>
      <c r="D128" s="71" t="str">
        <f ca="1">IFERROR(Mérföldkövek[[#This Row],[Befejezés]],"")</f>
        <v/>
      </c>
      <c r="E128" s="70" t="str">
        <f>IFERROR(Mérföldkövek[[#This Row],[Kockázat]],"")</f>
        <v/>
      </c>
      <c r="F128" s="70" t="str">
        <f>IFERROR(Mérföldkövek[[#This Row],[Részleg 02]],"")</f>
        <v/>
      </c>
      <c r="G128" s="70" t="str">
        <f>IFERROR(Mérföldkövek[[#This Row],[Részleg 01]],"")</f>
        <v/>
      </c>
      <c r="H128" s="82" t="str">
        <f>IFERROR(Mérföldkövek[[#This Row],[Volumen]],"")</f>
        <v/>
      </c>
      <c r="I128" s="70" t="str">
        <f>IFERROR(Mérföldkövek[[#This Row],[Humánerő]],"")</f>
        <v/>
      </c>
      <c r="J128" s="80" t="str">
        <f>IFERROR(Mérföldkövek[[#This Row],[Egység idő]],"")</f>
        <v/>
      </c>
      <c r="K128" s="80">
        <f>IFERROR(Mérföldkövek[[#This Row],[Tervezett Munkaidő]],"")</f>
        <v>0</v>
      </c>
      <c r="L128" s="67" cm="1">
        <f t="array" aca="1" ref="L12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28" s="67" cm="1">
        <f t="array" aca="1" ref="M12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28" s="67" cm="1">
        <f t="array" aca="1" ref="N12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28" s="67" cm="1">
        <f t="array" aca="1" ref="O12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28" s="67" cm="1">
        <f t="array" aca="1" ref="P12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28" s="67" cm="1">
        <f t="array" aca="1" ref="Q12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28" s="67" cm="1">
        <f t="array" aca="1" ref="R12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28" s="67" cm="1">
        <f t="array" aca="1" ref="S12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28" s="67" cm="1">
        <f t="array" aca="1" ref="T12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28" s="67" cm="1">
        <f t="array" aca="1" ref="U12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28" s="67" cm="1">
        <f t="array" aca="1" ref="V12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28" s="67" cm="1">
        <f t="array" aca="1" ref="W12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28" s="67" cm="1">
        <f t="array" aca="1" ref="X12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28" s="67" cm="1">
        <f t="array" aca="1" ref="Y12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28" s="67" cm="1">
        <f t="array" aca="1" ref="Z12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28" s="67" cm="1">
        <f t="array" aca="1" ref="AA12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28" s="67" cm="1">
        <f t="array" aca="1" ref="AB12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28" s="67" cm="1">
        <f t="array" aca="1" ref="AC12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28" s="67" cm="1">
        <f t="array" aca="1" ref="AD12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28" s="67" cm="1">
        <f t="array" aca="1" ref="AE12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28" s="67" cm="1">
        <f t="array" aca="1" ref="AF12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28" s="67" cm="1">
        <f t="array" aca="1" ref="AG12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28" s="67" cm="1">
        <f t="array" aca="1" ref="AH12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28" s="67" cm="1">
        <f t="array" aca="1" ref="AI12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28" s="67" cm="1">
        <f t="array" aca="1" ref="AJ12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28" s="67" cm="1">
        <f t="array" aca="1" ref="AK12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28" s="67" cm="1">
        <f t="array" aca="1" ref="AL12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28" s="67" cm="1">
        <f t="array" aca="1" ref="AM12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28" s="67" cm="1">
        <f t="array" aca="1" ref="AN12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28" s="67" cm="1">
        <f t="array" aca="1" ref="AO12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28" s="67" cm="1">
        <f t="array" aca="1" ref="AP12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28" s="67" cm="1">
        <f t="array" aca="1" ref="AQ12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28" s="67" cm="1">
        <f t="array" aca="1" ref="AR12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28" s="67" cm="1">
        <f t="array" aca="1" ref="AS12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28" s="67" cm="1">
        <f t="array" aca="1" ref="AT12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28" s="67" cm="1">
        <f t="array" aca="1" ref="AU12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28" s="67" cm="1">
        <f t="array" aca="1" ref="AV12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28" s="67" cm="1">
        <f t="array" aca="1" ref="AW12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28" s="67" cm="1">
        <f t="array" aca="1" ref="AX12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28" s="67" cm="1">
        <f t="array" aca="1" ref="AY12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28" s="67" cm="1">
        <f t="array" aca="1" ref="AZ12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28" s="67" cm="1">
        <f t="array" aca="1" ref="BA12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29" spans="1:53" x14ac:dyDescent="0.3">
      <c r="A129" s="78" t="str">
        <f>IFERROR(Mérföldkövek[[#This Row],[Feladat ID]],"")</f>
        <v>-</v>
      </c>
      <c r="B129" s="70" t="str">
        <f>IFERROR(Mérföldkövek[[#This Row],[Feladat leírás]],"")</f>
        <v/>
      </c>
      <c r="C129" s="71" t="str">
        <f ca="1">IFERROR(Mérföldkövek[[#This Row],[Kezdés]],"")</f>
        <v/>
      </c>
      <c r="D129" s="71" t="str">
        <f ca="1">IFERROR(Mérföldkövek[[#This Row],[Befejezés]],"")</f>
        <v/>
      </c>
      <c r="E129" s="70" t="str">
        <f>IFERROR(Mérföldkövek[[#This Row],[Kockázat]],"")</f>
        <v/>
      </c>
      <c r="F129" s="70" t="str">
        <f>IFERROR(Mérföldkövek[[#This Row],[Részleg 02]],"")</f>
        <v/>
      </c>
      <c r="G129" s="70" t="str">
        <f>IFERROR(Mérföldkövek[[#This Row],[Részleg 01]],"")</f>
        <v/>
      </c>
      <c r="H129" s="82" t="str">
        <f>IFERROR(Mérföldkövek[[#This Row],[Volumen]],"")</f>
        <v/>
      </c>
      <c r="I129" s="70" t="str">
        <f>IFERROR(Mérföldkövek[[#This Row],[Humánerő]],"")</f>
        <v/>
      </c>
      <c r="J129" s="80" t="str">
        <f>IFERROR(Mérföldkövek[[#This Row],[Egység idő]],"")</f>
        <v/>
      </c>
      <c r="K129" s="80">
        <f>IFERROR(Mérföldkövek[[#This Row],[Tervezett Munkaidő]],"")</f>
        <v>0</v>
      </c>
      <c r="L129" s="67" cm="1">
        <f t="array" aca="1" ref="L12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29" s="67" cm="1">
        <f t="array" aca="1" ref="M12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29" s="67" cm="1">
        <f t="array" aca="1" ref="N12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29" s="67" cm="1">
        <f t="array" aca="1" ref="O12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29" s="67" cm="1">
        <f t="array" aca="1" ref="P12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29" s="67" cm="1">
        <f t="array" aca="1" ref="Q12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29" s="67" cm="1">
        <f t="array" aca="1" ref="R12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29" s="67" cm="1">
        <f t="array" aca="1" ref="S12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29" s="67" cm="1">
        <f t="array" aca="1" ref="T12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29" s="67" cm="1">
        <f t="array" aca="1" ref="U12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29" s="67" cm="1">
        <f t="array" aca="1" ref="V12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29" s="67" cm="1">
        <f t="array" aca="1" ref="W12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29" s="67" cm="1">
        <f t="array" aca="1" ref="X12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29" s="67" cm="1">
        <f t="array" aca="1" ref="Y12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29" s="67" cm="1">
        <f t="array" aca="1" ref="Z12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29" s="67" cm="1">
        <f t="array" aca="1" ref="AA12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29" s="67" cm="1">
        <f t="array" aca="1" ref="AB12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29" s="67" cm="1">
        <f t="array" aca="1" ref="AC12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29" s="67" cm="1">
        <f t="array" aca="1" ref="AD12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29" s="67" cm="1">
        <f t="array" aca="1" ref="AE12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29" s="67" cm="1">
        <f t="array" aca="1" ref="AF12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29" s="67" cm="1">
        <f t="array" aca="1" ref="AG12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29" s="67" cm="1">
        <f t="array" aca="1" ref="AH12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29" s="67" cm="1">
        <f t="array" aca="1" ref="AI12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29" s="67" cm="1">
        <f t="array" aca="1" ref="AJ12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29" s="67" cm="1">
        <f t="array" aca="1" ref="AK12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29" s="67" cm="1">
        <f t="array" aca="1" ref="AL12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29" s="67" cm="1">
        <f t="array" aca="1" ref="AM12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29" s="67" cm="1">
        <f t="array" aca="1" ref="AN12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29" s="67" cm="1">
        <f t="array" aca="1" ref="AO12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29" s="67" cm="1">
        <f t="array" aca="1" ref="AP12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29" s="67" cm="1">
        <f t="array" aca="1" ref="AQ12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29" s="67" cm="1">
        <f t="array" aca="1" ref="AR12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29" s="67" cm="1">
        <f t="array" aca="1" ref="AS12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29" s="67" cm="1">
        <f t="array" aca="1" ref="AT12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29" s="67" cm="1">
        <f t="array" aca="1" ref="AU12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29" s="67" cm="1">
        <f t="array" aca="1" ref="AV12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29" s="67" cm="1">
        <f t="array" aca="1" ref="AW12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29" s="67" cm="1">
        <f t="array" aca="1" ref="AX12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29" s="67" cm="1">
        <f t="array" aca="1" ref="AY12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29" s="67" cm="1">
        <f t="array" aca="1" ref="AZ12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29" s="67" cm="1">
        <f t="array" aca="1" ref="BA12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30" spans="1:53" x14ac:dyDescent="0.3">
      <c r="A130" s="78" t="str">
        <f>IFERROR(Mérföldkövek[[#This Row],[Feladat ID]],"")</f>
        <v>-</v>
      </c>
      <c r="B130" s="70" t="str">
        <f>IFERROR(Mérföldkövek[[#This Row],[Feladat leírás]],"")</f>
        <v/>
      </c>
      <c r="C130" s="71" t="str">
        <f ca="1">IFERROR(Mérföldkövek[[#This Row],[Kezdés]],"")</f>
        <v/>
      </c>
      <c r="D130" s="71" t="str">
        <f ca="1">IFERROR(Mérföldkövek[[#This Row],[Befejezés]],"")</f>
        <v/>
      </c>
      <c r="E130" s="70" t="str">
        <f>IFERROR(Mérföldkövek[[#This Row],[Kockázat]],"")</f>
        <v/>
      </c>
      <c r="F130" s="70" t="str">
        <f>IFERROR(Mérföldkövek[[#This Row],[Részleg 02]],"")</f>
        <v/>
      </c>
      <c r="G130" s="70" t="str">
        <f>IFERROR(Mérföldkövek[[#This Row],[Részleg 01]],"")</f>
        <v/>
      </c>
      <c r="H130" s="82" t="str">
        <f>IFERROR(Mérföldkövek[[#This Row],[Volumen]],"")</f>
        <v/>
      </c>
      <c r="I130" s="70" t="str">
        <f>IFERROR(Mérföldkövek[[#This Row],[Humánerő]],"")</f>
        <v/>
      </c>
      <c r="J130" s="80" t="str">
        <f>IFERROR(Mérföldkövek[[#This Row],[Egység idő]],"")</f>
        <v/>
      </c>
      <c r="K130" s="80">
        <f>IFERROR(Mérföldkövek[[#This Row],[Tervezett Munkaidő]],"")</f>
        <v>0</v>
      </c>
      <c r="L130" s="67" cm="1">
        <f t="array" aca="1" ref="L13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30" s="67" cm="1">
        <f t="array" aca="1" ref="M13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30" s="67" cm="1">
        <f t="array" aca="1" ref="N13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30" s="67" cm="1">
        <f t="array" aca="1" ref="O13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30" s="67" cm="1">
        <f t="array" aca="1" ref="P13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30" s="67" cm="1">
        <f t="array" aca="1" ref="Q13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30" s="67" cm="1">
        <f t="array" aca="1" ref="R13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30" s="67" cm="1">
        <f t="array" aca="1" ref="S13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30" s="67" cm="1">
        <f t="array" aca="1" ref="T13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30" s="67" cm="1">
        <f t="array" aca="1" ref="U13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30" s="67" cm="1">
        <f t="array" aca="1" ref="V13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30" s="67" cm="1">
        <f t="array" aca="1" ref="W13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30" s="67" cm="1">
        <f t="array" aca="1" ref="X13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30" s="67" cm="1">
        <f t="array" aca="1" ref="Y13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30" s="67" cm="1">
        <f t="array" aca="1" ref="Z13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30" s="67" cm="1">
        <f t="array" aca="1" ref="AA13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30" s="67" cm="1">
        <f t="array" aca="1" ref="AB13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30" s="67" cm="1">
        <f t="array" aca="1" ref="AC13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30" s="67" cm="1">
        <f t="array" aca="1" ref="AD13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30" s="67" cm="1">
        <f t="array" aca="1" ref="AE13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30" s="67" cm="1">
        <f t="array" aca="1" ref="AF13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30" s="67" cm="1">
        <f t="array" aca="1" ref="AG13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30" s="67" cm="1">
        <f t="array" aca="1" ref="AH13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30" s="67" cm="1">
        <f t="array" aca="1" ref="AI13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30" s="67" cm="1">
        <f t="array" aca="1" ref="AJ13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30" s="67" cm="1">
        <f t="array" aca="1" ref="AK13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30" s="67" cm="1">
        <f t="array" aca="1" ref="AL13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30" s="67" cm="1">
        <f t="array" aca="1" ref="AM13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30" s="67" cm="1">
        <f t="array" aca="1" ref="AN13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30" s="67" cm="1">
        <f t="array" aca="1" ref="AO13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30" s="67" cm="1">
        <f t="array" aca="1" ref="AP13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30" s="67" cm="1">
        <f t="array" aca="1" ref="AQ13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30" s="67" cm="1">
        <f t="array" aca="1" ref="AR13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30" s="67" cm="1">
        <f t="array" aca="1" ref="AS13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30" s="67" cm="1">
        <f t="array" aca="1" ref="AT13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30" s="67" cm="1">
        <f t="array" aca="1" ref="AU13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30" s="67" cm="1">
        <f t="array" aca="1" ref="AV13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30" s="67" cm="1">
        <f t="array" aca="1" ref="AW13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30" s="67" cm="1">
        <f t="array" aca="1" ref="AX13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30" s="67" cm="1">
        <f t="array" aca="1" ref="AY13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30" s="67" cm="1">
        <f t="array" aca="1" ref="AZ13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30" s="67" cm="1">
        <f t="array" aca="1" ref="BA13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31" spans="1:53" x14ac:dyDescent="0.3">
      <c r="A131" s="78" t="str">
        <f>IFERROR(Mérföldkövek[[#This Row],[Feladat ID]],"")</f>
        <v>-</v>
      </c>
      <c r="B131" s="70" t="str">
        <f>IFERROR(Mérföldkövek[[#This Row],[Feladat leírás]],"")</f>
        <v/>
      </c>
      <c r="C131" s="71" t="str">
        <f ca="1">IFERROR(Mérföldkövek[[#This Row],[Kezdés]],"")</f>
        <v/>
      </c>
      <c r="D131" s="71" t="str">
        <f ca="1">IFERROR(Mérföldkövek[[#This Row],[Befejezés]],"")</f>
        <v/>
      </c>
      <c r="E131" s="70" t="str">
        <f>IFERROR(Mérföldkövek[[#This Row],[Kockázat]],"")</f>
        <v/>
      </c>
      <c r="F131" s="70" t="str">
        <f>IFERROR(Mérföldkövek[[#This Row],[Részleg 02]],"")</f>
        <v/>
      </c>
      <c r="G131" s="70" t="str">
        <f>IFERROR(Mérföldkövek[[#This Row],[Részleg 01]],"")</f>
        <v/>
      </c>
      <c r="H131" s="82" t="str">
        <f>IFERROR(Mérföldkövek[[#This Row],[Volumen]],"")</f>
        <v/>
      </c>
      <c r="I131" s="70" t="str">
        <f>IFERROR(Mérföldkövek[[#This Row],[Humánerő]],"")</f>
        <v/>
      </c>
      <c r="J131" s="80" t="str">
        <f>IFERROR(Mérföldkövek[[#This Row],[Egység idő]],"")</f>
        <v/>
      </c>
      <c r="K131" s="80">
        <f>IFERROR(Mérföldkövek[[#This Row],[Tervezett Munkaidő]],"")</f>
        <v>0</v>
      </c>
      <c r="L131" s="67" cm="1">
        <f t="array" aca="1" ref="L13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31" s="67" cm="1">
        <f t="array" aca="1" ref="M13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31" s="67" cm="1">
        <f t="array" aca="1" ref="N13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31" s="67" cm="1">
        <f t="array" aca="1" ref="O13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31" s="67" cm="1">
        <f t="array" aca="1" ref="P13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31" s="67" cm="1">
        <f t="array" aca="1" ref="Q13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31" s="67" cm="1">
        <f t="array" aca="1" ref="R13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31" s="67" cm="1">
        <f t="array" aca="1" ref="S13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31" s="67" cm="1">
        <f t="array" aca="1" ref="T13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31" s="67" cm="1">
        <f t="array" aca="1" ref="U13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31" s="67" cm="1">
        <f t="array" aca="1" ref="V13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31" s="67" cm="1">
        <f t="array" aca="1" ref="W13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31" s="67" cm="1">
        <f t="array" aca="1" ref="X13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31" s="67" cm="1">
        <f t="array" aca="1" ref="Y13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31" s="67" cm="1">
        <f t="array" aca="1" ref="Z13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31" s="67" cm="1">
        <f t="array" aca="1" ref="AA13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31" s="67" cm="1">
        <f t="array" aca="1" ref="AB13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31" s="67" cm="1">
        <f t="array" aca="1" ref="AC13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31" s="67" cm="1">
        <f t="array" aca="1" ref="AD13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31" s="67" cm="1">
        <f t="array" aca="1" ref="AE13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31" s="67" cm="1">
        <f t="array" aca="1" ref="AF13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31" s="67" cm="1">
        <f t="array" aca="1" ref="AG13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31" s="67" cm="1">
        <f t="array" aca="1" ref="AH13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31" s="67" cm="1">
        <f t="array" aca="1" ref="AI13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31" s="67" cm="1">
        <f t="array" aca="1" ref="AJ13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31" s="67" cm="1">
        <f t="array" aca="1" ref="AK13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31" s="67" cm="1">
        <f t="array" aca="1" ref="AL13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31" s="67" cm="1">
        <f t="array" aca="1" ref="AM13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31" s="67" cm="1">
        <f t="array" aca="1" ref="AN13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31" s="67" cm="1">
        <f t="array" aca="1" ref="AO13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31" s="67" cm="1">
        <f t="array" aca="1" ref="AP13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31" s="67" cm="1">
        <f t="array" aca="1" ref="AQ13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31" s="67" cm="1">
        <f t="array" aca="1" ref="AR13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31" s="67" cm="1">
        <f t="array" aca="1" ref="AS13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31" s="67" cm="1">
        <f t="array" aca="1" ref="AT13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31" s="67" cm="1">
        <f t="array" aca="1" ref="AU13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31" s="67" cm="1">
        <f t="array" aca="1" ref="AV13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31" s="67" cm="1">
        <f t="array" aca="1" ref="AW13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31" s="67" cm="1">
        <f t="array" aca="1" ref="AX13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31" s="67" cm="1">
        <f t="array" aca="1" ref="AY13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31" s="67" cm="1">
        <f t="array" aca="1" ref="AZ13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31" s="67" cm="1">
        <f t="array" aca="1" ref="BA13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32" spans="1:53" x14ac:dyDescent="0.3">
      <c r="A132" s="78" t="str">
        <f>IFERROR(Mérföldkövek[[#This Row],[Feladat ID]],"")</f>
        <v>-</v>
      </c>
      <c r="B132" s="70" t="str">
        <f>IFERROR(Mérföldkövek[[#This Row],[Feladat leírás]],"")</f>
        <v/>
      </c>
      <c r="C132" s="71" t="str">
        <f ca="1">IFERROR(Mérföldkövek[[#This Row],[Kezdés]],"")</f>
        <v/>
      </c>
      <c r="D132" s="71" t="str">
        <f ca="1">IFERROR(Mérföldkövek[[#This Row],[Befejezés]],"")</f>
        <v/>
      </c>
      <c r="E132" s="70" t="str">
        <f>IFERROR(Mérföldkövek[[#This Row],[Kockázat]],"")</f>
        <v/>
      </c>
      <c r="F132" s="70" t="str">
        <f>IFERROR(Mérföldkövek[[#This Row],[Részleg 02]],"")</f>
        <v/>
      </c>
      <c r="G132" s="70" t="str">
        <f>IFERROR(Mérföldkövek[[#This Row],[Részleg 01]],"")</f>
        <v/>
      </c>
      <c r="H132" s="82" t="str">
        <f>IFERROR(Mérföldkövek[[#This Row],[Volumen]],"")</f>
        <v/>
      </c>
      <c r="I132" s="70" t="str">
        <f>IFERROR(Mérföldkövek[[#This Row],[Humánerő]],"")</f>
        <v/>
      </c>
      <c r="J132" s="80" t="str">
        <f>IFERROR(Mérföldkövek[[#This Row],[Egység idő]],"")</f>
        <v/>
      </c>
      <c r="K132" s="80">
        <f>IFERROR(Mérföldkövek[[#This Row],[Tervezett Munkaidő]],"")</f>
        <v>0</v>
      </c>
      <c r="L132" s="67" cm="1">
        <f t="array" aca="1" ref="L13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32" s="67" cm="1">
        <f t="array" aca="1" ref="M13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32" s="67" cm="1">
        <f t="array" aca="1" ref="N13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32" s="67" cm="1">
        <f t="array" aca="1" ref="O13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32" s="67" cm="1">
        <f t="array" aca="1" ref="P13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32" s="67" cm="1">
        <f t="array" aca="1" ref="Q13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32" s="67" cm="1">
        <f t="array" aca="1" ref="R13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32" s="67" cm="1">
        <f t="array" aca="1" ref="S13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32" s="67" cm="1">
        <f t="array" aca="1" ref="T13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32" s="67" cm="1">
        <f t="array" aca="1" ref="U13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32" s="67" cm="1">
        <f t="array" aca="1" ref="V13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32" s="67" cm="1">
        <f t="array" aca="1" ref="W13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32" s="67" cm="1">
        <f t="array" aca="1" ref="X13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32" s="67" cm="1">
        <f t="array" aca="1" ref="Y13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32" s="67" cm="1">
        <f t="array" aca="1" ref="Z13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32" s="67" cm="1">
        <f t="array" aca="1" ref="AA13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32" s="67" cm="1">
        <f t="array" aca="1" ref="AB13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32" s="67" cm="1">
        <f t="array" aca="1" ref="AC13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32" s="67" cm="1">
        <f t="array" aca="1" ref="AD13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32" s="67" cm="1">
        <f t="array" aca="1" ref="AE13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32" s="67" cm="1">
        <f t="array" aca="1" ref="AF13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32" s="67" cm="1">
        <f t="array" aca="1" ref="AG13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32" s="67" cm="1">
        <f t="array" aca="1" ref="AH13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32" s="67" cm="1">
        <f t="array" aca="1" ref="AI13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32" s="67" cm="1">
        <f t="array" aca="1" ref="AJ13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32" s="67" cm="1">
        <f t="array" aca="1" ref="AK13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32" s="67" cm="1">
        <f t="array" aca="1" ref="AL13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32" s="67" cm="1">
        <f t="array" aca="1" ref="AM13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32" s="67" cm="1">
        <f t="array" aca="1" ref="AN13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32" s="67" cm="1">
        <f t="array" aca="1" ref="AO13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32" s="67" cm="1">
        <f t="array" aca="1" ref="AP13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32" s="67" cm="1">
        <f t="array" aca="1" ref="AQ13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32" s="67" cm="1">
        <f t="array" aca="1" ref="AR13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32" s="67" cm="1">
        <f t="array" aca="1" ref="AS13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32" s="67" cm="1">
        <f t="array" aca="1" ref="AT13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32" s="67" cm="1">
        <f t="array" aca="1" ref="AU13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32" s="67" cm="1">
        <f t="array" aca="1" ref="AV13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32" s="67" cm="1">
        <f t="array" aca="1" ref="AW13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32" s="67" cm="1">
        <f t="array" aca="1" ref="AX13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32" s="67" cm="1">
        <f t="array" aca="1" ref="AY13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32" s="67" cm="1">
        <f t="array" aca="1" ref="AZ13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32" s="67" cm="1">
        <f t="array" aca="1" ref="BA13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33" spans="1:53" x14ac:dyDescent="0.3">
      <c r="A133" s="78" t="str">
        <f>IFERROR(Mérföldkövek[[#This Row],[Feladat ID]],"")</f>
        <v>-</v>
      </c>
      <c r="B133" s="70" t="str">
        <f>IFERROR(Mérföldkövek[[#This Row],[Feladat leírás]],"")</f>
        <v/>
      </c>
      <c r="C133" s="71" t="str">
        <f ca="1">IFERROR(Mérföldkövek[[#This Row],[Kezdés]],"")</f>
        <v/>
      </c>
      <c r="D133" s="71" t="str">
        <f ca="1">IFERROR(Mérföldkövek[[#This Row],[Befejezés]],"")</f>
        <v/>
      </c>
      <c r="E133" s="70" t="str">
        <f>IFERROR(Mérföldkövek[[#This Row],[Kockázat]],"")</f>
        <v/>
      </c>
      <c r="F133" s="70" t="str">
        <f>IFERROR(Mérföldkövek[[#This Row],[Részleg 02]],"")</f>
        <v/>
      </c>
      <c r="G133" s="70" t="str">
        <f>IFERROR(Mérföldkövek[[#This Row],[Részleg 01]],"")</f>
        <v/>
      </c>
      <c r="H133" s="82" t="str">
        <f>IFERROR(Mérföldkövek[[#This Row],[Volumen]],"")</f>
        <v/>
      </c>
      <c r="I133" s="70" t="str">
        <f>IFERROR(Mérföldkövek[[#This Row],[Humánerő]],"")</f>
        <v/>
      </c>
      <c r="J133" s="80" t="str">
        <f>IFERROR(Mérföldkövek[[#This Row],[Egység idő]],"")</f>
        <v/>
      </c>
      <c r="K133" s="80">
        <f>IFERROR(Mérföldkövek[[#This Row],[Tervezett Munkaidő]],"")</f>
        <v>0</v>
      </c>
      <c r="L133" s="67" cm="1">
        <f t="array" aca="1" ref="L13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33" s="67" cm="1">
        <f t="array" aca="1" ref="M13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33" s="67" cm="1">
        <f t="array" aca="1" ref="N13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33" s="67" cm="1">
        <f t="array" aca="1" ref="O13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33" s="67" cm="1">
        <f t="array" aca="1" ref="P13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33" s="67" cm="1">
        <f t="array" aca="1" ref="Q13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33" s="67" cm="1">
        <f t="array" aca="1" ref="R13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33" s="67" cm="1">
        <f t="array" aca="1" ref="S13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33" s="67" cm="1">
        <f t="array" aca="1" ref="T13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33" s="67" cm="1">
        <f t="array" aca="1" ref="U13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33" s="67" cm="1">
        <f t="array" aca="1" ref="V13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33" s="67" cm="1">
        <f t="array" aca="1" ref="W13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33" s="67" cm="1">
        <f t="array" aca="1" ref="X13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33" s="67" cm="1">
        <f t="array" aca="1" ref="Y13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33" s="67" cm="1">
        <f t="array" aca="1" ref="Z13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33" s="67" cm="1">
        <f t="array" aca="1" ref="AA13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33" s="67" cm="1">
        <f t="array" aca="1" ref="AB13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33" s="67" cm="1">
        <f t="array" aca="1" ref="AC13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33" s="67" cm="1">
        <f t="array" aca="1" ref="AD13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33" s="67" cm="1">
        <f t="array" aca="1" ref="AE13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33" s="67" cm="1">
        <f t="array" aca="1" ref="AF13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33" s="67" cm="1">
        <f t="array" aca="1" ref="AG13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33" s="67" cm="1">
        <f t="array" aca="1" ref="AH13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33" s="67" cm="1">
        <f t="array" aca="1" ref="AI13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33" s="67" cm="1">
        <f t="array" aca="1" ref="AJ13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33" s="67" cm="1">
        <f t="array" aca="1" ref="AK13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33" s="67" cm="1">
        <f t="array" aca="1" ref="AL13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33" s="67" cm="1">
        <f t="array" aca="1" ref="AM13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33" s="67" cm="1">
        <f t="array" aca="1" ref="AN13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33" s="67" cm="1">
        <f t="array" aca="1" ref="AO13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33" s="67" cm="1">
        <f t="array" aca="1" ref="AP13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33" s="67" cm="1">
        <f t="array" aca="1" ref="AQ13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33" s="67" cm="1">
        <f t="array" aca="1" ref="AR13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33" s="67" cm="1">
        <f t="array" aca="1" ref="AS13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33" s="67" cm="1">
        <f t="array" aca="1" ref="AT13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33" s="67" cm="1">
        <f t="array" aca="1" ref="AU13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33" s="67" cm="1">
        <f t="array" aca="1" ref="AV13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33" s="67" cm="1">
        <f t="array" aca="1" ref="AW13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33" s="67" cm="1">
        <f t="array" aca="1" ref="AX13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33" s="67" cm="1">
        <f t="array" aca="1" ref="AY13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33" s="67" cm="1">
        <f t="array" aca="1" ref="AZ13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33" s="67" cm="1">
        <f t="array" aca="1" ref="BA13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34" spans="1:53" x14ac:dyDescent="0.3">
      <c r="A134" s="78" t="str">
        <f>IFERROR(Mérföldkövek[[#This Row],[Feladat ID]],"")</f>
        <v>-</v>
      </c>
      <c r="B134" s="70" t="str">
        <f>IFERROR(Mérföldkövek[[#This Row],[Feladat leírás]],"")</f>
        <v/>
      </c>
      <c r="C134" s="71" t="str">
        <f ca="1">IFERROR(Mérföldkövek[[#This Row],[Kezdés]],"")</f>
        <v/>
      </c>
      <c r="D134" s="71" t="str">
        <f ca="1">IFERROR(Mérföldkövek[[#This Row],[Befejezés]],"")</f>
        <v/>
      </c>
      <c r="E134" s="70" t="str">
        <f>IFERROR(Mérföldkövek[[#This Row],[Kockázat]],"")</f>
        <v/>
      </c>
      <c r="F134" s="70" t="str">
        <f>IFERROR(Mérföldkövek[[#This Row],[Részleg 02]],"")</f>
        <v/>
      </c>
      <c r="G134" s="70" t="str">
        <f>IFERROR(Mérföldkövek[[#This Row],[Részleg 01]],"")</f>
        <v/>
      </c>
      <c r="H134" s="82" t="str">
        <f>IFERROR(Mérföldkövek[[#This Row],[Volumen]],"")</f>
        <v/>
      </c>
      <c r="I134" s="70" t="str">
        <f>IFERROR(Mérföldkövek[[#This Row],[Humánerő]],"")</f>
        <v/>
      </c>
      <c r="J134" s="80" t="str">
        <f>IFERROR(Mérföldkövek[[#This Row],[Egység idő]],"")</f>
        <v/>
      </c>
      <c r="K134" s="80">
        <f>IFERROR(Mérföldkövek[[#This Row],[Tervezett Munkaidő]],"")</f>
        <v>0</v>
      </c>
      <c r="L134" s="67" cm="1">
        <f t="array" aca="1" ref="L13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34" s="67" cm="1">
        <f t="array" aca="1" ref="M13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34" s="67" cm="1">
        <f t="array" aca="1" ref="N13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34" s="67" cm="1">
        <f t="array" aca="1" ref="O13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34" s="67" cm="1">
        <f t="array" aca="1" ref="P13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34" s="67" cm="1">
        <f t="array" aca="1" ref="Q13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34" s="67" cm="1">
        <f t="array" aca="1" ref="R13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34" s="67" cm="1">
        <f t="array" aca="1" ref="S13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34" s="67" cm="1">
        <f t="array" aca="1" ref="T13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34" s="67" cm="1">
        <f t="array" aca="1" ref="U13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34" s="67" cm="1">
        <f t="array" aca="1" ref="V13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34" s="67" cm="1">
        <f t="array" aca="1" ref="W13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34" s="67" cm="1">
        <f t="array" aca="1" ref="X13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34" s="67" cm="1">
        <f t="array" aca="1" ref="Y13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34" s="67" cm="1">
        <f t="array" aca="1" ref="Z13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34" s="67" cm="1">
        <f t="array" aca="1" ref="AA13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34" s="67" cm="1">
        <f t="array" aca="1" ref="AB13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34" s="67" cm="1">
        <f t="array" aca="1" ref="AC13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34" s="67" cm="1">
        <f t="array" aca="1" ref="AD13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34" s="67" cm="1">
        <f t="array" aca="1" ref="AE13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34" s="67" cm="1">
        <f t="array" aca="1" ref="AF13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34" s="67" cm="1">
        <f t="array" aca="1" ref="AG13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34" s="67" cm="1">
        <f t="array" aca="1" ref="AH13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34" s="67" cm="1">
        <f t="array" aca="1" ref="AI13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34" s="67" cm="1">
        <f t="array" aca="1" ref="AJ13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34" s="67" cm="1">
        <f t="array" aca="1" ref="AK13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34" s="67" cm="1">
        <f t="array" aca="1" ref="AL13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34" s="67" cm="1">
        <f t="array" aca="1" ref="AM13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34" s="67" cm="1">
        <f t="array" aca="1" ref="AN13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34" s="67" cm="1">
        <f t="array" aca="1" ref="AO13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34" s="67" cm="1">
        <f t="array" aca="1" ref="AP13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34" s="67" cm="1">
        <f t="array" aca="1" ref="AQ13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34" s="67" cm="1">
        <f t="array" aca="1" ref="AR13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34" s="67" cm="1">
        <f t="array" aca="1" ref="AS13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34" s="67" cm="1">
        <f t="array" aca="1" ref="AT13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34" s="67" cm="1">
        <f t="array" aca="1" ref="AU13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34" s="67" cm="1">
        <f t="array" aca="1" ref="AV13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34" s="67" cm="1">
        <f t="array" aca="1" ref="AW13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34" s="67" cm="1">
        <f t="array" aca="1" ref="AX13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34" s="67" cm="1">
        <f t="array" aca="1" ref="AY13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34" s="67" cm="1">
        <f t="array" aca="1" ref="AZ13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34" s="67" cm="1">
        <f t="array" aca="1" ref="BA13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35" spans="1:53" x14ac:dyDescent="0.3">
      <c r="A135" s="78" t="str">
        <f>IFERROR(Mérföldkövek[[#This Row],[Feladat ID]],"")</f>
        <v>-</v>
      </c>
      <c r="B135" s="70" t="str">
        <f>IFERROR(Mérföldkövek[[#This Row],[Feladat leírás]],"")</f>
        <v/>
      </c>
      <c r="C135" s="71" t="str">
        <f ca="1">IFERROR(Mérföldkövek[[#This Row],[Kezdés]],"")</f>
        <v/>
      </c>
      <c r="D135" s="71" t="str">
        <f ca="1">IFERROR(Mérföldkövek[[#This Row],[Befejezés]],"")</f>
        <v/>
      </c>
      <c r="E135" s="70" t="str">
        <f>IFERROR(Mérföldkövek[[#This Row],[Kockázat]],"")</f>
        <v/>
      </c>
      <c r="F135" s="70" t="str">
        <f>IFERROR(Mérföldkövek[[#This Row],[Részleg 02]],"")</f>
        <v/>
      </c>
      <c r="G135" s="70" t="str">
        <f>IFERROR(Mérföldkövek[[#This Row],[Részleg 01]],"")</f>
        <v/>
      </c>
      <c r="H135" s="82" t="str">
        <f>IFERROR(Mérföldkövek[[#This Row],[Volumen]],"")</f>
        <v/>
      </c>
      <c r="I135" s="70" t="str">
        <f>IFERROR(Mérföldkövek[[#This Row],[Humánerő]],"")</f>
        <v/>
      </c>
      <c r="J135" s="80" t="str">
        <f>IFERROR(Mérföldkövek[[#This Row],[Egység idő]],"")</f>
        <v/>
      </c>
      <c r="K135" s="80">
        <f>IFERROR(Mérföldkövek[[#This Row],[Tervezett Munkaidő]],"")</f>
        <v>0</v>
      </c>
      <c r="L135" s="67" cm="1">
        <f t="array" aca="1" ref="L13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35" s="67" cm="1">
        <f t="array" aca="1" ref="M13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35" s="67" cm="1">
        <f t="array" aca="1" ref="N13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35" s="67" cm="1">
        <f t="array" aca="1" ref="O13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35" s="67" cm="1">
        <f t="array" aca="1" ref="P13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35" s="67" cm="1">
        <f t="array" aca="1" ref="Q13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35" s="67" cm="1">
        <f t="array" aca="1" ref="R13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35" s="67" cm="1">
        <f t="array" aca="1" ref="S13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35" s="67" cm="1">
        <f t="array" aca="1" ref="T13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35" s="67" cm="1">
        <f t="array" aca="1" ref="U13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35" s="67" cm="1">
        <f t="array" aca="1" ref="V13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35" s="67" cm="1">
        <f t="array" aca="1" ref="W13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35" s="67" cm="1">
        <f t="array" aca="1" ref="X13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35" s="67" cm="1">
        <f t="array" aca="1" ref="Y13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35" s="67" cm="1">
        <f t="array" aca="1" ref="Z13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35" s="67" cm="1">
        <f t="array" aca="1" ref="AA13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35" s="67" cm="1">
        <f t="array" aca="1" ref="AB13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35" s="67" cm="1">
        <f t="array" aca="1" ref="AC13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35" s="67" cm="1">
        <f t="array" aca="1" ref="AD13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35" s="67" cm="1">
        <f t="array" aca="1" ref="AE13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35" s="67" cm="1">
        <f t="array" aca="1" ref="AF13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35" s="67" cm="1">
        <f t="array" aca="1" ref="AG13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35" s="67" cm="1">
        <f t="array" aca="1" ref="AH13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35" s="67" cm="1">
        <f t="array" aca="1" ref="AI13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35" s="67" cm="1">
        <f t="array" aca="1" ref="AJ13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35" s="67" cm="1">
        <f t="array" aca="1" ref="AK13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35" s="67" cm="1">
        <f t="array" aca="1" ref="AL13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35" s="67" cm="1">
        <f t="array" aca="1" ref="AM13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35" s="67" cm="1">
        <f t="array" aca="1" ref="AN13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35" s="67" cm="1">
        <f t="array" aca="1" ref="AO13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35" s="67" cm="1">
        <f t="array" aca="1" ref="AP13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35" s="67" cm="1">
        <f t="array" aca="1" ref="AQ13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35" s="67" cm="1">
        <f t="array" aca="1" ref="AR13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35" s="67" cm="1">
        <f t="array" aca="1" ref="AS13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35" s="67" cm="1">
        <f t="array" aca="1" ref="AT13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35" s="67" cm="1">
        <f t="array" aca="1" ref="AU13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35" s="67" cm="1">
        <f t="array" aca="1" ref="AV13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35" s="67" cm="1">
        <f t="array" aca="1" ref="AW13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35" s="67" cm="1">
        <f t="array" aca="1" ref="AX13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35" s="67" cm="1">
        <f t="array" aca="1" ref="AY13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35" s="67" cm="1">
        <f t="array" aca="1" ref="AZ13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35" s="67" cm="1">
        <f t="array" aca="1" ref="BA13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36" spans="1:53" x14ac:dyDescent="0.3">
      <c r="A136" s="78" t="str">
        <f>IFERROR(Mérföldkövek[[#This Row],[Feladat ID]],"")</f>
        <v>-</v>
      </c>
      <c r="B136" s="70" t="str">
        <f>IFERROR(Mérföldkövek[[#This Row],[Feladat leírás]],"")</f>
        <v/>
      </c>
      <c r="C136" s="71" t="str">
        <f ca="1">IFERROR(Mérföldkövek[[#This Row],[Kezdés]],"")</f>
        <v/>
      </c>
      <c r="D136" s="71" t="str">
        <f ca="1">IFERROR(Mérföldkövek[[#This Row],[Befejezés]],"")</f>
        <v/>
      </c>
      <c r="E136" s="70" t="str">
        <f>IFERROR(Mérföldkövek[[#This Row],[Kockázat]],"")</f>
        <v/>
      </c>
      <c r="F136" s="70" t="str">
        <f>IFERROR(Mérföldkövek[[#This Row],[Részleg 02]],"")</f>
        <v/>
      </c>
      <c r="G136" s="70" t="str">
        <f>IFERROR(Mérföldkövek[[#This Row],[Részleg 01]],"")</f>
        <v/>
      </c>
      <c r="H136" s="82" t="str">
        <f>IFERROR(Mérföldkövek[[#This Row],[Volumen]],"")</f>
        <v/>
      </c>
      <c r="I136" s="70" t="str">
        <f>IFERROR(Mérföldkövek[[#This Row],[Humánerő]],"")</f>
        <v/>
      </c>
      <c r="J136" s="80" t="str">
        <f>IFERROR(Mérföldkövek[[#This Row],[Egység idő]],"")</f>
        <v/>
      </c>
      <c r="K136" s="80">
        <f>IFERROR(Mérföldkövek[[#This Row],[Tervezett Munkaidő]],"")</f>
        <v>0</v>
      </c>
      <c r="L136" s="67" cm="1">
        <f t="array" aca="1" ref="L13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36" s="67" cm="1">
        <f t="array" aca="1" ref="M13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36" s="67" cm="1">
        <f t="array" aca="1" ref="N13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36" s="67" cm="1">
        <f t="array" aca="1" ref="O13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36" s="67" cm="1">
        <f t="array" aca="1" ref="P13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36" s="67" cm="1">
        <f t="array" aca="1" ref="Q13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36" s="67" cm="1">
        <f t="array" aca="1" ref="R13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36" s="67" cm="1">
        <f t="array" aca="1" ref="S13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36" s="67" cm="1">
        <f t="array" aca="1" ref="T13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36" s="67" cm="1">
        <f t="array" aca="1" ref="U13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36" s="67" cm="1">
        <f t="array" aca="1" ref="V13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36" s="67" cm="1">
        <f t="array" aca="1" ref="W13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36" s="67" cm="1">
        <f t="array" aca="1" ref="X13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36" s="67" cm="1">
        <f t="array" aca="1" ref="Y13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36" s="67" cm="1">
        <f t="array" aca="1" ref="Z13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36" s="67" cm="1">
        <f t="array" aca="1" ref="AA13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36" s="67" cm="1">
        <f t="array" aca="1" ref="AB13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36" s="67" cm="1">
        <f t="array" aca="1" ref="AC13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36" s="67" cm="1">
        <f t="array" aca="1" ref="AD13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36" s="67" cm="1">
        <f t="array" aca="1" ref="AE13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36" s="67" cm="1">
        <f t="array" aca="1" ref="AF13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36" s="67" cm="1">
        <f t="array" aca="1" ref="AG13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36" s="67" cm="1">
        <f t="array" aca="1" ref="AH13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36" s="67" cm="1">
        <f t="array" aca="1" ref="AI13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36" s="67" cm="1">
        <f t="array" aca="1" ref="AJ13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36" s="67" cm="1">
        <f t="array" aca="1" ref="AK13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36" s="67" cm="1">
        <f t="array" aca="1" ref="AL13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36" s="67" cm="1">
        <f t="array" aca="1" ref="AM13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36" s="67" cm="1">
        <f t="array" aca="1" ref="AN13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36" s="67" cm="1">
        <f t="array" aca="1" ref="AO13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36" s="67" cm="1">
        <f t="array" aca="1" ref="AP13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36" s="67" cm="1">
        <f t="array" aca="1" ref="AQ13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36" s="67" cm="1">
        <f t="array" aca="1" ref="AR13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36" s="67" cm="1">
        <f t="array" aca="1" ref="AS13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36" s="67" cm="1">
        <f t="array" aca="1" ref="AT13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36" s="67" cm="1">
        <f t="array" aca="1" ref="AU13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36" s="67" cm="1">
        <f t="array" aca="1" ref="AV13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36" s="67" cm="1">
        <f t="array" aca="1" ref="AW13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36" s="67" cm="1">
        <f t="array" aca="1" ref="AX13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36" s="67" cm="1">
        <f t="array" aca="1" ref="AY13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36" s="67" cm="1">
        <f t="array" aca="1" ref="AZ13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36" s="67" cm="1">
        <f t="array" aca="1" ref="BA13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37" spans="1:53" x14ac:dyDescent="0.3">
      <c r="A137" s="78" t="str">
        <f>IFERROR(Mérföldkövek[[#This Row],[Feladat ID]],"")</f>
        <v>-</v>
      </c>
      <c r="B137" s="70" t="str">
        <f>IFERROR(Mérföldkövek[[#This Row],[Feladat leírás]],"")</f>
        <v/>
      </c>
      <c r="C137" s="71" t="str">
        <f ca="1">IFERROR(Mérföldkövek[[#This Row],[Kezdés]],"")</f>
        <v/>
      </c>
      <c r="D137" s="71" t="str">
        <f ca="1">IFERROR(Mérföldkövek[[#This Row],[Befejezés]],"")</f>
        <v/>
      </c>
      <c r="E137" s="70" t="str">
        <f>IFERROR(Mérföldkövek[[#This Row],[Kockázat]],"")</f>
        <v/>
      </c>
      <c r="F137" s="70" t="str">
        <f>IFERROR(Mérföldkövek[[#This Row],[Részleg 02]],"")</f>
        <v/>
      </c>
      <c r="G137" s="70" t="str">
        <f>IFERROR(Mérföldkövek[[#This Row],[Részleg 01]],"")</f>
        <v/>
      </c>
      <c r="H137" s="82" t="str">
        <f>IFERROR(Mérföldkövek[[#This Row],[Volumen]],"")</f>
        <v/>
      </c>
      <c r="I137" s="70" t="str">
        <f>IFERROR(Mérföldkövek[[#This Row],[Humánerő]],"")</f>
        <v/>
      </c>
      <c r="J137" s="80" t="str">
        <f>IFERROR(Mérföldkövek[[#This Row],[Egység idő]],"")</f>
        <v/>
      </c>
      <c r="K137" s="80">
        <f>IFERROR(Mérföldkövek[[#This Row],[Tervezett Munkaidő]],"")</f>
        <v>0</v>
      </c>
      <c r="L137" s="67" cm="1">
        <f t="array" aca="1" ref="L13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37" s="67" cm="1">
        <f t="array" aca="1" ref="M13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37" s="67" cm="1">
        <f t="array" aca="1" ref="N13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37" s="67" cm="1">
        <f t="array" aca="1" ref="O13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37" s="67" cm="1">
        <f t="array" aca="1" ref="P13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37" s="67" cm="1">
        <f t="array" aca="1" ref="Q13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37" s="67" cm="1">
        <f t="array" aca="1" ref="R13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37" s="67" cm="1">
        <f t="array" aca="1" ref="S13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37" s="67" cm="1">
        <f t="array" aca="1" ref="T13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37" s="67" cm="1">
        <f t="array" aca="1" ref="U13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37" s="67" cm="1">
        <f t="array" aca="1" ref="V13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37" s="67" cm="1">
        <f t="array" aca="1" ref="W13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37" s="67" cm="1">
        <f t="array" aca="1" ref="X13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37" s="67" cm="1">
        <f t="array" aca="1" ref="Y13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37" s="67" cm="1">
        <f t="array" aca="1" ref="Z13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37" s="67" cm="1">
        <f t="array" aca="1" ref="AA13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37" s="67" cm="1">
        <f t="array" aca="1" ref="AB13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37" s="67" cm="1">
        <f t="array" aca="1" ref="AC13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37" s="67" cm="1">
        <f t="array" aca="1" ref="AD13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37" s="67" cm="1">
        <f t="array" aca="1" ref="AE13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37" s="67" cm="1">
        <f t="array" aca="1" ref="AF13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37" s="67" cm="1">
        <f t="array" aca="1" ref="AG13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37" s="67" cm="1">
        <f t="array" aca="1" ref="AH13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37" s="67" cm="1">
        <f t="array" aca="1" ref="AI13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37" s="67" cm="1">
        <f t="array" aca="1" ref="AJ13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37" s="67" cm="1">
        <f t="array" aca="1" ref="AK13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37" s="67" cm="1">
        <f t="array" aca="1" ref="AL13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37" s="67" cm="1">
        <f t="array" aca="1" ref="AM13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37" s="67" cm="1">
        <f t="array" aca="1" ref="AN13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37" s="67" cm="1">
        <f t="array" aca="1" ref="AO13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37" s="67" cm="1">
        <f t="array" aca="1" ref="AP13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37" s="67" cm="1">
        <f t="array" aca="1" ref="AQ13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37" s="67" cm="1">
        <f t="array" aca="1" ref="AR13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37" s="67" cm="1">
        <f t="array" aca="1" ref="AS13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37" s="67" cm="1">
        <f t="array" aca="1" ref="AT13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37" s="67" cm="1">
        <f t="array" aca="1" ref="AU13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37" s="67" cm="1">
        <f t="array" aca="1" ref="AV13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37" s="67" cm="1">
        <f t="array" aca="1" ref="AW13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37" s="67" cm="1">
        <f t="array" aca="1" ref="AX13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37" s="67" cm="1">
        <f t="array" aca="1" ref="AY13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37" s="67" cm="1">
        <f t="array" aca="1" ref="AZ13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37" s="67" cm="1">
        <f t="array" aca="1" ref="BA13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38" spans="1:53" x14ac:dyDescent="0.3">
      <c r="A138" s="78" t="str">
        <f>IFERROR(Mérföldkövek[[#This Row],[Feladat ID]],"")</f>
        <v>-</v>
      </c>
      <c r="B138" s="70" t="str">
        <f>IFERROR(Mérföldkövek[[#This Row],[Feladat leírás]],"")</f>
        <v/>
      </c>
      <c r="C138" s="71" t="str">
        <f ca="1">IFERROR(Mérföldkövek[[#This Row],[Kezdés]],"")</f>
        <v/>
      </c>
      <c r="D138" s="71" t="str">
        <f ca="1">IFERROR(Mérföldkövek[[#This Row],[Befejezés]],"")</f>
        <v/>
      </c>
      <c r="E138" s="70" t="str">
        <f>IFERROR(Mérföldkövek[[#This Row],[Kockázat]],"")</f>
        <v/>
      </c>
      <c r="F138" s="70" t="str">
        <f>IFERROR(Mérföldkövek[[#This Row],[Részleg 02]],"")</f>
        <v/>
      </c>
      <c r="G138" s="70" t="str">
        <f>IFERROR(Mérföldkövek[[#This Row],[Részleg 01]],"")</f>
        <v/>
      </c>
      <c r="H138" s="82" t="str">
        <f>IFERROR(Mérföldkövek[[#This Row],[Volumen]],"")</f>
        <v/>
      </c>
      <c r="I138" s="70" t="str">
        <f>IFERROR(Mérföldkövek[[#This Row],[Humánerő]],"")</f>
        <v/>
      </c>
      <c r="J138" s="80" t="str">
        <f>IFERROR(Mérföldkövek[[#This Row],[Egység idő]],"")</f>
        <v/>
      </c>
      <c r="K138" s="80">
        <f>IFERROR(Mérföldkövek[[#This Row],[Tervezett Munkaidő]],"")</f>
        <v>0</v>
      </c>
      <c r="L138" s="67" cm="1">
        <f t="array" aca="1" ref="L13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38" s="67" cm="1">
        <f t="array" aca="1" ref="M13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38" s="67" cm="1">
        <f t="array" aca="1" ref="N13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38" s="67" cm="1">
        <f t="array" aca="1" ref="O13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38" s="67" cm="1">
        <f t="array" aca="1" ref="P13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38" s="67" cm="1">
        <f t="array" aca="1" ref="Q13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38" s="67" cm="1">
        <f t="array" aca="1" ref="R13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38" s="67" cm="1">
        <f t="array" aca="1" ref="S13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38" s="67" cm="1">
        <f t="array" aca="1" ref="T13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38" s="67" cm="1">
        <f t="array" aca="1" ref="U13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38" s="67" cm="1">
        <f t="array" aca="1" ref="V13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38" s="67" cm="1">
        <f t="array" aca="1" ref="W13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38" s="67" cm="1">
        <f t="array" aca="1" ref="X13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38" s="67" cm="1">
        <f t="array" aca="1" ref="Y13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38" s="67" cm="1">
        <f t="array" aca="1" ref="Z13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38" s="67" cm="1">
        <f t="array" aca="1" ref="AA13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38" s="67" cm="1">
        <f t="array" aca="1" ref="AB13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38" s="67" cm="1">
        <f t="array" aca="1" ref="AC13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38" s="67" cm="1">
        <f t="array" aca="1" ref="AD13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38" s="67" cm="1">
        <f t="array" aca="1" ref="AE13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38" s="67" cm="1">
        <f t="array" aca="1" ref="AF13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38" s="67" cm="1">
        <f t="array" aca="1" ref="AG13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38" s="67" cm="1">
        <f t="array" aca="1" ref="AH13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38" s="67" cm="1">
        <f t="array" aca="1" ref="AI13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38" s="67" cm="1">
        <f t="array" aca="1" ref="AJ13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38" s="67" cm="1">
        <f t="array" aca="1" ref="AK13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38" s="67" cm="1">
        <f t="array" aca="1" ref="AL13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38" s="67" cm="1">
        <f t="array" aca="1" ref="AM13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38" s="67" cm="1">
        <f t="array" aca="1" ref="AN13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38" s="67" cm="1">
        <f t="array" aca="1" ref="AO13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38" s="67" cm="1">
        <f t="array" aca="1" ref="AP13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38" s="67" cm="1">
        <f t="array" aca="1" ref="AQ13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38" s="67" cm="1">
        <f t="array" aca="1" ref="AR13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38" s="67" cm="1">
        <f t="array" aca="1" ref="AS13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38" s="67" cm="1">
        <f t="array" aca="1" ref="AT13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38" s="67" cm="1">
        <f t="array" aca="1" ref="AU13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38" s="67" cm="1">
        <f t="array" aca="1" ref="AV13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38" s="67" cm="1">
        <f t="array" aca="1" ref="AW13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38" s="67" cm="1">
        <f t="array" aca="1" ref="AX13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38" s="67" cm="1">
        <f t="array" aca="1" ref="AY13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38" s="67" cm="1">
        <f t="array" aca="1" ref="AZ13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38" s="67" cm="1">
        <f t="array" aca="1" ref="BA13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39" spans="1:53" x14ac:dyDescent="0.3">
      <c r="A139" s="78" t="str">
        <f>IFERROR(Mérföldkövek[[#This Row],[Feladat ID]],"")</f>
        <v>-</v>
      </c>
      <c r="B139" s="70" t="str">
        <f>IFERROR(Mérföldkövek[[#This Row],[Feladat leírás]],"")</f>
        <v/>
      </c>
      <c r="C139" s="71" t="str">
        <f ca="1">IFERROR(Mérföldkövek[[#This Row],[Kezdés]],"")</f>
        <v/>
      </c>
      <c r="D139" s="71" t="str">
        <f ca="1">IFERROR(Mérföldkövek[[#This Row],[Befejezés]],"")</f>
        <v/>
      </c>
      <c r="E139" s="70" t="str">
        <f>IFERROR(Mérföldkövek[[#This Row],[Kockázat]],"")</f>
        <v/>
      </c>
      <c r="F139" s="70" t="str">
        <f>IFERROR(Mérföldkövek[[#This Row],[Részleg 02]],"")</f>
        <v/>
      </c>
      <c r="G139" s="70" t="str">
        <f>IFERROR(Mérföldkövek[[#This Row],[Részleg 01]],"")</f>
        <v/>
      </c>
      <c r="H139" s="82" t="str">
        <f>IFERROR(Mérföldkövek[[#This Row],[Volumen]],"")</f>
        <v/>
      </c>
      <c r="I139" s="70" t="str">
        <f>IFERROR(Mérföldkövek[[#This Row],[Humánerő]],"")</f>
        <v/>
      </c>
      <c r="J139" s="80" t="str">
        <f>IFERROR(Mérföldkövek[[#This Row],[Egység idő]],"")</f>
        <v/>
      </c>
      <c r="K139" s="80">
        <f>IFERROR(Mérföldkövek[[#This Row],[Tervezett Munkaidő]],"")</f>
        <v>0</v>
      </c>
      <c r="L139" s="67" cm="1">
        <f t="array" aca="1" ref="L13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39" s="67" cm="1">
        <f t="array" aca="1" ref="M13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39" s="67" cm="1">
        <f t="array" aca="1" ref="N13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39" s="67" cm="1">
        <f t="array" aca="1" ref="O13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39" s="67" cm="1">
        <f t="array" aca="1" ref="P13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39" s="67" cm="1">
        <f t="array" aca="1" ref="Q13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39" s="67" cm="1">
        <f t="array" aca="1" ref="R13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39" s="67" cm="1">
        <f t="array" aca="1" ref="S13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39" s="67" cm="1">
        <f t="array" aca="1" ref="T13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39" s="67" cm="1">
        <f t="array" aca="1" ref="U13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39" s="67" cm="1">
        <f t="array" aca="1" ref="V13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39" s="67" cm="1">
        <f t="array" aca="1" ref="W13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39" s="67" cm="1">
        <f t="array" aca="1" ref="X13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39" s="67" cm="1">
        <f t="array" aca="1" ref="Y13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39" s="67" cm="1">
        <f t="array" aca="1" ref="Z13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39" s="67" cm="1">
        <f t="array" aca="1" ref="AA13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39" s="67" cm="1">
        <f t="array" aca="1" ref="AB13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39" s="67" cm="1">
        <f t="array" aca="1" ref="AC13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39" s="67" cm="1">
        <f t="array" aca="1" ref="AD13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39" s="67" cm="1">
        <f t="array" aca="1" ref="AE13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39" s="67" cm="1">
        <f t="array" aca="1" ref="AF13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39" s="67" cm="1">
        <f t="array" aca="1" ref="AG13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39" s="67" cm="1">
        <f t="array" aca="1" ref="AH13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39" s="67" cm="1">
        <f t="array" aca="1" ref="AI13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39" s="67" cm="1">
        <f t="array" aca="1" ref="AJ13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39" s="67" cm="1">
        <f t="array" aca="1" ref="AK13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39" s="67" cm="1">
        <f t="array" aca="1" ref="AL13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39" s="67" cm="1">
        <f t="array" aca="1" ref="AM13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39" s="67" cm="1">
        <f t="array" aca="1" ref="AN13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39" s="67" cm="1">
        <f t="array" aca="1" ref="AO13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39" s="67" cm="1">
        <f t="array" aca="1" ref="AP13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39" s="67" cm="1">
        <f t="array" aca="1" ref="AQ13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39" s="67" cm="1">
        <f t="array" aca="1" ref="AR13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39" s="67" cm="1">
        <f t="array" aca="1" ref="AS13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39" s="67" cm="1">
        <f t="array" aca="1" ref="AT13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39" s="67" cm="1">
        <f t="array" aca="1" ref="AU13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39" s="67" cm="1">
        <f t="array" aca="1" ref="AV13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39" s="67" cm="1">
        <f t="array" aca="1" ref="AW13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39" s="67" cm="1">
        <f t="array" aca="1" ref="AX13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39" s="67" cm="1">
        <f t="array" aca="1" ref="AY13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39" s="67" cm="1">
        <f t="array" aca="1" ref="AZ13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39" s="67" cm="1">
        <f t="array" aca="1" ref="BA13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40" spans="1:53" x14ac:dyDescent="0.3">
      <c r="A140" s="78" t="str">
        <f>IFERROR(Mérföldkövek[[#This Row],[Feladat ID]],"")</f>
        <v>-</v>
      </c>
      <c r="B140" s="70" t="str">
        <f>IFERROR(Mérföldkövek[[#This Row],[Feladat leírás]],"")</f>
        <v/>
      </c>
      <c r="C140" s="71" t="str">
        <f ca="1">IFERROR(Mérföldkövek[[#This Row],[Kezdés]],"")</f>
        <v/>
      </c>
      <c r="D140" s="71" t="str">
        <f ca="1">IFERROR(Mérföldkövek[[#This Row],[Befejezés]],"")</f>
        <v/>
      </c>
      <c r="E140" s="70" t="str">
        <f>IFERROR(Mérföldkövek[[#This Row],[Kockázat]],"")</f>
        <v/>
      </c>
      <c r="F140" s="70" t="str">
        <f>IFERROR(Mérföldkövek[[#This Row],[Részleg 02]],"")</f>
        <v/>
      </c>
      <c r="G140" s="70" t="str">
        <f>IFERROR(Mérföldkövek[[#This Row],[Részleg 01]],"")</f>
        <v/>
      </c>
      <c r="H140" s="82" t="str">
        <f>IFERROR(Mérföldkövek[[#This Row],[Volumen]],"")</f>
        <v/>
      </c>
      <c r="I140" s="70" t="str">
        <f>IFERROR(Mérföldkövek[[#This Row],[Humánerő]],"")</f>
        <v/>
      </c>
      <c r="J140" s="80" t="str">
        <f>IFERROR(Mérföldkövek[[#This Row],[Egység idő]],"")</f>
        <v/>
      </c>
      <c r="K140" s="80">
        <f>IFERROR(Mérföldkövek[[#This Row],[Tervezett Munkaidő]],"")</f>
        <v>0</v>
      </c>
      <c r="L140" s="67" cm="1">
        <f t="array" aca="1" ref="L14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40" s="67" cm="1">
        <f t="array" aca="1" ref="M14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40" s="67" cm="1">
        <f t="array" aca="1" ref="N14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40" s="67" cm="1">
        <f t="array" aca="1" ref="O14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40" s="67" cm="1">
        <f t="array" aca="1" ref="P14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40" s="67" cm="1">
        <f t="array" aca="1" ref="Q14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40" s="67" cm="1">
        <f t="array" aca="1" ref="R14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40" s="67" cm="1">
        <f t="array" aca="1" ref="S14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40" s="67" cm="1">
        <f t="array" aca="1" ref="T14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40" s="67" cm="1">
        <f t="array" aca="1" ref="U14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40" s="67" cm="1">
        <f t="array" aca="1" ref="V14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40" s="67" cm="1">
        <f t="array" aca="1" ref="W14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40" s="67" cm="1">
        <f t="array" aca="1" ref="X14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40" s="67" cm="1">
        <f t="array" aca="1" ref="Y14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40" s="67" cm="1">
        <f t="array" aca="1" ref="Z14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40" s="67" cm="1">
        <f t="array" aca="1" ref="AA14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40" s="67" cm="1">
        <f t="array" aca="1" ref="AB14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40" s="67" cm="1">
        <f t="array" aca="1" ref="AC14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40" s="67" cm="1">
        <f t="array" aca="1" ref="AD14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40" s="67" cm="1">
        <f t="array" aca="1" ref="AE14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40" s="67" cm="1">
        <f t="array" aca="1" ref="AF14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40" s="67" cm="1">
        <f t="array" aca="1" ref="AG14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40" s="67" cm="1">
        <f t="array" aca="1" ref="AH14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40" s="67" cm="1">
        <f t="array" aca="1" ref="AI14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40" s="67" cm="1">
        <f t="array" aca="1" ref="AJ14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40" s="67" cm="1">
        <f t="array" aca="1" ref="AK14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40" s="67" cm="1">
        <f t="array" aca="1" ref="AL14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40" s="67" cm="1">
        <f t="array" aca="1" ref="AM14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40" s="67" cm="1">
        <f t="array" aca="1" ref="AN14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40" s="67" cm="1">
        <f t="array" aca="1" ref="AO14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40" s="67" cm="1">
        <f t="array" aca="1" ref="AP14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40" s="67" cm="1">
        <f t="array" aca="1" ref="AQ14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40" s="67" cm="1">
        <f t="array" aca="1" ref="AR14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40" s="67" cm="1">
        <f t="array" aca="1" ref="AS14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40" s="67" cm="1">
        <f t="array" aca="1" ref="AT14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40" s="67" cm="1">
        <f t="array" aca="1" ref="AU14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40" s="67" cm="1">
        <f t="array" aca="1" ref="AV14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40" s="67" cm="1">
        <f t="array" aca="1" ref="AW14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40" s="67" cm="1">
        <f t="array" aca="1" ref="AX14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40" s="67" cm="1">
        <f t="array" aca="1" ref="AY14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40" s="67" cm="1">
        <f t="array" aca="1" ref="AZ14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40" s="67" cm="1">
        <f t="array" aca="1" ref="BA14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41" spans="1:53" x14ac:dyDescent="0.3">
      <c r="A141" s="78" t="str">
        <f>IFERROR(Mérföldkövek[[#This Row],[Feladat ID]],"")</f>
        <v>-</v>
      </c>
      <c r="B141" s="70" t="str">
        <f>IFERROR(Mérföldkövek[[#This Row],[Feladat leírás]],"")</f>
        <v/>
      </c>
      <c r="C141" s="71" t="str">
        <f ca="1">IFERROR(Mérföldkövek[[#This Row],[Kezdés]],"")</f>
        <v/>
      </c>
      <c r="D141" s="71" t="str">
        <f ca="1">IFERROR(Mérföldkövek[[#This Row],[Befejezés]],"")</f>
        <v/>
      </c>
      <c r="E141" s="70" t="str">
        <f>IFERROR(Mérföldkövek[[#This Row],[Kockázat]],"")</f>
        <v/>
      </c>
      <c r="F141" s="70" t="str">
        <f>IFERROR(Mérföldkövek[[#This Row],[Részleg 02]],"")</f>
        <v/>
      </c>
      <c r="G141" s="70" t="str">
        <f>IFERROR(Mérföldkövek[[#This Row],[Részleg 01]],"")</f>
        <v/>
      </c>
      <c r="H141" s="82" t="str">
        <f>IFERROR(Mérföldkövek[[#This Row],[Volumen]],"")</f>
        <v/>
      </c>
      <c r="I141" s="70" t="str">
        <f>IFERROR(Mérföldkövek[[#This Row],[Humánerő]],"")</f>
        <v/>
      </c>
      <c r="J141" s="80" t="str">
        <f>IFERROR(Mérföldkövek[[#This Row],[Egység idő]],"")</f>
        <v/>
      </c>
      <c r="K141" s="80">
        <f>IFERROR(Mérföldkövek[[#This Row],[Tervezett Munkaidő]],"")</f>
        <v>0</v>
      </c>
      <c r="L141" s="67" cm="1">
        <f t="array" aca="1" ref="L14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41" s="67" cm="1">
        <f t="array" aca="1" ref="M14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41" s="67" cm="1">
        <f t="array" aca="1" ref="N14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41" s="67" cm="1">
        <f t="array" aca="1" ref="O14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41" s="67" cm="1">
        <f t="array" aca="1" ref="P14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41" s="67" cm="1">
        <f t="array" aca="1" ref="Q14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41" s="67" cm="1">
        <f t="array" aca="1" ref="R14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41" s="67" cm="1">
        <f t="array" aca="1" ref="S14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41" s="67" cm="1">
        <f t="array" aca="1" ref="T14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41" s="67" cm="1">
        <f t="array" aca="1" ref="U14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41" s="67" cm="1">
        <f t="array" aca="1" ref="V14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41" s="67" cm="1">
        <f t="array" aca="1" ref="W14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41" s="67" cm="1">
        <f t="array" aca="1" ref="X14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41" s="67" cm="1">
        <f t="array" aca="1" ref="Y14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41" s="67" cm="1">
        <f t="array" aca="1" ref="Z14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41" s="67" cm="1">
        <f t="array" aca="1" ref="AA14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41" s="67" cm="1">
        <f t="array" aca="1" ref="AB14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41" s="67" cm="1">
        <f t="array" aca="1" ref="AC14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41" s="67" cm="1">
        <f t="array" aca="1" ref="AD14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41" s="67" cm="1">
        <f t="array" aca="1" ref="AE14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41" s="67" cm="1">
        <f t="array" aca="1" ref="AF14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41" s="67" cm="1">
        <f t="array" aca="1" ref="AG14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41" s="67" cm="1">
        <f t="array" aca="1" ref="AH14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41" s="67" cm="1">
        <f t="array" aca="1" ref="AI14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41" s="67" cm="1">
        <f t="array" aca="1" ref="AJ14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41" s="67" cm="1">
        <f t="array" aca="1" ref="AK14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41" s="67" cm="1">
        <f t="array" aca="1" ref="AL14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41" s="67" cm="1">
        <f t="array" aca="1" ref="AM14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41" s="67" cm="1">
        <f t="array" aca="1" ref="AN14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41" s="67" cm="1">
        <f t="array" aca="1" ref="AO14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41" s="67" cm="1">
        <f t="array" aca="1" ref="AP14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41" s="67" cm="1">
        <f t="array" aca="1" ref="AQ14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41" s="67" cm="1">
        <f t="array" aca="1" ref="AR14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41" s="67" cm="1">
        <f t="array" aca="1" ref="AS14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41" s="67" cm="1">
        <f t="array" aca="1" ref="AT14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41" s="67" cm="1">
        <f t="array" aca="1" ref="AU14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41" s="67" cm="1">
        <f t="array" aca="1" ref="AV14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41" s="67" cm="1">
        <f t="array" aca="1" ref="AW14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41" s="67" cm="1">
        <f t="array" aca="1" ref="AX14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41" s="67" cm="1">
        <f t="array" aca="1" ref="AY14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41" s="67" cm="1">
        <f t="array" aca="1" ref="AZ14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41" s="67" cm="1">
        <f t="array" aca="1" ref="BA14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42" spans="1:53" x14ac:dyDescent="0.3">
      <c r="A142" s="78" t="str">
        <f>IFERROR(Mérföldkövek[[#This Row],[Feladat ID]],"")</f>
        <v>-</v>
      </c>
      <c r="B142" s="70" t="str">
        <f>IFERROR(Mérföldkövek[[#This Row],[Feladat leírás]],"")</f>
        <v/>
      </c>
      <c r="C142" s="71" t="str">
        <f ca="1">IFERROR(Mérföldkövek[[#This Row],[Kezdés]],"")</f>
        <v/>
      </c>
      <c r="D142" s="71" t="str">
        <f ca="1">IFERROR(Mérföldkövek[[#This Row],[Befejezés]],"")</f>
        <v/>
      </c>
      <c r="E142" s="70" t="str">
        <f>IFERROR(Mérföldkövek[[#This Row],[Kockázat]],"")</f>
        <v/>
      </c>
      <c r="F142" s="70" t="str">
        <f>IFERROR(Mérföldkövek[[#This Row],[Részleg 02]],"")</f>
        <v/>
      </c>
      <c r="G142" s="70" t="str">
        <f>IFERROR(Mérföldkövek[[#This Row],[Részleg 01]],"")</f>
        <v/>
      </c>
      <c r="H142" s="82" t="str">
        <f>IFERROR(Mérföldkövek[[#This Row],[Volumen]],"")</f>
        <v/>
      </c>
      <c r="I142" s="70" t="str">
        <f>IFERROR(Mérföldkövek[[#This Row],[Humánerő]],"")</f>
        <v/>
      </c>
      <c r="J142" s="80" t="str">
        <f>IFERROR(Mérföldkövek[[#This Row],[Egység idő]],"")</f>
        <v/>
      </c>
      <c r="K142" s="80">
        <f>IFERROR(Mérföldkövek[[#This Row],[Tervezett Munkaidő]],"")</f>
        <v>0</v>
      </c>
      <c r="L142" s="67" cm="1">
        <f t="array" aca="1" ref="L14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42" s="67" cm="1">
        <f t="array" aca="1" ref="M14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42" s="67" cm="1">
        <f t="array" aca="1" ref="N14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42" s="67" cm="1">
        <f t="array" aca="1" ref="O14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42" s="67" cm="1">
        <f t="array" aca="1" ref="P14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42" s="67" cm="1">
        <f t="array" aca="1" ref="Q14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42" s="67" cm="1">
        <f t="array" aca="1" ref="R14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42" s="67" cm="1">
        <f t="array" aca="1" ref="S14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42" s="67" cm="1">
        <f t="array" aca="1" ref="T14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42" s="67" cm="1">
        <f t="array" aca="1" ref="U14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42" s="67" cm="1">
        <f t="array" aca="1" ref="V14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42" s="67" cm="1">
        <f t="array" aca="1" ref="W14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42" s="67" cm="1">
        <f t="array" aca="1" ref="X14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42" s="67" cm="1">
        <f t="array" aca="1" ref="Y14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42" s="67" cm="1">
        <f t="array" aca="1" ref="Z14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42" s="67" cm="1">
        <f t="array" aca="1" ref="AA14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42" s="67" cm="1">
        <f t="array" aca="1" ref="AB14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42" s="67" cm="1">
        <f t="array" aca="1" ref="AC14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42" s="67" cm="1">
        <f t="array" aca="1" ref="AD14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42" s="67" cm="1">
        <f t="array" aca="1" ref="AE14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42" s="67" cm="1">
        <f t="array" aca="1" ref="AF14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42" s="67" cm="1">
        <f t="array" aca="1" ref="AG14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42" s="67" cm="1">
        <f t="array" aca="1" ref="AH14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42" s="67" cm="1">
        <f t="array" aca="1" ref="AI14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42" s="67" cm="1">
        <f t="array" aca="1" ref="AJ14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42" s="67" cm="1">
        <f t="array" aca="1" ref="AK14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42" s="67" cm="1">
        <f t="array" aca="1" ref="AL14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42" s="67" cm="1">
        <f t="array" aca="1" ref="AM14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42" s="67" cm="1">
        <f t="array" aca="1" ref="AN14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42" s="67" cm="1">
        <f t="array" aca="1" ref="AO14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42" s="67" cm="1">
        <f t="array" aca="1" ref="AP14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42" s="67" cm="1">
        <f t="array" aca="1" ref="AQ14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42" s="67" cm="1">
        <f t="array" aca="1" ref="AR14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42" s="67" cm="1">
        <f t="array" aca="1" ref="AS14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42" s="67" cm="1">
        <f t="array" aca="1" ref="AT14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42" s="67" cm="1">
        <f t="array" aca="1" ref="AU14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42" s="67" cm="1">
        <f t="array" aca="1" ref="AV14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42" s="67" cm="1">
        <f t="array" aca="1" ref="AW14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42" s="67" cm="1">
        <f t="array" aca="1" ref="AX14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42" s="67" cm="1">
        <f t="array" aca="1" ref="AY14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42" s="67" cm="1">
        <f t="array" aca="1" ref="AZ14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42" s="67" cm="1">
        <f t="array" aca="1" ref="BA14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43" spans="1:53" x14ac:dyDescent="0.3">
      <c r="A143" s="78" t="str">
        <f>IFERROR(Mérföldkövek[[#This Row],[Feladat ID]],"")</f>
        <v>-</v>
      </c>
      <c r="B143" s="70" t="str">
        <f>IFERROR(Mérföldkövek[[#This Row],[Feladat leírás]],"")</f>
        <v/>
      </c>
      <c r="C143" s="71" t="str">
        <f ca="1">IFERROR(Mérföldkövek[[#This Row],[Kezdés]],"")</f>
        <v/>
      </c>
      <c r="D143" s="71" t="str">
        <f ca="1">IFERROR(Mérföldkövek[[#This Row],[Befejezés]],"")</f>
        <v/>
      </c>
      <c r="E143" s="70" t="str">
        <f>IFERROR(Mérföldkövek[[#This Row],[Kockázat]],"")</f>
        <v/>
      </c>
      <c r="F143" s="70" t="str">
        <f>IFERROR(Mérföldkövek[[#This Row],[Részleg 02]],"")</f>
        <v/>
      </c>
      <c r="G143" s="70" t="str">
        <f>IFERROR(Mérföldkövek[[#This Row],[Részleg 01]],"")</f>
        <v/>
      </c>
      <c r="H143" s="82" t="str">
        <f>IFERROR(Mérföldkövek[[#This Row],[Volumen]],"")</f>
        <v/>
      </c>
      <c r="I143" s="70" t="str">
        <f>IFERROR(Mérföldkövek[[#This Row],[Humánerő]],"")</f>
        <v/>
      </c>
      <c r="J143" s="80" t="str">
        <f>IFERROR(Mérföldkövek[[#This Row],[Egység idő]],"")</f>
        <v/>
      </c>
      <c r="K143" s="80">
        <f>IFERROR(Mérföldkövek[[#This Row],[Tervezett Munkaidő]],"")</f>
        <v>0</v>
      </c>
      <c r="L143" s="67" cm="1">
        <f t="array" aca="1" ref="L14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43" s="67" cm="1">
        <f t="array" aca="1" ref="M14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43" s="67" cm="1">
        <f t="array" aca="1" ref="N14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43" s="67" cm="1">
        <f t="array" aca="1" ref="O14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43" s="67" cm="1">
        <f t="array" aca="1" ref="P14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43" s="67" cm="1">
        <f t="array" aca="1" ref="Q14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43" s="67" cm="1">
        <f t="array" aca="1" ref="R14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43" s="67" cm="1">
        <f t="array" aca="1" ref="S14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43" s="67" cm="1">
        <f t="array" aca="1" ref="T14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43" s="67" cm="1">
        <f t="array" aca="1" ref="U14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43" s="67" cm="1">
        <f t="array" aca="1" ref="V14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43" s="67" cm="1">
        <f t="array" aca="1" ref="W14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43" s="67" cm="1">
        <f t="array" aca="1" ref="X14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43" s="67" cm="1">
        <f t="array" aca="1" ref="Y14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43" s="67" cm="1">
        <f t="array" aca="1" ref="Z14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43" s="67" cm="1">
        <f t="array" aca="1" ref="AA14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43" s="67" cm="1">
        <f t="array" aca="1" ref="AB14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43" s="67" cm="1">
        <f t="array" aca="1" ref="AC14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43" s="67" cm="1">
        <f t="array" aca="1" ref="AD14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43" s="67" cm="1">
        <f t="array" aca="1" ref="AE14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43" s="67" cm="1">
        <f t="array" aca="1" ref="AF14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43" s="67" cm="1">
        <f t="array" aca="1" ref="AG14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43" s="67" cm="1">
        <f t="array" aca="1" ref="AH14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43" s="67" cm="1">
        <f t="array" aca="1" ref="AI14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43" s="67" cm="1">
        <f t="array" aca="1" ref="AJ14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43" s="67" cm="1">
        <f t="array" aca="1" ref="AK14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43" s="67" cm="1">
        <f t="array" aca="1" ref="AL14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43" s="67" cm="1">
        <f t="array" aca="1" ref="AM14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43" s="67" cm="1">
        <f t="array" aca="1" ref="AN14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43" s="67" cm="1">
        <f t="array" aca="1" ref="AO14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43" s="67" cm="1">
        <f t="array" aca="1" ref="AP14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43" s="67" cm="1">
        <f t="array" aca="1" ref="AQ14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43" s="67" cm="1">
        <f t="array" aca="1" ref="AR14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43" s="67" cm="1">
        <f t="array" aca="1" ref="AS14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43" s="67" cm="1">
        <f t="array" aca="1" ref="AT14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43" s="67" cm="1">
        <f t="array" aca="1" ref="AU14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43" s="67" cm="1">
        <f t="array" aca="1" ref="AV14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43" s="67" cm="1">
        <f t="array" aca="1" ref="AW14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43" s="67" cm="1">
        <f t="array" aca="1" ref="AX14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43" s="67" cm="1">
        <f t="array" aca="1" ref="AY14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43" s="67" cm="1">
        <f t="array" aca="1" ref="AZ14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43" s="67" cm="1">
        <f t="array" aca="1" ref="BA14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44" spans="1:53" x14ac:dyDescent="0.3">
      <c r="A144" s="78" t="str">
        <f>IFERROR(Mérföldkövek[[#This Row],[Feladat ID]],"")</f>
        <v>-</v>
      </c>
      <c r="B144" s="70" t="str">
        <f>IFERROR(Mérföldkövek[[#This Row],[Feladat leírás]],"")</f>
        <v/>
      </c>
      <c r="C144" s="71" t="str">
        <f ca="1">IFERROR(Mérföldkövek[[#This Row],[Kezdés]],"")</f>
        <v/>
      </c>
      <c r="D144" s="71" t="str">
        <f ca="1">IFERROR(Mérföldkövek[[#This Row],[Befejezés]],"")</f>
        <v/>
      </c>
      <c r="E144" s="70" t="str">
        <f>IFERROR(Mérföldkövek[[#This Row],[Kockázat]],"")</f>
        <v/>
      </c>
      <c r="F144" s="70" t="str">
        <f>IFERROR(Mérföldkövek[[#This Row],[Részleg 02]],"")</f>
        <v/>
      </c>
      <c r="G144" s="70" t="str">
        <f>IFERROR(Mérföldkövek[[#This Row],[Részleg 01]],"")</f>
        <v/>
      </c>
      <c r="H144" s="82" t="str">
        <f>IFERROR(Mérföldkövek[[#This Row],[Volumen]],"")</f>
        <v/>
      </c>
      <c r="I144" s="70" t="str">
        <f>IFERROR(Mérföldkövek[[#This Row],[Humánerő]],"")</f>
        <v/>
      </c>
      <c r="J144" s="80" t="str">
        <f>IFERROR(Mérföldkövek[[#This Row],[Egység idő]],"")</f>
        <v/>
      </c>
      <c r="K144" s="80">
        <f>IFERROR(Mérföldkövek[[#This Row],[Tervezett Munkaidő]],"")</f>
        <v>0</v>
      </c>
      <c r="L144" s="67" cm="1">
        <f t="array" aca="1" ref="L14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44" s="67" cm="1">
        <f t="array" aca="1" ref="M14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44" s="67" cm="1">
        <f t="array" aca="1" ref="N14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44" s="67" cm="1">
        <f t="array" aca="1" ref="O14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44" s="67" cm="1">
        <f t="array" aca="1" ref="P14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44" s="67" cm="1">
        <f t="array" aca="1" ref="Q14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44" s="67" cm="1">
        <f t="array" aca="1" ref="R14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44" s="67" cm="1">
        <f t="array" aca="1" ref="S14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44" s="67" cm="1">
        <f t="array" aca="1" ref="T14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44" s="67" cm="1">
        <f t="array" aca="1" ref="U14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44" s="67" cm="1">
        <f t="array" aca="1" ref="V14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44" s="67" cm="1">
        <f t="array" aca="1" ref="W14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44" s="67" cm="1">
        <f t="array" aca="1" ref="X14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44" s="67" cm="1">
        <f t="array" aca="1" ref="Y14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44" s="67" cm="1">
        <f t="array" aca="1" ref="Z14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44" s="67" cm="1">
        <f t="array" aca="1" ref="AA14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44" s="67" cm="1">
        <f t="array" aca="1" ref="AB14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44" s="67" cm="1">
        <f t="array" aca="1" ref="AC14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44" s="67" cm="1">
        <f t="array" aca="1" ref="AD14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44" s="67" cm="1">
        <f t="array" aca="1" ref="AE14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44" s="67" cm="1">
        <f t="array" aca="1" ref="AF14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44" s="67" cm="1">
        <f t="array" aca="1" ref="AG14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44" s="67" cm="1">
        <f t="array" aca="1" ref="AH14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44" s="67" cm="1">
        <f t="array" aca="1" ref="AI14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44" s="67" cm="1">
        <f t="array" aca="1" ref="AJ14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44" s="67" cm="1">
        <f t="array" aca="1" ref="AK14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44" s="67" cm="1">
        <f t="array" aca="1" ref="AL14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44" s="67" cm="1">
        <f t="array" aca="1" ref="AM14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44" s="67" cm="1">
        <f t="array" aca="1" ref="AN14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44" s="67" cm="1">
        <f t="array" aca="1" ref="AO14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44" s="67" cm="1">
        <f t="array" aca="1" ref="AP14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44" s="67" cm="1">
        <f t="array" aca="1" ref="AQ14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44" s="67" cm="1">
        <f t="array" aca="1" ref="AR14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44" s="67" cm="1">
        <f t="array" aca="1" ref="AS14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44" s="67" cm="1">
        <f t="array" aca="1" ref="AT14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44" s="67" cm="1">
        <f t="array" aca="1" ref="AU14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44" s="67" cm="1">
        <f t="array" aca="1" ref="AV14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44" s="67" cm="1">
        <f t="array" aca="1" ref="AW14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44" s="67" cm="1">
        <f t="array" aca="1" ref="AX14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44" s="67" cm="1">
        <f t="array" aca="1" ref="AY14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44" s="67" cm="1">
        <f t="array" aca="1" ref="AZ14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44" s="67" cm="1">
        <f t="array" aca="1" ref="BA14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45" spans="1:53" x14ac:dyDescent="0.3">
      <c r="A145" s="78" t="str">
        <f>IFERROR(Mérföldkövek[[#This Row],[Feladat ID]],"")</f>
        <v>-</v>
      </c>
      <c r="B145" s="70" t="str">
        <f>IFERROR(Mérföldkövek[[#This Row],[Feladat leírás]],"")</f>
        <v/>
      </c>
      <c r="C145" s="71" t="str">
        <f ca="1">IFERROR(Mérföldkövek[[#This Row],[Kezdés]],"")</f>
        <v/>
      </c>
      <c r="D145" s="71" t="str">
        <f ca="1">IFERROR(Mérföldkövek[[#This Row],[Befejezés]],"")</f>
        <v/>
      </c>
      <c r="E145" s="70" t="str">
        <f>IFERROR(Mérföldkövek[[#This Row],[Kockázat]],"")</f>
        <v/>
      </c>
      <c r="F145" s="70" t="str">
        <f>IFERROR(Mérföldkövek[[#This Row],[Részleg 02]],"")</f>
        <v/>
      </c>
      <c r="G145" s="70" t="str">
        <f>IFERROR(Mérföldkövek[[#This Row],[Részleg 01]],"")</f>
        <v/>
      </c>
      <c r="H145" s="82" t="str">
        <f>IFERROR(Mérföldkövek[[#This Row],[Volumen]],"")</f>
        <v/>
      </c>
      <c r="I145" s="70" t="str">
        <f>IFERROR(Mérföldkövek[[#This Row],[Humánerő]],"")</f>
        <v/>
      </c>
      <c r="J145" s="80" t="str">
        <f>IFERROR(Mérföldkövek[[#This Row],[Egység idő]],"")</f>
        <v/>
      </c>
      <c r="K145" s="80">
        <f>IFERROR(Mérföldkövek[[#This Row],[Tervezett Munkaidő]],"")</f>
        <v>0</v>
      </c>
      <c r="L145" s="67" cm="1">
        <f t="array" aca="1" ref="L14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45" s="67" cm="1">
        <f t="array" aca="1" ref="M14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45" s="67" cm="1">
        <f t="array" aca="1" ref="N14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45" s="67" cm="1">
        <f t="array" aca="1" ref="O14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45" s="67" cm="1">
        <f t="array" aca="1" ref="P14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45" s="67" cm="1">
        <f t="array" aca="1" ref="Q14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45" s="67" cm="1">
        <f t="array" aca="1" ref="R14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45" s="67" cm="1">
        <f t="array" aca="1" ref="S14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45" s="67" cm="1">
        <f t="array" aca="1" ref="T14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45" s="67" cm="1">
        <f t="array" aca="1" ref="U14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45" s="67" cm="1">
        <f t="array" aca="1" ref="V14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45" s="67" cm="1">
        <f t="array" aca="1" ref="W14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45" s="67" cm="1">
        <f t="array" aca="1" ref="X14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45" s="67" cm="1">
        <f t="array" aca="1" ref="Y14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45" s="67" cm="1">
        <f t="array" aca="1" ref="Z14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45" s="67" cm="1">
        <f t="array" aca="1" ref="AA14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45" s="67" cm="1">
        <f t="array" aca="1" ref="AB14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45" s="67" cm="1">
        <f t="array" aca="1" ref="AC14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45" s="67" cm="1">
        <f t="array" aca="1" ref="AD14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45" s="67" cm="1">
        <f t="array" aca="1" ref="AE14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45" s="67" cm="1">
        <f t="array" aca="1" ref="AF14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45" s="67" cm="1">
        <f t="array" aca="1" ref="AG14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45" s="67" cm="1">
        <f t="array" aca="1" ref="AH14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45" s="67" cm="1">
        <f t="array" aca="1" ref="AI14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45" s="67" cm="1">
        <f t="array" aca="1" ref="AJ14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45" s="67" cm="1">
        <f t="array" aca="1" ref="AK14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45" s="67" cm="1">
        <f t="array" aca="1" ref="AL14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45" s="67" cm="1">
        <f t="array" aca="1" ref="AM14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45" s="67" cm="1">
        <f t="array" aca="1" ref="AN14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45" s="67" cm="1">
        <f t="array" aca="1" ref="AO14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45" s="67" cm="1">
        <f t="array" aca="1" ref="AP14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45" s="67" cm="1">
        <f t="array" aca="1" ref="AQ14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45" s="67" cm="1">
        <f t="array" aca="1" ref="AR14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45" s="67" cm="1">
        <f t="array" aca="1" ref="AS14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45" s="67" cm="1">
        <f t="array" aca="1" ref="AT14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45" s="67" cm="1">
        <f t="array" aca="1" ref="AU14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45" s="67" cm="1">
        <f t="array" aca="1" ref="AV14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45" s="67" cm="1">
        <f t="array" aca="1" ref="AW14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45" s="67" cm="1">
        <f t="array" aca="1" ref="AX14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45" s="67" cm="1">
        <f t="array" aca="1" ref="AY14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45" s="67" cm="1">
        <f t="array" aca="1" ref="AZ14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45" s="67" cm="1">
        <f t="array" aca="1" ref="BA14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46" spans="1:53" x14ac:dyDescent="0.3">
      <c r="A146" s="78" t="str">
        <f>IFERROR(Mérföldkövek[[#This Row],[Feladat ID]],"")</f>
        <v>-</v>
      </c>
      <c r="B146" s="70" t="str">
        <f>IFERROR(Mérföldkövek[[#This Row],[Feladat leírás]],"")</f>
        <v/>
      </c>
      <c r="C146" s="71" t="str">
        <f ca="1">IFERROR(Mérföldkövek[[#This Row],[Kezdés]],"")</f>
        <v/>
      </c>
      <c r="D146" s="71" t="str">
        <f ca="1">IFERROR(Mérföldkövek[[#This Row],[Befejezés]],"")</f>
        <v/>
      </c>
      <c r="E146" s="70" t="str">
        <f>IFERROR(Mérföldkövek[[#This Row],[Kockázat]],"")</f>
        <v/>
      </c>
      <c r="F146" s="70" t="str">
        <f>IFERROR(Mérföldkövek[[#This Row],[Részleg 02]],"")</f>
        <v/>
      </c>
      <c r="G146" s="70" t="str">
        <f>IFERROR(Mérföldkövek[[#This Row],[Részleg 01]],"")</f>
        <v/>
      </c>
      <c r="H146" s="82" t="str">
        <f>IFERROR(Mérföldkövek[[#This Row],[Volumen]],"")</f>
        <v/>
      </c>
      <c r="I146" s="70" t="str">
        <f>IFERROR(Mérföldkövek[[#This Row],[Humánerő]],"")</f>
        <v/>
      </c>
      <c r="J146" s="80" t="str">
        <f>IFERROR(Mérföldkövek[[#This Row],[Egység idő]],"")</f>
        <v/>
      </c>
      <c r="K146" s="80">
        <f>IFERROR(Mérföldkövek[[#This Row],[Tervezett Munkaidő]],"")</f>
        <v>0</v>
      </c>
      <c r="L146" s="67" cm="1">
        <f t="array" aca="1" ref="L14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46" s="67" cm="1">
        <f t="array" aca="1" ref="M14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46" s="67" cm="1">
        <f t="array" aca="1" ref="N14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46" s="67" cm="1">
        <f t="array" aca="1" ref="O14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46" s="67" cm="1">
        <f t="array" aca="1" ref="P14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46" s="67" cm="1">
        <f t="array" aca="1" ref="Q14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46" s="67" cm="1">
        <f t="array" aca="1" ref="R14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46" s="67" cm="1">
        <f t="array" aca="1" ref="S14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46" s="67" cm="1">
        <f t="array" aca="1" ref="T14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46" s="67" cm="1">
        <f t="array" aca="1" ref="U14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46" s="67" cm="1">
        <f t="array" aca="1" ref="V14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46" s="67" cm="1">
        <f t="array" aca="1" ref="W14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46" s="67" cm="1">
        <f t="array" aca="1" ref="X14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46" s="67" cm="1">
        <f t="array" aca="1" ref="Y14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46" s="67" cm="1">
        <f t="array" aca="1" ref="Z14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46" s="67" cm="1">
        <f t="array" aca="1" ref="AA14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46" s="67" cm="1">
        <f t="array" aca="1" ref="AB14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46" s="67" cm="1">
        <f t="array" aca="1" ref="AC14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46" s="67" cm="1">
        <f t="array" aca="1" ref="AD14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46" s="67" cm="1">
        <f t="array" aca="1" ref="AE14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46" s="67" cm="1">
        <f t="array" aca="1" ref="AF14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46" s="67" cm="1">
        <f t="array" aca="1" ref="AG14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46" s="67" cm="1">
        <f t="array" aca="1" ref="AH14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46" s="67" cm="1">
        <f t="array" aca="1" ref="AI14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46" s="67" cm="1">
        <f t="array" aca="1" ref="AJ14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46" s="67" cm="1">
        <f t="array" aca="1" ref="AK14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46" s="67" cm="1">
        <f t="array" aca="1" ref="AL14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46" s="67" cm="1">
        <f t="array" aca="1" ref="AM14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46" s="67" cm="1">
        <f t="array" aca="1" ref="AN14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46" s="67" cm="1">
        <f t="array" aca="1" ref="AO14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46" s="67" cm="1">
        <f t="array" aca="1" ref="AP14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46" s="67" cm="1">
        <f t="array" aca="1" ref="AQ14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46" s="67" cm="1">
        <f t="array" aca="1" ref="AR14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46" s="67" cm="1">
        <f t="array" aca="1" ref="AS14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46" s="67" cm="1">
        <f t="array" aca="1" ref="AT14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46" s="67" cm="1">
        <f t="array" aca="1" ref="AU14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46" s="67" cm="1">
        <f t="array" aca="1" ref="AV14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46" s="67" cm="1">
        <f t="array" aca="1" ref="AW14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46" s="67" cm="1">
        <f t="array" aca="1" ref="AX14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46" s="67" cm="1">
        <f t="array" aca="1" ref="AY14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46" s="67" cm="1">
        <f t="array" aca="1" ref="AZ14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46" s="67" cm="1">
        <f t="array" aca="1" ref="BA14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47" spans="1:53" x14ac:dyDescent="0.3">
      <c r="A147" s="78" t="str">
        <f>IFERROR(Mérföldkövek[[#This Row],[Feladat ID]],"")</f>
        <v>-</v>
      </c>
      <c r="B147" s="70" t="str">
        <f>IFERROR(Mérföldkövek[[#This Row],[Feladat leírás]],"")</f>
        <v/>
      </c>
      <c r="C147" s="71" t="str">
        <f ca="1">IFERROR(Mérföldkövek[[#This Row],[Kezdés]],"")</f>
        <v/>
      </c>
      <c r="D147" s="71" t="str">
        <f ca="1">IFERROR(Mérföldkövek[[#This Row],[Befejezés]],"")</f>
        <v/>
      </c>
      <c r="E147" s="70" t="str">
        <f>IFERROR(Mérföldkövek[[#This Row],[Kockázat]],"")</f>
        <v/>
      </c>
      <c r="F147" s="70" t="str">
        <f>IFERROR(Mérföldkövek[[#This Row],[Részleg 02]],"")</f>
        <v/>
      </c>
      <c r="G147" s="70" t="str">
        <f>IFERROR(Mérföldkövek[[#This Row],[Részleg 01]],"")</f>
        <v/>
      </c>
      <c r="H147" s="82" t="str">
        <f>IFERROR(Mérföldkövek[[#This Row],[Volumen]],"")</f>
        <v/>
      </c>
      <c r="I147" s="70" t="str">
        <f>IFERROR(Mérföldkövek[[#This Row],[Humánerő]],"")</f>
        <v/>
      </c>
      <c r="J147" s="80" t="str">
        <f>IFERROR(Mérföldkövek[[#This Row],[Egység idő]],"")</f>
        <v/>
      </c>
      <c r="K147" s="80">
        <f>IFERROR(Mérföldkövek[[#This Row],[Tervezett Munkaidő]],"")</f>
        <v>0</v>
      </c>
      <c r="L147" s="67" cm="1">
        <f t="array" aca="1" ref="L14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47" s="67" cm="1">
        <f t="array" aca="1" ref="M14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47" s="67" cm="1">
        <f t="array" aca="1" ref="N14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47" s="67" cm="1">
        <f t="array" aca="1" ref="O14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47" s="67" cm="1">
        <f t="array" aca="1" ref="P14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47" s="67" cm="1">
        <f t="array" aca="1" ref="Q14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47" s="67" cm="1">
        <f t="array" aca="1" ref="R14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47" s="67" cm="1">
        <f t="array" aca="1" ref="S14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47" s="67" cm="1">
        <f t="array" aca="1" ref="T14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47" s="67" cm="1">
        <f t="array" aca="1" ref="U14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47" s="67" cm="1">
        <f t="array" aca="1" ref="V14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47" s="67" cm="1">
        <f t="array" aca="1" ref="W14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47" s="67" cm="1">
        <f t="array" aca="1" ref="X14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47" s="67" cm="1">
        <f t="array" aca="1" ref="Y14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47" s="67" cm="1">
        <f t="array" aca="1" ref="Z14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47" s="67" cm="1">
        <f t="array" aca="1" ref="AA14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47" s="67" cm="1">
        <f t="array" aca="1" ref="AB14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47" s="67" cm="1">
        <f t="array" aca="1" ref="AC14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47" s="67" cm="1">
        <f t="array" aca="1" ref="AD14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47" s="67" cm="1">
        <f t="array" aca="1" ref="AE14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47" s="67" cm="1">
        <f t="array" aca="1" ref="AF14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47" s="67" cm="1">
        <f t="array" aca="1" ref="AG14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47" s="67" cm="1">
        <f t="array" aca="1" ref="AH14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47" s="67" cm="1">
        <f t="array" aca="1" ref="AI14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47" s="67" cm="1">
        <f t="array" aca="1" ref="AJ14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47" s="67" cm="1">
        <f t="array" aca="1" ref="AK14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47" s="67" cm="1">
        <f t="array" aca="1" ref="AL14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47" s="67" cm="1">
        <f t="array" aca="1" ref="AM14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47" s="67" cm="1">
        <f t="array" aca="1" ref="AN14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47" s="67" cm="1">
        <f t="array" aca="1" ref="AO14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47" s="67" cm="1">
        <f t="array" aca="1" ref="AP14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47" s="67" cm="1">
        <f t="array" aca="1" ref="AQ14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47" s="67" cm="1">
        <f t="array" aca="1" ref="AR14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47" s="67" cm="1">
        <f t="array" aca="1" ref="AS14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47" s="67" cm="1">
        <f t="array" aca="1" ref="AT14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47" s="67" cm="1">
        <f t="array" aca="1" ref="AU14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47" s="67" cm="1">
        <f t="array" aca="1" ref="AV14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47" s="67" cm="1">
        <f t="array" aca="1" ref="AW14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47" s="67" cm="1">
        <f t="array" aca="1" ref="AX14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47" s="67" cm="1">
        <f t="array" aca="1" ref="AY14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47" s="67" cm="1">
        <f t="array" aca="1" ref="AZ14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47" s="67" cm="1">
        <f t="array" aca="1" ref="BA14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48" spans="1:53" x14ac:dyDescent="0.3">
      <c r="A148" s="78" t="str">
        <f>IFERROR(Mérföldkövek[[#This Row],[Feladat ID]],"")</f>
        <v>-</v>
      </c>
      <c r="B148" s="70" t="str">
        <f>IFERROR(Mérföldkövek[[#This Row],[Feladat leírás]],"")</f>
        <v/>
      </c>
      <c r="C148" s="71" t="str">
        <f ca="1">IFERROR(Mérföldkövek[[#This Row],[Kezdés]],"")</f>
        <v/>
      </c>
      <c r="D148" s="71" t="str">
        <f ca="1">IFERROR(Mérföldkövek[[#This Row],[Befejezés]],"")</f>
        <v/>
      </c>
      <c r="E148" s="70" t="str">
        <f>IFERROR(Mérföldkövek[[#This Row],[Kockázat]],"")</f>
        <v/>
      </c>
      <c r="F148" s="70" t="str">
        <f>IFERROR(Mérföldkövek[[#This Row],[Részleg 02]],"")</f>
        <v/>
      </c>
      <c r="G148" s="70" t="str">
        <f>IFERROR(Mérföldkövek[[#This Row],[Részleg 01]],"")</f>
        <v/>
      </c>
      <c r="H148" s="82" t="str">
        <f>IFERROR(Mérföldkövek[[#This Row],[Volumen]],"")</f>
        <v/>
      </c>
      <c r="I148" s="70" t="str">
        <f>IFERROR(Mérföldkövek[[#This Row],[Humánerő]],"")</f>
        <v/>
      </c>
      <c r="J148" s="80" t="str">
        <f>IFERROR(Mérföldkövek[[#This Row],[Egység idő]],"")</f>
        <v/>
      </c>
      <c r="K148" s="80">
        <f>IFERROR(Mérföldkövek[[#This Row],[Tervezett Munkaidő]],"")</f>
        <v>0</v>
      </c>
      <c r="L148" s="67" cm="1">
        <f t="array" aca="1" ref="L14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48" s="67" cm="1">
        <f t="array" aca="1" ref="M14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48" s="67" cm="1">
        <f t="array" aca="1" ref="N14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48" s="67" cm="1">
        <f t="array" aca="1" ref="O14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48" s="67" cm="1">
        <f t="array" aca="1" ref="P14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48" s="67" cm="1">
        <f t="array" aca="1" ref="Q14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48" s="67" cm="1">
        <f t="array" aca="1" ref="R14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48" s="67" cm="1">
        <f t="array" aca="1" ref="S14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48" s="67" cm="1">
        <f t="array" aca="1" ref="T14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48" s="67" cm="1">
        <f t="array" aca="1" ref="U14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48" s="67" cm="1">
        <f t="array" aca="1" ref="V14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48" s="67" cm="1">
        <f t="array" aca="1" ref="W14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48" s="67" cm="1">
        <f t="array" aca="1" ref="X14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48" s="67" cm="1">
        <f t="array" aca="1" ref="Y14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48" s="67" cm="1">
        <f t="array" aca="1" ref="Z14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48" s="67" cm="1">
        <f t="array" aca="1" ref="AA14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48" s="67" cm="1">
        <f t="array" aca="1" ref="AB14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48" s="67" cm="1">
        <f t="array" aca="1" ref="AC14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48" s="67" cm="1">
        <f t="array" aca="1" ref="AD14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48" s="67" cm="1">
        <f t="array" aca="1" ref="AE14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48" s="67" cm="1">
        <f t="array" aca="1" ref="AF14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48" s="67" cm="1">
        <f t="array" aca="1" ref="AG14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48" s="67" cm="1">
        <f t="array" aca="1" ref="AH14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48" s="67" cm="1">
        <f t="array" aca="1" ref="AI14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48" s="67" cm="1">
        <f t="array" aca="1" ref="AJ14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48" s="67" cm="1">
        <f t="array" aca="1" ref="AK14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48" s="67" cm="1">
        <f t="array" aca="1" ref="AL14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48" s="67" cm="1">
        <f t="array" aca="1" ref="AM14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48" s="67" cm="1">
        <f t="array" aca="1" ref="AN14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48" s="67" cm="1">
        <f t="array" aca="1" ref="AO14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48" s="67" cm="1">
        <f t="array" aca="1" ref="AP14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48" s="67" cm="1">
        <f t="array" aca="1" ref="AQ14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48" s="67" cm="1">
        <f t="array" aca="1" ref="AR14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48" s="67" cm="1">
        <f t="array" aca="1" ref="AS14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48" s="67" cm="1">
        <f t="array" aca="1" ref="AT14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48" s="67" cm="1">
        <f t="array" aca="1" ref="AU14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48" s="67" cm="1">
        <f t="array" aca="1" ref="AV14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48" s="67" cm="1">
        <f t="array" aca="1" ref="AW14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48" s="67" cm="1">
        <f t="array" aca="1" ref="AX14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48" s="67" cm="1">
        <f t="array" aca="1" ref="AY14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48" s="67" cm="1">
        <f t="array" aca="1" ref="AZ14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48" s="67" cm="1">
        <f t="array" aca="1" ref="BA14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49" spans="1:53" x14ac:dyDescent="0.3">
      <c r="A149" s="78" t="str">
        <f>IFERROR(Mérföldkövek[[#This Row],[Feladat ID]],"")</f>
        <v>-</v>
      </c>
      <c r="B149" s="70" t="str">
        <f>IFERROR(Mérföldkövek[[#This Row],[Feladat leírás]],"")</f>
        <v/>
      </c>
      <c r="C149" s="71" t="str">
        <f ca="1">IFERROR(Mérföldkövek[[#This Row],[Kezdés]],"")</f>
        <v/>
      </c>
      <c r="D149" s="71" t="str">
        <f ca="1">IFERROR(Mérföldkövek[[#This Row],[Befejezés]],"")</f>
        <v/>
      </c>
      <c r="E149" s="70" t="str">
        <f>IFERROR(Mérföldkövek[[#This Row],[Kockázat]],"")</f>
        <v/>
      </c>
      <c r="F149" s="70" t="str">
        <f>IFERROR(Mérföldkövek[[#This Row],[Részleg 02]],"")</f>
        <v/>
      </c>
      <c r="G149" s="70" t="str">
        <f>IFERROR(Mérföldkövek[[#This Row],[Részleg 01]],"")</f>
        <v/>
      </c>
      <c r="H149" s="82" t="str">
        <f>IFERROR(Mérföldkövek[[#This Row],[Volumen]],"")</f>
        <v/>
      </c>
      <c r="I149" s="70" t="str">
        <f>IFERROR(Mérföldkövek[[#This Row],[Humánerő]],"")</f>
        <v/>
      </c>
      <c r="J149" s="80" t="str">
        <f>IFERROR(Mérföldkövek[[#This Row],[Egység idő]],"")</f>
        <v/>
      </c>
      <c r="K149" s="80">
        <f>IFERROR(Mérföldkövek[[#This Row],[Tervezett Munkaidő]],"")</f>
        <v>0</v>
      </c>
      <c r="L149" s="67" cm="1">
        <f t="array" aca="1" ref="L14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49" s="67" cm="1">
        <f t="array" aca="1" ref="M14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49" s="67" cm="1">
        <f t="array" aca="1" ref="N14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49" s="67" cm="1">
        <f t="array" aca="1" ref="O14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49" s="67" cm="1">
        <f t="array" aca="1" ref="P14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49" s="67" cm="1">
        <f t="array" aca="1" ref="Q14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49" s="67" cm="1">
        <f t="array" aca="1" ref="R14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49" s="67" cm="1">
        <f t="array" aca="1" ref="S14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49" s="67" cm="1">
        <f t="array" aca="1" ref="T14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49" s="67" cm="1">
        <f t="array" aca="1" ref="U14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49" s="67" cm="1">
        <f t="array" aca="1" ref="V14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49" s="67" cm="1">
        <f t="array" aca="1" ref="W14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49" s="67" cm="1">
        <f t="array" aca="1" ref="X14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49" s="67" cm="1">
        <f t="array" aca="1" ref="Y14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49" s="67" cm="1">
        <f t="array" aca="1" ref="Z14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49" s="67" cm="1">
        <f t="array" aca="1" ref="AA14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49" s="67" cm="1">
        <f t="array" aca="1" ref="AB14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49" s="67" cm="1">
        <f t="array" aca="1" ref="AC14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49" s="67" cm="1">
        <f t="array" aca="1" ref="AD14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49" s="67" cm="1">
        <f t="array" aca="1" ref="AE14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49" s="67" cm="1">
        <f t="array" aca="1" ref="AF14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49" s="67" cm="1">
        <f t="array" aca="1" ref="AG14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49" s="67" cm="1">
        <f t="array" aca="1" ref="AH14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49" s="67" cm="1">
        <f t="array" aca="1" ref="AI14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49" s="67" cm="1">
        <f t="array" aca="1" ref="AJ14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49" s="67" cm="1">
        <f t="array" aca="1" ref="AK14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49" s="67" cm="1">
        <f t="array" aca="1" ref="AL14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49" s="67" cm="1">
        <f t="array" aca="1" ref="AM14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49" s="67" cm="1">
        <f t="array" aca="1" ref="AN14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49" s="67" cm="1">
        <f t="array" aca="1" ref="AO14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49" s="67" cm="1">
        <f t="array" aca="1" ref="AP14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49" s="67" cm="1">
        <f t="array" aca="1" ref="AQ14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49" s="67" cm="1">
        <f t="array" aca="1" ref="AR14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49" s="67" cm="1">
        <f t="array" aca="1" ref="AS14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49" s="67" cm="1">
        <f t="array" aca="1" ref="AT14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49" s="67" cm="1">
        <f t="array" aca="1" ref="AU14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49" s="67" cm="1">
        <f t="array" aca="1" ref="AV14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49" s="67" cm="1">
        <f t="array" aca="1" ref="AW14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49" s="67" cm="1">
        <f t="array" aca="1" ref="AX14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49" s="67" cm="1">
        <f t="array" aca="1" ref="AY14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49" s="67" cm="1">
        <f t="array" aca="1" ref="AZ14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49" s="67" cm="1">
        <f t="array" aca="1" ref="BA14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50" spans="1:53" x14ac:dyDescent="0.3">
      <c r="A150" s="78" t="str">
        <f>IFERROR(Mérföldkövek[[#This Row],[Feladat ID]],"")</f>
        <v>-</v>
      </c>
      <c r="B150" s="70" t="str">
        <f>IFERROR(Mérföldkövek[[#This Row],[Feladat leírás]],"")</f>
        <v/>
      </c>
      <c r="C150" s="71" t="str">
        <f ca="1">IFERROR(Mérföldkövek[[#This Row],[Kezdés]],"")</f>
        <v/>
      </c>
      <c r="D150" s="71" t="str">
        <f ca="1">IFERROR(Mérföldkövek[[#This Row],[Befejezés]],"")</f>
        <v/>
      </c>
      <c r="E150" s="70" t="str">
        <f>IFERROR(Mérföldkövek[[#This Row],[Kockázat]],"")</f>
        <v/>
      </c>
      <c r="F150" s="70" t="str">
        <f>IFERROR(Mérföldkövek[[#This Row],[Részleg 02]],"")</f>
        <v/>
      </c>
      <c r="G150" s="70" t="str">
        <f>IFERROR(Mérföldkövek[[#This Row],[Részleg 01]],"")</f>
        <v/>
      </c>
      <c r="H150" s="82" t="str">
        <f>IFERROR(Mérföldkövek[[#This Row],[Volumen]],"")</f>
        <v/>
      </c>
      <c r="I150" s="70" t="str">
        <f>IFERROR(Mérföldkövek[[#This Row],[Humánerő]],"")</f>
        <v/>
      </c>
      <c r="J150" s="80" t="str">
        <f>IFERROR(Mérföldkövek[[#This Row],[Egység idő]],"")</f>
        <v/>
      </c>
      <c r="K150" s="80">
        <f>IFERROR(Mérföldkövek[[#This Row],[Tervezett Munkaidő]],"")</f>
        <v>0</v>
      </c>
      <c r="L150" s="67" cm="1">
        <f t="array" aca="1" ref="L15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50" s="67" cm="1">
        <f t="array" aca="1" ref="M15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50" s="67" cm="1">
        <f t="array" aca="1" ref="N15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50" s="67" cm="1">
        <f t="array" aca="1" ref="O15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50" s="67" cm="1">
        <f t="array" aca="1" ref="P15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50" s="67" cm="1">
        <f t="array" aca="1" ref="Q15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50" s="67" cm="1">
        <f t="array" aca="1" ref="R15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50" s="67" cm="1">
        <f t="array" aca="1" ref="S15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50" s="67" cm="1">
        <f t="array" aca="1" ref="T15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50" s="67" cm="1">
        <f t="array" aca="1" ref="U15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50" s="67" cm="1">
        <f t="array" aca="1" ref="V15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50" s="67" cm="1">
        <f t="array" aca="1" ref="W15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50" s="67" cm="1">
        <f t="array" aca="1" ref="X15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50" s="67" cm="1">
        <f t="array" aca="1" ref="Y15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50" s="67" cm="1">
        <f t="array" aca="1" ref="Z15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50" s="67" cm="1">
        <f t="array" aca="1" ref="AA15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50" s="67" cm="1">
        <f t="array" aca="1" ref="AB15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50" s="67" cm="1">
        <f t="array" aca="1" ref="AC15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50" s="67" cm="1">
        <f t="array" aca="1" ref="AD15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50" s="67" cm="1">
        <f t="array" aca="1" ref="AE15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50" s="67" cm="1">
        <f t="array" aca="1" ref="AF15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50" s="67" cm="1">
        <f t="array" aca="1" ref="AG15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50" s="67" cm="1">
        <f t="array" aca="1" ref="AH15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50" s="67" cm="1">
        <f t="array" aca="1" ref="AI15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50" s="67" cm="1">
        <f t="array" aca="1" ref="AJ15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50" s="67" cm="1">
        <f t="array" aca="1" ref="AK15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50" s="67" cm="1">
        <f t="array" aca="1" ref="AL15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50" s="67" cm="1">
        <f t="array" aca="1" ref="AM15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50" s="67" cm="1">
        <f t="array" aca="1" ref="AN15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50" s="67" cm="1">
        <f t="array" aca="1" ref="AO15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50" s="67" cm="1">
        <f t="array" aca="1" ref="AP15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50" s="67" cm="1">
        <f t="array" aca="1" ref="AQ15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50" s="67" cm="1">
        <f t="array" aca="1" ref="AR15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50" s="67" cm="1">
        <f t="array" aca="1" ref="AS15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50" s="67" cm="1">
        <f t="array" aca="1" ref="AT15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50" s="67" cm="1">
        <f t="array" aca="1" ref="AU15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50" s="67" cm="1">
        <f t="array" aca="1" ref="AV15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50" s="67" cm="1">
        <f t="array" aca="1" ref="AW15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50" s="67" cm="1">
        <f t="array" aca="1" ref="AX15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50" s="67" cm="1">
        <f t="array" aca="1" ref="AY15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50" s="67" cm="1">
        <f t="array" aca="1" ref="AZ15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50" s="67" cm="1">
        <f t="array" aca="1" ref="BA15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51" spans="1:53" x14ac:dyDescent="0.3">
      <c r="A151" s="78" t="str">
        <f>IFERROR(Mérföldkövek[[#This Row],[Feladat ID]],"")</f>
        <v>-</v>
      </c>
      <c r="B151" s="70" t="str">
        <f>IFERROR(Mérföldkövek[[#This Row],[Feladat leírás]],"")</f>
        <v/>
      </c>
      <c r="C151" s="71" t="str">
        <f ca="1">IFERROR(Mérföldkövek[[#This Row],[Kezdés]],"")</f>
        <v/>
      </c>
      <c r="D151" s="71" t="str">
        <f ca="1">IFERROR(Mérföldkövek[[#This Row],[Befejezés]],"")</f>
        <v/>
      </c>
      <c r="E151" s="70" t="str">
        <f>IFERROR(Mérföldkövek[[#This Row],[Kockázat]],"")</f>
        <v/>
      </c>
      <c r="F151" s="70" t="str">
        <f>IFERROR(Mérföldkövek[[#This Row],[Részleg 02]],"")</f>
        <v/>
      </c>
      <c r="G151" s="70" t="str">
        <f>IFERROR(Mérföldkövek[[#This Row],[Részleg 01]],"")</f>
        <v/>
      </c>
      <c r="H151" s="82" t="str">
        <f>IFERROR(Mérföldkövek[[#This Row],[Volumen]],"")</f>
        <v/>
      </c>
      <c r="I151" s="70" t="str">
        <f>IFERROR(Mérföldkövek[[#This Row],[Humánerő]],"")</f>
        <v/>
      </c>
      <c r="J151" s="80" t="str">
        <f>IFERROR(Mérföldkövek[[#This Row],[Egység idő]],"")</f>
        <v/>
      </c>
      <c r="K151" s="80">
        <f>IFERROR(Mérföldkövek[[#This Row],[Tervezett Munkaidő]],"")</f>
        <v>0</v>
      </c>
      <c r="L151" s="67" cm="1">
        <f t="array" aca="1" ref="L15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51" s="67" cm="1">
        <f t="array" aca="1" ref="M15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51" s="67" cm="1">
        <f t="array" aca="1" ref="N15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51" s="67" cm="1">
        <f t="array" aca="1" ref="O15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51" s="67" cm="1">
        <f t="array" aca="1" ref="P15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51" s="67" cm="1">
        <f t="array" aca="1" ref="Q15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51" s="67" cm="1">
        <f t="array" aca="1" ref="R15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51" s="67" cm="1">
        <f t="array" aca="1" ref="S15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51" s="67" cm="1">
        <f t="array" aca="1" ref="T15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51" s="67" cm="1">
        <f t="array" aca="1" ref="U15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51" s="67" cm="1">
        <f t="array" aca="1" ref="V15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51" s="67" cm="1">
        <f t="array" aca="1" ref="W15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51" s="67" cm="1">
        <f t="array" aca="1" ref="X15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51" s="67" cm="1">
        <f t="array" aca="1" ref="Y15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51" s="67" cm="1">
        <f t="array" aca="1" ref="Z15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51" s="67" cm="1">
        <f t="array" aca="1" ref="AA15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51" s="67" cm="1">
        <f t="array" aca="1" ref="AB15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51" s="67" cm="1">
        <f t="array" aca="1" ref="AC15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51" s="67" cm="1">
        <f t="array" aca="1" ref="AD15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51" s="67" cm="1">
        <f t="array" aca="1" ref="AE15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51" s="67" cm="1">
        <f t="array" aca="1" ref="AF15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51" s="67" cm="1">
        <f t="array" aca="1" ref="AG15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51" s="67" cm="1">
        <f t="array" aca="1" ref="AH15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51" s="67" cm="1">
        <f t="array" aca="1" ref="AI15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51" s="67" cm="1">
        <f t="array" aca="1" ref="AJ15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51" s="67" cm="1">
        <f t="array" aca="1" ref="AK15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51" s="67" cm="1">
        <f t="array" aca="1" ref="AL15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51" s="67" cm="1">
        <f t="array" aca="1" ref="AM15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51" s="67" cm="1">
        <f t="array" aca="1" ref="AN15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51" s="67" cm="1">
        <f t="array" aca="1" ref="AO15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51" s="67" cm="1">
        <f t="array" aca="1" ref="AP15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51" s="67" cm="1">
        <f t="array" aca="1" ref="AQ15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51" s="67" cm="1">
        <f t="array" aca="1" ref="AR15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51" s="67" cm="1">
        <f t="array" aca="1" ref="AS15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51" s="67" cm="1">
        <f t="array" aca="1" ref="AT15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51" s="67" cm="1">
        <f t="array" aca="1" ref="AU15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51" s="67" cm="1">
        <f t="array" aca="1" ref="AV15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51" s="67" cm="1">
        <f t="array" aca="1" ref="AW15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51" s="67" cm="1">
        <f t="array" aca="1" ref="AX15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51" s="67" cm="1">
        <f t="array" aca="1" ref="AY15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51" s="67" cm="1">
        <f t="array" aca="1" ref="AZ15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51" s="67" cm="1">
        <f t="array" aca="1" ref="BA15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52" spans="1:53" x14ac:dyDescent="0.3">
      <c r="A152" s="78" t="str">
        <f>IFERROR(Mérföldkövek[[#This Row],[Feladat ID]],"")</f>
        <v>-</v>
      </c>
      <c r="B152" s="70" t="str">
        <f>IFERROR(Mérföldkövek[[#This Row],[Feladat leírás]],"")</f>
        <v/>
      </c>
      <c r="C152" s="71" t="str">
        <f ca="1">IFERROR(Mérföldkövek[[#This Row],[Kezdés]],"")</f>
        <v/>
      </c>
      <c r="D152" s="71" t="str">
        <f ca="1">IFERROR(Mérföldkövek[[#This Row],[Befejezés]],"")</f>
        <v/>
      </c>
      <c r="E152" s="70" t="str">
        <f>IFERROR(Mérföldkövek[[#This Row],[Kockázat]],"")</f>
        <v/>
      </c>
      <c r="F152" s="70" t="str">
        <f>IFERROR(Mérföldkövek[[#This Row],[Részleg 02]],"")</f>
        <v/>
      </c>
      <c r="G152" s="70" t="str">
        <f>IFERROR(Mérföldkövek[[#This Row],[Részleg 01]],"")</f>
        <v/>
      </c>
      <c r="H152" s="82" t="str">
        <f>IFERROR(Mérföldkövek[[#This Row],[Volumen]],"")</f>
        <v/>
      </c>
      <c r="I152" s="70" t="str">
        <f>IFERROR(Mérföldkövek[[#This Row],[Humánerő]],"")</f>
        <v/>
      </c>
      <c r="J152" s="80" t="str">
        <f>IFERROR(Mérföldkövek[[#This Row],[Egység idő]],"")</f>
        <v/>
      </c>
      <c r="K152" s="80">
        <f>IFERROR(Mérföldkövek[[#This Row],[Tervezett Munkaidő]],"")</f>
        <v>0</v>
      </c>
      <c r="L152" s="67" cm="1">
        <f t="array" aca="1" ref="L15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52" s="67" cm="1">
        <f t="array" aca="1" ref="M15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52" s="67" cm="1">
        <f t="array" aca="1" ref="N15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52" s="67" cm="1">
        <f t="array" aca="1" ref="O15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52" s="67" cm="1">
        <f t="array" aca="1" ref="P15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52" s="67" cm="1">
        <f t="array" aca="1" ref="Q15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52" s="67" cm="1">
        <f t="array" aca="1" ref="R15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52" s="67" cm="1">
        <f t="array" aca="1" ref="S15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52" s="67" cm="1">
        <f t="array" aca="1" ref="T15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52" s="67" cm="1">
        <f t="array" aca="1" ref="U15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52" s="67" cm="1">
        <f t="array" aca="1" ref="V15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52" s="67" cm="1">
        <f t="array" aca="1" ref="W15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52" s="67" cm="1">
        <f t="array" aca="1" ref="X15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52" s="67" cm="1">
        <f t="array" aca="1" ref="Y15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52" s="67" cm="1">
        <f t="array" aca="1" ref="Z15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52" s="67" cm="1">
        <f t="array" aca="1" ref="AA15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52" s="67" cm="1">
        <f t="array" aca="1" ref="AB15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52" s="67" cm="1">
        <f t="array" aca="1" ref="AC15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52" s="67" cm="1">
        <f t="array" aca="1" ref="AD15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52" s="67" cm="1">
        <f t="array" aca="1" ref="AE15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52" s="67" cm="1">
        <f t="array" aca="1" ref="AF15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52" s="67" cm="1">
        <f t="array" aca="1" ref="AG15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52" s="67" cm="1">
        <f t="array" aca="1" ref="AH15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52" s="67" cm="1">
        <f t="array" aca="1" ref="AI15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52" s="67" cm="1">
        <f t="array" aca="1" ref="AJ15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52" s="67" cm="1">
        <f t="array" aca="1" ref="AK15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52" s="67" cm="1">
        <f t="array" aca="1" ref="AL15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52" s="67" cm="1">
        <f t="array" aca="1" ref="AM15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52" s="67" cm="1">
        <f t="array" aca="1" ref="AN15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52" s="67" cm="1">
        <f t="array" aca="1" ref="AO15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52" s="67" cm="1">
        <f t="array" aca="1" ref="AP15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52" s="67" cm="1">
        <f t="array" aca="1" ref="AQ15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52" s="67" cm="1">
        <f t="array" aca="1" ref="AR15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52" s="67" cm="1">
        <f t="array" aca="1" ref="AS15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52" s="67" cm="1">
        <f t="array" aca="1" ref="AT15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52" s="67" cm="1">
        <f t="array" aca="1" ref="AU15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52" s="67" cm="1">
        <f t="array" aca="1" ref="AV15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52" s="67" cm="1">
        <f t="array" aca="1" ref="AW15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52" s="67" cm="1">
        <f t="array" aca="1" ref="AX15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52" s="67" cm="1">
        <f t="array" aca="1" ref="AY15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52" s="67" cm="1">
        <f t="array" aca="1" ref="AZ15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52" s="67" cm="1">
        <f t="array" aca="1" ref="BA15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53" spans="1:53" x14ac:dyDescent="0.3">
      <c r="A153" s="78" t="str">
        <f>IFERROR(Mérföldkövek[[#This Row],[Feladat ID]],"")</f>
        <v>-</v>
      </c>
      <c r="B153" s="70" t="str">
        <f>IFERROR(Mérföldkövek[[#This Row],[Feladat leírás]],"")</f>
        <v/>
      </c>
      <c r="C153" s="71" t="str">
        <f ca="1">IFERROR(Mérföldkövek[[#This Row],[Kezdés]],"")</f>
        <v/>
      </c>
      <c r="D153" s="71" t="str">
        <f ca="1">IFERROR(Mérföldkövek[[#This Row],[Befejezés]],"")</f>
        <v/>
      </c>
      <c r="E153" s="70" t="str">
        <f>IFERROR(Mérföldkövek[[#This Row],[Kockázat]],"")</f>
        <v/>
      </c>
      <c r="F153" s="70" t="str">
        <f>IFERROR(Mérföldkövek[[#This Row],[Részleg 02]],"")</f>
        <v/>
      </c>
      <c r="G153" s="70" t="str">
        <f>IFERROR(Mérföldkövek[[#This Row],[Részleg 01]],"")</f>
        <v/>
      </c>
      <c r="H153" s="82" t="str">
        <f>IFERROR(Mérföldkövek[[#This Row],[Volumen]],"")</f>
        <v/>
      </c>
      <c r="I153" s="70" t="str">
        <f>IFERROR(Mérföldkövek[[#This Row],[Humánerő]],"")</f>
        <v/>
      </c>
      <c r="J153" s="80" t="str">
        <f>IFERROR(Mérföldkövek[[#This Row],[Egység idő]],"")</f>
        <v/>
      </c>
      <c r="K153" s="80">
        <f>IFERROR(Mérföldkövek[[#This Row],[Tervezett Munkaidő]],"")</f>
        <v>0</v>
      </c>
      <c r="L153" s="67" cm="1">
        <f t="array" aca="1" ref="L15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53" s="67" cm="1">
        <f t="array" aca="1" ref="M15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53" s="67" cm="1">
        <f t="array" aca="1" ref="N15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53" s="67" cm="1">
        <f t="array" aca="1" ref="O15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53" s="67" cm="1">
        <f t="array" aca="1" ref="P15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53" s="67" cm="1">
        <f t="array" aca="1" ref="Q15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53" s="67" cm="1">
        <f t="array" aca="1" ref="R15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53" s="67" cm="1">
        <f t="array" aca="1" ref="S15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53" s="67" cm="1">
        <f t="array" aca="1" ref="T15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53" s="67" cm="1">
        <f t="array" aca="1" ref="U15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53" s="67" cm="1">
        <f t="array" aca="1" ref="V15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53" s="67" cm="1">
        <f t="array" aca="1" ref="W15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53" s="67" cm="1">
        <f t="array" aca="1" ref="X15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53" s="67" cm="1">
        <f t="array" aca="1" ref="Y15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53" s="67" cm="1">
        <f t="array" aca="1" ref="Z15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53" s="67" cm="1">
        <f t="array" aca="1" ref="AA15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53" s="67" cm="1">
        <f t="array" aca="1" ref="AB15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53" s="67" cm="1">
        <f t="array" aca="1" ref="AC15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53" s="67" cm="1">
        <f t="array" aca="1" ref="AD15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53" s="67" cm="1">
        <f t="array" aca="1" ref="AE15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53" s="67" cm="1">
        <f t="array" aca="1" ref="AF15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53" s="67" cm="1">
        <f t="array" aca="1" ref="AG15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53" s="67" cm="1">
        <f t="array" aca="1" ref="AH15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53" s="67" cm="1">
        <f t="array" aca="1" ref="AI15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53" s="67" cm="1">
        <f t="array" aca="1" ref="AJ15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53" s="67" cm="1">
        <f t="array" aca="1" ref="AK15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53" s="67" cm="1">
        <f t="array" aca="1" ref="AL15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53" s="67" cm="1">
        <f t="array" aca="1" ref="AM15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53" s="67" cm="1">
        <f t="array" aca="1" ref="AN15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53" s="67" cm="1">
        <f t="array" aca="1" ref="AO15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53" s="67" cm="1">
        <f t="array" aca="1" ref="AP15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53" s="67" cm="1">
        <f t="array" aca="1" ref="AQ15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53" s="67" cm="1">
        <f t="array" aca="1" ref="AR15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53" s="67" cm="1">
        <f t="array" aca="1" ref="AS15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53" s="67" cm="1">
        <f t="array" aca="1" ref="AT15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53" s="67" cm="1">
        <f t="array" aca="1" ref="AU15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53" s="67" cm="1">
        <f t="array" aca="1" ref="AV15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53" s="67" cm="1">
        <f t="array" aca="1" ref="AW15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53" s="67" cm="1">
        <f t="array" aca="1" ref="AX15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53" s="67" cm="1">
        <f t="array" aca="1" ref="AY15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53" s="67" cm="1">
        <f t="array" aca="1" ref="AZ15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53" s="67" cm="1">
        <f t="array" aca="1" ref="BA15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54" spans="1:53" x14ac:dyDescent="0.3">
      <c r="A154" s="78" t="str">
        <f>IFERROR(Mérföldkövek[[#This Row],[Feladat ID]],"")</f>
        <v>-</v>
      </c>
      <c r="B154" s="70" t="str">
        <f>IFERROR(Mérföldkövek[[#This Row],[Feladat leírás]],"")</f>
        <v/>
      </c>
      <c r="C154" s="71" t="str">
        <f ca="1">IFERROR(Mérföldkövek[[#This Row],[Kezdés]],"")</f>
        <v/>
      </c>
      <c r="D154" s="71" t="str">
        <f ca="1">IFERROR(Mérföldkövek[[#This Row],[Befejezés]],"")</f>
        <v/>
      </c>
      <c r="E154" s="70" t="str">
        <f>IFERROR(Mérföldkövek[[#This Row],[Kockázat]],"")</f>
        <v/>
      </c>
      <c r="F154" s="70" t="str">
        <f>IFERROR(Mérföldkövek[[#This Row],[Részleg 02]],"")</f>
        <v/>
      </c>
      <c r="G154" s="70" t="str">
        <f>IFERROR(Mérföldkövek[[#This Row],[Részleg 01]],"")</f>
        <v/>
      </c>
      <c r="H154" s="82" t="str">
        <f>IFERROR(Mérföldkövek[[#This Row],[Volumen]],"")</f>
        <v/>
      </c>
      <c r="I154" s="70" t="str">
        <f>IFERROR(Mérföldkövek[[#This Row],[Humánerő]],"")</f>
        <v/>
      </c>
      <c r="J154" s="80" t="str">
        <f>IFERROR(Mérföldkövek[[#This Row],[Egység idő]],"")</f>
        <v/>
      </c>
      <c r="K154" s="80">
        <f>IFERROR(Mérföldkövek[[#This Row],[Tervezett Munkaidő]],"")</f>
        <v>0</v>
      </c>
      <c r="L154" s="67" cm="1">
        <f t="array" aca="1" ref="L15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54" s="67" cm="1">
        <f t="array" aca="1" ref="M15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54" s="67" cm="1">
        <f t="array" aca="1" ref="N15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54" s="67" cm="1">
        <f t="array" aca="1" ref="O15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54" s="67" cm="1">
        <f t="array" aca="1" ref="P15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54" s="67" cm="1">
        <f t="array" aca="1" ref="Q15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54" s="67" cm="1">
        <f t="array" aca="1" ref="R15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54" s="67" cm="1">
        <f t="array" aca="1" ref="S15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54" s="67" cm="1">
        <f t="array" aca="1" ref="T15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54" s="67" cm="1">
        <f t="array" aca="1" ref="U15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54" s="67" cm="1">
        <f t="array" aca="1" ref="V15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54" s="67" cm="1">
        <f t="array" aca="1" ref="W15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54" s="67" cm="1">
        <f t="array" aca="1" ref="X15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54" s="67" cm="1">
        <f t="array" aca="1" ref="Y15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54" s="67" cm="1">
        <f t="array" aca="1" ref="Z15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54" s="67" cm="1">
        <f t="array" aca="1" ref="AA15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54" s="67" cm="1">
        <f t="array" aca="1" ref="AB15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54" s="67" cm="1">
        <f t="array" aca="1" ref="AC15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54" s="67" cm="1">
        <f t="array" aca="1" ref="AD15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54" s="67" cm="1">
        <f t="array" aca="1" ref="AE15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54" s="67" cm="1">
        <f t="array" aca="1" ref="AF15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54" s="67" cm="1">
        <f t="array" aca="1" ref="AG15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54" s="67" cm="1">
        <f t="array" aca="1" ref="AH15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54" s="67" cm="1">
        <f t="array" aca="1" ref="AI15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54" s="67" cm="1">
        <f t="array" aca="1" ref="AJ15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54" s="67" cm="1">
        <f t="array" aca="1" ref="AK15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54" s="67" cm="1">
        <f t="array" aca="1" ref="AL15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54" s="67" cm="1">
        <f t="array" aca="1" ref="AM15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54" s="67" cm="1">
        <f t="array" aca="1" ref="AN15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54" s="67" cm="1">
        <f t="array" aca="1" ref="AO15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54" s="67" cm="1">
        <f t="array" aca="1" ref="AP15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54" s="67" cm="1">
        <f t="array" aca="1" ref="AQ15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54" s="67" cm="1">
        <f t="array" aca="1" ref="AR15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54" s="67" cm="1">
        <f t="array" aca="1" ref="AS15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54" s="67" cm="1">
        <f t="array" aca="1" ref="AT15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54" s="67" cm="1">
        <f t="array" aca="1" ref="AU15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54" s="67" cm="1">
        <f t="array" aca="1" ref="AV15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54" s="67" cm="1">
        <f t="array" aca="1" ref="AW15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54" s="67" cm="1">
        <f t="array" aca="1" ref="AX15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54" s="67" cm="1">
        <f t="array" aca="1" ref="AY15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54" s="67" cm="1">
        <f t="array" aca="1" ref="AZ15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54" s="67" cm="1">
        <f t="array" aca="1" ref="BA15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55" spans="1:53" x14ac:dyDescent="0.3">
      <c r="A155" s="78" t="str">
        <f>IFERROR(Mérföldkövek[[#This Row],[Feladat ID]],"")</f>
        <v>-</v>
      </c>
      <c r="B155" s="70" t="str">
        <f>IFERROR(Mérföldkövek[[#This Row],[Feladat leírás]],"")</f>
        <v/>
      </c>
      <c r="C155" s="71" t="str">
        <f ca="1">IFERROR(Mérföldkövek[[#This Row],[Kezdés]],"")</f>
        <v/>
      </c>
      <c r="D155" s="71" t="str">
        <f ca="1">IFERROR(Mérföldkövek[[#This Row],[Befejezés]],"")</f>
        <v/>
      </c>
      <c r="E155" s="70" t="str">
        <f>IFERROR(Mérföldkövek[[#This Row],[Kockázat]],"")</f>
        <v/>
      </c>
      <c r="F155" s="70" t="str">
        <f>IFERROR(Mérföldkövek[[#This Row],[Részleg 02]],"")</f>
        <v/>
      </c>
      <c r="G155" s="70" t="str">
        <f>IFERROR(Mérföldkövek[[#This Row],[Részleg 01]],"")</f>
        <v/>
      </c>
      <c r="H155" s="82" t="str">
        <f>IFERROR(Mérföldkövek[[#This Row],[Volumen]],"")</f>
        <v/>
      </c>
      <c r="I155" s="70" t="str">
        <f>IFERROR(Mérföldkövek[[#This Row],[Humánerő]],"")</f>
        <v/>
      </c>
      <c r="J155" s="80" t="str">
        <f>IFERROR(Mérföldkövek[[#This Row],[Egység idő]],"")</f>
        <v/>
      </c>
      <c r="K155" s="80">
        <f>IFERROR(Mérföldkövek[[#This Row],[Tervezett Munkaidő]],"")</f>
        <v>0</v>
      </c>
      <c r="L155" s="67" cm="1">
        <f t="array" aca="1" ref="L15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55" s="67" cm="1">
        <f t="array" aca="1" ref="M15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55" s="67" cm="1">
        <f t="array" aca="1" ref="N15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55" s="67" cm="1">
        <f t="array" aca="1" ref="O15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55" s="67" cm="1">
        <f t="array" aca="1" ref="P15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55" s="67" cm="1">
        <f t="array" aca="1" ref="Q15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55" s="67" cm="1">
        <f t="array" aca="1" ref="R15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55" s="67" cm="1">
        <f t="array" aca="1" ref="S15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55" s="67" cm="1">
        <f t="array" aca="1" ref="T15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55" s="67" cm="1">
        <f t="array" aca="1" ref="U15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55" s="67" cm="1">
        <f t="array" aca="1" ref="V15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55" s="67" cm="1">
        <f t="array" aca="1" ref="W15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55" s="67" cm="1">
        <f t="array" aca="1" ref="X15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55" s="67" cm="1">
        <f t="array" aca="1" ref="Y15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55" s="67" cm="1">
        <f t="array" aca="1" ref="Z15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55" s="67" cm="1">
        <f t="array" aca="1" ref="AA15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55" s="67" cm="1">
        <f t="array" aca="1" ref="AB15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55" s="67" cm="1">
        <f t="array" aca="1" ref="AC15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55" s="67" cm="1">
        <f t="array" aca="1" ref="AD15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55" s="67" cm="1">
        <f t="array" aca="1" ref="AE15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55" s="67" cm="1">
        <f t="array" aca="1" ref="AF15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55" s="67" cm="1">
        <f t="array" aca="1" ref="AG15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55" s="67" cm="1">
        <f t="array" aca="1" ref="AH15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55" s="67" cm="1">
        <f t="array" aca="1" ref="AI15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55" s="67" cm="1">
        <f t="array" aca="1" ref="AJ15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55" s="67" cm="1">
        <f t="array" aca="1" ref="AK15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55" s="67" cm="1">
        <f t="array" aca="1" ref="AL15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55" s="67" cm="1">
        <f t="array" aca="1" ref="AM15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55" s="67" cm="1">
        <f t="array" aca="1" ref="AN15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55" s="67" cm="1">
        <f t="array" aca="1" ref="AO15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55" s="67" cm="1">
        <f t="array" aca="1" ref="AP15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55" s="67" cm="1">
        <f t="array" aca="1" ref="AQ15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55" s="67" cm="1">
        <f t="array" aca="1" ref="AR15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55" s="67" cm="1">
        <f t="array" aca="1" ref="AS15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55" s="67" cm="1">
        <f t="array" aca="1" ref="AT15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55" s="67" cm="1">
        <f t="array" aca="1" ref="AU15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55" s="67" cm="1">
        <f t="array" aca="1" ref="AV15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55" s="67" cm="1">
        <f t="array" aca="1" ref="AW15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55" s="67" cm="1">
        <f t="array" aca="1" ref="AX15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55" s="67" cm="1">
        <f t="array" aca="1" ref="AY15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55" s="67" cm="1">
        <f t="array" aca="1" ref="AZ15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55" s="67" cm="1">
        <f t="array" aca="1" ref="BA15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56" spans="1:53" x14ac:dyDescent="0.3">
      <c r="A156" s="78" t="str">
        <f>IFERROR(Mérföldkövek[[#This Row],[Feladat ID]],"")</f>
        <v>-</v>
      </c>
      <c r="B156" s="70" t="str">
        <f>IFERROR(Mérföldkövek[[#This Row],[Feladat leírás]],"")</f>
        <v/>
      </c>
      <c r="C156" s="71" t="str">
        <f ca="1">IFERROR(Mérföldkövek[[#This Row],[Kezdés]],"")</f>
        <v/>
      </c>
      <c r="D156" s="71" t="str">
        <f ca="1">IFERROR(Mérföldkövek[[#This Row],[Befejezés]],"")</f>
        <v/>
      </c>
      <c r="E156" s="70" t="str">
        <f>IFERROR(Mérföldkövek[[#This Row],[Kockázat]],"")</f>
        <v/>
      </c>
      <c r="F156" s="70" t="str">
        <f>IFERROR(Mérföldkövek[[#This Row],[Részleg 02]],"")</f>
        <v/>
      </c>
      <c r="G156" s="70" t="str">
        <f>IFERROR(Mérföldkövek[[#This Row],[Részleg 01]],"")</f>
        <v/>
      </c>
      <c r="H156" s="82" t="str">
        <f>IFERROR(Mérföldkövek[[#This Row],[Volumen]],"")</f>
        <v/>
      </c>
      <c r="I156" s="70" t="str">
        <f>IFERROR(Mérföldkövek[[#This Row],[Humánerő]],"")</f>
        <v/>
      </c>
      <c r="J156" s="80" t="str">
        <f>IFERROR(Mérföldkövek[[#This Row],[Egység idő]],"")</f>
        <v/>
      </c>
      <c r="K156" s="80">
        <f>IFERROR(Mérföldkövek[[#This Row],[Tervezett Munkaidő]],"")</f>
        <v>0</v>
      </c>
      <c r="L156" s="67" cm="1">
        <f t="array" aca="1" ref="L15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56" s="67" cm="1">
        <f t="array" aca="1" ref="M15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56" s="67" cm="1">
        <f t="array" aca="1" ref="N15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56" s="67" cm="1">
        <f t="array" aca="1" ref="O15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56" s="67" cm="1">
        <f t="array" aca="1" ref="P15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56" s="67" cm="1">
        <f t="array" aca="1" ref="Q15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56" s="67" cm="1">
        <f t="array" aca="1" ref="R15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56" s="67" cm="1">
        <f t="array" aca="1" ref="S15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56" s="67" cm="1">
        <f t="array" aca="1" ref="T15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56" s="67" cm="1">
        <f t="array" aca="1" ref="U15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56" s="67" cm="1">
        <f t="array" aca="1" ref="V15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56" s="67" cm="1">
        <f t="array" aca="1" ref="W15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56" s="67" cm="1">
        <f t="array" aca="1" ref="X15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56" s="67" cm="1">
        <f t="array" aca="1" ref="Y15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56" s="67" cm="1">
        <f t="array" aca="1" ref="Z15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56" s="67" cm="1">
        <f t="array" aca="1" ref="AA15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56" s="67" cm="1">
        <f t="array" aca="1" ref="AB15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56" s="67" cm="1">
        <f t="array" aca="1" ref="AC15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56" s="67" cm="1">
        <f t="array" aca="1" ref="AD15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56" s="67" cm="1">
        <f t="array" aca="1" ref="AE15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56" s="67" cm="1">
        <f t="array" aca="1" ref="AF15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56" s="67" cm="1">
        <f t="array" aca="1" ref="AG15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56" s="67" cm="1">
        <f t="array" aca="1" ref="AH15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56" s="67" cm="1">
        <f t="array" aca="1" ref="AI15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56" s="67" cm="1">
        <f t="array" aca="1" ref="AJ15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56" s="67" cm="1">
        <f t="array" aca="1" ref="AK15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56" s="67" cm="1">
        <f t="array" aca="1" ref="AL15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56" s="67" cm="1">
        <f t="array" aca="1" ref="AM15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56" s="67" cm="1">
        <f t="array" aca="1" ref="AN15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56" s="67" cm="1">
        <f t="array" aca="1" ref="AO15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56" s="67" cm="1">
        <f t="array" aca="1" ref="AP15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56" s="67" cm="1">
        <f t="array" aca="1" ref="AQ15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56" s="67" cm="1">
        <f t="array" aca="1" ref="AR15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56" s="67" cm="1">
        <f t="array" aca="1" ref="AS15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56" s="67" cm="1">
        <f t="array" aca="1" ref="AT15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56" s="67" cm="1">
        <f t="array" aca="1" ref="AU15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56" s="67" cm="1">
        <f t="array" aca="1" ref="AV15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56" s="67" cm="1">
        <f t="array" aca="1" ref="AW15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56" s="67" cm="1">
        <f t="array" aca="1" ref="AX15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56" s="67" cm="1">
        <f t="array" aca="1" ref="AY15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56" s="67" cm="1">
        <f t="array" aca="1" ref="AZ15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56" s="67" cm="1">
        <f t="array" aca="1" ref="BA15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57" spans="1:53" x14ac:dyDescent="0.3">
      <c r="A157" s="78" t="str">
        <f>IFERROR(Mérföldkövek[[#This Row],[Feladat ID]],"")</f>
        <v>-</v>
      </c>
      <c r="B157" s="70" t="str">
        <f>IFERROR(Mérföldkövek[[#This Row],[Feladat leírás]],"")</f>
        <v/>
      </c>
      <c r="C157" s="71" t="str">
        <f ca="1">IFERROR(Mérföldkövek[[#This Row],[Kezdés]],"")</f>
        <v/>
      </c>
      <c r="D157" s="71" t="str">
        <f ca="1">IFERROR(Mérföldkövek[[#This Row],[Befejezés]],"")</f>
        <v/>
      </c>
      <c r="E157" s="70" t="str">
        <f>IFERROR(Mérföldkövek[[#This Row],[Kockázat]],"")</f>
        <v/>
      </c>
      <c r="F157" s="70" t="str">
        <f>IFERROR(Mérföldkövek[[#This Row],[Részleg 02]],"")</f>
        <v/>
      </c>
      <c r="G157" s="70" t="str">
        <f>IFERROR(Mérföldkövek[[#This Row],[Részleg 01]],"")</f>
        <v/>
      </c>
      <c r="H157" s="82" t="str">
        <f>IFERROR(Mérföldkövek[[#This Row],[Volumen]],"")</f>
        <v/>
      </c>
      <c r="I157" s="70" t="str">
        <f>IFERROR(Mérföldkövek[[#This Row],[Humánerő]],"")</f>
        <v/>
      </c>
      <c r="J157" s="80" t="str">
        <f>IFERROR(Mérföldkövek[[#This Row],[Egység idő]],"")</f>
        <v/>
      </c>
      <c r="K157" s="80">
        <f>IFERROR(Mérföldkövek[[#This Row],[Tervezett Munkaidő]],"")</f>
        <v>0</v>
      </c>
      <c r="L157" s="67" cm="1">
        <f t="array" aca="1" ref="L15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57" s="67" cm="1">
        <f t="array" aca="1" ref="M15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57" s="67" cm="1">
        <f t="array" aca="1" ref="N15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57" s="67" cm="1">
        <f t="array" aca="1" ref="O15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57" s="67" cm="1">
        <f t="array" aca="1" ref="P15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57" s="67" cm="1">
        <f t="array" aca="1" ref="Q15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57" s="67" cm="1">
        <f t="array" aca="1" ref="R15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57" s="67" cm="1">
        <f t="array" aca="1" ref="S15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57" s="67" cm="1">
        <f t="array" aca="1" ref="T15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57" s="67" cm="1">
        <f t="array" aca="1" ref="U15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57" s="67" cm="1">
        <f t="array" aca="1" ref="V15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57" s="67" cm="1">
        <f t="array" aca="1" ref="W15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57" s="67" cm="1">
        <f t="array" aca="1" ref="X15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57" s="67" cm="1">
        <f t="array" aca="1" ref="Y15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57" s="67" cm="1">
        <f t="array" aca="1" ref="Z15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57" s="67" cm="1">
        <f t="array" aca="1" ref="AA15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57" s="67" cm="1">
        <f t="array" aca="1" ref="AB15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57" s="67" cm="1">
        <f t="array" aca="1" ref="AC15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57" s="67" cm="1">
        <f t="array" aca="1" ref="AD15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57" s="67" cm="1">
        <f t="array" aca="1" ref="AE15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57" s="67" cm="1">
        <f t="array" aca="1" ref="AF15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57" s="67" cm="1">
        <f t="array" aca="1" ref="AG15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57" s="67" cm="1">
        <f t="array" aca="1" ref="AH15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57" s="67" cm="1">
        <f t="array" aca="1" ref="AI15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57" s="67" cm="1">
        <f t="array" aca="1" ref="AJ15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57" s="67" cm="1">
        <f t="array" aca="1" ref="AK15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57" s="67" cm="1">
        <f t="array" aca="1" ref="AL15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57" s="67" cm="1">
        <f t="array" aca="1" ref="AM15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57" s="67" cm="1">
        <f t="array" aca="1" ref="AN15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57" s="67" cm="1">
        <f t="array" aca="1" ref="AO15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57" s="67" cm="1">
        <f t="array" aca="1" ref="AP15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57" s="67" cm="1">
        <f t="array" aca="1" ref="AQ15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57" s="67" cm="1">
        <f t="array" aca="1" ref="AR15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57" s="67" cm="1">
        <f t="array" aca="1" ref="AS15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57" s="67" cm="1">
        <f t="array" aca="1" ref="AT15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57" s="67" cm="1">
        <f t="array" aca="1" ref="AU15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57" s="67" cm="1">
        <f t="array" aca="1" ref="AV15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57" s="67" cm="1">
        <f t="array" aca="1" ref="AW15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57" s="67" cm="1">
        <f t="array" aca="1" ref="AX15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57" s="67" cm="1">
        <f t="array" aca="1" ref="AY15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57" s="67" cm="1">
        <f t="array" aca="1" ref="AZ15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57" s="67" cm="1">
        <f t="array" aca="1" ref="BA15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58" spans="1:53" x14ac:dyDescent="0.3">
      <c r="A158" s="78" t="str">
        <f>IFERROR(Mérföldkövek[[#This Row],[Feladat ID]],"")</f>
        <v>-</v>
      </c>
      <c r="B158" s="70" t="str">
        <f>IFERROR(Mérföldkövek[[#This Row],[Feladat leírás]],"")</f>
        <v/>
      </c>
      <c r="C158" s="71" t="str">
        <f ca="1">IFERROR(Mérföldkövek[[#This Row],[Kezdés]],"")</f>
        <v/>
      </c>
      <c r="D158" s="71" t="str">
        <f ca="1">IFERROR(Mérföldkövek[[#This Row],[Befejezés]],"")</f>
        <v/>
      </c>
      <c r="E158" s="70" t="str">
        <f>IFERROR(Mérföldkövek[[#This Row],[Kockázat]],"")</f>
        <v/>
      </c>
      <c r="F158" s="70" t="str">
        <f>IFERROR(Mérföldkövek[[#This Row],[Részleg 02]],"")</f>
        <v/>
      </c>
      <c r="G158" s="70" t="str">
        <f>IFERROR(Mérföldkövek[[#This Row],[Részleg 01]],"")</f>
        <v/>
      </c>
      <c r="H158" s="82" t="str">
        <f>IFERROR(Mérföldkövek[[#This Row],[Volumen]],"")</f>
        <v/>
      </c>
      <c r="I158" s="70" t="str">
        <f>IFERROR(Mérföldkövek[[#This Row],[Humánerő]],"")</f>
        <v/>
      </c>
      <c r="J158" s="80" t="str">
        <f>IFERROR(Mérföldkövek[[#This Row],[Egység idő]],"")</f>
        <v/>
      </c>
      <c r="K158" s="80">
        <f>IFERROR(Mérföldkövek[[#This Row],[Tervezett Munkaidő]],"")</f>
        <v>0</v>
      </c>
      <c r="L158" s="67" cm="1">
        <f t="array" aca="1" ref="L15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58" s="67" cm="1">
        <f t="array" aca="1" ref="M15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58" s="67" cm="1">
        <f t="array" aca="1" ref="N15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58" s="67" cm="1">
        <f t="array" aca="1" ref="O15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58" s="67" cm="1">
        <f t="array" aca="1" ref="P15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58" s="67" cm="1">
        <f t="array" aca="1" ref="Q15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58" s="67" cm="1">
        <f t="array" aca="1" ref="R15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58" s="67" cm="1">
        <f t="array" aca="1" ref="S15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58" s="67" cm="1">
        <f t="array" aca="1" ref="T15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58" s="67" cm="1">
        <f t="array" aca="1" ref="U15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58" s="67" cm="1">
        <f t="array" aca="1" ref="V15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58" s="67" cm="1">
        <f t="array" aca="1" ref="W15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58" s="67" cm="1">
        <f t="array" aca="1" ref="X15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58" s="67" cm="1">
        <f t="array" aca="1" ref="Y15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58" s="67" cm="1">
        <f t="array" aca="1" ref="Z15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58" s="67" cm="1">
        <f t="array" aca="1" ref="AA15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58" s="67" cm="1">
        <f t="array" aca="1" ref="AB15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58" s="67" cm="1">
        <f t="array" aca="1" ref="AC15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58" s="67" cm="1">
        <f t="array" aca="1" ref="AD15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58" s="67" cm="1">
        <f t="array" aca="1" ref="AE15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58" s="67" cm="1">
        <f t="array" aca="1" ref="AF15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58" s="67" cm="1">
        <f t="array" aca="1" ref="AG15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58" s="67" cm="1">
        <f t="array" aca="1" ref="AH15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58" s="67" cm="1">
        <f t="array" aca="1" ref="AI15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58" s="67" cm="1">
        <f t="array" aca="1" ref="AJ15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58" s="67" cm="1">
        <f t="array" aca="1" ref="AK15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58" s="67" cm="1">
        <f t="array" aca="1" ref="AL15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58" s="67" cm="1">
        <f t="array" aca="1" ref="AM15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58" s="67" cm="1">
        <f t="array" aca="1" ref="AN15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58" s="67" cm="1">
        <f t="array" aca="1" ref="AO15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58" s="67" cm="1">
        <f t="array" aca="1" ref="AP15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58" s="67" cm="1">
        <f t="array" aca="1" ref="AQ15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58" s="67" cm="1">
        <f t="array" aca="1" ref="AR15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58" s="67" cm="1">
        <f t="array" aca="1" ref="AS15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58" s="67" cm="1">
        <f t="array" aca="1" ref="AT15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58" s="67" cm="1">
        <f t="array" aca="1" ref="AU15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58" s="67" cm="1">
        <f t="array" aca="1" ref="AV15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58" s="67" cm="1">
        <f t="array" aca="1" ref="AW15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58" s="67" cm="1">
        <f t="array" aca="1" ref="AX15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58" s="67" cm="1">
        <f t="array" aca="1" ref="AY15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58" s="67" cm="1">
        <f t="array" aca="1" ref="AZ15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58" s="67" cm="1">
        <f t="array" aca="1" ref="BA15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59" spans="1:53" x14ac:dyDescent="0.3">
      <c r="A159" s="78" t="str">
        <f>IFERROR(Mérföldkövek[[#This Row],[Feladat ID]],"")</f>
        <v>-</v>
      </c>
      <c r="B159" s="70" t="str">
        <f>IFERROR(Mérföldkövek[[#This Row],[Feladat leírás]],"")</f>
        <v/>
      </c>
      <c r="C159" s="71" t="str">
        <f ca="1">IFERROR(Mérföldkövek[[#This Row],[Kezdés]],"")</f>
        <v/>
      </c>
      <c r="D159" s="71" t="str">
        <f ca="1">IFERROR(Mérföldkövek[[#This Row],[Befejezés]],"")</f>
        <v/>
      </c>
      <c r="E159" s="70" t="str">
        <f>IFERROR(Mérföldkövek[[#This Row],[Kockázat]],"")</f>
        <v/>
      </c>
      <c r="F159" s="70" t="str">
        <f>IFERROR(Mérföldkövek[[#This Row],[Részleg 02]],"")</f>
        <v/>
      </c>
      <c r="G159" s="70" t="str">
        <f>IFERROR(Mérföldkövek[[#This Row],[Részleg 01]],"")</f>
        <v/>
      </c>
      <c r="H159" s="82" t="str">
        <f>IFERROR(Mérföldkövek[[#This Row],[Volumen]],"")</f>
        <v/>
      </c>
      <c r="I159" s="70" t="str">
        <f>IFERROR(Mérföldkövek[[#This Row],[Humánerő]],"")</f>
        <v/>
      </c>
      <c r="J159" s="80" t="str">
        <f>IFERROR(Mérföldkövek[[#This Row],[Egység idő]],"")</f>
        <v/>
      </c>
      <c r="K159" s="80">
        <f>IFERROR(Mérföldkövek[[#This Row],[Tervezett Munkaidő]],"")</f>
        <v>0</v>
      </c>
      <c r="L159" s="67" cm="1">
        <f t="array" aca="1" ref="L15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59" s="67" cm="1">
        <f t="array" aca="1" ref="M15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59" s="67" cm="1">
        <f t="array" aca="1" ref="N15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59" s="67" cm="1">
        <f t="array" aca="1" ref="O15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59" s="67" cm="1">
        <f t="array" aca="1" ref="P15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59" s="67" cm="1">
        <f t="array" aca="1" ref="Q15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59" s="67" cm="1">
        <f t="array" aca="1" ref="R15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59" s="67" cm="1">
        <f t="array" aca="1" ref="S15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59" s="67" cm="1">
        <f t="array" aca="1" ref="T15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59" s="67" cm="1">
        <f t="array" aca="1" ref="U15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59" s="67" cm="1">
        <f t="array" aca="1" ref="V15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59" s="67" cm="1">
        <f t="array" aca="1" ref="W15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59" s="67" cm="1">
        <f t="array" aca="1" ref="X15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59" s="67" cm="1">
        <f t="array" aca="1" ref="Y15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59" s="67" cm="1">
        <f t="array" aca="1" ref="Z15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59" s="67" cm="1">
        <f t="array" aca="1" ref="AA15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59" s="67" cm="1">
        <f t="array" aca="1" ref="AB15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59" s="67" cm="1">
        <f t="array" aca="1" ref="AC15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59" s="67" cm="1">
        <f t="array" aca="1" ref="AD15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59" s="67" cm="1">
        <f t="array" aca="1" ref="AE15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59" s="67" cm="1">
        <f t="array" aca="1" ref="AF15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59" s="67" cm="1">
        <f t="array" aca="1" ref="AG15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59" s="67" cm="1">
        <f t="array" aca="1" ref="AH15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59" s="67" cm="1">
        <f t="array" aca="1" ref="AI15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59" s="67" cm="1">
        <f t="array" aca="1" ref="AJ15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59" s="67" cm="1">
        <f t="array" aca="1" ref="AK15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59" s="67" cm="1">
        <f t="array" aca="1" ref="AL15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59" s="67" cm="1">
        <f t="array" aca="1" ref="AM15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59" s="67" cm="1">
        <f t="array" aca="1" ref="AN15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59" s="67" cm="1">
        <f t="array" aca="1" ref="AO15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59" s="67" cm="1">
        <f t="array" aca="1" ref="AP15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59" s="67" cm="1">
        <f t="array" aca="1" ref="AQ15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59" s="67" cm="1">
        <f t="array" aca="1" ref="AR15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59" s="67" cm="1">
        <f t="array" aca="1" ref="AS15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59" s="67" cm="1">
        <f t="array" aca="1" ref="AT15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59" s="67" cm="1">
        <f t="array" aca="1" ref="AU15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59" s="67" cm="1">
        <f t="array" aca="1" ref="AV15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59" s="67" cm="1">
        <f t="array" aca="1" ref="AW15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59" s="67" cm="1">
        <f t="array" aca="1" ref="AX15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59" s="67" cm="1">
        <f t="array" aca="1" ref="AY15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59" s="67" cm="1">
        <f t="array" aca="1" ref="AZ15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59" s="67" cm="1">
        <f t="array" aca="1" ref="BA15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60" spans="1:53" x14ac:dyDescent="0.3">
      <c r="A160" s="78" t="str">
        <f>IFERROR(Mérföldkövek[[#This Row],[Feladat ID]],"")</f>
        <v>-</v>
      </c>
      <c r="B160" s="70" t="str">
        <f>IFERROR(Mérföldkövek[[#This Row],[Feladat leírás]],"")</f>
        <v/>
      </c>
      <c r="C160" s="71" t="str">
        <f ca="1">IFERROR(Mérföldkövek[[#This Row],[Kezdés]],"")</f>
        <v/>
      </c>
      <c r="D160" s="71" t="str">
        <f ca="1">IFERROR(Mérföldkövek[[#This Row],[Befejezés]],"")</f>
        <v/>
      </c>
      <c r="E160" s="70" t="str">
        <f>IFERROR(Mérföldkövek[[#This Row],[Kockázat]],"")</f>
        <v/>
      </c>
      <c r="F160" s="70" t="str">
        <f>IFERROR(Mérföldkövek[[#This Row],[Részleg 02]],"")</f>
        <v/>
      </c>
      <c r="G160" s="70" t="str">
        <f>IFERROR(Mérföldkövek[[#This Row],[Részleg 01]],"")</f>
        <v/>
      </c>
      <c r="H160" s="82" t="str">
        <f>IFERROR(Mérföldkövek[[#This Row],[Volumen]],"")</f>
        <v/>
      </c>
      <c r="I160" s="70" t="str">
        <f>IFERROR(Mérföldkövek[[#This Row],[Humánerő]],"")</f>
        <v/>
      </c>
      <c r="J160" s="80" t="str">
        <f>IFERROR(Mérföldkövek[[#This Row],[Egység idő]],"")</f>
        <v/>
      </c>
      <c r="K160" s="80">
        <f>IFERROR(Mérföldkövek[[#This Row],[Tervezett Munkaidő]],"")</f>
        <v>0</v>
      </c>
      <c r="L160" s="67" cm="1">
        <f t="array" aca="1" ref="L16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60" s="67" cm="1">
        <f t="array" aca="1" ref="M16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60" s="67" cm="1">
        <f t="array" aca="1" ref="N16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60" s="67" cm="1">
        <f t="array" aca="1" ref="O16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60" s="67" cm="1">
        <f t="array" aca="1" ref="P16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60" s="67" cm="1">
        <f t="array" aca="1" ref="Q16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60" s="67" cm="1">
        <f t="array" aca="1" ref="R16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60" s="67" cm="1">
        <f t="array" aca="1" ref="S16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60" s="67" cm="1">
        <f t="array" aca="1" ref="T16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60" s="67" cm="1">
        <f t="array" aca="1" ref="U16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60" s="67" cm="1">
        <f t="array" aca="1" ref="V16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60" s="67" cm="1">
        <f t="array" aca="1" ref="W16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60" s="67" cm="1">
        <f t="array" aca="1" ref="X16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60" s="67" cm="1">
        <f t="array" aca="1" ref="Y16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60" s="67" cm="1">
        <f t="array" aca="1" ref="Z16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60" s="67" cm="1">
        <f t="array" aca="1" ref="AA16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60" s="67" cm="1">
        <f t="array" aca="1" ref="AB16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60" s="67" cm="1">
        <f t="array" aca="1" ref="AC16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60" s="67" cm="1">
        <f t="array" aca="1" ref="AD16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60" s="67" cm="1">
        <f t="array" aca="1" ref="AE16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60" s="67" cm="1">
        <f t="array" aca="1" ref="AF16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60" s="67" cm="1">
        <f t="array" aca="1" ref="AG16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60" s="67" cm="1">
        <f t="array" aca="1" ref="AH16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60" s="67" cm="1">
        <f t="array" aca="1" ref="AI16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60" s="67" cm="1">
        <f t="array" aca="1" ref="AJ16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60" s="67" cm="1">
        <f t="array" aca="1" ref="AK16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60" s="67" cm="1">
        <f t="array" aca="1" ref="AL16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60" s="67" cm="1">
        <f t="array" aca="1" ref="AM16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60" s="67" cm="1">
        <f t="array" aca="1" ref="AN16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60" s="67" cm="1">
        <f t="array" aca="1" ref="AO16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60" s="67" cm="1">
        <f t="array" aca="1" ref="AP16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60" s="67" cm="1">
        <f t="array" aca="1" ref="AQ16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60" s="67" cm="1">
        <f t="array" aca="1" ref="AR16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60" s="67" cm="1">
        <f t="array" aca="1" ref="AS16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60" s="67" cm="1">
        <f t="array" aca="1" ref="AT16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60" s="67" cm="1">
        <f t="array" aca="1" ref="AU16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60" s="67" cm="1">
        <f t="array" aca="1" ref="AV16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60" s="67" cm="1">
        <f t="array" aca="1" ref="AW16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60" s="67" cm="1">
        <f t="array" aca="1" ref="AX16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60" s="67" cm="1">
        <f t="array" aca="1" ref="AY16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60" s="67" cm="1">
        <f t="array" aca="1" ref="AZ16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60" s="67" cm="1">
        <f t="array" aca="1" ref="BA16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61" spans="1:53" x14ac:dyDescent="0.3">
      <c r="A161" s="78" t="str">
        <f>IFERROR(Mérföldkövek[[#This Row],[Feladat ID]],"")</f>
        <v>-</v>
      </c>
      <c r="B161" s="70" t="str">
        <f>IFERROR(Mérföldkövek[[#This Row],[Feladat leírás]],"")</f>
        <v/>
      </c>
      <c r="C161" s="71" t="str">
        <f ca="1">IFERROR(Mérföldkövek[[#This Row],[Kezdés]],"")</f>
        <v/>
      </c>
      <c r="D161" s="71" t="str">
        <f ca="1">IFERROR(Mérföldkövek[[#This Row],[Befejezés]],"")</f>
        <v/>
      </c>
      <c r="E161" s="70" t="str">
        <f>IFERROR(Mérföldkövek[[#This Row],[Kockázat]],"")</f>
        <v/>
      </c>
      <c r="F161" s="70" t="str">
        <f>IFERROR(Mérföldkövek[[#This Row],[Részleg 02]],"")</f>
        <v/>
      </c>
      <c r="G161" s="70" t="str">
        <f>IFERROR(Mérföldkövek[[#This Row],[Részleg 01]],"")</f>
        <v/>
      </c>
      <c r="H161" s="82" t="str">
        <f>IFERROR(Mérföldkövek[[#This Row],[Volumen]],"")</f>
        <v/>
      </c>
      <c r="I161" s="70" t="str">
        <f>IFERROR(Mérföldkövek[[#This Row],[Humánerő]],"")</f>
        <v/>
      </c>
      <c r="J161" s="80" t="str">
        <f>IFERROR(Mérföldkövek[[#This Row],[Egység idő]],"")</f>
        <v/>
      </c>
      <c r="K161" s="80">
        <f>IFERROR(Mérföldkövek[[#This Row],[Tervezett Munkaidő]],"")</f>
        <v>0</v>
      </c>
      <c r="L161" s="67" cm="1">
        <f t="array" aca="1" ref="L16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61" s="67" cm="1">
        <f t="array" aca="1" ref="M16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61" s="67" cm="1">
        <f t="array" aca="1" ref="N16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61" s="67" cm="1">
        <f t="array" aca="1" ref="O16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61" s="67" cm="1">
        <f t="array" aca="1" ref="P16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61" s="67" cm="1">
        <f t="array" aca="1" ref="Q16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61" s="67" cm="1">
        <f t="array" aca="1" ref="R16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61" s="67" cm="1">
        <f t="array" aca="1" ref="S16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61" s="67" cm="1">
        <f t="array" aca="1" ref="T16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61" s="67" cm="1">
        <f t="array" aca="1" ref="U16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61" s="67" cm="1">
        <f t="array" aca="1" ref="V16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61" s="67" cm="1">
        <f t="array" aca="1" ref="W16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61" s="67" cm="1">
        <f t="array" aca="1" ref="X16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61" s="67" cm="1">
        <f t="array" aca="1" ref="Y16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61" s="67" cm="1">
        <f t="array" aca="1" ref="Z16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61" s="67" cm="1">
        <f t="array" aca="1" ref="AA16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61" s="67" cm="1">
        <f t="array" aca="1" ref="AB16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61" s="67" cm="1">
        <f t="array" aca="1" ref="AC16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61" s="67" cm="1">
        <f t="array" aca="1" ref="AD16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61" s="67" cm="1">
        <f t="array" aca="1" ref="AE16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61" s="67" cm="1">
        <f t="array" aca="1" ref="AF16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61" s="67" cm="1">
        <f t="array" aca="1" ref="AG16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61" s="67" cm="1">
        <f t="array" aca="1" ref="AH16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61" s="67" cm="1">
        <f t="array" aca="1" ref="AI16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61" s="67" cm="1">
        <f t="array" aca="1" ref="AJ16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61" s="67" cm="1">
        <f t="array" aca="1" ref="AK16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61" s="67" cm="1">
        <f t="array" aca="1" ref="AL16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61" s="67" cm="1">
        <f t="array" aca="1" ref="AM16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61" s="67" cm="1">
        <f t="array" aca="1" ref="AN16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61" s="67" cm="1">
        <f t="array" aca="1" ref="AO16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61" s="67" cm="1">
        <f t="array" aca="1" ref="AP16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61" s="67" cm="1">
        <f t="array" aca="1" ref="AQ16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61" s="67" cm="1">
        <f t="array" aca="1" ref="AR16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61" s="67" cm="1">
        <f t="array" aca="1" ref="AS16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61" s="67" cm="1">
        <f t="array" aca="1" ref="AT16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61" s="67" cm="1">
        <f t="array" aca="1" ref="AU16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61" s="67" cm="1">
        <f t="array" aca="1" ref="AV16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61" s="67" cm="1">
        <f t="array" aca="1" ref="AW16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61" s="67" cm="1">
        <f t="array" aca="1" ref="AX16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61" s="67" cm="1">
        <f t="array" aca="1" ref="AY16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61" s="67" cm="1">
        <f t="array" aca="1" ref="AZ16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61" s="67" cm="1">
        <f t="array" aca="1" ref="BA16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62" spans="1:53" x14ac:dyDescent="0.3">
      <c r="A162" s="78" t="str">
        <f>IFERROR(Mérföldkövek[[#This Row],[Feladat ID]],"")</f>
        <v>-</v>
      </c>
      <c r="B162" s="70" t="str">
        <f>IFERROR(Mérföldkövek[[#This Row],[Feladat leírás]],"")</f>
        <v/>
      </c>
      <c r="C162" s="71" t="str">
        <f ca="1">IFERROR(Mérföldkövek[[#This Row],[Kezdés]],"")</f>
        <v/>
      </c>
      <c r="D162" s="71" t="str">
        <f ca="1">IFERROR(Mérföldkövek[[#This Row],[Befejezés]],"")</f>
        <v/>
      </c>
      <c r="E162" s="70" t="str">
        <f>IFERROR(Mérföldkövek[[#This Row],[Kockázat]],"")</f>
        <v/>
      </c>
      <c r="F162" s="70" t="str">
        <f>IFERROR(Mérföldkövek[[#This Row],[Részleg 02]],"")</f>
        <v/>
      </c>
      <c r="G162" s="70" t="str">
        <f>IFERROR(Mérföldkövek[[#This Row],[Részleg 01]],"")</f>
        <v/>
      </c>
      <c r="H162" s="82" t="str">
        <f>IFERROR(Mérföldkövek[[#This Row],[Volumen]],"")</f>
        <v/>
      </c>
      <c r="I162" s="70" t="str">
        <f>IFERROR(Mérföldkövek[[#This Row],[Humánerő]],"")</f>
        <v/>
      </c>
      <c r="J162" s="80" t="str">
        <f>IFERROR(Mérföldkövek[[#This Row],[Egység idő]],"")</f>
        <v/>
      </c>
      <c r="K162" s="80">
        <f>IFERROR(Mérföldkövek[[#This Row],[Tervezett Munkaidő]],"")</f>
        <v>0</v>
      </c>
      <c r="L162" s="67" cm="1">
        <f t="array" aca="1" ref="L16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62" s="67" cm="1">
        <f t="array" aca="1" ref="M16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62" s="67" cm="1">
        <f t="array" aca="1" ref="N16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62" s="67" cm="1">
        <f t="array" aca="1" ref="O16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62" s="67" cm="1">
        <f t="array" aca="1" ref="P16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62" s="67" cm="1">
        <f t="array" aca="1" ref="Q16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62" s="67" cm="1">
        <f t="array" aca="1" ref="R16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62" s="67" cm="1">
        <f t="array" aca="1" ref="S16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62" s="67" cm="1">
        <f t="array" aca="1" ref="T16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62" s="67" cm="1">
        <f t="array" aca="1" ref="U16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62" s="67" cm="1">
        <f t="array" aca="1" ref="V16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62" s="67" cm="1">
        <f t="array" aca="1" ref="W16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62" s="67" cm="1">
        <f t="array" aca="1" ref="X16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62" s="67" cm="1">
        <f t="array" aca="1" ref="Y16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62" s="67" cm="1">
        <f t="array" aca="1" ref="Z16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62" s="67" cm="1">
        <f t="array" aca="1" ref="AA16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62" s="67" cm="1">
        <f t="array" aca="1" ref="AB16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62" s="67" cm="1">
        <f t="array" aca="1" ref="AC16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62" s="67" cm="1">
        <f t="array" aca="1" ref="AD16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62" s="67" cm="1">
        <f t="array" aca="1" ref="AE16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62" s="67" cm="1">
        <f t="array" aca="1" ref="AF16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62" s="67" cm="1">
        <f t="array" aca="1" ref="AG16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62" s="67" cm="1">
        <f t="array" aca="1" ref="AH16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62" s="67" cm="1">
        <f t="array" aca="1" ref="AI16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62" s="67" cm="1">
        <f t="array" aca="1" ref="AJ16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62" s="67" cm="1">
        <f t="array" aca="1" ref="AK16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62" s="67" cm="1">
        <f t="array" aca="1" ref="AL16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62" s="67" cm="1">
        <f t="array" aca="1" ref="AM16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62" s="67" cm="1">
        <f t="array" aca="1" ref="AN16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62" s="67" cm="1">
        <f t="array" aca="1" ref="AO16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62" s="67" cm="1">
        <f t="array" aca="1" ref="AP16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62" s="67" cm="1">
        <f t="array" aca="1" ref="AQ16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62" s="67" cm="1">
        <f t="array" aca="1" ref="AR16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62" s="67" cm="1">
        <f t="array" aca="1" ref="AS16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62" s="67" cm="1">
        <f t="array" aca="1" ref="AT16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62" s="67" cm="1">
        <f t="array" aca="1" ref="AU16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62" s="67" cm="1">
        <f t="array" aca="1" ref="AV16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62" s="67" cm="1">
        <f t="array" aca="1" ref="AW16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62" s="67" cm="1">
        <f t="array" aca="1" ref="AX16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62" s="67" cm="1">
        <f t="array" aca="1" ref="AY16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62" s="67" cm="1">
        <f t="array" aca="1" ref="AZ16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62" s="67" cm="1">
        <f t="array" aca="1" ref="BA16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63" spans="1:53" x14ac:dyDescent="0.3">
      <c r="A163" s="78" t="str">
        <f>IFERROR(Mérföldkövek[[#This Row],[Feladat ID]],"")</f>
        <v>-</v>
      </c>
      <c r="B163" s="70" t="str">
        <f>IFERROR(Mérföldkövek[[#This Row],[Feladat leírás]],"")</f>
        <v/>
      </c>
      <c r="C163" s="71" t="str">
        <f ca="1">IFERROR(Mérföldkövek[[#This Row],[Kezdés]],"")</f>
        <v/>
      </c>
      <c r="D163" s="71" t="str">
        <f ca="1">IFERROR(Mérföldkövek[[#This Row],[Befejezés]],"")</f>
        <v/>
      </c>
      <c r="E163" s="70" t="str">
        <f>IFERROR(Mérföldkövek[[#This Row],[Kockázat]],"")</f>
        <v/>
      </c>
      <c r="F163" s="70" t="str">
        <f>IFERROR(Mérföldkövek[[#This Row],[Részleg 02]],"")</f>
        <v/>
      </c>
      <c r="G163" s="70" t="str">
        <f>IFERROR(Mérföldkövek[[#This Row],[Részleg 01]],"")</f>
        <v/>
      </c>
      <c r="H163" s="82" t="str">
        <f>IFERROR(Mérföldkövek[[#This Row],[Volumen]],"")</f>
        <v/>
      </c>
      <c r="I163" s="70" t="str">
        <f>IFERROR(Mérföldkövek[[#This Row],[Humánerő]],"")</f>
        <v/>
      </c>
      <c r="J163" s="80" t="str">
        <f>IFERROR(Mérföldkövek[[#This Row],[Egység idő]],"")</f>
        <v/>
      </c>
      <c r="K163" s="80">
        <f>IFERROR(Mérföldkövek[[#This Row],[Tervezett Munkaidő]],"")</f>
        <v>0</v>
      </c>
      <c r="L163" s="67" cm="1">
        <f t="array" aca="1" ref="L16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63" s="67" cm="1">
        <f t="array" aca="1" ref="M16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63" s="67" cm="1">
        <f t="array" aca="1" ref="N16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63" s="67" cm="1">
        <f t="array" aca="1" ref="O16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63" s="67" cm="1">
        <f t="array" aca="1" ref="P16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63" s="67" cm="1">
        <f t="array" aca="1" ref="Q16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63" s="67" cm="1">
        <f t="array" aca="1" ref="R16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63" s="67" cm="1">
        <f t="array" aca="1" ref="S16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63" s="67" cm="1">
        <f t="array" aca="1" ref="T16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63" s="67" cm="1">
        <f t="array" aca="1" ref="U16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63" s="67" cm="1">
        <f t="array" aca="1" ref="V16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63" s="67" cm="1">
        <f t="array" aca="1" ref="W16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63" s="67" cm="1">
        <f t="array" aca="1" ref="X16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63" s="67" cm="1">
        <f t="array" aca="1" ref="Y16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63" s="67" cm="1">
        <f t="array" aca="1" ref="Z16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63" s="67" cm="1">
        <f t="array" aca="1" ref="AA16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63" s="67" cm="1">
        <f t="array" aca="1" ref="AB16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63" s="67" cm="1">
        <f t="array" aca="1" ref="AC16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63" s="67" cm="1">
        <f t="array" aca="1" ref="AD16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63" s="67" cm="1">
        <f t="array" aca="1" ref="AE16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63" s="67" cm="1">
        <f t="array" aca="1" ref="AF16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63" s="67" cm="1">
        <f t="array" aca="1" ref="AG16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63" s="67" cm="1">
        <f t="array" aca="1" ref="AH16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63" s="67" cm="1">
        <f t="array" aca="1" ref="AI16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63" s="67" cm="1">
        <f t="array" aca="1" ref="AJ16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63" s="67" cm="1">
        <f t="array" aca="1" ref="AK16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63" s="67" cm="1">
        <f t="array" aca="1" ref="AL16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63" s="67" cm="1">
        <f t="array" aca="1" ref="AM16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63" s="67" cm="1">
        <f t="array" aca="1" ref="AN16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63" s="67" cm="1">
        <f t="array" aca="1" ref="AO16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63" s="67" cm="1">
        <f t="array" aca="1" ref="AP16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63" s="67" cm="1">
        <f t="array" aca="1" ref="AQ16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63" s="67" cm="1">
        <f t="array" aca="1" ref="AR16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63" s="67" cm="1">
        <f t="array" aca="1" ref="AS16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63" s="67" cm="1">
        <f t="array" aca="1" ref="AT16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63" s="67" cm="1">
        <f t="array" aca="1" ref="AU16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63" s="67" cm="1">
        <f t="array" aca="1" ref="AV16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63" s="67" cm="1">
        <f t="array" aca="1" ref="AW16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63" s="67" cm="1">
        <f t="array" aca="1" ref="AX16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63" s="67" cm="1">
        <f t="array" aca="1" ref="AY16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63" s="67" cm="1">
        <f t="array" aca="1" ref="AZ16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63" s="67" cm="1">
        <f t="array" aca="1" ref="BA16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64" spans="1:53" x14ac:dyDescent="0.3">
      <c r="A164" s="78" t="str">
        <f>IFERROR(Mérföldkövek[[#This Row],[Feladat ID]],"")</f>
        <v>-</v>
      </c>
      <c r="B164" s="70" t="str">
        <f>IFERROR(Mérföldkövek[[#This Row],[Feladat leírás]],"")</f>
        <v/>
      </c>
      <c r="C164" s="71" t="str">
        <f ca="1">IFERROR(Mérföldkövek[[#This Row],[Kezdés]],"")</f>
        <v/>
      </c>
      <c r="D164" s="71" t="str">
        <f ca="1">IFERROR(Mérföldkövek[[#This Row],[Befejezés]],"")</f>
        <v/>
      </c>
      <c r="E164" s="70" t="str">
        <f>IFERROR(Mérföldkövek[[#This Row],[Kockázat]],"")</f>
        <v/>
      </c>
      <c r="F164" s="70" t="str">
        <f>IFERROR(Mérföldkövek[[#This Row],[Részleg 02]],"")</f>
        <v/>
      </c>
      <c r="G164" s="70" t="str">
        <f>IFERROR(Mérföldkövek[[#This Row],[Részleg 01]],"")</f>
        <v/>
      </c>
      <c r="H164" s="82" t="str">
        <f>IFERROR(Mérföldkövek[[#This Row],[Volumen]],"")</f>
        <v/>
      </c>
      <c r="I164" s="70" t="str">
        <f>IFERROR(Mérföldkövek[[#This Row],[Humánerő]],"")</f>
        <v/>
      </c>
      <c r="J164" s="80" t="str">
        <f>IFERROR(Mérföldkövek[[#This Row],[Egység idő]],"")</f>
        <v/>
      </c>
      <c r="K164" s="80">
        <f>IFERROR(Mérföldkövek[[#This Row],[Tervezett Munkaidő]],"")</f>
        <v>0</v>
      </c>
      <c r="L164" s="67" cm="1">
        <f t="array" aca="1" ref="L16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64" s="67" cm="1">
        <f t="array" aca="1" ref="M16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64" s="67" cm="1">
        <f t="array" aca="1" ref="N16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64" s="67" cm="1">
        <f t="array" aca="1" ref="O16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64" s="67" cm="1">
        <f t="array" aca="1" ref="P16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64" s="67" cm="1">
        <f t="array" aca="1" ref="Q16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64" s="67" cm="1">
        <f t="array" aca="1" ref="R16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64" s="67" cm="1">
        <f t="array" aca="1" ref="S16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64" s="67" cm="1">
        <f t="array" aca="1" ref="T16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64" s="67" cm="1">
        <f t="array" aca="1" ref="U16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64" s="67" cm="1">
        <f t="array" aca="1" ref="V16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64" s="67" cm="1">
        <f t="array" aca="1" ref="W16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64" s="67" cm="1">
        <f t="array" aca="1" ref="X16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64" s="67" cm="1">
        <f t="array" aca="1" ref="Y16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64" s="67" cm="1">
        <f t="array" aca="1" ref="Z16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64" s="67" cm="1">
        <f t="array" aca="1" ref="AA16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64" s="67" cm="1">
        <f t="array" aca="1" ref="AB16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64" s="67" cm="1">
        <f t="array" aca="1" ref="AC16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64" s="67" cm="1">
        <f t="array" aca="1" ref="AD16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64" s="67" cm="1">
        <f t="array" aca="1" ref="AE16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64" s="67" cm="1">
        <f t="array" aca="1" ref="AF16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64" s="67" cm="1">
        <f t="array" aca="1" ref="AG16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64" s="67" cm="1">
        <f t="array" aca="1" ref="AH16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64" s="67" cm="1">
        <f t="array" aca="1" ref="AI16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64" s="67" cm="1">
        <f t="array" aca="1" ref="AJ16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64" s="67" cm="1">
        <f t="array" aca="1" ref="AK16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64" s="67" cm="1">
        <f t="array" aca="1" ref="AL16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64" s="67" cm="1">
        <f t="array" aca="1" ref="AM16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64" s="67" cm="1">
        <f t="array" aca="1" ref="AN16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64" s="67" cm="1">
        <f t="array" aca="1" ref="AO16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64" s="67" cm="1">
        <f t="array" aca="1" ref="AP16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64" s="67" cm="1">
        <f t="array" aca="1" ref="AQ16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64" s="67" cm="1">
        <f t="array" aca="1" ref="AR16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64" s="67" cm="1">
        <f t="array" aca="1" ref="AS16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64" s="67" cm="1">
        <f t="array" aca="1" ref="AT16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64" s="67" cm="1">
        <f t="array" aca="1" ref="AU16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64" s="67" cm="1">
        <f t="array" aca="1" ref="AV16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64" s="67" cm="1">
        <f t="array" aca="1" ref="AW16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64" s="67" cm="1">
        <f t="array" aca="1" ref="AX16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64" s="67" cm="1">
        <f t="array" aca="1" ref="AY16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64" s="67" cm="1">
        <f t="array" aca="1" ref="AZ16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64" s="67" cm="1">
        <f t="array" aca="1" ref="BA16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65" spans="1:53" x14ac:dyDescent="0.3">
      <c r="A165" s="78" t="str">
        <f>IFERROR(Mérföldkövek[[#This Row],[Feladat ID]],"")</f>
        <v>-</v>
      </c>
      <c r="B165" s="70" t="str">
        <f>IFERROR(Mérföldkövek[[#This Row],[Feladat leírás]],"")</f>
        <v/>
      </c>
      <c r="C165" s="71" t="str">
        <f ca="1">IFERROR(Mérföldkövek[[#This Row],[Kezdés]],"")</f>
        <v/>
      </c>
      <c r="D165" s="71" t="str">
        <f ca="1">IFERROR(Mérföldkövek[[#This Row],[Befejezés]],"")</f>
        <v/>
      </c>
      <c r="E165" s="70" t="str">
        <f>IFERROR(Mérföldkövek[[#This Row],[Kockázat]],"")</f>
        <v/>
      </c>
      <c r="F165" s="70" t="str">
        <f>IFERROR(Mérföldkövek[[#This Row],[Részleg 02]],"")</f>
        <v/>
      </c>
      <c r="G165" s="70" t="str">
        <f>IFERROR(Mérföldkövek[[#This Row],[Részleg 01]],"")</f>
        <v/>
      </c>
      <c r="H165" s="82" t="str">
        <f>IFERROR(Mérföldkövek[[#This Row],[Volumen]],"")</f>
        <v/>
      </c>
      <c r="I165" s="70" t="str">
        <f>IFERROR(Mérföldkövek[[#This Row],[Humánerő]],"")</f>
        <v/>
      </c>
      <c r="J165" s="80" t="str">
        <f>IFERROR(Mérföldkövek[[#This Row],[Egység idő]],"")</f>
        <v/>
      </c>
      <c r="K165" s="80">
        <f>IFERROR(Mérföldkövek[[#This Row],[Tervezett Munkaidő]],"")</f>
        <v>0</v>
      </c>
      <c r="L165" s="67" cm="1">
        <f t="array" aca="1" ref="L16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65" s="67" cm="1">
        <f t="array" aca="1" ref="M16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65" s="67" cm="1">
        <f t="array" aca="1" ref="N16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65" s="67" cm="1">
        <f t="array" aca="1" ref="O16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65" s="67" cm="1">
        <f t="array" aca="1" ref="P16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65" s="67" cm="1">
        <f t="array" aca="1" ref="Q16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65" s="67" cm="1">
        <f t="array" aca="1" ref="R16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65" s="67" cm="1">
        <f t="array" aca="1" ref="S16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65" s="67" cm="1">
        <f t="array" aca="1" ref="T16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65" s="67" cm="1">
        <f t="array" aca="1" ref="U16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65" s="67" cm="1">
        <f t="array" aca="1" ref="V16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65" s="67" cm="1">
        <f t="array" aca="1" ref="W16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65" s="67" cm="1">
        <f t="array" aca="1" ref="X16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65" s="67" cm="1">
        <f t="array" aca="1" ref="Y16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65" s="67" cm="1">
        <f t="array" aca="1" ref="Z16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65" s="67" cm="1">
        <f t="array" aca="1" ref="AA16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65" s="67" cm="1">
        <f t="array" aca="1" ref="AB16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65" s="67" cm="1">
        <f t="array" aca="1" ref="AC16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65" s="67" cm="1">
        <f t="array" aca="1" ref="AD16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65" s="67" cm="1">
        <f t="array" aca="1" ref="AE16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65" s="67" cm="1">
        <f t="array" aca="1" ref="AF16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65" s="67" cm="1">
        <f t="array" aca="1" ref="AG16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65" s="67" cm="1">
        <f t="array" aca="1" ref="AH16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65" s="67" cm="1">
        <f t="array" aca="1" ref="AI16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65" s="67" cm="1">
        <f t="array" aca="1" ref="AJ16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65" s="67" cm="1">
        <f t="array" aca="1" ref="AK16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65" s="67" cm="1">
        <f t="array" aca="1" ref="AL16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65" s="67" cm="1">
        <f t="array" aca="1" ref="AM16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65" s="67" cm="1">
        <f t="array" aca="1" ref="AN16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65" s="67" cm="1">
        <f t="array" aca="1" ref="AO16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65" s="67" cm="1">
        <f t="array" aca="1" ref="AP16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65" s="67" cm="1">
        <f t="array" aca="1" ref="AQ16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65" s="67" cm="1">
        <f t="array" aca="1" ref="AR16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65" s="67" cm="1">
        <f t="array" aca="1" ref="AS16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65" s="67" cm="1">
        <f t="array" aca="1" ref="AT16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65" s="67" cm="1">
        <f t="array" aca="1" ref="AU16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65" s="67" cm="1">
        <f t="array" aca="1" ref="AV16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65" s="67" cm="1">
        <f t="array" aca="1" ref="AW16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65" s="67" cm="1">
        <f t="array" aca="1" ref="AX16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65" s="67" cm="1">
        <f t="array" aca="1" ref="AY16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65" s="67" cm="1">
        <f t="array" aca="1" ref="AZ16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65" s="67" cm="1">
        <f t="array" aca="1" ref="BA16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66" spans="1:53" x14ac:dyDescent="0.3">
      <c r="A166" s="78" t="str">
        <f>IFERROR(Mérföldkövek[[#This Row],[Feladat ID]],"")</f>
        <v>-</v>
      </c>
      <c r="B166" s="70" t="str">
        <f>IFERROR(Mérföldkövek[[#This Row],[Feladat leírás]],"")</f>
        <v/>
      </c>
      <c r="C166" s="71" t="str">
        <f ca="1">IFERROR(Mérföldkövek[[#This Row],[Kezdés]],"")</f>
        <v/>
      </c>
      <c r="D166" s="71" t="str">
        <f ca="1">IFERROR(Mérföldkövek[[#This Row],[Befejezés]],"")</f>
        <v/>
      </c>
      <c r="E166" s="70" t="str">
        <f>IFERROR(Mérföldkövek[[#This Row],[Kockázat]],"")</f>
        <v/>
      </c>
      <c r="F166" s="70" t="str">
        <f>IFERROR(Mérföldkövek[[#This Row],[Részleg 02]],"")</f>
        <v/>
      </c>
      <c r="G166" s="70" t="str">
        <f>IFERROR(Mérföldkövek[[#This Row],[Részleg 01]],"")</f>
        <v/>
      </c>
      <c r="H166" s="82" t="str">
        <f>IFERROR(Mérföldkövek[[#This Row],[Volumen]],"")</f>
        <v/>
      </c>
      <c r="I166" s="70" t="str">
        <f>IFERROR(Mérföldkövek[[#This Row],[Humánerő]],"")</f>
        <v/>
      </c>
      <c r="J166" s="80" t="str">
        <f>IFERROR(Mérföldkövek[[#This Row],[Egység idő]],"")</f>
        <v/>
      </c>
      <c r="K166" s="80">
        <f>IFERROR(Mérföldkövek[[#This Row],[Tervezett Munkaidő]],"")</f>
        <v>0</v>
      </c>
      <c r="L166" s="67" cm="1">
        <f t="array" aca="1" ref="L16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66" s="67" cm="1">
        <f t="array" aca="1" ref="M16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66" s="67" cm="1">
        <f t="array" aca="1" ref="N16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66" s="67" cm="1">
        <f t="array" aca="1" ref="O16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66" s="67" cm="1">
        <f t="array" aca="1" ref="P16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66" s="67" cm="1">
        <f t="array" aca="1" ref="Q16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66" s="67" cm="1">
        <f t="array" aca="1" ref="R16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66" s="67" cm="1">
        <f t="array" aca="1" ref="S16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66" s="67" cm="1">
        <f t="array" aca="1" ref="T16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66" s="67" cm="1">
        <f t="array" aca="1" ref="U16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66" s="67" cm="1">
        <f t="array" aca="1" ref="V16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66" s="67" cm="1">
        <f t="array" aca="1" ref="W16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66" s="67" cm="1">
        <f t="array" aca="1" ref="X16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66" s="67" cm="1">
        <f t="array" aca="1" ref="Y16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66" s="67" cm="1">
        <f t="array" aca="1" ref="Z16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66" s="67" cm="1">
        <f t="array" aca="1" ref="AA16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66" s="67" cm="1">
        <f t="array" aca="1" ref="AB16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66" s="67" cm="1">
        <f t="array" aca="1" ref="AC16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66" s="67" cm="1">
        <f t="array" aca="1" ref="AD16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66" s="67" cm="1">
        <f t="array" aca="1" ref="AE16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66" s="67" cm="1">
        <f t="array" aca="1" ref="AF16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66" s="67" cm="1">
        <f t="array" aca="1" ref="AG16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66" s="67" cm="1">
        <f t="array" aca="1" ref="AH16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66" s="67" cm="1">
        <f t="array" aca="1" ref="AI16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66" s="67" cm="1">
        <f t="array" aca="1" ref="AJ16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66" s="67" cm="1">
        <f t="array" aca="1" ref="AK16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66" s="67" cm="1">
        <f t="array" aca="1" ref="AL16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66" s="67" cm="1">
        <f t="array" aca="1" ref="AM16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66" s="67" cm="1">
        <f t="array" aca="1" ref="AN16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66" s="67" cm="1">
        <f t="array" aca="1" ref="AO16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66" s="67" cm="1">
        <f t="array" aca="1" ref="AP16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66" s="67" cm="1">
        <f t="array" aca="1" ref="AQ16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66" s="67" cm="1">
        <f t="array" aca="1" ref="AR16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66" s="67" cm="1">
        <f t="array" aca="1" ref="AS16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66" s="67" cm="1">
        <f t="array" aca="1" ref="AT16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66" s="67" cm="1">
        <f t="array" aca="1" ref="AU16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66" s="67" cm="1">
        <f t="array" aca="1" ref="AV16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66" s="67" cm="1">
        <f t="array" aca="1" ref="AW16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66" s="67" cm="1">
        <f t="array" aca="1" ref="AX16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66" s="67" cm="1">
        <f t="array" aca="1" ref="AY16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66" s="67" cm="1">
        <f t="array" aca="1" ref="AZ16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66" s="67" cm="1">
        <f t="array" aca="1" ref="BA16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67" spans="1:53" x14ac:dyDescent="0.3">
      <c r="A167" s="78" t="str">
        <f>IFERROR(Mérföldkövek[[#This Row],[Feladat ID]],"")</f>
        <v>-</v>
      </c>
      <c r="B167" s="70" t="str">
        <f>IFERROR(Mérföldkövek[[#This Row],[Feladat leírás]],"")</f>
        <v/>
      </c>
      <c r="C167" s="71" t="str">
        <f ca="1">IFERROR(Mérföldkövek[[#This Row],[Kezdés]],"")</f>
        <v/>
      </c>
      <c r="D167" s="71" t="str">
        <f ca="1">IFERROR(Mérföldkövek[[#This Row],[Befejezés]],"")</f>
        <v/>
      </c>
      <c r="E167" s="70" t="str">
        <f>IFERROR(Mérföldkövek[[#This Row],[Kockázat]],"")</f>
        <v/>
      </c>
      <c r="F167" s="70" t="str">
        <f>IFERROR(Mérföldkövek[[#This Row],[Részleg 02]],"")</f>
        <v/>
      </c>
      <c r="G167" s="70" t="str">
        <f>IFERROR(Mérföldkövek[[#This Row],[Részleg 01]],"")</f>
        <v/>
      </c>
      <c r="H167" s="82" t="str">
        <f>IFERROR(Mérföldkövek[[#This Row],[Volumen]],"")</f>
        <v/>
      </c>
      <c r="I167" s="70" t="str">
        <f>IFERROR(Mérföldkövek[[#This Row],[Humánerő]],"")</f>
        <v/>
      </c>
      <c r="J167" s="80" t="str">
        <f>IFERROR(Mérföldkövek[[#This Row],[Egység idő]],"")</f>
        <v/>
      </c>
      <c r="K167" s="80">
        <f>IFERROR(Mérföldkövek[[#This Row],[Tervezett Munkaidő]],"")</f>
        <v>0</v>
      </c>
      <c r="L167" s="67" cm="1">
        <f t="array" aca="1" ref="L16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67" s="67" cm="1">
        <f t="array" aca="1" ref="M16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67" s="67" cm="1">
        <f t="array" aca="1" ref="N16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67" s="67" cm="1">
        <f t="array" aca="1" ref="O16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67" s="67" cm="1">
        <f t="array" aca="1" ref="P16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67" s="67" cm="1">
        <f t="array" aca="1" ref="Q16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67" s="67" cm="1">
        <f t="array" aca="1" ref="R16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67" s="67" cm="1">
        <f t="array" aca="1" ref="S16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67" s="67" cm="1">
        <f t="array" aca="1" ref="T16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67" s="67" cm="1">
        <f t="array" aca="1" ref="U16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67" s="67" cm="1">
        <f t="array" aca="1" ref="V16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67" s="67" cm="1">
        <f t="array" aca="1" ref="W16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67" s="67" cm="1">
        <f t="array" aca="1" ref="X16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67" s="67" cm="1">
        <f t="array" aca="1" ref="Y16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67" s="67" cm="1">
        <f t="array" aca="1" ref="Z16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67" s="67" cm="1">
        <f t="array" aca="1" ref="AA16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67" s="67" cm="1">
        <f t="array" aca="1" ref="AB16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67" s="67" cm="1">
        <f t="array" aca="1" ref="AC16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67" s="67" cm="1">
        <f t="array" aca="1" ref="AD16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67" s="67" cm="1">
        <f t="array" aca="1" ref="AE16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67" s="67" cm="1">
        <f t="array" aca="1" ref="AF16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67" s="67" cm="1">
        <f t="array" aca="1" ref="AG16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67" s="67" cm="1">
        <f t="array" aca="1" ref="AH16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67" s="67" cm="1">
        <f t="array" aca="1" ref="AI16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67" s="67" cm="1">
        <f t="array" aca="1" ref="AJ16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67" s="67" cm="1">
        <f t="array" aca="1" ref="AK16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67" s="67" cm="1">
        <f t="array" aca="1" ref="AL16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67" s="67" cm="1">
        <f t="array" aca="1" ref="AM16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67" s="67" cm="1">
        <f t="array" aca="1" ref="AN16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67" s="67" cm="1">
        <f t="array" aca="1" ref="AO16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67" s="67" cm="1">
        <f t="array" aca="1" ref="AP16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67" s="67" cm="1">
        <f t="array" aca="1" ref="AQ16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67" s="67" cm="1">
        <f t="array" aca="1" ref="AR16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67" s="67" cm="1">
        <f t="array" aca="1" ref="AS16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67" s="67" cm="1">
        <f t="array" aca="1" ref="AT16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67" s="67" cm="1">
        <f t="array" aca="1" ref="AU16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67" s="67" cm="1">
        <f t="array" aca="1" ref="AV16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67" s="67" cm="1">
        <f t="array" aca="1" ref="AW16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67" s="67" cm="1">
        <f t="array" aca="1" ref="AX16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67" s="67" cm="1">
        <f t="array" aca="1" ref="AY16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67" s="67" cm="1">
        <f t="array" aca="1" ref="AZ16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67" s="67" cm="1">
        <f t="array" aca="1" ref="BA16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68" spans="1:53" x14ac:dyDescent="0.3">
      <c r="A168" s="78" t="str">
        <f>IFERROR(Mérföldkövek[[#This Row],[Feladat ID]],"")</f>
        <v>-</v>
      </c>
      <c r="B168" s="70" t="str">
        <f>IFERROR(Mérföldkövek[[#This Row],[Feladat leírás]],"")</f>
        <v/>
      </c>
      <c r="C168" s="71" t="str">
        <f ca="1">IFERROR(Mérföldkövek[[#This Row],[Kezdés]],"")</f>
        <v/>
      </c>
      <c r="D168" s="71" t="str">
        <f ca="1">IFERROR(Mérföldkövek[[#This Row],[Befejezés]],"")</f>
        <v/>
      </c>
      <c r="E168" s="70" t="str">
        <f>IFERROR(Mérföldkövek[[#This Row],[Kockázat]],"")</f>
        <v/>
      </c>
      <c r="F168" s="70" t="str">
        <f>IFERROR(Mérföldkövek[[#This Row],[Részleg 02]],"")</f>
        <v/>
      </c>
      <c r="G168" s="70" t="str">
        <f>IFERROR(Mérföldkövek[[#This Row],[Részleg 01]],"")</f>
        <v/>
      </c>
      <c r="H168" s="82" t="str">
        <f>IFERROR(Mérföldkövek[[#This Row],[Volumen]],"")</f>
        <v/>
      </c>
      <c r="I168" s="70" t="str">
        <f>IFERROR(Mérföldkövek[[#This Row],[Humánerő]],"")</f>
        <v/>
      </c>
      <c r="J168" s="80" t="str">
        <f>IFERROR(Mérföldkövek[[#This Row],[Egység idő]],"")</f>
        <v/>
      </c>
      <c r="K168" s="80">
        <f>IFERROR(Mérföldkövek[[#This Row],[Tervezett Munkaidő]],"")</f>
        <v>0</v>
      </c>
      <c r="L168" s="67" cm="1">
        <f t="array" aca="1" ref="L16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68" s="67" cm="1">
        <f t="array" aca="1" ref="M16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68" s="67" cm="1">
        <f t="array" aca="1" ref="N16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68" s="67" cm="1">
        <f t="array" aca="1" ref="O16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68" s="67" cm="1">
        <f t="array" aca="1" ref="P16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68" s="67" cm="1">
        <f t="array" aca="1" ref="Q16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68" s="67" cm="1">
        <f t="array" aca="1" ref="R16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68" s="67" cm="1">
        <f t="array" aca="1" ref="S16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68" s="67" cm="1">
        <f t="array" aca="1" ref="T16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68" s="67" cm="1">
        <f t="array" aca="1" ref="U16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68" s="67" cm="1">
        <f t="array" aca="1" ref="V16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68" s="67" cm="1">
        <f t="array" aca="1" ref="W16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68" s="67" cm="1">
        <f t="array" aca="1" ref="X16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68" s="67" cm="1">
        <f t="array" aca="1" ref="Y16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68" s="67" cm="1">
        <f t="array" aca="1" ref="Z16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68" s="67" cm="1">
        <f t="array" aca="1" ref="AA16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68" s="67" cm="1">
        <f t="array" aca="1" ref="AB16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68" s="67" cm="1">
        <f t="array" aca="1" ref="AC16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68" s="67" cm="1">
        <f t="array" aca="1" ref="AD16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68" s="67" cm="1">
        <f t="array" aca="1" ref="AE16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68" s="67" cm="1">
        <f t="array" aca="1" ref="AF16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68" s="67" cm="1">
        <f t="array" aca="1" ref="AG16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68" s="67" cm="1">
        <f t="array" aca="1" ref="AH16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68" s="67" cm="1">
        <f t="array" aca="1" ref="AI16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68" s="67" cm="1">
        <f t="array" aca="1" ref="AJ16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68" s="67" cm="1">
        <f t="array" aca="1" ref="AK16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68" s="67" cm="1">
        <f t="array" aca="1" ref="AL16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68" s="67" cm="1">
        <f t="array" aca="1" ref="AM16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68" s="67" cm="1">
        <f t="array" aca="1" ref="AN16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68" s="67" cm="1">
        <f t="array" aca="1" ref="AO16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68" s="67" cm="1">
        <f t="array" aca="1" ref="AP16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68" s="67" cm="1">
        <f t="array" aca="1" ref="AQ16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68" s="67" cm="1">
        <f t="array" aca="1" ref="AR16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68" s="67" cm="1">
        <f t="array" aca="1" ref="AS16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68" s="67" cm="1">
        <f t="array" aca="1" ref="AT16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68" s="67" cm="1">
        <f t="array" aca="1" ref="AU16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68" s="67" cm="1">
        <f t="array" aca="1" ref="AV16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68" s="67" cm="1">
        <f t="array" aca="1" ref="AW16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68" s="67" cm="1">
        <f t="array" aca="1" ref="AX16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68" s="67" cm="1">
        <f t="array" aca="1" ref="AY16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68" s="67" cm="1">
        <f t="array" aca="1" ref="AZ16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68" s="67" cm="1">
        <f t="array" aca="1" ref="BA16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69" spans="1:53" x14ac:dyDescent="0.3">
      <c r="A169" s="78" t="str">
        <f>IFERROR(Mérföldkövek[[#This Row],[Feladat ID]],"")</f>
        <v>-</v>
      </c>
      <c r="B169" s="70" t="str">
        <f>IFERROR(Mérföldkövek[[#This Row],[Feladat leírás]],"")</f>
        <v/>
      </c>
      <c r="C169" s="71" t="str">
        <f ca="1">IFERROR(Mérföldkövek[[#This Row],[Kezdés]],"")</f>
        <v/>
      </c>
      <c r="D169" s="71" t="str">
        <f ca="1">IFERROR(Mérföldkövek[[#This Row],[Befejezés]],"")</f>
        <v/>
      </c>
      <c r="E169" s="70" t="str">
        <f>IFERROR(Mérföldkövek[[#This Row],[Kockázat]],"")</f>
        <v/>
      </c>
      <c r="F169" s="70" t="str">
        <f>IFERROR(Mérföldkövek[[#This Row],[Részleg 02]],"")</f>
        <v/>
      </c>
      <c r="G169" s="70" t="str">
        <f>IFERROR(Mérföldkövek[[#This Row],[Részleg 01]],"")</f>
        <v/>
      </c>
      <c r="H169" s="82" t="str">
        <f>IFERROR(Mérföldkövek[[#This Row],[Volumen]],"")</f>
        <v/>
      </c>
      <c r="I169" s="70" t="str">
        <f>IFERROR(Mérföldkövek[[#This Row],[Humánerő]],"")</f>
        <v/>
      </c>
      <c r="J169" s="80" t="str">
        <f>IFERROR(Mérföldkövek[[#This Row],[Egység idő]],"")</f>
        <v/>
      </c>
      <c r="K169" s="80">
        <f>IFERROR(Mérföldkövek[[#This Row],[Tervezett Munkaidő]],"")</f>
        <v>0</v>
      </c>
      <c r="L169" s="67" cm="1">
        <f t="array" aca="1" ref="L16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69" s="67" cm="1">
        <f t="array" aca="1" ref="M16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69" s="67" cm="1">
        <f t="array" aca="1" ref="N16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69" s="67" cm="1">
        <f t="array" aca="1" ref="O16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69" s="67" cm="1">
        <f t="array" aca="1" ref="P16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69" s="67" cm="1">
        <f t="array" aca="1" ref="Q16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69" s="67" cm="1">
        <f t="array" aca="1" ref="R16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69" s="67" cm="1">
        <f t="array" aca="1" ref="S16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69" s="67" cm="1">
        <f t="array" aca="1" ref="T16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69" s="67" cm="1">
        <f t="array" aca="1" ref="U16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69" s="67" cm="1">
        <f t="array" aca="1" ref="V16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69" s="67" cm="1">
        <f t="array" aca="1" ref="W16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69" s="67" cm="1">
        <f t="array" aca="1" ref="X16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69" s="67" cm="1">
        <f t="array" aca="1" ref="Y16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69" s="67" cm="1">
        <f t="array" aca="1" ref="Z16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69" s="67" cm="1">
        <f t="array" aca="1" ref="AA16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69" s="67" cm="1">
        <f t="array" aca="1" ref="AB16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69" s="67" cm="1">
        <f t="array" aca="1" ref="AC16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69" s="67" cm="1">
        <f t="array" aca="1" ref="AD16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69" s="67" cm="1">
        <f t="array" aca="1" ref="AE16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69" s="67" cm="1">
        <f t="array" aca="1" ref="AF16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69" s="67" cm="1">
        <f t="array" aca="1" ref="AG16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69" s="67" cm="1">
        <f t="array" aca="1" ref="AH16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69" s="67" cm="1">
        <f t="array" aca="1" ref="AI16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69" s="67" cm="1">
        <f t="array" aca="1" ref="AJ16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69" s="67" cm="1">
        <f t="array" aca="1" ref="AK16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69" s="67" cm="1">
        <f t="array" aca="1" ref="AL16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69" s="67" cm="1">
        <f t="array" aca="1" ref="AM16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69" s="67" cm="1">
        <f t="array" aca="1" ref="AN16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69" s="67" cm="1">
        <f t="array" aca="1" ref="AO16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69" s="67" cm="1">
        <f t="array" aca="1" ref="AP16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69" s="67" cm="1">
        <f t="array" aca="1" ref="AQ16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69" s="67" cm="1">
        <f t="array" aca="1" ref="AR16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69" s="67" cm="1">
        <f t="array" aca="1" ref="AS16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69" s="67" cm="1">
        <f t="array" aca="1" ref="AT16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69" s="67" cm="1">
        <f t="array" aca="1" ref="AU16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69" s="67" cm="1">
        <f t="array" aca="1" ref="AV16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69" s="67" cm="1">
        <f t="array" aca="1" ref="AW16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69" s="67" cm="1">
        <f t="array" aca="1" ref="AX16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69" s="67" cm="1">
        <f t="array" aca="1" ref="AY16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69" s="67" cm="1">
        <f t="array" aca="1" ref="AZ16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69" s="67" cm="1">
        <f t="array" aca="1" ref="BA16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70" spans="1:53" x14ac:dyDescent="0.3">
      <c r="A170" s="78" t="str">
        <f>IFERROR(Mérföldkövek[[#This Row],[Feladat ID]],"")</f>
        <v>-</v>
      </c>
      <c r="B170" s="70" t="str">
        <f>IFERROR(Mérföldkövek[[#This Row],[Feladat leírás]],"")</f>
        <v/>
      </c>
      <c r="C170" s="71" t="str">
        <f ca="1">IFERROR(Mérföldkövek[[#This Row],[Kezdés]],"")</f>
        <v/>
      </c>
      <c r="D170" s="71" t="str">
        <f ca="1">IFERROR(Mérföldkövek[[#This Row],[Befejezés]],"")</f>
        <v/>
      </c>
      <c r="E170" s="70" t="str">
        <f>IFERROR(Mérföldkövek[[#This Row],[Kockázat]],"")</f>
        <v/>
      </c>
      <c r="F170" s="70" t="str">
        <f>IFERROR(Mérföldkövek[[#This Row],[Részleg 02]],"")</f>
        <v/>
      </c>
      <c r="G170" s="70" t="str">
        <f>IFERROR(Mérföldkövek[[#This Row],[Részleg 01]],"")</f>
        <v/>
      </c>
      <c r="H170" s="82" t="str">
        <f>IFERROR(Mérföldkövek[[#This Row],[Volumen]],"")</f>
        <v/>
      </c>
      <c r="I170" s="70" t="str">
        <f>IFERROR(Mérföldkövek[[#This Row],[Humánerő]],"")</f>
        <v/>
      </c>
      <c r="J170" s="80" t="str">
        <f>IFERROR(Mérföldkövek[[#This Row],[Egység idő]],"")</f>
        <v/>
      </c>
      <c r="K170" s="80">
        <f>IFERROR(Mérföldkövek[[#This Row],[Tervezett Munkaidő]],"")</f>
        <v>0</v>
      </c>
      <c r="L170" s="67" cm="1">
        <f t="array" aca="1" ref="L17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70" s="67" cm="1">
        <f t="array" aca="1" ref="M17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70" s="67" cm="1">
        <f t="array" aca="1" ref="N17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70" s="67" cm="1">
        <f t="array" aca="1" ref="O17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70" s="67" cm="1">
        <f t="array" aca="1" ref="P17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70" s="67" cm="1">
        <f t="array" aca="1" ref="Q17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70" s="67" cm="1">
        <f t="array" aca="1" ref="R17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70" s="67" cm="1">
        <f t="array" aca="1" ref="S17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70" s="67" cm="1">
        <f t="array" aca="1" ref="T17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70" s="67" cm="1">
        <f t="array" aca="1" ref="U17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70" s="67" cm="1">
        <f t="array" aca="1" ref="V17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70" s="67" cm="1">
        <f t="array" aca="1" ref="W17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70" s="67" cm="1">
        <f t="array" aca="1" ref="X17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70" s="67" cm="1">
        <f t="array" aca="1" ref="Y17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70" s="67" cm="1">
        <f t="array" aca="1" ref="Z17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70" s="67" cm="1">
        <f t="array" aca="1" ref="AA17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70" s="67" cm="1">
        <f t="array" aca="1" ref="AB17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70" s="67" cm="1">
        <f t="array" aca="1" ref="AC17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70" s="67" cm="1">
        <f t="array" aca="1" ref="AD17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70" s="67" cm="1">
        <f t="array" aca="1" ref="AE17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70" s="67" cm="1">
        <f t="array" aca="1" ref="AF17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70" s="67" cm="1">
        <f t="array" aca="1" ref="AG17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70" s="67" cm="1">
        <f t="array" aca="1" ref="AH17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70" s="67" cm="1">
        <f t="array" aca="1" ref="AI17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70" s="67" cm="1">
        <f t="array" aca="1" ref="AJ17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70" s="67" cm="1">
        <f t="array" aca="1" ref="AK17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70" s="67" cm="1">
        <f t="array" aca="1" ref="AL17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70" s="67" cm="1">
        <f t="array" aca="1" ref="AM17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70" s="67" cm="1">
        <f t="array" aca="1" ref="AN17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70" s="67" cm="1">
        <f t="array" aca="1" ref="AO17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70" s="67" cm="1">
        <f t="array" aca="1" ref="AP17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70" s="67" cm="1">
        <f t="array" aca="1" ref="AQ17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70" s="67" cm="1">
        <f t="array" aca="1" ref="AR17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70" s="67" cm="1">
        <f t="array" aca="1" ref="AS17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70" s="67" cm="1">
        <f t="array" aca="1" ref="AT17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70" s="67" cm="1">
        <f t="array" aca="1" ref="AU17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70" s="67" cm="1">
        <f t="array" aca="1" ref="AV17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70" s="67" cm="1">
        <f t="array" aca="1" ref="AW17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70" s="67" cm="1">
        <f t="array" aca="1" ref="AX17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70" s="67" cm="1">
        <f t="array" aca="1" ref="AY17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70" s="67" cm="1">
        <f t="array" aca="1" ref="AZ17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70" s="67" cm="1">
        <f t="array" aca="1" ref="BA17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71" spans="1:53" x14ac:dyDescent="0.3">
      <c r="A171" s="78" t="str">
        <f>IFERROR(Mérföldkövek[[#This Row],[Feladat ID]],"")</f>
        <v>-</v>
      </c>
      <c r="B171" s="70" t="str">
        <f>IFERROR(Mérföldkövek[[#This Row],[Feladat leírás]],"")</f>
        <v/>
      </c>
      <c r="C171" s="71" t="str">
        <f ca="1">IFERROR(Mérföldkövek[[#This Row],[Kezdés]],"")</f>
        <v/>
      </c>
      <c r="D171" s="71" t="str">
        <f ca="1">IFERROR(Mérföldkövek[[#This Row],[Befejezés]],"")</f>
        <v/>
      </c>
      <c r="E171" s="70" t="str">
        <f>IFERROR(Mérföldkövek[[#This Row],[Kockázat]],"")</f>
        <v/>
      </c>
      <c r="F171" s="70" t="str">
        <f>IFERROR(Mérföldkövek[[#This Row],[Részleg 02]],"")</f>
        <v/>
      </c>
      <c r="G171" s="70" t="str">
        <f>IFERROR(Mérföldkövek[[#This Row],[Részleg 01]],"")</f>
        <v/>
      </c>
      <c r="H171" s="82" t="str">
        <f>IFERROR(Mérföldkövek[[#This Row],[Volumen]],"")</f>
        <v/>
      </c>
      <c r="I171" s="70" t="str">
        <f>IFERROR(Mérföldkövek[[#This Row],[Humánerő]],"")</f>
        <v/>
      </c>
      <c r="J171" s="80" t="str">
        <f>IFERROR(Mérföldkövek[[#This Row],[Egység idő]],"")</f>
        <v/>
      </c>
      <c r="K171" s="80">
        <f>IFERROR(Mérföldkövek[[#This Row],[Tervezett Munkaidő]],"")</f>
        <v>0</v>
      </c>
      <c r="L171" s="67" cm="1">
        <f t="array" aca="1" ref="L17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71" s="67" cm="1">
        <f t="array" aca="1" ref="M17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71" s="67" cm="1">
        <f t="array" aca="1" ref="N17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71" s="67" cm="1">
        <f t="array" aca="1" ref="O17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71" s="67" cm="1">
        <f t="array" aca="1" ref="P17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71" s="67" cm="1">
        <f t="array" aca="1" ref="Q17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71" s="67" cm="1">
        <f t="array" aca="1" ref="R17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71" s="67" cm="1">
        <f t="array" aca="1" ref="S17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71" s="67" cm="1">
        <f t="array" aca="1" ref="T17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71" s="67" cm="1">
        <f t="array" aca="1" ref="U17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71" s="67" cm="1">
        <f t="array" aca="1" ref="V17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71" s="67" cm="1">
        <f t="array" aca="1" ref="W17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71" s="67" cm="1">
        <f t="array" aca="1" ref="X17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71" s="67" cm="1">
        <f t="array" aca="1" ref="Y17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71" s="67" cm="1">
        <f t="array" aca="1" ref="Z17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71" s="67" cm="1">
        <f t="array" aca="1" ref="AA17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71" s="67" cm="1">
        <f t="array" aca="1" ref="AB17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71" s="67" cm="1">
        <f t="array" aca="1" ref="AC17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71" s="67" cm="1">
        <f t="array" aca="1" ref="AD17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71" s="67" cm="1">
        <f t="array" aca="1" ref="AE17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71" s="67" cm="1">
        <f t="array" aca="1" ref="AF17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71" s="67" cm="1">
        <f t="array" aca="1" ref="AG17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71" s="67" cm="1">
        <f t="array" aca="1" ref="AH17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71" s="67" cm="1">
        <f t="array" aca="1" ref="AI17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71" s="67" cm="1">
        <f t="array" aca="1" ref="AJ17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71" s="67" cm="1">
        <f t="array" aca="1" ref="AK17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71" s="67" cm="1">
        <f t="array" aca="1" ref="AL17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71" s="67" cm="1">
        <f t="array" aca="1" ref="AM17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71" s="67" cm="1">
        <f t="array" aca="1" ref="AN17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71" s="67" cm="1">
        <f t="array" aca="1" ref="AO17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71" s="67" cm="1">
        <f t="array" aca="1" ref="AP17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71" s="67" cm="1">
        <f t="array" aca="1" ref="AQ17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71" s="67" cm="1">
        <f t="array" aca="1" ref="AR17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71" s="67" cm="1">
        <f t="array" aca="1" ref="AS17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71" s="67" cm="1">
        <f t="array" aca="1" ref="AT17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71" s="67" cm="1">
        <f t="array" aca="1" ref="AU17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71" s="67" cm="1">
        <f t="array" aca="1" ref="AV17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71" s="67" cm="1">
        <f t="array" aca="1" ref="AW17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71" s="67" cm="1">
        <f t="array" aca="1" ref="AX17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71" s="67" cm="1">
        <f t="array" aca="1" ref="AY17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71" s="67" cm="1">
        <f t="array" aca="1" ref="AZ17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71" s="67" cm="1">
        <f t="array" aca="1" ref="BA17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72" spans="1:53" x14ac:dyDescent="0.3">
      <c r="A172" s="78" t="str">
        <f>IFERROR(Mérföldkövek[[#This Row],[Feladat ID]],"")</f>
        <v>-</v>
      </c>
      <c r="B172" s="70" t="str">
        <f>IFERROR(Mérföldkövek[[#This Row],[Feladat leírás]],"")</f>
        <v/>
      </c>
      <c r="C172" s="71" t="str">
        <f ca="1">IFERROR(Mérföldkövek[[#This Row],[Kezdés]],"")</f>
        <v/>
      </c>
      <c r="D172" s="71" t="str">
        <f ca="1">IFERROR(Mérföldkövek[[#This Row],[Befejezés]],"")</f>
        <v/>
      </c>
      <c r="E172" s="70" t="str">
        <f>IFERROR(Mérföldkövek[[#This Row],[Kockázat]],"")</f>
        <v/>
      </c>
      <c r="F172" s="70" t="str">
        <f>IFERROR(Mérföldkövek[[#This Row],[Részleg 02]],"")</f>
        <v/>
      </c>
      <c r="G172" s="70" t="str">
        <f>IFERROR(Mérföldkövek[[#This Row],[Részleg 01]],"")</f>
        <v/>
      </c>
      <c r="H172" s="82" t="str">
        <f>IFERROR(Mérföldkövek[[#This Row],[Volumen]],"")</f>
        <v/>
      </c>
      <c r="I172" s="70" t="str">
        <f>IFERROR(Mérföldkövek[[#This Row],[Humánerő]],"")</f>
        <v/>
      </c>
      <c r="J172" s="80" t="str">
        <f>IFERROR(Mérföldkövek[[#This Row],[Egység idő]],"")</f>
        <v/>
      </c>
      <c r="K172" s="80">
        <f>IFERROR(Mérföldkövek[[#This Row],[Tervezett Munkaidő]],"")</f>
        <v>0</v>
      </c>
      <c r="L172" s="67" cm="1">
        <f t="array" aca="1" ref="L17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72" s="67" cm="1">
        <f t="array" aca="1" ref="M17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72" s="67" cm="1">
        <f t="array" aca="1" ref="N17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72" s="67" cm="1">
        <f t="array" aca="1" ref="O17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72" s="67" cm="1">
        <f t="array" aca="1" ref="P17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72" s="67" cm="1">
        <f t="array" aca="1" ref="Q17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72" s="67" cm="1">
        <f t="array" aca="1" ref="R17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72" s="67" cm="1">
        <f t="array" aca="1" ref="S17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72" s="67" cm="1">
        <f t="array" aca="1" ref="T17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72" s="67" cm="1">
        <f t="array" aca="1" ref="U17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72" s="67" cm="1">
        <f t="array" aca="1" ref="V17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72" s="67" cm="1">
        <f t="array" aca="1" ref="W17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72" s="67" cm="1">
        <f t="array" aca="1" ref="X17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72" s="67" cm="1">
        <f t="array" aca="1" ref="Y17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72" s="67" cm="1">
        <f t="array" aca="1" ref="Z17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72" s="67" cm="1">
        <f t="array" aca="1" ref="AA17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72" s="67" cm="1">
        <f t="array" aca="1" ref="AB17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72" s="67" cm="1">
        <f t="array" aca="1" ref="AC17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72" s="67" cm="1">
        <f t="array" aca="1" ref="AD17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72" s="67" cm="1">
        <f t="array" aca="1" ref="AE17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72" s="67" cm="1">
        <f t="array" aca="1" ref="AF17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72" s="67" cm="1">
        <f t="array" aca="1" ref="AG17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72" s="67" cm="1">
        <f t="array" aca="1" ref="AH17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72" s="67" cm="1">
        <f t="array" aca="1" ref="AI17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72" s="67" cm="1">
        <f t="array" aca="1" ref="AJ17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72" s="67" cm="1">
        <f t="array" aca="1" ref="AK17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72" s="67" cm="1">
        <f t="array" aca="1" ref="AL17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72" s="67" cm="1">
        <f t="array" aca="1" ref="AM17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72" s="67" cm="1">
        <f t="array" aca="1" ref="AN17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72" s="67" cm="1">
        <f t="array" aca="1" ref="AO17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72" s="67" cm="1">
        <f t="array" aca="1" ref="AP17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72" s="67" cm="1">
        <f t="array" aca="1" ref="AQ17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72" s="67" cm="1">
        <f t="array" aca="1" ref="AR17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72" s="67" cm="1">
        <f t="array" aca="1" ref="AS17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72" s="67" cm="1">
        <f t="array" aca="1" ref="AT17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72" s="67" cm="1">
        <f t="array" aca="1" ref="AU17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72" s="67" cm="1">
        <f t="array" aca="1" ref="AV17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72" s="67" cm="1">
        <f t="array" aca="1" ref="AW17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72" s="67" cm="1">
        <f t="array" aca="1" ref="AX17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72" s="67" cm="1">
        <f t="array" aca="1" ref="AY17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72" s="67" cm="1">
        <f t="array" aca="1" ref="AZ17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72" s="67" cm="1">
        <f t="array" aca="1" ref="BA17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73" spans="1:53" x14ac:dyDescent="0.3">
      <c r="A173" s="78" t="str">
        <f>IFERROR(Mérföldkövek[[#This Row],[Feladat ID]],"")</f>
        <v>-</v>
      </c>
      <c r="B173" s="70" t="str">
        <f>IFERROR(Mérföldkövek[[#This Row],[Feladat leírás]],"")</f>
        <v/>
      </c>
      <c r="C173" s="71" t="str">
        <f ca="1">IFERROR(Mérföldkövek[[#This Row],[Kezdés]],"")</f>
        <v/>
      </c>
      <c r="D173" s="71" t="str">
        <f ca="1">IFERROR(Mérföldkövek[[#This Row],[Befejezés]],"")</f>
        <v/>
      </c>
      <c r="E173" s="70" t="str">
        <f>IFERROR(Mérföldkövek[[#This Row],[Kockázat]],"")</f>
        <v/>
      </c>
      <c r="F173" s="70" t="str">
        <f>IFERROR(Mérföldkövek[[#This Row],[Részleg 02]],"")</f>
        <v/>
      </c>
      <c r="G173" s="70" t="str">
        <f>IFERROR(Mérföldkövek[[#This Row],[Részleg 01]],"")</f>
        <v/>
      </c>
      <c r="H173" s="82" t="str">
        <f>IFERROR(Mérföldkövek[[#This Row],[Volumen]],"")</f>
        <v/>
      </c>
      <c r="I173" s="70" t="str">
        <f>IFERROR(Mérföldkövek[[#This Row],[Humánerő]],"")</f>
        <v/>
      </c>
      <c r="J173" s="80" t="str">
        <f>IFERROR(Mérföldkövek[[#This Row],[Egység idő]],"")</f>
        <v/>
      </c>
      <c r="K173" s="80">
        <f>IFERROR(Mérföldkövek[[#This Row],[Tervezett Munkaidő]],"")</f>
        <v>0</v>
      </c>
      <c r="L173" s="67" cm="1">
        <f t="array" aca="1" ref="L17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73" s="67" cm="1">
        <f t="array" aca="1" ref="M17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73" s="67" cm="1">
        <f t="array" aca="1" ref="N17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73" s="67" cm="1">
        <f t="array" aca="1" ref="O17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73" s="67" cm="1">
        <f t="array" aca="1" ref="P17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73" s="67" cm="1">
        <f t="array" aca="1" ref="Q17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73" s="67" cm="1">
        <f t="array" aca="1" ref="R17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73" s="67" cm="1">
        <f t="array" aca="1" ref="S17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73" s="67" cm="1">
        <f t="array" aca="1" ref="T17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73" s="67" cm="1">
        <f t="array" aca="1" ref="U17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73" s="67" cm="1">
        <f t="array" aca="1" ref="V17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73" s="67" cm="1">
        <f t="array" aca="1" ref="W17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73" s="67" cm="1">
        <f t="array" aca="1" ref="X17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73" s="67" cm="1">
        <f t="array" aca="1" ref="Y17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73" s="67" cm="1">
        <f t="array" aca="1" ref="Z17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73" s="67" cm="1">
        <f t="array" aca="1" ref="AA17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73" s="67" cm="1">
        <f t="array" aca="1" ref="AB17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73" s="67" cm="1">
        <f t="array" aca="1" ref="AC17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73" s="67" cm="1">
        <f t="array" aca="1" ref="AD17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73" s="67" cm="1">
        <f t="array" aca="1" ref="AE17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73" s="67" cm="1">
        <f t="array" aca="1" ref="AF17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73" s="67" cm="1">
        <f t="array" aca="1" ref="AG17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73" s="67" cm="1">
        <f t="array" aca="1" ref="AH17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73" s="67" cm="1">
        <f t="array" aca="1" ref="AI17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73" s="67" cm="1">
        <f t="array" aca="1" ref="AJ17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73" s="67" cm="1">
        <f t="array" aca="1" ref="AK17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73" s="67" cm="1">
        <f t="array" aca="1" ref="AL17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73" s="67" cm="1">
        <f t="array" aca="1" ref="AM17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73" s="67" cm="1">
        <f t="array" aca="1" ref="AN17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73" s="67" cm="1">
        <f t="array" aca="1" ref="AO17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73" s="67" cm="1">
        <f t="array" aca="1" ref="AP17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73" s="67" cm="1">
        <f t="array" aca="1" ref="AQ17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73" s="67" cm="1">
        <f t="array" aca="1" ref="AR17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73" s="67" cm="1">
        <f t="array" aca="1" ref="AS17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73" s="67" cm="1">
        <f t="array" aca="1" ref="AT17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73" s="67" cm="1">
        <f t="array" aca="1" ref="AU17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73" s="67" cm="1">
        <f t="array" aca="1" ref="AV17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73" s="67" cm="1">
        <f t="array" aca="1" ref="AW17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73" s="67" cm="1">
        <f t="array" aca="1" ref="AX17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73" s="67" cm="1">
        <f t="array" aca="1" ref="AY17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73" s="67" cm="1">
        <f t="array" aca="1" ref="AZ17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73" s="67" cm="1">
        <f t="array" aca="1" ref="BA17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74" spans="1:53" x14ac:dyDescent="0.3">
      <c r="A174" s="78" t="str">
        <f>IFERROR(Mérföldkövek[[#This Row],[Feladat ID]],"")</f>
        <v>-</v>
      </c>
      <c r="B174" s="70" t="str">
        <f>IFERROR(Mérföldkövek[[#This Row],[Feladat leírás]],"")</f>
        <v/>
      </c>
      <c r="C174" s="71" t="str">
        <f ca="1">IFERROR(Mérföldkövek[[#This Row],[Kezdés]],"")</f>
        <v/>
      </c>
      <c r="D174" s="71" t="str">
        <f ca="1">IFERROR(Mérföldkövek[[#This Row],[Befejezés]],"")</f>
        <v/>
      </c>
      <c r="E174" s="70" t="str">
        <f>IFERROR(Mérföldkövek[[#This Row],[Kockázat]],"")</f>
        <v/>
      </c>
      <c r="F174" s="70" t="str">
        <f>IFERROR(Mérföldkövek[[#This Row],[Részleg 02]],"")</f>
        <v/>
      </c>
      <c r="G174" s="70" t="str">
        <f>IFERROR(Mérföldkövek[[#This Row],[Részleg 01]],"")</f>
        <v/>
      </c>
      <c r="H174" s="82" t="str">
        <f>IFERROR(Mérföldkövek[[#This Row],[Volumen]],"")</f>
        <v/>
      </c>
      <c r="I174" s="70" t="str">
        <f>IFERROR(Mérföldkövek[[#This Row],[Humánerő]],"")</f>
        <v/>
      </c>
      <c r="J174" s="80" t="str">
        <f>IFERROR(Mérföldkövek[[#This Row],[Egység idő]],"")</f>
        <v/>
      </c>
      <c r="K174" s="80">
        <f>IFERROR(Mérföldkövek[[#This Row],[Tervezett Munkaidő]],"")</f>
        <v>0</v>
      </c>
      <c r="L174" s="67" cm="1">
        <f t="array" aca="1" ref="L17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74" s="67" cm="1">
        <f t="array" aca="1" ref="M17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74" s="67" cm="1">
        <f t="array" aca="1" ref="N17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74" s="67" cm="1">
        <f t="array" aca="1" ref="O17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74" s="67" cm="1">
        <f t="array" aca="1" ref="P17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74" s="67" cm="1">
        <f t="array" aca="1" ref="Q17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74" s="67" cm="1">
        <f t="array" aca="1" ref="R17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74" s="67" cm="1">
        <f t="array" aca="1" ref="S17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74" s="67" cm="1">
        <f t="array" aca="1" ref="T17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74" s="67" cm="1">
        <f t="array" aca="1" ref="U17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74" s="67" cm="1">
        <f t="array" aca="1" ref="V17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74" s="67" cm="1">
        <f t="array" aca="1" ref="W17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74" s="67" cm="1">
        <f t="array" aca="1" ref="X17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74" s="67" cm="1">
        <f t="array" aca="1" ref="Y17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74" s="67" cm="1">
        <f t="array" aca="1" ref="Z17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74" s="67" cm="1">
        <f t="array" aca="1" ref="AA17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74" s="67" cm="1">
        <f t="array" aca="1" ref="AB17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74" s="67" cm="1">
        <f t="array" aca="1" ref="AC17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74" s="67" cm="1">
        <f t="array" aca="1" ref="AD17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74" s="67" cm="1">
        <f t="array" aca="1" ref="AE17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74" s="67" cm="1">
        <f t="array" aca="1" ref="AF17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74" s="67" cm="1">
        <f t="array" aca="1" ref="AG17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74" s="67" cm="1">
        <f t="array" aca="1" ref="AH17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74" s="67" cm="1">
        <f t="array" aca="1" ref="AI17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74" s="67" cm="1">
        <f t="array" aca="1" ref="AJ17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74" s="67" cm="1">
        <f t="array" aca="1" ref="AK17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74" s="67" cm="1">
        <f t="array" aca="1" ref="AL17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74" s="67" cm="1">
        <f t="array" aca="1" ref="AM17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74" s="67" cm="1">
        <f t="array" aca="1" ref="AN17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74" s="67" cm="1">
        <f t="array" aca="1" ref="AO17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74" s="67" cm="1">
        <f t="array" aca="1" ref="AP17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74" s="67" cm="1">
        <f t="array" aca="1" ref="AQ17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74" s="67" cm="1">
        <f t="array" aca="1" ref="AR17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74" s="67" cm="1">
        <f t="array" aca="1" ref="AS17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74" s="67" cm="1">
        <f t="array" aca="1" ref="AT17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74" s="67" cm="1">
        <f t="array" aca="1" ref="AU17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74" s="67" cm="1">
        <f t="array" aca="1" ref="AV17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74" s="67" cm="1">
        <f t="array" aca="1" ref="AW17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74" s="67" cm="1">
        <f t="array" aca="1" ref="AX17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74" s="67" cm="1">
        <f t="array" aca="1" ref="AY17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74" s="67" cm="1">
        <f t="array" aca="1" ref="AZ17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74" s="67" cm="1">
        <f t="array" aca="1" ref="BA17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75" spans="1:53" x14ac:dyDescent="0.3">
      <c r="A175" s="78" t="str">
        <f>IFERROR(Mérföldkövek[[#This Row],[Feladat ID]],"")</f>
        <v>-</v>
      </c>
      <c r="B175" s="70" t="str">
        <f>IFERROR(Mérföldkövek[[#This Row],[Feladat leírás]],"")</f>
        <v/>
      </c>
      <c r="C175" s="71" t="str">
        <f ca="1">IFERROR(Mérföldkövek[[#This Row],[Kezdés]],"")</f>
        <v/>
      </c>
      <c r="D175" s="71" t="str">
        <f ca="1">IFERROR(Mérföldkövek[[#This Row],[Befejezés]],"")</f>
        <v/>
      </c>
      <c r="E175" s="70" t="str">
        <f>IFERROR(Mérföldkövek[[#This Row],[Kockázat]],"")</f>
        <v/>
      </c>
      <c r="F175" s="70" t="str">
        <f>IFERROR(Mérföldkövek[[#This Row],[Részleg 02]],"")</f>
        <v/>
      </c>
      <c r="G175" s="70" t="str">
        <f>IFERROR(Mérföldkövek[[#This Row],[Részleg 01]],"")</f>
        <v/>
      </c>
      <c r="H175" s="82" t="str">
        <f>IFERROR(Mérföldkövek[[#This Row],[Volumen]],"")</f>
        <v/>
      </c>
      <c r="I175" s="70" t="str">
        <f>IFERROR(Mérföldkövek[[#This Row],[Humánerő]],"")</f>
        <v/>
      </c>
      <c r="J175" s="80" t="str">
        <f>IFERROR(Mérföldkövek[[#This Row],[Egység idő]],"")</f>
        <v/>
      </c>
      <c r="K175" s="80">
        <f>IFERROR(Mérföldkövek[[#This Row],[Tervezett Munkaidő]],"")</f>
        <v>0</v>
      </c>
      <c r="L175" s="67" cm="1">
        <f t="array" aca="1" ref="L17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75" s="67" cm="1">
        <f t="array" aca="1" ref="M17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75" s="67" cm="1">
        <f t="array" aca="1" ref="N17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75" s="67" cm="1">
        <f t="array" aca="1" ref="O17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75" s="67" cm="1">
        <f t="array" aca="1" ref="P17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75" s="67" cm="1">
        <f t="array" aca="1" ref="Q17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75" s="67" cm="1">
        <f t="array" aca="1" ref="R17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75" s="67" cm="1">
        <f t="array" aca="1" ref="S17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75" s="67" cm="1">
        <f t="array" aca="1" ref="T17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75" s="67" cm="1">
        <f t="array" aca="1" ref="U17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75" s="67" cm="1">
        <f t="array" aca="1" ref="V17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75" s="67" cm="1">
        <f t="array" aca="1" ref="W17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75" s="67" cm="1">
        <f t="array" aca="1" ref="X17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75" s="67" cm="1">
        <f t="array" aca="1" ref="Y17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75" s="67" cm="1">
        <f t="array" aca="1" ref="Z17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75" s="67" cm="1">
        <f t="array" aca="1" ref="AA17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75" s="67" cm="1">
        <f t="array" aca="1" ref="AB17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75" s="67" cm="1">
        <f t="array" aca="1" ref="AC17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75" s="67" cm="1">
        <f t="array" aca="1" ref="AD17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75" s="67" cm="1">
        <f t="array" aca="1" ref="AE17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75" s="67" cm="1">
        <f t="array" aca="1" ref="AF17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75" s="67" cm="1">
        <f t="array" aca="1" ref="AG17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75" s="67" cm="1">
        <f t="array" aca="1" ref="AH17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75" s="67" cm="1">
        <f t="array" aca="1" ref="AI17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75" s="67" cm="1">
        <f t="array" aca="1" ref="AJ17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75" s="67" cm="1">
        <f t="array" aca="1" ref="AK17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75" s="67" cm="1">
        <f t="array" aca="1" ref="AL17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75" s="67" cm="1">
        <f t="array" aca="1" ref="AM17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75" s="67" cm="1">
        <f t="array" aca="1" ref="AN17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75" s="67" cm="1">
        <f t="array" aca="1" ref="AO17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75" s="67" cm="1">
        <f t="array" aca="1" ref="AP17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75" s="67" cm="1">
        <f t="array" aca="1" ref="AQ17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75" s="67" cm="1">
        <f t="array" aca="1" ref="AR17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75" s="67" cm="1">
        <f t="array" aca="1" ref="AS17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75" s="67" cm="1">
        <f t="array" aca="1" ref="AT17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75" s="67" cm="1">
        <f t="array" aca="1" ref="AU17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75" s="67" cm="1">
        <f t="array" aca="1" ref="AV17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75" s="67" cm="1">
        <f t="array" aca="1" ref="AW17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75" s="67" cm="1">
        <f t="array" aca="1" ref="AX17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75" s="67" cm="1">
        <f t="array" aca="1" ref="AY17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75" s="67" cm="1">
        <f t="array" aca="1" ref="AZ17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75" s="67" cm="1">
        <f t="array" aca="1" ref="BA17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76" spans="1:53" x14ac:dyDescent="0.3">
      <c r="A176" s="78" t="str">
        <f>IFERROR(Mérföldkövek[[#This Row],[Feladat ID]],"")</f>
        <v>-</v>
      </c>
      <c r="B176" s="70" t="str">
        <f>IFERROR(Mérföldkövek[[#This Row],[Feladat leírás]],"")</f>
        <v/>
      </c>
      <c r="C176" s="71" t="str">
        <f ca="1">IFERROR(Mérföldkövek[[#This Row],[Kezdés]],"")</f>
        <v/>
      </c>
      <c r="D176" s="71" t="str">
        <f ca="1">IFERROR(Mérföldkövek[[#This Row],[Befejezés]],"")</f>
        <v/>
      </c>
      <c r="E176" s="70" t="str">
        <f>IFERROR(Mérföldkövek[[#This Row],[Kockázat]],"")</f>
        <v/>
      </c>
      <c r="F176" s="70" t="str">
        <f>IFERROR(Mérföldkövek[[#This Row],[Részleg 02]],"")</f>
        <v/>
      </c>
      <c r="G176" s="70" t="str">
        <f>IFERROR(Mérföldkövek[[#This Row],[Részleg 01]],"")</f>
        <v/>
      </c>
      <c r="H176" s="82" t="str">
        <f>IFERROR(Mérföldkövek[[#This Row],[Volumen]],"")</f>
        <v/>
      </c>
      <c r="I176" s="70" t="str">
        <f>IFERROR(Mérföldkövek[[#This Row],[Humánerő]],"")</f>
        <v/>
      </c>
      <c r="J176" s="80" t="str">
        <f>IFERROR(Mérföldkövek[[#This Row],[Egység idő]],"")</f>
        <v/>
      </c>
      <c r="K176" s="80">
        <f>IFERROR(Mérföldkövek[[#This Row],[Tervezett Munkaidő]],"")</f>
        <v>0</v>
      </c>
      <c r="L176" s="67" cm="1">
        <f t="array" aca="1" ref="L17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76" s="67" cm="1">
        <f t="array" aca="1" ref="M17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76" s="67" cm="1">
        <f t="array" aca="1" ref="N17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76" s="67" cm="1">
        <f t="array" aca="1" ref="O17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76" s="67" cm="1">
        <f t="array" aca="1" ref="P17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76" s="67" cm="1">
        <f t="array" aca="1" ref="Q17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76" s="67" cm="1">
        <f t="array" aca="1" ref="R17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76" s="67" cm="1">
        <f t="array" aca="1" ref="S17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76" s="67" cm="1">
        <f t="array" aca="1" ref="T17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76" s="67" cm="1">
        <f t="array" aca="1" ref="U17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76" s="67" cm="1">
        <f t="array" aca="1" ref="V17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76" s="67" cm="1">
        <f t="array" aca="1" ref="W17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76" s="67" cm="1">
        <f t="array" aca="1" ref="X17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76" s="67" cm="1">
        <f t="array" aca="1" ref="Y17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76" s="67" cm="1">
        <f t="array" aca="1" ref="Z17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76" s="67" cm="1">
        <f t="array" aca="1" ref="AA17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76" s="67" cm="1">
        <f t="array" aca="1" ref="AB17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76" s="67" cm="1">
        <f t="array" aca="1" ref="AC17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76" s="67" cm="1">
        <f t="array" aca="1" ref="AD17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76" s="67" cm="1">
        <f t="array" aca="1" ref="AE17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76" s="67" cm="1">
        <f t="array" aca="1" ref="AF17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76" s="67" cm="1">
        <f t="array" aca="1" ref="AG17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76" s="67" cm="1">
        <f t="array" aca="1" ref="AH17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76" s="67" cm="1">
        <f t="array" aca="1" ref="AI17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76" s="67" cm="1">
        <f t="array" aca="1" ref="AJ17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76" s="67" cm="1">
        <f t="array" aca="1" ref="AK17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76" s="67" cm="1">
        <f t="array" aca="1" ref="AL17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76" s="67" cm="1">
        <f t="array" aca="1" ref="AM17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76" s="67" cm="1">
        <f t="array" aca="1" ref="AN17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76" s="67" cm="1">
        <f t="array" aca="1" ref="AO17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76" s="67" cm="1">
        <f t="array" aca="1" ref="AP17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76" s="67" cm="1">
        <f t="array" aca="1" ref="AQ17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76" s="67" cm="1">
        <f t="array" aca="1" ref="AR17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76" s="67" cm="1">
        <f t="array" aca="1" ref="AS17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76" s="67" cm="1">
        <f t="array" aca="1" ref="AT17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76" s="67" cm="1">
        <f t="array" aca="1" ref="AU17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76" s="67" cm="1">
        <f t="array" aca="1" ref="AV17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76" s="67" cm="1">
        <f t="array" aca="1" ref="AW17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76" s="67" cm="1">
        <f t="array" aca="1" ref="AX17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76" s="67" cm="1">
        <f t="array" aca="1" ref="AY17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76" s="67" cm="1">
        <f t="array" aca="1" ref="AZ17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76" s="67" cm="1">
        <f t="array" aca="1" ref="BA17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77" spans="1:53" x14ac:dyDescent="0.3">
      <c r="A177" s="78" t="str">
        <f>IFERROR(Mérföldkövek[[#This Row],[Feladat ID]],"")</f>
        <v>-</v>
      </c>
      <c r="B177" s="70" t="str">
        <f>IFERROR(Mérföldkövek[[#This Row],[Feladat leírás]],"")</f>
        <v/>
      </c>
      <c r="C177" s="71" t="str">
        <f ca="1">IFERROR(Mérföldkövek[[#This Row],[Kezdés]],"")</f>
        <v/>
      </c>
      <c r="D177" s="71" t="str">
        <f ca="1">IFERROR(Mérföldkövek[[#This Row],[Befejezés]],"")</f>
        <v/>
      </c>
      <c r="E177" s="70" t="str">
        <f>IFERROR(Mérföldkövek[[#This Row],[Kockázat]],"")</f>
        <v/>
      </c>
      <c r="F177" s="70" t="str">
        <f>IFERROR(Mérföldkövek[[#This Row],[Részleg 02]],"")</f>
        <v/>
      </c>
      <c r="G177" s="70" t="str">
        <f>IFERROR(Mérföldkövek[[#This Row],[Részleg 01]],"")</f>
        <v/>
      </c>
      <c r="H177" s="82" t="str">
        <f>IFERROR(Mérföldkövek[[#This Row],[Volumen]],"")</f>
        <v/>
      </c>
      <c r="I177" s="70" t="str">
        <f>IFERROR(Mérföldkövek[[#This Row],[Humánerő]],"")</f>
        <v/>
      </c>
      <c r="J177" s="80" t="str">
        <f>IFERROR(Mérföldkövek[[#This Row],[Egység idő]],"")</f>
        <v/>
      </c>
      <c r="K177" s="80">
        <f>IFERROR(Mérföldkövek[[#This Row],[Tervezett Munkaidő]],"")</f>
        <v>0</v>
      </c>
      <c r="L177" s="67" cm="1">
        <f t="array" aca="1" ref="L17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77" s="67" cm="1">
        <f t="array" aca="1" ref="M17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77" s="67" cm="1">
        <f t="array" aca="1" ref="N17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77" s="67" cm="1">
        <f t="array" aca="1" ref="O17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77" s="67" cm="1">
        <f t="array" aca="1" ref="P17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77" s="67" cm="1">
        <f t="array" aca="1" ref="Q17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77" s="67" cm="1">
        <f t="array" aca="1" ref="R17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77" s="67" cm="1">
        <f t="array" aca="1" ref="S17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77" s="67" cm="1">
        <f t="array" aca="1" ref="T17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77" s="67" cm="1">
        <f t="array" aca="1" ref="U17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77" s="67" cm="1">
        <f t="array" aca="1" ref="V17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77" s="67" cm="1">
        <f t="array" aca="1" ref="W17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77" s="67" cm="1">
        <f t="array" aca="1" ref="X17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77" s="67" cm="1">
        <f t="array" aca="1" ref="Y17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77" s="67" cm="1">
        <f t="array" aca="1" ref="Z17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77" s="67" cm="1">
        <f t="array" aca="1" ref="AA17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77" s="67" cm="1">
        <f t="array" aca="1" ref="AB17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77" s="67" cm="1">
        <f t="array" aca="1" ref="AC17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77" s="67" cm="1">
        <f t="array" aca="1" ref="AD17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77" s="67" cm="1">
        <f t="array" aca="1" ref="AE17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77" s="67" cm="1">
        <f t="array" aca="1" ref="AF17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77" s="67" cm="1">
        <f t="array" aca="1" ref="AG17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77" s="67" cm="1">
        <f t="array" aca="1" ref="AH17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77" s="67" cm="1">
        <f t="array" aca="1" ref="AI17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77" s="67" cm="1">
        <f t="array" aca="1" ref="AJ17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77" s="67" cm="1">
        <f t="array" aca="1" ref="AK17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77" s="67" cm="1">
        <f t="array" aca="1" ref="AL17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77" s="67" cm="1">
        <f t="array" aca="1" ref="AM17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77" s="67" cm="1">
        <f t="array" aca="1" ref="AN17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77" s="67" cm="1">
        <f t="array" aca="1" ref="AO17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77" s="67" cm="1">
        <f t="array" aca="1" ref="AP17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77" s="67" cm="1">
        <f t="array" aca="1" ref="AQ17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77" s="67" cm="1">
        <f t="array" aca="1" ref="AR17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77" s="67" cm="1">
        <f t="array" aca="1" ref="AS17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77" s="67" cm="1">
        <f t="array" aca="1" ref="AT17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77" s="67" cm="1">
        <f t="array" aca="1" ref="AU17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77" s="67" cm="1">
        <f t="array" aca="1" ref="AV17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77" s="67" cm="1">
        <f t="array" aca="1" ref="AW17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77" s="67" cm="1">
        <f t="array" aca="1" ref="AX17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77" s="67" cm="1">
        <f t="array" aca="1" ref="AY17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77" s="67" cm="1">
        <f t="array" aca="1" ref="AZ17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77" s="67" cm="1">
        <f t="array" aca="1" ref="BA17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78" spans="1:53" x14ac:dyDescent="0.3">
      <c r="A178" s="78" t="str">
        <f>IFERROR(Mérföldkövek[[#This Row],[Feladat ID]],"")</f>
        <v>-</v>
      </c>
      <c r="B178" s="70" t="str">
        <f>IFERROR(Mérföldkövek[[#This Row],[Feladat leírás]],"")</f>
        <v/>
      </c>
      <c r="C178" s="71" t="str">
        <f ca="1">IFERROR(Mérföldkövek[[#This Row],[Kezdés]],"")</f>
        <v/>
      </c>
      <c r="D178" s="71" t="str">
        <f ca="1">IFERROR(Mérföldkövek[[#This Row],[Befejezés]],"")</f>
        <v/>
      </c>
      <c r="E178" s="70" t="str">
        <f>IFERROR(Mérföldkövek[[#This Row],[Kockázat]],"")</f>
        <v/>
      </c>
      <c r="F178" s="70" t="str">
        <f>IFERROR(Mérföldkövek[[#This Row],[Részleg 02]],"")</f>
        <v/>
      </c>
      <c r="G178" s="70" t="str">
        <f>IFERROR(Mérföldkövek[[#This Row],[Részleg 01]],"")</f>
        <v/>
      </c>
      <c r="H178" s="82" t="str">
        <f>IFERROR(Mérföldkövek[[#This Row],[Volumen]],"")</f>
        <v/>
      </c>
      <c r="I178" s="70" t="str">
        <f>IFERROR(Mérföldkövek[[#This Row],[Humánerő]],"")</f>
        <v/>
      </c>
      <c r="J178" s="80" t="str">
        <f>IFERROR(Mérföldkövek[[#This Row],[Egység idő]],"")</f>
        <v/>
      </c>
      <c r="K178" s="80">
        <f>IFERROR(Mérföldkövek[[#This Row],[Tervezett Munkaidő]],"")</f>
        <v>0</v>
      </c>
      <c r="L178" s="67" cm="1">
        <f t="array" aca="1" ref="L17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78" s="67" cm="1">
        <f t="array" aca="1" ref="M17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78" s="67" cm="1">
        <f t="array" aca="1" ref="N17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78" s="67" cm="1">
        <f t="array" aca="1" ref="O17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78" s="67" cm="1">
        <f t="array" aca="1" ref="P17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78" s="67" cm="1">
        <f t="array" aca="1" ref="Q17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78" s="67" cm="1">
        <f t="array" aca="1" ref="R17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78" s="67" cm="1">
        <f t="array" aca="1" ref="S17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78" s="67" cm="1">
        <f t="array" aca="1" ref="T17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78" s="67" cm="1">
        <f t="array" aca="1" ref="U17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78" s="67" cm="1">
        <f t="array" aca="1" ref="V17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78" s="67" cm="1">
        <f t="array" aca="1" ref="W17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78" s="67" cm="1">
        <f t="array" aca="1" ref="X17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78" s="67" cm="1">
        <f t="array" aca="1" ref="Y17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78" s="67" cm="1">
        <f t="array" aca="1" ref="Z17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78" s="67" cm="1">
        <f t="array" aca="1" ref="AA17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78" s="67" cm="1">
        <f t="array" aca="1" ref="AB17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78" s="67" cm="1">
        <f t="array" aca="1" ref="AC17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78" s="67" cm="1">
        <f t="array" aca="1" ref="AD17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78" s="67" cm="1">
        <f t="array" aca="1" ref="AE17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78" s="67" cm="1">
        <f t="array" aca="1" ref="AF17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78" s="67" cm="1">
        <f t="array" aca="1" ref="AG17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78" s="67" cm="1">
        <f t="array" aca="1" ref="AH17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78" s="67" cm="1">
        <f t="array" aca="1" ref="AI17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78" s="67" cm="1">
        <f t="array" aca="1" ref="AJ17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78" s="67" cm="1">
        <f t="array" aca="1" ref="AK17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78" s="67" cm="1">
        <f t="array" aca="1" ref="AL17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78" s="67" cm="1">
        <f t="array" aca="1" ref="AM17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78" s="67" cm="1">
        <f t="array" aca="1" ref="AN17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78" s="67" cm="1">
        <f t="array" aca="1" ref="AO17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78" s="67" cm="1">
        <f t="array" aca="1" ref="AP17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78" s="67" cm="1">
        <f t="array" aca="1" ref="AQ17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78" s="67" cm="1">
        <f t="array" aca="1" ref="AR17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78" s="67" cm="1">
        <f t="array" aca="1" ref="AS17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78" s="67" cm="1">
        <f t="array" aca="1" ref="AT17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78" s="67" cm="1">
        <f t="array" aca="1" ref="AU17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78" s="67" cm="1">
        <f t="array" aca="1" ref="AV17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78" s="67" cm="1">
        <f t="array" aca="1" ref="AW17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78" s="67" cm="1">
        <f t="array" aca="1" ref="AX17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78" s="67" cm="1">
        <f t="array" aca="1" ref="AY17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78" s="67" cm="1">
        <f t="array" aca="1" ref="AZ17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78" s="67" cm="1">
        <f t="array" aca="1" ref="BA17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79" spans="1:53" x14ac:dyDescent="0.3">
      <c r="A179" s="78" t="str">
        <f>IFERROR(Mérföldkövek[[#This Row],[Feladat ID]],"")</f>
        <v>-</v>
      </c>
      <c r="B179" s="70" t="str">
        <f>IFERROR(Mérföldkövek[[#This Row],[Feladat leírás]],"")</f>
        <v/>
      </c>
      <c r="C179" s="71" t="str">
        <f ca="1">IFERROR(Mérföldkövek[[#This Row],[Kezdés]],"")</f>
        <v/>
      </c>
      <c r="D179" s="71" t="str">
        <f ca="1">IFERROR(Mérföldkövek[[#This Row],[Befejezés]],"")</f>
        <v/>
      </c>
      <c r="E179" s="70" t="str">
        <f>IFERROR(Mérföldkövek[[#This Row],[Kockázat]],"")</f>
        <v/>
      </c>
      <c r="F179" s="70" t="str">
        <f>IFERROR(Mérföldkövek[[#This Row],[Részleg 02]],"")</f>
        <v/>
      </c>
      <c r="G179" s="70" t="str">
        <f>IFERROR(Mérföldkövek[[#This Row],[Részleg 01]],"")</f>
        <v/>
      </c>
      <c r="H179" s="82" t="str">
        <f>IFERROR(Mérföldkövek[[#This Row],[Volumen]],"")</f>
        <v/>
      </c>
      <c r="I179" s="70" t="str">
        <f>IFERROR(Mérföldkövek[[#This Row],[Humánerő]],"")</f>
        <v/>
      </c>
      <c r="J179" s="80" t="str">
        <f>IFERROR(Mérföldkövek[[#This Row],[Egység idő]],"")</f>
        <v/>
      </c>
      <c r="K179" s="80">
        <f>IFERROR(Mérföldkövek[[#This Row],[Tervezett Munkaidő]],"")</f>
        <v>0</v>
      </c>
      <c r="L179" s="67" cm="1">
        <f t="array" aca="1" ref="L17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79" s="67" cm="1">
        <f t="array" aca="1" ref="M17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79" s="67" cm="1">
        <f t="array" aca="1" ref="N17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79" s="67" cm="1">
        <f t="array" aca="1" ref="O17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79" s="67" cm="1">
        <f t="array" aca="1" ref="P17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79" s="67" cm="1">
        <f t="array" aca="1" ref="Q17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79" s="67" cm="1">
        <f t="array" aca="1" ref="R17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79" s="67" cm="1">
        <f t="array" aca="1" ref="S17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79" s="67" cm="1">
        <f t="array" aca="1" ref="T17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79" s="67" cm="1">
        <f t="array" aca="1" ref="U17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79" s="67" cm="1">
        <f t="array" aca="1" ref="V17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79" s="67" cm="1">
        <f t="array" aca="1" ref="W17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79" s="67" cm="1">
        <f t="array" aca="1" ref="X17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79" s="67" cm="1">
        <f t="array" aca="1" ref="Y17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79" s="67" cm="1">
        <f t="array" aca="1" ref="Z17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79" s="67" cm="1">
        <f t="array" aca="1" ref="AA17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79" s="67" cm="1">
        <f t="array" aca="1" ref="AB17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79" s="67" cm="1">
        <f t="array" aca="1" ref="AC17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79" s="67" cm="1">
        <f t="array" aca="1" ref="AD17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79" s="67" cm="1">
        <f t="array" aca="1" ref="AE17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79" s="67" cm="1">
        <f t="array" aca="1" ref="AF17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79" s="67" cm="1">
        <f t="array" aca="1" ref="AG17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79" s="67" cm="1">
        <f t="array" aca="1" ref="AH17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79" s="67" cm="1">
        <f t="array" aca="1" ref="AI17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79" s="67" cm="1">
        <f t="array" aca="1" ref="AJ17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79" s="67" cm="1">
        <f t="array" aca="1" ref="AK17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79" s="67" cm="1">
        <f t="array" aca="1" ref="AL17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79" s="67" cm="1">
        <f t="array" aca="1" ref="AM17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79" s="67" cm="1">
        <f t="array" aca="1" ref="AN17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79" s="67" cm="1">
        <f t="array" aca="1" ref="AO17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79" s="67" cm="1">
        <f t="array" aca="1" ref="AP17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79" s="67" cm="1">
        <f t="array" aca="1" ref="AQ17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79" s="67" cm="1">
        <f t="array" aca="1" ref="AR17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79" s="67" cm="1">
        <f t="array" aca="1" ref="AS17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79" s="67" cm="1">
        <f t="array" aca="1" ref="AT17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79" s="67" cm="1">
        <f t="array" aca="1" ref="AU17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79" s="67" cm="1">
        <f t="array" aca="1" ref="AV17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79" s="67" cm="1">
        <f t="array" aca="1" ref="AW17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79" s="67" cm="1">
        <f t="array" aca="1" ref="AX17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79" s="67" cm="1">
        <f t="array" aca="1" ref="AY17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79" s="67" cm="1">
        <f t="array" aca="1" ref="AZ17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79" s="67" cm="1">
        <f t="array" aca="1" ref="BA17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80" spans="1:53" x14ac:dyDescent="0.3">
      <c r="A180" s="78" t="str">
        <f>IFERROR(Mérföldkövek[[#This Row],[Feladat ID]],"")</f>
        <v>-</v>
      </c>
      <c r="B180" s="70" t="str">
        <f>IFERROR(Mérföldkövek[[#This Row],[Feladat leírás]],"")</f>
        <v/>
      </c>
      <c r="C180" s="71" t="str">
        <f ca="1">IFERROR(Mérföldkövek[[#This Row],[Kezdés]],"")</f>
        <v/>
      </c>
      <c r="D180" s="71" t="str">
        <f ca="1">IFERROR(Mérföldkövek[[#This Row],[Befejezés]],"")</f>
        <v/>
      </c>
      <c r="E180" s="70" t="str">
        <f>IFERROR(Mérföldkövek[[#This Row],[Kockázat]],"")</f>
        <v/>
      </c>
      <c r="F180" s="70" t="str">
        <f>IFERROR(Mérföldkövek[[#This Row],[Részleg 02]],"")</f>
        <v/>
      </c>
      <c r="G180" s="70" t="str">
        <f>IFERROR(Mérföldkövek[[#This Row],[Részleg 01]],"")</f>
        <v/>
      </c>
      <c r="H180" s="82" t="str">
        <f>IFERROR(Mérföldkövek[[#This Row],[Volumen]],"")</f>
        <v/>
      </c>
      <c r="I180" s="70" t="str">
        <f>IFERROR(Mérföldkövek[[#This Row],[Humánerő]],"")</f>
        <v/>
      </c>
      <c r="J180" s="80" t="str">
        <f>IFERROR(Mérföldkövek[[#This Row],[Egység idő]],"")</f>
        <v/>
      </c>
      <c r="K180" s="80">
        <f>IFERROR(Mérföldkövek[[#This Row],[Tervezett Munkaidő]],"")</f>
        <v>0</v>
      </c>
      <c r="L180" s="67" cm="1">
        <f t="array" aca="1" ref="L18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80" s="67" cm="1">
        <f t="array" aca="1" ref="M18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80" s="67" cm="1">
        <f t="array" aca="1" ref="N18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80" s="67" cm="1">
        <f t="array" aca="1" ref="O18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80" s="67" cm="1">
        <f t="array" aca="1" ref="P18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80" s="67" cm="1">
        <f t="array" aca="1" ref="Q18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80" s="67" cm="1">
        <f t="array" aca="1" ref="R18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80" s="67" cm="1">
        <f t="array" aca="1" ref="S18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80" s="67" cm="1">
        <f t="array" aca="1" ref="T18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80" s="67" cm="1">
        <f t="array" aca="1" ref="U18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80" s="67" cm="1">
        <f t="array" aca="1" ref="V18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80" s="67" cm="1">
        <f t="array" aca="1" ref="W18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80" s="67" cm="1">
        <f t="array" aca="1" ref="X18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80" s="67" cm="1">
        <f t="array" aca="1" ref="Y18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80" s="67" cm="1">
        <f t="array" aca="1" ref="Z18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80" s="67" cm="1">
        <f t="array" aca="1" ref="AA18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80" s="67" cm="1">
        <f t="array" aca="1" ref="AB18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80" s="67" cm="1">
        <f t="array" aca="1" ref="AC18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80" s="67" cm="1">
        <f t="array" aca="1" ref="AD18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80" s="67" cm="1">
        <f t="array" aca="1" ref="AE18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80" s="67" cm="1">
        <f t="array" aca="1" ref="AF18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80" s="67" cm="1">
        <f t="array" aca="1" ref="AG18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80" s="67" cm="1">
        <f t="array" aca="1" ref="AH18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80" s="67" cm="1">
        <f t="array" aca="1" ref="AI18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80" s="67" cm="1">
        <f t="array" aca="1" ref="AJ18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80" s="67" cm="1">
        <f t="array" aca="1" ref="AK18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80" s="67" cm="1">
        <f t="array" aca="1" ref="AL18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80" s="67" cm="1">
        <f t="array" aca="1" ref="AM18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80" s="67" cm="1">
        <f t="array" aca="1" ref="AN18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80" s="67" cm="1">
        <f t="array" aca="1" ref="AO18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80" s="67" cm="1">
        <f t="array" aca="1" ref="AP18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80" s="67" cm="1">
        <f t="array" aca="1" ref="AQ18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80" s="67" cm="1">
        <f t="array" aca="1" ref="AR18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80" s="67" cm="1">
        <f t="array" aca="1" ref="AS18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80" s="67" cm="1">
        <f t="array" aca="1" ref="AT18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80" s="67" cm="1">
        <f t="array" aca="1" ref="AU18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80" s="67" cm="1">
        <f t="array" aca="1" ref="AV18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80" s="67" cm="1">
        <f t="array" aca="1" ref="AW18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80" s="67" cm="1">
        <f t="array" aca="1" ref="AX18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80" s="67" cm="1">
        <f t="array" aca="1" ref="AY18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80" s="67" cm="1">
        <f t="array" aca="1" ref="AZ18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80" s="67" cm="1">
        <f t="array" aca="1" ref="BA18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81" spans="1:53" x14ac:dyDescent="0.3">
      <c r="A181" s="78" t="str">
        <f>IFERROR(Mérföldkövek[[#This Row],[Feladat ID]],"")</f>
        <v>-</v>
      </c>
      <c r="B181" s="70" t="str">
        <f>IFERROR(Mérföldkövek[[#This Row],[Feladat leírás]],"")</f>
        <v/>
      </c>
      <c r="C181" s="71" t="str">
        <f ca="1">IFERROR(Mérföldkövek[[#This Row],[Kezdés]],"")</f>
        <v/>
      </c>
      <c r="D181" s="71" t="str">
        <f ca="1">IFERROR(Mérföldkövek[[#This Row],[Befejezés]],"")</f>
        <v/>
      </c>
      <c r="E181" s="70" t="str">
        <f>IFERROR(Mérföldkövek[[#This Row],[Kockázat]],"")</f>
        <v/>
      </c>
      <c r="F181" s="70" t="str">
        <f>IFERROR(Mérföldkövek[[#This Row],[Részleg 02]],"")</f>
        <v/>
      </c>
      <c r="G181" s="70" t="str">
        <f>IFERROR(Mérföldkövek[[#This Row],[Részleg 01]],"")</f>
        <v/>
      </c>
      <c r="H181" s="82" t="str">
        <f>IFERROR(Mérföldkövek[[#This Row],[Volumen]],"")</f>
        <v/>
      </c>
      <c r="I181" s="70" t="str">
        <f>IFERROR(Mérföldkövek[[#This Row],[Humánerő]],"")</f>
        <v/>
      </c>
      <c r="J181" s="80" t="str">
        <f>IFERROR(Mérföldkövek[[#This Row],[Egység idő]],"")</f>
        <v/>
      </c>
      <c r="K181" s="80">
        <f>IFERROR(Mérföldkövek[[#This Row],[Tervezett Munkaidő]],"")</f>
        <v>0</v>
      </c>
      <c r="L181" s="67" cm="1">
        <f t="array" aca="1" ref="L18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81" s="67" cm="1">
        <f t="array" aca="1" ref="M18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81" s="67" cm="1">
        <f t="array" aca="1" ref="N18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81" s="67" cm="1">
        <f t="array" aca="1" ref="O18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81" s="67" cm="1">
        <f t="array" aca="1" ref="P18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81" s="67" cm="1">
        <f t="array" aca="1" ref="Q18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81" s="67" cm="1">
        <f t="array" aca="1" ref="R18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81" s="67" cm="1">
        <f t="array" aca="1" ref="S18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81" s="67" cm="1">
        <f t="array" aca="1" ref="T18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81" s="67" cm="1">
        <f t="array" aca="1" ref="U18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81" s="67" cm="1">
        <f t="array" aca="1" ref="V18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81" s="67" cm="1">
        <f t="array" aca="1" ref="W18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81" s="67" cm="1">
        <f t="array" aca="1" ref="X18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81" s="67" cm="1">
        <f t="array" aca="1" ref="Y18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81" s="67" cm="1">
        <f t="array" aca="1" ref="Z18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81" s="67" cm="1">
        <f t="array" aca="1" ref="AA18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81" s="67" cm="1">
        <f t="array" aca="1" ref="AB18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81" s="67" cm="1">
        <f t="array" aca="1" ref="AC18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81" s="67" cm="1">
        <f t="array" aca="1" ref="AD18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81" s="67" cm="1">
        <f t="array" aca="1" ref="AE18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81" s="67" cm="1">
        <f t="array" aca="1" ref="AF18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81" s="67" cm="1">
        <f t="array" aca="1" ref="AG18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81" s="67" cm="1">
        <f t="array" aca="1" ref="AH18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81" s="67" cm="1">
        <f t="array" aca="1" ref="AI18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81" s="67" cm="1">
        <f t="array" aca="1" ref="AJ18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81" s="67" cm="1">
        <f t="array" aca="1" ref="AK18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81" s="67" cm="1">
        <f t="array" aca="1" ref="AL18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81" s="67" cm="1">
        <f t="array" aca="1" ref="AM18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81" s="67" cm="1">
        <f t="array" aca="1" ref="AN18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81" s="67" cm="1">
        <f t="array" aca="1" ref="AO18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81" s="67" cm="1">
        <f t="array" aca="1" ref="AP18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81" s="67" cm="1">
        <f t="array" aca="1" ref="AQ18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81" s="67" cm="1">
        <f t="array" aca="1" ref="AR18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81" s="67" cm="1">
        <f t="array" aca="1" ref="AS18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81" s="67" cm="1">
        <f t="array" aca="1" ref="AT18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81" s="67" cm="1">
        <f t="array" aca="1" ref="AU18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81" s="67" cm="1">
        <f t="array" aca="1" ref="AV18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81" s="67" cm="1">
        <f t="array" aca="1" ref="AW18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81" s="67" cm="1">
        <f t="array" aca="1" ref="AX18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81" s="67" cm="1">
        <f t="array" aca="1" ref="AY18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81" s="67" cm="1">
        <f t="array" aca="1" ref="AZ18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81" s="67" cm="1">
        <f t="array" aca="1" ref="BA18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82" spans="1:53" x14ac:dyDescent="0.3">
      <c r="A182" s="78" t="str">
        <f>IFERROR(Mérföldkövek[[#This Row],[Feladat ID]],"")</f>
        <v>-</v>
      </c>
      <c r="B182" s="70" t="str">
        <f>IFERROR(Mérföldkövek[[#This Row],[Feladat leírás]],"")</f>
        <v/>
      </c>
      <c r="C182" s="71" t="str">
        <f ca="1">IFERROR(Mérföldkövek[[#This Row],[Kezdés]],"")</f>
        <v/>
      </c>
      <c r="D182" s="71" t="str">
        <f ca="1">IFERROR(Mérföldkövek[[#This Row],[Befejezés]],"")</f>
        <v/>
      </c>
      <c r="E182" s="70" t="str">
        <f>IFERROR(Mérföldkövek[[#This Row],[Kockázat]],"")</f>
        <v/>
      </c>
      <c r="F182" s="70" t="str">
        <f>IFERROR(Mérföldkövek[[#This Row],[Részleg 02]],"")</f>
        <v/>
      </c>
      <c r="G182" s="70" t="str">
        <f>IFERROR(Mérföldkövek[[#This Row],[Részleg 01]],"")</f>
        <v/>
      </c>
      <c r="H182" s="82" t="str">
        <f>IFERROR(Mérföldkövek[[#This Row],[Volumen]],"")</f>
        <v/>
      </c>
      <c r="I182" s="70" t="str">
        <f>IFERROR(Mérföldkövek[[#This Row],[Humánerő]],"")</f>
        <v/>
      </c>
      <c r="J182" s="80" t="str">
        <f>IFERROR(Mérföldkövek[[#This Row],[Egység idő]],"")</f>
        <v/>
      </c>
      <c r="K182" s="80">
        <f>IFERROR(Mérföldkövek[[#This Row],[Tervezett Munkaidő]],"")</f>
        <v>0</v>
      </c>
      <c r="L182" s="67" cm="1">
        <f t="array" aca="1" ref="L18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82" s="67" cm="1">
        <f t="array" aca="1" ref="M18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82" s="67" cm="1">
        <f t="array" aca="1" ref="N18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82" s="67" cm="1">
        <f t="array" aca="1" ref="O18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82" s="67" cm="1">
        <f t="array" aca="1" ref="P18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82" s="67" cm="1">
        <f t="array" aca="1" ref="Q18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82" s="67" cm="1">
        <f t="array" aca="1" ref="R18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82" s="67" cm="1">
        <f t="array" aca="1" ref="S18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82" s="67" cm="1">
        <f t="array" aca="1" ref="T18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82" s="67" cm="1">
        <f t="array" aca="1" ref="U18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82" s="67" cm="1">
        <f t="array" aca="1" ref="V18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82" s="67" cm="1">
        <f t="array" aca="1" ref="W18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82" s="67" cm="1">
        <f t="array" aca="1" ref="X18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82" s="67" cm="1">
        <f t="array" aca="1" ref="Y18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82" s="67" cm="1">
        <f t="array" aca="1" ref="Z18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82" s="67" cm="1">
        <f t="array" aca="1" ref="AA18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82" s="67" cm="1">
        <f t="array" aca="1" ref="AB18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82" s="67" cm="1">
        <f t="array" aca="1" ref="AC18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82" s="67" cm="1">
        <f t="array" aca="1" ref="AD18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82" s="67" cm="1">
        <f t="array" aca="1" ref="AE18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82" s="67" cm="1">
        <f t="array" aca="1" ref="AF18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82" s="67" cm="1">
        <f t="array" aca="1" ref="AG18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82" s="67" cm="1">
        <f t="array" aca="1" ref="AH18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82" s="67" cm="1">
        <f t="array" aca="1" ref="AI18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82" s="67" cm="1">
        <f t="array" aca="1" ref="AJ18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82" s="67" cm="1">
        <f t="array" aca="1" ref="AK18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82" s="67" cm="1">
        <f t="array" aca="1" ref="AL18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82" s="67" cm="1">
        <f t="array" aca="1" ref="AM18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82" s="67" cm="1">
        <f t="array" aca="1" ref="AN18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82" s="67" cm="1">
        <f t="array" aca="1" ref="AO18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82" s="67" cm="1">
        <f t="array" aca="1" ref="AP18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82" s="67" cm="1">
        <f t="array" aca="1" ref="AQ18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82" s="67" cm="1">
        <f t="array" aca="1" ref="AR18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82" s="67" cm="1">
        <f t="array" aca="1" ref="AS18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82" s="67" cm="1">
        <f t="array" aca="1" ref="AT18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82" s="67" cm="1">
        <f t="array" aca="1" ref="AU18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82" s="67" cm="1">
        <f t="array" aca="1" ref="AV18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82" s="67" cm="1">
        <f t="array" aca="1" ref="AW18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82" s="67" cm="1">
        <f t="array" aca="1" ref="AX18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82" s="67" cm="1">
        <f t="array" aca="1" ref="AY18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82" s="67" cm="1">
        <f t="array" aca="1" ref="AZ18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82" s="67" cm="1">
        <f t="array" aca="1" ref="BA18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83" spans="1:53" x14ac:dyDescent="0.3">
      <c r="A183" s="78" t="str">
        <f>IFERROR(Mérföldkövek[[#This Row],[Feladat ID]],"")</f>
        <v>-</v>
      </c>
      <c r="B183" s="70" t="str">
        <f>IFERROR(Mérföldkövek[[#This Row],[Feladat leírás]],"")</f>
        <v/>
      </c>
      <c r="C183" s="71" t="str">
        <f ca="1">IFERROR(Mérföldkövek[[#This Row],[Kezdés]],"")</f>
        <v/>
      </c>
      <c r="D183" s="71" t="str">
        <f ca="1">IFERROR(Mérföldkövek[[#This Row],[Befejezés]],"")</f>
        <v/>
      </c>
      <c r="E183" s="70" t="str">
        <f>IFERROR(Mérföldkövek[[#This Row],[Kockázat]],"")</f>
        <v/>
      </c>
      <c r="F183" s="70" t="str">
        <f>IFERROR(Mérföldkövek[[#This Row],[Részleg 02]],"")</f>
        <v/>
      </c>
      <c r="G183" s="70" t="str">
        <f>IFERROR(Mérföldkövek[[#This Row],[Részleg 01]],"")</f>
        <v/>
      </c>
      <c r="H183" s="82" t="str">
        <f>IFERROR(Mérföldkövek[[#This Row],[Volumen]],"")</f>
        <v/>
      </c>
      <c r="I183" s="70" t="str">
        <f>IFERROR(Mérföldkövek[[#This Row],[Humánerő]],"")</f>
        <v/>
      </c>
      <c r="J183" s="80" t="str">
        <f>IFERROR(Mérföldkövek[[#This Row],[Egység idő]],"")</f>
        <v/>
      </c>
      <c r="K183" s="80">
        <f>IFERROR(Mérföldkövek[[#This Row],[Tervezett Munkaidő]],"")</f>
        <v>0</v>
      </c>
      <c r="L183" s="67" cm="1">
        <f t="array" aca="1" ref="L18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83" s="67" cm="1">
        <f t="array" aca="1" ref="M18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83" s="67" cm="1">
        <f t="array" aca="1" ref="N18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83" s="67" cm="1">
        <f t="array" aca="1" ref="O18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83" s="67" cm="1">
        <f t="array" aca="1" ref="P18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83" s="67" cm="1">
        <f t="array" aca="1" ref="Q18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83" s="67" cm="1">
        <f t="array" aca="1" ref="R18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83" s="67" cm="1">
        <f t="array" aca="1" ref="S18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83" s="67" cm="1">
        <f t="array" aca="1" ref="T18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83" s="67" cm="1">
        <f t="array" aca="1" ref="U18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83" s="67" cm="1">
        <f t="array" aca="1" ref="V18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83" s="67" cm="1">
        <f t="array" aca="1" ref="W18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83" s="67" cm="1">
        <f t="array" aca="1" ref="X18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83" s="67" cm="1">
        <f t="array" aca="1" ref="Y18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83" s="67" cm="1">
        <f t="array" aca="1" ref="Z18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83" s="67" cm="1">
        <f t="array" aca="1" ref="AA18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83" s="67" cm="1">
        <f t="array" aca="1" ref="AB18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83" s="67" cm="1">
        <f t="array" aca="1" ref="AC18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83" s="67" cm="1">
        <f t="array" aca="1" ref="AD18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83" s="67" cm="1">
        <f t="array" aca="1" ref="AE18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83" s="67" cm="1">
        <f t="array" aca="1" ref="AF18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83" s="67" cm="1">
        <f t="array" aca="1" ref="AG18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83" s="67" cm="1">
        <f t="array" aca="1" ref="AH18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83" s="67" cm="1">
        <f t="array" aca="1" ref="AI18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83" s="67" cm="1">
        <f t="array" aca="1" ref="AJ18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83" s="67" cm="1">
        <f t="array" aca="1" ref="AK18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83" s="67" cm="1">
        <f t="array" aca="1" ref="AL18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83" s="67" cm="1">
        <f t="array" aca="1" ref="AM18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83" s="67" cm="1">
        <f t="array" aca="1" ref="AN18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83" s="67" cm="1">
        <f t="array" aca="1" ref="AO18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83" s="67" cm="1">
        <f t="array" aca="1" ref="AP18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83" s="67" cm="1">
        <f t="array" aca="1" ref="AQ18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83" s="67" cm="1">
        <f t="array" aca="1" ref="AR18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83" s="67" cm="1">
        <f t="array" aca="1" ref="AS18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83" s="67" cm="1">
        <f t="array" aca="1" ref="AT18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83" s="67" cm="1">
        <f t="array" aca="1" ref="AU18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83" s="67" cm="1">
        <f t="array" aca="1" ref="AV18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83" s="67" cm="1">
        <f t="array" aca="1" ref="AW18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83" s="67" cm="1">
        <f t="array" aca="1" ref="AX18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83" s="67" cm="1">
        <f t="array" aca="1" ref="AY18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83" s="67" cm="1">
        <f t="array" aca="1" ref="AZ18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83" s="67" cm="1">
        <f t="array" aca="1" ref="BA18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84" spans="1:53" x14ac:dyDescent="0.3">
      <c r="A184" s="78" t="str">
        <f>IFERROR(Mérföldkövek[[#This Row],[Feladat ID]],"")</f>
        <v>-</v>
      </c>
      <c r="B184" s="70" t="str">
        <f>IFERROR(Mérföldkövek[[#This Row],[Feladat leírás]],"")</f>
        <v/>
      </c>
      <c r="C184" s="71" t="str">
        <f ca="1">IFERROR(Mérföldkövek[[#This Row],[Kezdés]],"")</f>
        <v/>
      </c>
      <c r="D184" s="71" t="str">
        <f ca="1">IFERROR(Mérföldkövek[[#This Row],[Befejezés]],"")</f>
        <v/>
      </c>
      <c r="E184" s="70" t="str">
        <f>IFERROR(Mérföldkövek[[#This Row],[Kockázat]],"")</f>
        <v/>
      </c>
      <c r="F184" s="70" t="str">
        <f>IFERROR(Mérföldkövek[[#This Row],[Részleg 02]],"")</f>
        <v/>
      </c>
      <c r="G184" s="70" t="str">
        <f>IFERROR(Mérföldkövek[[#This Row],[Részleg 01]],"")</f>
        <v/>
      </c>
      <c r="H184" s="82" t="str">
        <f>IFERROR(Mérföldkövek[[#This Row],[Volumen]],"")</f>
        <v/>
      </c>
      <c r="I184" s="70" t="str">
        <f>IFERROR(Mérföldkövek[[#This Row],[Humánerő]],"")</f>
        <v/>
      </c>
      <c r="J184" s="80" t="str">
        <f>IFERROR(Mérföldkövek[[#This Row],[Egység idő]],"")</f>
        <v/>
      </c>
      <c r="K184" s="80">
        <f>IFERROR(Mérföldkövek[[#This Row],[Tervezett Munkaidő]],"")</f>
        <v>0</v>
      </c>
      <c r="L184" s="67" cm="1">
        <f t="array" aca="1" ref="L18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84" s="67" cm="1">
        <f t="array" aca="1" ref="M18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84" s="67" cm="1">
        <f t="array" aca="1" ref="N18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84" s="67" cm="1">
        <f t="array" aca="1" ref="O18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84" s="67" cm="1">
        <f t="array" aca="1" ref="P18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84" s="67" cm="1">
        <f t="array" aca="1" ref="Q18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84" s="67" cm="1">
        <f t="array" aca="1" ref="R18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84" s="67" cm="1">
        <f t="array" aca="1" ref="S18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84" s="67" cm="1">
        <f t="array" aca="1" ref="T18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84" s="67" cm="1">
        <f t="array" aca="1" ref="U18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84" s="67" cm="1">
        <f t="array" aca="1" ref="V18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84" s="67" cm="1">
        <f t="array" aca="1" ref="W18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84" s="67" cm="1">
        <f t="array" aca="1" ref="X18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84" s="67" cm="1">
        <f t="array" aca="1" ref="Y18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84" s="67" cm="1">
        <f t="array" aca="1" ref="Z18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84" s="67" cm="1">
        <f t="array" aca="1" ref="AA18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84" s="67" cm="1">
        <f t="array" aca="1" ref="AB18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84" s="67" cm="1">
        <f t="array" aca="1" ref="AC18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84" s="67" cm="1">
        <f t="array" aca="1" ref="AD18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84" s="67" cm="1">
        <f t="array" aca="1" ref="AE18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84" s="67" cm="1">
        <f t="array" aca="1" ref="AF18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84" s="67" cm="1">
        <f t="array" aca="1" ref="AG18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84" s="67" cm="1">
        <f t="array" aca="1" ref="AH18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84" s="67" cm="1">
        <f t="array" aca="1" ref="AI18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84" s="67" cm="1">
        <f t="array" aca="1" ref="AJ18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84" s="67" cm="1">
        <f t="array" aca="1" ref="AK18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84" s="67" cm="1">
        <f t="array" aca="1" ref="AL18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84" s="67" cm="1">
        <f t="array" aca="1" ref="AM18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84" s="67" cm="1">
        <f t="array" aca="1" ref="AN18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84" s="67" cm="1">
        <f t="array" aca="1" ref="AO18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84" s="67" cm="1">
        <f t="array" aca="1" ref="AP18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84" s="67" cm="1">
        <f t="array" aca="1" ref="AQ18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84" s="67" cm="1">
        <f t="array" aca="1" ref="AR18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84" s="67" cm="1">
        <f t="array" aca="1" ref="AS18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84" s="67" cm="1">
        <f t="array" aca="1" ref="AT18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84" s="67" cm="1">
        <f t="array" aca="1" ref="AU18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84" s="67" cm="1">
        <f t="array" aca="1" ref="AV18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84" s="67" cm="1">
        <f t="array" aca="1" ref="AW18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84" s="67" cm="1">
        <f t="array" aca="1" ref="AX18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84" s="67" cm="1">
        <f t="array" aca="1" ref="AY18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84" s="67" cm="1">
        <f t="array" aca="1" ref="AZ18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84" s="67" cm="1">
        <f t="array" aca="1" ref="BA18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85" spans="1:53" x14ac:dyDescent="0.3">
      <c r="A185" s="78" t="str">
        <f>IFERROR(Mérföldkövek[[#This Row],[Feladat ID]],"")</f>
        <v>-</v>
      </c>
      <c r="B185" s="70" t="str">
        <f>IFERROR(Mérföldkövek[[#This Row],[Feladat leírás]],"")</f>
        <v/>
      </c>
      <c r="C185" s="71" t="str">
        <f ca="1">IFERROR(Mérföldkövek[[#This Row],[Kezdés]],"")</f>
        <v/>
      </c>
      <c r="D185" s="71" t="str">
        <f ca="1">IFERROR(Mérföldkövek[[#This Row],[Befejezés]],"")</f>
        <v/>
      </c>
      <c r="E185" s="70" t="str">
        <f>IFERROR(Mérföldkövek[[#This Row],[Kockázat]],"")</f>
        <v/>
      </c>
      <c r="F185" s="70" t="str">
        <f>IFERROR(Mérföldkövek[[#This Row],[Részleg 02]],"")</f>
        <v/>
      </c>
      <c r="G185" s="70" t="str">
        <f>IFERROR(Mérföldkövek[[#This Row],[Részleg 01]],"")</f>
        <v/>
      </c>
      <c r="H185" s="82" t="str">
        <f>IFERROR(Mérföldkövek[[#This Row],[Volumen]],"")</f>
        <v/>
      </c>
      <c r="I185" s="70" t="str">
        <f>IFERROR(Mérföldkövek[[#This Row],[Humánerő]],"")</f>
        <v/>
      </c>
      <c r="J185" s="80" t="str">
        <f>IFERROR(Mérföldkövek[[#This Row],[Egység idő]],"")</f>
        <v/>
      </c>
      <c r="K185" s="80">
        <f>IFERROR(Mérföldkövek[[#This Row],[Tervezett Munkaidő]],"")</f>
        <v>0</v>
      </c>
      <c r="L185" s="67" cm="1">
        <f t="array" aca="1" ref="L18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85" s="67" cm="1">
        <f t="array" aca="1" ref="M18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85" s="67" cm="1">
        <f t="array" aca="1" ref="N18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85" s="67" cm="1">
        <f t="array" aca="1" ref="O18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85" s="67" cm="1">
        <f t="array" aca="1" ref="P18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85" s="67" cm="1">
        <f t="array" aca="1" ref="Q18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85" s="67" cm="1">
        <f t="array" aca="1" ref="R18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85" s="67" cm="1">
        <f t="array" aca="1" ref="S18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85" s="67" cm="1">
        <f t="array" aca="1" ref="T18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85" s="67" cm="1">
        <f t="array" aca="1" ref="U18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85" s="67" cm="1">
        <f t="array" aca="1" ref="V18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85" s="67" cm="1">
        <f t="array" aca="1" ref="W18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85" s="67" cm="1">
        <f t="array" aca="1" ref="X18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85" s="67" cm="1">
        <f t="array" aca="1" ref="Y18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85" s="67" cm="1">
        <f t="array" aca="1" ref="Z18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85" s="67" cm="1">
        <f t="array" aca="1" ref="AA18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85" s="67" cm="1">
        <f t="array" aca="1" ref="AB18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85" s="67" cm="1">
        <f t="array" aca="1" ref="AC18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85" s="67" cm="1">
        <f t="array" aca="1" ref="AD18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85" s="67" cm="1">
        <f t="array" aca="1" ref="AE18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85" s="67" cm="1">
        <f t="array" aca="1" ref="AF18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85" s="67" cm="1">
        <f t="array" aca="1" ref="AG18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85" s="67" cm="1">
        <f t="array" aca="1" ref="AH18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85" s="67" cm="1">
        <f t="array" aca="1" ref="AI18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85" s="67" cm="1">
        <f t="array" aca="1" ref="AJ18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85" s="67" cm="1">
        <f t="array" aca="1" ref="AK18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85" s="67" cm="1">
        <f t="array" aca="1" ref="AL18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85" s="67" cm="1">
        <f t="array" aca="1" ref="AM18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85" s="67" cm="1">
        <f t="array" aca="1" ref="AN18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85" s="67" cm="1">
        <f t="array" aca="1" ref="AO18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85" s="67" cm="1">
        <f t="array" aca="1" ref="AP18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85" s="67" cm="1">
        <f t="array" aca="1" ref="AQ18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85" s="67" cm="1">
        <f t="array" aca="1" ref="AR18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85" s="67" cm="1">
        <f t="array" aca="1" ref="AS18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85" s="67" cm="1">
        <f t="array" aca="1" ref="AT18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85" s="67" cm="1">
        <f t="array" aca="1" ref="AU18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85" s="67" cm="1">
        <f t="array" aca="1" ref="AV18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85" s="67" cm="1">
        <f t="array" aca="1" ref="AW18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85" s="67" cm="1">
        <f t="array" aca="1" ref="AX18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85" s="67" cm="1">
        <f t="array" aca="1" ref="AY18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85" s="67" cm="1">
        <f t="array" aca="1" ref="AZ18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85" s="67" cm="1">
        <f t="array" aca="1" ref="BA18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86" spans="1:53" x14ac:dyDescent="0.3">
      <c r="A186" s="78" t="str">
        <f>IFERROR(Mérföldkövek[[#This Row],[Feladat ID]],"")</f>
        <v>-</v>
      </c>
      <c r="B186" s="70" t="str">
        <f>IFERROR(Mérföldkövek[[#This Row],[Feladat leírás]],"")</f>
        <v/>
      </c>
      <c r="C186" s="71" t="str">
        <f ca="1">IFERROR(Mérföldkövek[[#This Row],[Kezdés]],"")</f>
        <v/>
      </c>
      <c r="D186" s="71" t="str">
        <f ca="1">IFERROR(Mérföldkövek[[#This Row],[Befejezés]],"")</f>
        <v/>
      </c>
      <c r="E186" s="70" t="str">
        <f>IFERROR(Mérföldkövek[[#This Row],[Kockázat]],"")</f>
        <v/>
      </c>
      <c r="F186" s="70" t="str">
        <f>IFERROR(Mérföldkövek[[#This Row],[Részleg 02]],"")</f>
        <v/>
      </c>
      <c r="G186" s="70" t="str">
        <f>IFERROR(Mérföldkövek[[#This Row],[Részleg 01]],"")</f>
        <v/>
      </c>
      <c r="H186" s="82" t="str">
        <f>IFERROR(Mérföldkövek[[#This Row],[Volumen]],"")</f>
        <v/>
      </c>
      <c r="I186" s="70" t="str">
        <f>IFERROR(Mérföldkövek[[#This Row],[Humánerő]],"")</f>
        <v/>
      </c>
      <c r="J186" s="80" t="str">
        <f>IFERROR(Mérföldkövek[[#This Row],[Egység idő]],"")</f>
        <v/>
      </c>
      <c r="K186" s="80">
        <f>IFERROR(Mérföldkövek[[#This Row],[Tervezett Munkaidő]],"")</f>
        <v>0</v>
      </c>
      <c r="L186" s="67" cm="1">
        <f t="array" aca="1" ref="L18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86" s="67" cm="1">
        <f t="array" aca="1" ref="M18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86" s="67" cm="1">
        <f t="array" aca="1" ref="N18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86" s="67" cm="1">
        <f t="array" aca="1" ref="O18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86" s="67" cm="1">
        <f t="array" aca="1" ref="P18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86" s="67" cm="1">
        <f t="array" aca="1" ref="Q18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86" s="67" cm="1">
        <f t="array" aca="1" ref="R18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86" s="67" cm="1">
        <f t="array" aca="1" ref="S18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86" s="67" cm="1">
        <f t="array" aca="1" ref="T18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86" s="67" cm="1">
        <f t="array" aca="1" ref="U18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86" s="67" cm="1">
        <f t="array" aca="1" ref="V18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86" s="67" cm="1">
        <f t="array" aca="1" ref="W18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86" s="67" cm="1">
        <f t="array" aca="1" ref="X18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86" s="67" cm="1">
        <f t="array" aca="1" ref="Y18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86" s="67" cm="1">
        <f t="array" aca="1" ref="Z18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86" s="67" cm="1">
        <f t="array" aca="1" ref="AA18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86" s="67" cm="1">
        <f t="array" aca="1" ref="AB18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86" s="67" cm="1">
        <f t="array" aca="1" ref="AC18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86" s="67" cm="1">
        <f t="array" aca="1" ref="AD18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86" s="67" cm="1">
        <f t="array" aca="1" ref="AE18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86" s="67" cm="1">
        <f t="array" aca="1" ref="AF18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86" s="67" cm="1">
        <f t="array" aca="1" ref="AG18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86" s="67" cm="1">
        <f t="array" aca="1" ref="AH18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86" s="67" cm="1">
        <f t="array" aca="1" ref="AI18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86" s="67" cm="1">
        <f t="array" aca="1" ref="AJ18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86" s="67" cm="1">
        <f t="array" aca="1" ref="AK18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86" s="67" cm="1">
        <f t="array" aca="1" ref="AL18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86" s="67" cm="1">
        <f t="array" aca="1" ref="AM18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86" s="67" cm="1">
        <f t="array" aca="1" ref="AN18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86" s="67" cm="1">
        <f t="array" aca="1" ref="AO18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86" s="67" cm="1">
        <f t="array" aca="1" ref="AP18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86" s="67" cm="1">
        <f t="array" aca="1" ref="AQ18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86" s="67" cm="1">
        <f t="array" aca="1" ref="AR18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86" s="67" cm="1">
        <f t="array" aca="1" ref="AS18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86" s="67" cm="1">
        <f t="array" aca="1" ref="AT18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86" s="67" cm="1">
        <f t="array" aca="1" ref="AU18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86" s="67" cm="1">
        <f t="array" aca="1" ref="AV18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86" s="67" cm="1">
        <f t="array" aca="1" ref="AW18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86" s="67" cm="1">
        <f t="array" aca="1" ref="AX18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86" s="67" cm="1">
        <f t="array" aca="1" ref="AY18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86" s="67" cm="1">
        <f t="array" aca="1" ref="AZ18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86" s="67" cm="1">
        <f t="array" aca="1" ref="BA18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87" spans="1:53" x14ac:dyDescent="0.3">
      <c r="A187" s="78" t="str">
        <f>IFERROR(Mérföldkövek[[#This Row],[Feladat ID]],"")</f>
        <v>-</v>
      </c>
      <c r="B187" s="70" t="str">
        <f>IFERROR(Mérföldkövek[[#This Row],[Feladat leírás]],"")</f>
        <v/>
      </c>
      <c r="C187" s="71" t="str">
        <f ca="1">IFERROR(Mérföldkövek[[#This Row],[Kezdés]],"")</f>
        <v/>
      </c>
      <c r="D187" s="71" t="str">
        <f ca="1">IFERROR(Mérföldkövek[[#This Row],[Befejezés]],"")</f>
        <v/>
      </c>
      <c r="E187" s="70" t="str">
        <f>IFERROR(Mérföldkövek[[#This Row],[Kockázat]],"")</f>
        <v/>
      </c>
      <c r="F187" s="70" t="str">
        <f>IFERROR(Mérföldkövek[[#This Row],[Részleg 02]],"")</f>
        <v/>
      </c>
      <c r="G187" s="70" t="str">
        <f>IFERROR(Mérföldkövek[[#This Row],[Részleg 01]],"")</f>
        <v/>
      </c>
      <c r="H187" s="82" t="str">
        <f>IFERROR(Mérföldkövek[[#This Row],[Volumen]],"")</f>
        <v/>
      </c>
      <c r="I187" s="70" t="str">
        <f>IFERROR(Mérföldkövek[[#This Row],[Humánerő]],"")</f>
        <v/>
      </c>
      <c r="J187" s="80" t="str">
        <f>IFERROR(Mérföldkövek[[#This Row],[Egység idő]],"")</f>
        <v/>
      </c>
      <c r="K187" s="80">
        <f>IFERROR(Mérföldkövek[[#This Row],[Tervezett Munkaidő]],"")</f>
        <v>0</v>
      </c>
      <c r="L187" s="67" cm="1">
        <f t="array" aca="1" ref="L18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87" s="67" cm="1">
        <f t="array" aca="1" ref="M18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87" s="67" cm="1">
        <f t="array" aca="1" ref="N18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87" s="67" cm="1">
        <f t="array" aca="1" ref="O18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87" s="67" cm="1">
        <f t="array" aca="1" ref="P18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87" s="67" cm="1">
        <f t="array" aca="1" ref="Q18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87" s="67" cm="1">
        <f t="array" aca="1" ref="R18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87" s="67" cm="1">
        <f t="array" aca="1" ref="S18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87" s="67" cm="1">
        <f t="array" aca="1" ref="T18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87" s="67" cm="1">
        <f t="array" aca="1" ref="U18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87" s="67" cm="1">
        <f t="array" aca="1" ref="V18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87" s="67" cm="1">
        <f t="array" aca="1" ref="W18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87" s="67" cm="1">
        <f t="array" aca="1" ref="X18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87" s="67" cm="1">
        <f t="array" aca="1" ref="Y18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87" s="67" cm="1">
        <f t="array" aca="1" ref="Z18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87" s="67" cm="1">
        <f t="array" aca="1" ref="AA18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87" s="67" cm="1">
        <f t="array" aca="1" ref="AB18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87" s="67" cm="1">
        <f t="array" aca="1" ref="AC18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87" s="67" cm="1">
        <f t="array" aca="1" ref="AD18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87" s="67" cm="1">
        <f t="array" aca="1" ref="AE18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87" s="67" cm="1">
        <f t="array" aca="1" ref="AF18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87" s="67" cm="1">
        <f t="array" aca="1" ref="AG18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87" s="67" cm="1">
        <f t="array" aca="1" ref="AH18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87" s="67" cm="1">
        <f t="array" aca="1" ref="AI18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87" s="67" cm="1">
        <f t="array" aca="1" ref="AJ18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87" s="67" cm="1">
        <f t="array" aca="1" ref="AK18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87" s="67" cm="1">
        <f t="array" aca="1" ref="AL18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87" s="67" cm="1">
        <f t="array" aca="1" ref="AM18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87" s="67" cm="1">
        <f t="array" aca="1" ref="AN18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87" s="67" cm="1">
        <f t="array" aca="1" ref="AO18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87" s="67" cm="1">
        <f t="array" aca="1" ref="AP18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87" s="67" cm="1">
        <f t="array" aca="1" ref="AQ18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87" s="67" cm="1">
        <f t="array" aca="1" ref="AR18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87" s="67" cm="1">
        <f t="array" aca="1" ref="AS18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87" s="67" cm="1">
        <f t="array" aca="1" ref="AT18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87" s="67" cm="1">
        <f t="array" aca="1" ref="AU18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87" s="67" cm="1">
        <f t="array" aca="1" ref="AV18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87" s="67" cm="1">
        <f t="array" aca="1" ref="AW18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87" s="67" cm="1">
        <f t="array" aca="1" ref="AX18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87" s="67" cm="1">
        <f t="array" aca="1" ref="AY18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87" s="67" cm="1">
        <f t="array" aca="1" ref="AZ18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87" s="67" cm="1">
        <f t="array" aca="1" ref="BA18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88" spans="1:53" x14ac:dyDescent="0.3">
      <c r="A188" s="78" t="str">
        <f>IFERROR(Mérföldkövek[[#This Row],[Feladat ID]],"")</f>
        <v>-</v>
      </c>
      <c r="B188" s="70" t="str">
        <f>IFERROR(Mérföldkövek[[#This Row],[Feladat leírás]],"")</f>
        <v/>
      </c>
      <c r="C188" s="71" t="str">
        <f ca="1">IFERROR(Mérföldkövek[[#This Row],[Kezdés]],"")</f>
        <v/>
      </c>
      <c r="D188" s="71" t="str">
        <f ca="1">IFERROR(Mérföldkövek[[#This Row],[Befejezés]],"")</f>
        <v/>
      </c>
      <c r="E188" s="70" t="str">
        <f>IFERROR(Mérföldkövek[[#This Row],[Kockázat]],"")</f>
        <v/>
      </c>
      <c r="F188" s="70" t="str">
        <f>IFERROR(Mérföldkövek[[#This Row],[Részleg 02]],"")</f>
        <v/>
      </c>
      <c r="G188" s="70" t="str">
        <f>IFERROR(Mérföldkövek[[#This Row],[Részleg 01]],"")</f>
        <v/>
      </c>
      <c r="H188" s="82" t="str">
        <f>IFERROR(Mérföldkövek[[#This Row],[Volumen]],"")</f>
        <v/>
      </c>
      <c r="I188" s="70" t="str">
        <f>IFERROR(Mérföldkövek[[#This Row],[Humánerő]],"")</f>
        <v/>
      </c>
      <c r="J188" s="80" t="str">
        <f>IFERROR(Mérföldkövek[[#This Row],[Egység idő]],"")</f>
        <v/>
      </c>
      <c r="K188" s="80">
        <f>IFERROR(Mérföldkövek[[#This Row],[Tervezett Munkaidő]],"")</f>
        <v>0</v>
      </c>
      <c r="L188" s="67" cm="1">
        <f t="array" aca="1" ref="L18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88" s="67" cm="1">
        <f t="array" aca="1" ref="M18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88" s="67" cm="1">
        <f t="array" aca="1" ref="N18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88" s="67" cm="1">
        <f t="array" aca="1" ref="O18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88" s="67" cm="1">
        <f t="array" aca="1" ref="P18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88" s="67" cm="1">
        <f t="array" aca="1" ref="Q18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88" s="67" cm="1">
        <f t="array" aca="1" ref="R18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88" s="67" cm="1">
        <f t="array" aca="1" ref="S18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88" s="67" cm="1">
        <f t="array" aca="1" ref="T18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88" s="67" cm="1">
        <f t="array" aca="1" ref="U18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88" s="67" cm="1">
        <f t="array" aca="1" ref="V18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88" s="67" cm="1">
        <f t="array" aca="1" ref="W18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88" s="67" cm="1">
        <f t="array" aca="1" ref="X18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88" s="67" cm="1">
        <f t="array" aca="1" ref="Y18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88" s="67" cm="1">
        <f t="array" aca="1" ref="Z18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88" s="67" cm="1">
        <f t="array" aca="1" ref="AA18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88" s="67" cm="1">
        <f t="array" aca="1" ref="AB18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88" s="67" cm="1">
        <f t="array" aca="1" ref="AC18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88" s="67" cm="1">
        <f t="array" aca="1" ref="AD18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88" s="67" cm="1">
        <f t="array" aca="1" ref="AE18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88" s="67" cm="1">
        <f t="array" aca="1" ref="AF18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88" s="67" cm="1">
        <f t="array" aca="1" ref="AG18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88" s="67" cm="1">
        <f t="array" aca="1" ref="AH18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88" s="67" cm="1">
        <f t="array" aca="1" ref="AI18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88" s="67" cm="1">
        <f t="array" aca="1" ref="AJ18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88" s="67" cm="1">
        <f t="array" aca="1" ref="AK18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88" s="67" cm="1">
        <f t="array" aca="1" ref="AL18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88" s="67" cm="1">
        <f t="array" aca="1" ref="AM18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88" s="67" cm="1">
        <f t="array" aca="1" ref="AN18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88" s="67" cm="1">
        <f t="array" aca="1" ref="AO18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88" s="67" cm="1">
        <f t="array" aca="1" ref="AP18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88" s="67" cm="1">
        <f t="array" aca="1" ref="AQ18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88" s="67" cm="1">
        <f t="array" aca="1" ref="AR18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88" s="67" cm="1">
        <f t="array" aca="1" ref="AS18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88" s="67" cm="1">
        <f t="array" aca="1" ref="AT18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88" s="67" cm="1">
        <f t="array" aca="1" ref="AU18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88" s="67" cm="1">
        <f t="array" aca="1" ref="AV18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88" s="67" cm="1">
        <f t="array" aca="1" ref="AW18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88" s="67" cm="1">
        <f t="array" aca="1" ref="AX18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88" s="67" cm="1">
        <f t="array" aca="1" ref="AY18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88" s="67" cm="1">
        <f t="array" aca="1" ref="AZ18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88" s="67" cm="1">
        <f t="array" aca="1" ref="BA18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89" spans="1:53" x14ac:dyDescent="0.3">
      <c r="A189" s="78" t="str">
        <f>IFERROR(Mérföldkövek[[#This Row],[Feladat ID]],"")</f>
        <v>-</v>
      </c>
      <c r="B189" s="70" t="str">
        <f>IFERROR(Mérföldkövek[[#This Row],[Feladat leírás]],"")</f>
        <v/>
      </c>
      <c r="C189" s="71" t="str">
        <f ca="1">IFERROR(Mérföldkövek[[#This Row],[Kezdés]],"")</f>
        <v/>
      </c>
      <c r="D189" s="71" t="str">
        <f ca="1">IFERROR(Mérföldkövek[[#This Row],[Befejezés]],"")</f>
        <v/>
      </c>
      <c r="E189" s="70" t="str">
        <f>IFERROR(Mérföldkövek[[#This Row],[Kockázat]],"")</f>
        <v/>
      </c>
      <c r="F189" s="70" t="str">
        <f>IFERROR(Mérföldkövek[[#This Row],[Részleg 02]],"")</f>
        <v/>
      </c>
      <c r="G189" s="70" t="str">
        <f>IFERROR(Mérföldkövek[[#This Row],[Részleg 01]],"")</f>
        <v/>
      </c>
      <c r="H189" s="82" t="str">
        <f>IFERROR(Mérföldkövek[[#This Row],[Volumen]],"")</f>
        <v/>
      </c>
      <c r="I189" s="70" t="str">
        <f>IFERROR(Mérföldkövek[[#This Row],[Humánerő]],"")</f>
        <v/>
      </c>
      <c r="J189" s="80" t="str">
        <f>IFERROR(Mérföldkövek[[#This Row],[Egység idő]],"")</f>
        <v/>
      </c>
      <c r="K189" s="80">
        <f>IFERROR(Mérföldkövek[[#This Row],[Tervezett Munkaidő]],"")</f>
        <v>0</v>
      </c>
      <c r="L189" s="67" cm="1">
        <f t="array" aca="1" ref="L18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89" s="67" cm="1">
        <f t="array" aca="1" ref="M18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89" s="67" cm="1">
        <f t="array" aca="1" ref="N18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89" s="67" cm="1">
        <f t="array" aca="1" ref="O18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89" s="67" cm="1">
        <f t="array" aca="1" ref="P18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89" s="67" cm="1">
        <f t="array" aca="1" ref="Q18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89" s="67" cm="1">
        <f t="array" aca="1" ref="R18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89" s="67" cm="1">
        <f t="array" aca="1" ref="S18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89" s="67" cm="1">
        <f t="array" aca="1" ref="T18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89" s="67" cm="1">
        <f t="array" aca="1" ref="U18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89" s="67" cm="1">
        <f t="array" aca="1" ref="V18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89" s="67" cm="1">
        <f t="array" aca="1" ref="W18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89" s="67" cm="1">
        <f t="array" aca="1" ref="X18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89" s="67" cm="1">
        <f t="array" aca="1" ref="Y18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89" s="67" cm="1">
        <f t="array" aca="1" ref="Z18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89" s="67" cm="1">
        <f t="array" aca="1" ref="AA18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89" s="67" cm="1">
        <f t="array" aca="1" ref="AB18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89" s="67" cm="1">
        <f t="array" aca="1" ref="AC18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89" s="67" cm="1">
        <f t="array" aca="1" ref="AD18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89" s="67" cm="1">
        <f t="array" aca="1" ref="AE18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89" s="67" cm="1">
        <f t="array" aca="1" ref="AF18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89" s="67" cm="1">
        <f t="array" aca="1" ref="AG18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89" s="67" cm="1">
        <f t="array" aca="1" ref="AH18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89" s="67" cm="1">
        <f t="array" aca="1" ref="AI18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89" s="67" cm="1">
        <f t="array" aca="1" ref="AJ18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89" s="67" cm="1">
        <f t="array" aca="1" ref="AK18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89" s="67" cm="1">
        <f t="array" aca="1" ref="AL18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89" s="67" cm="1">
        <f t="array" aca="1" ref="AM18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89" s="67" cm="1">
        <f t="array" aca="1" ref="AN18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89" s="67" cm="1">
        <f t="array" aca="1" ref="AO18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89" s="67" cm="1">
        <f t="array" aca="1" ref="AP18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89" s="67" cm="1">
        <f t="array" aca="1" ref="AQ18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89" s="67" cm="1">
        <f t="array" aca="1" ref="AR18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89" s="67" cm="1">
        <f t="array" aca="1" ref="AS18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89" s="67" cm="1">
        <f t="array" aca="1" ref="AT18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89" s="67" cm="1">
        <f t="array" aca="1" ref="AU18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89" s="67" cm="1">
        <f t="array" aca="1" ref="AV18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89" s="67" cm="1">
        <f t="array" aca="1" ref="AW18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89" s="67" cm="1">
        <f t="array" aca="1" ref="AX18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89" s="67" cm="1">
        <f t="array" aca="1" ref="AY18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89" s="67" cm="1">
        <f t="array" aca="1" ref="AZ18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89" s="67" cm="1">
        <f t="array" aca="1" ref="BA18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90" spans="1:53" x14ac:dyDescent="0.3">
      <c r="A190" s="78" t="str">
        <f>IFERROR(Mérföldkövek[[#This Row],[Feladat ID]],"")</f>
        <v>-</v>
      </c>
      <c r="B190" s="70" t="str">
        <f>IFERROR(Mérföldkövek[[#This Row],[Feladat leírás]],"")</f>
        <v/>
      </c>
      <c r="C190" s="71" t="str">
        <f ca="1">IFERROR(Mérföldkövek[[#This Row],[Kezdés]],"")</f>
        <v/>
      </c>
      <c r="D190" s="71" t="str">
        <f ca="1">IFERROR(Mérföldkövek[[#This Row],[Befejezés]],"")</f>
        <v/>
      </c>
      <c r="E190" s="70" t="str">
        <f>IFERROR(Mérföldkövek[[#This Row],[Kockázat]],"")</f>
        <v/>
      </c>
      <c r="F190" s="70" t="str">
        <f>IFERROR(Mérföldkövek[[#This Row],[Részleg 02]],"")</f>
        <v/>
      </c>
      <c r="G190" s="70" t="str">
        <f>IFERROR(Mérföldkövek[[#This Row],[Részleg 01]],"")</f>
        <v/>
      </c>
      <c r="H190" s="82" t="str">
        <f>IFERROR(Mérföldkövek[[#This Row],[Volumen]],"")</f>
        <v/>
      </c>
      <c r="I190" s="70" t="str">
        <f>IFERROR(Mérföldkövek[[#This Row],[Humánerő]],"")</f>
        <v/>
      </c>
      <c r="J190" s="80" t="str">
        <f>IFERROR(Mérföldkövek[[#This Row],[Egység idő]],"")</f>
        <v/>
      </c>
      <c r="K190" s="80">
        <f>IFERROR(Mérföldkövek[[#This Row],[Tervezett Munkaidő]],"")</f>
        <v>0</v>
      </c>
      <c r="L190" s="67" cm="1">
        <f t="array" aca="1" ref="L19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90" s="67" cm="1">
        <f t="array" aca="1" ref="M19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90" s="67" cm="1">
        <f t="array" aca="1" ref="N19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90" s="67" cm="1">
        <f t="array" aca="1" ref="O19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90" s="67" cm="1">
        <f t="array" aca="1" ref="P19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90" s="67" cm="1">
        <f t="array" aca="1" ref="Q19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90" s="67" cm="1">
        <f t="array" aca="1" ref="R19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90" s="67" cm="1">
        <f t="array" aca="1" ref="S19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90" s="67" cm="1">
        <f t="array" aca="1" ref="T19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90" s="67" cm="1">
        <f t="array" aca="1" ref="U19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90" s="67" cm="1">
        <f t="array" aca="1" ref="V19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90" s="67" cm="1">
        <f t="array" aca="1" ref="W19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90" s="67" cm="1">
        <f t="array" aca="1" ref="X19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90" s="67" cm="1">
        <f t="array" aca="1" ref="Y19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90" s="67" cm="1">
        <f t="array" aca="1" ref="Z19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90" s="67" cm="1">
        <f t="array" aca="1" ref="AA19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90" s="67" cm="1">
        <f t="array" aca="1" ref="AB19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90" s="67" cm="1">
        <f t="array" aca="1" ref="AC19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90" s="67" cm="1">
        <f t="array" aca="1" ref="AD19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90" s="67" cm="1">
        <f t="array" aca="1" ref="AE19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90" s="67" cm="1">
        <f t="array" aca="1" ref="AF19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90" s="67" cm="1">
        <f t="array" aca="1" ref="AG19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90" s="67" cm="1">
        <f t="array" aca="1" ref="AH19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90" s="67" cm="1">
        <f t="array" aca="1" ref="AI19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90" s="67" cm="1">
        <f t="array" aca="1" ref="AJ19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90" s="67" cm="1">
        <f t="array" aca="1" ref="AK19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90" s="67" cm="1">
        <f t="array" aca="1" ref="AL19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90" s="67" cm="1">
        <f t="array" aca="1" ref="AM19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90" s="67" cm="1">
        <f t="array" aca="1" ref="AN19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90" s="67" cm="1">
        <f t="array" aca="1" ref="AO19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90" s="67" cm="1">
        <f t="array" aca="1" ref="AP19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90" s="67" cm="1">
        <f t="array" aca="1" ref="AQ19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90" s="67" cm="1">
        <f t="array" aca="1" ref="AR19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90" s="67" cm="1">
        <f t="array" aca="1" ref="AS19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90" s="67" cm="1">
        <f t="array" aca="1" ref="AT19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90" s="67" cm="1">
        <f t="array" aca="1" ref="AU19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90" s="67" cm="1">
        <f t="array" aca="1" ref="AV19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90" s="67" cm="1">
        <f t="array" aca="1" ref="AW19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90" s="67" cm="1">
        <f t="array" aca="1" ref="AX19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90" s="67" cm="1">
        <f t="array" aca="1" ref="AY19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90" s="67" cm="1">
        <f t="array" aca="1" ref="AZ19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90" s="67" cm="1">
        <f t="array" aca="1" ref="BA19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91" spans="1:53" x14ac:dyDescent="0.3">
      <c r="A191" s="78" t="str">
        <f>IFERROR(Mérföldkövek[[#This Row],[Feladat ID]],"")</f>
        <v>-</v>
      </c>
      <c r="B191" s="70" t="str">
        <f>IFERROR(Mérföldkövek[[#This Row],[Feladat leírás]],"")</f>
        <v/>
      </c>
      <c r="C191" s="71" t="str">
        <f ca="1">IFERROR(Mérföldkövek[[#This Row],[Kezdés]],"")</f>
        <v/>
      </c>
      <c r="D191" s="71" t="str">
        <f ca="1">IFERROR(Mérföldkövek[[#This Row],[Befejezés]],"")</f>
        <v/>
      </c>
      <c r="E191" s="70" t="str">
        <f>IFERROR(Mérföldkövek[[#This Row],[Kockázat]],"")</f>
        <v/>
      </c>
      <c r="F191" s="70" t="str">
        <f>IFERROR(Mérföldkövek[[#This Row],[Részleg 02]],"")</f>
        <v/>
      </c>
      <c r="G191" s="70" t="str">
        <f>IFERROR(Mérföldkövek[[#This Row],[Részleg 01]],"")</f>
        <v/>
      </c>
      <c r="H191" s="82" t="str">
        <f>IFERROR(Mérföldkövek[[#This Row],[Volumen]],"")</f>
        <v/>
      </c>
      <c r="I191" s="70" t="str">
        <f>IFERROR(Mérföldkövek[[#This Row],[Humánerő]],"")</f>
        <v/>
      </c>
      <c r="J191" s="80" t="str">
        <f>IFERROR(Mérföldkövek[[#This Row],[Egység idő]],"")</f>
        <v/>
      </c>
      <c r="K191" s="80">
        <f>IFERROR(Mérföldkövek[[#This Row],[Tervezett Munkaidő]],"")</f>
        <v>0</v>
      </c>
      <c r="L191" s="67" cm="1">
        <f t="array" aca="1" ref="L191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91" s="67" cm="1">
        <f t="array" aca="1" ref="M191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91" s="67" cm="1">
        <f t="array" aca="1" ref="N191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91" s="67" cm="1">
        <f t="array" aca="1" ref="O191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91" s="67" cm="1">
        <f t="array" aca="1" ref="P191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91" s="67" cm="1">
        <f t="array" aca="1" ref="Q191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91" s="67" cm="1">
        <f t="array" aca="1" ref="R191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91" s="67" cm="1">
        <f t="array" aca="1" ref="S191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91" s="67" cm="1">
        <f t="array" aca="1" ref="T191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91" s="67" cm="1">
        <f t="array" aca="1" ref="U191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91" s="67" cm="1">
        <f t="array" aca="1" ref="V191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91" s="67" cm="1">
        <f t="array" aca="1" ref="W191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91" s="67" cm="1">
        <f t="array" aca="1" ref="X191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91" s="67" cm="1">
        <f t="array" aca="1" ref="Y191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91" s="67" cm="1">
        <f t="array" aca="1" ref="Z191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91" s="67" cm="1">
        <f t="array" aca="1" ref="AA191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91" s="67" cm="1">
        <f t="array" aca="1" ref="AB191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91" s="67" cm="1">
        <f t="array" aca="1" ref="AC191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91" s="67" cm="1">
        <f t="array" aca="1" ref="AD191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91" s="67" cm="1">
        <f t="array" aca="1" ref="AE191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91" s="67" cm="1">
        <f t="array" aca="1" ref="AF191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91" s="67" cm="1">
        <f t="array" aca="1" ref="AG191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91" s="67" cm="1">
        <f t="array" aca="1" ref="AH191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91" s="67" cm="1">
        <f t="array" aca="1" ref="AI191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91" s="67" cm="1">
        <f t="array" aca="1" ref="AJ191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91" s="67" cm="1">
        <f t="array" aca="1" ref="AK191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91" s="67" cm="1">
        <f t="array" aca="1" ref="AL191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91" s="67" cm="1">
        <f t="array" aca="1" ref="AM191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91" s="67" cm="1">
        <f t="array" aca="1" ref="AN191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91" s="67" cm="1">
        <f t="array" aca="1" ref="AO191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91" s="67" cm="1">
        <f t="array" aca="1" ref="AP191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91" s="67" cm="1">
        <f t="array" aca="1" ref="AQ191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91" s="67" cm="1">
        <f t="array" aca="1" ref="AR191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91" s="67" cm="1">
        <f t="array" aca="1" ref="AS191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91" s="67" cm="1">
        <f t="array" aca="1" ref="AT191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91" s="67" cm="1">
        <f t="array" aca="1" ref="AU191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91" s="67" cm="1">
        <f t="array" aca="1" ref="AV191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91" s="67" cm="1">
        <f t="array" aca="1" ref="AW191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91" s="67" cm="1">
        <f t="array" aca="1" ref="AX191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91" s="67" cm="1">
        <f t="array" aca="1" ref="AY191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91" s="67" cm="1">
        <f t="array" aca="1" ref="AZ191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91" s="67" cm="1">
        <f t="array" aca="1" ref="BA191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92" spans="1:53" x14ac:dyDescent="0.3">
      <c r="A192" s="78" t="str">
        <f>IFERROR(Mérföldkövek[[#This Row],[Feladat ID]],"")</f>
        <v>-</v>
      </c>
      <c r="B192" s="70" t="str">
        <f>IFERROR(Mérföldkövek[[#This Row],[Feladat leírás]],"")</f>
        <v/>
      </c>
      <c r="C192" s="71" t="str">
        <f ca="1">IFERROR(Mérföldkövek[[#This Row],[Kezdés]],"")</f>
        <v/>
      </c>
      <c r="D192" s="71" t="str">
        <f ca="1">IFERROR(Mérföldkövek[[#This Row],[Befejezés]],"")</f>
        <v/>
      </c>
      <c r="E192" s="70" t="str">
        <f>IFERROR(Mérföldkövek[[#This Row],[Kockázat]],"")</f>
        <v/>
      </c>
      <c r="F192" s="70" t="str">
        <f>IFERROR(Mérföldkövek[[#This Row],[Részleg 02]],"")</f>
        <v/>
      </c>
      <c r="G192" s="70" t="str">
        <f>IFERROR(Mérföldkövek[[#This Row],[Részleg 01]],"")</f>
        <v/>
      </c>
      <c r="H192" s="82" t="str">
        <f>IFERROR(Mérföldkövek[[#This Row],[Volumen]],"")</f>
        <v/>
      </c>
      <c r="I192" s="70" t="str">
        <f>IFERROR(Mérföldkövek[[#This Row],[Humánerő]],"")</f>
        <v/>
      </c>
      <c r="J192" s="80" t="str">
        <f>IFERROR(Mérföldkövek[[#This Row],[Egység idő]],"")</f>
        <v/>
      </c>
      <c r="K192" s="80">
        <f>IFERROR(Mérföldkövek[[#This Row],[Tervezett Munkaidő]],"")</f>
        <v>0</v>
      </c>
      <c r="L192" s="67" cm="1">
        <f t="array" aca="1" ref="L192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92" s="67" cm="1">
        <f t="array" aca="1" ref="M192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92" s="67" cm="1">
        <f t="array" aca="1" ref="N192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92" s="67" cm="1">
        <f t="array" aca="1" ref="O192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92" s="67" cm="1">
        <f t="array" aca="1" ref="P192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92" s="67" cm="1">
        <f t="array" aca="1" ref="Q192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92" s="67" cm="1">
        <f t="array" aca="1" ref="R192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92" s="67" cm="1">
        <f t="array" aca="1" ref="S192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92" s="67" cm="1">
        <f t="array" aca="1" ref="T192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92" s="67" cm="1">
        <f t="array" aca="1" ref="U192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92" s="67" cm="1">
        <f t="array" aca="1" ref="V192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92" s="67" cm="1">
        <f t="array" aca="1" ref="W192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92" s="67" cm="1">
        <f t="array" aca="1" ref="X192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92" s="67" cm="1">
        <f t="array" aca="1" ref="Y192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92" s="67" cm="1">
        <f t="array" aca="1" ref="Z192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92" s="67" cm="1">
        <f t="array" aca="1" ref="AA192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92" s="67" cm="1">
        <f t="array" aca="1" ref="AB192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92" s="67" cm="1">
        <f t="array" aca="1" ref="AC192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92" s="67" cm="1">
        <f t="array" aca="1" ref="AD192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92" s="67" cm="1">
        <f t="array" aca="1" ref="AE192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92" s="67" cm="1">
        <f t="array" aca="1" ref="AF192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92" s="67" cm="1">
        <f t="array" aca="1" ref="AG192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92" s="67" cm="1">
        <f t="array" aca="1" ref="AH192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92" s="67" cm="1">
        <f t="array" aca="1" ref="AI192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92" s="67" cm="1">
        <f t="array" aca="1" ref="AJ192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92" s="67" cm="1">
        <f t="array" aca="1" ref="AK192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92" s="67" cm="1">
        <f t="array" aca="1" ref="AL192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92" s="67" cm="1">
        <f t="array" aca="1" ref="AM192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92" s="67" cm="1">
        <f t="array" aca="1" ref="AN192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92" s="67" cm="1">
        <f t="array" aca="1" ref="AO192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92" s="67" cm="1">
        <f t="array" aca="1" ref="AP192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92" s="67" cm="1">
        <f t="array" aca="1" ref="AQ192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92" s="67" cm="1">
        <f t="array" aca="1" ref="AR192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92" s="67" cm="1">
        <f t="array" aca="1" ref="AS192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92" s="67" cm="1">
        <f t="array" aca="1" ref="AT192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92" s="67" cm="1">
        <f t="array" aca="1" ref="AU192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92" s="67" cm="1">
        <f t="array" aca="1" ref="AV192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92" s="67" cm="1">
        <f t="array" aca="1" ref="AW192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92" s="67" cm="1">
        <f t="array" aca="1" ref="AX192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92" s="67" cm="1">
        <f t="array" aca="1" ref="AY192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92" s="67" cm="1">
        <f t="array" aca="1" ref="AZ192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92" s="67" cm="1">
        <f t="array" aca="1" ref="BA192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93" spans="1:53" x14ac:dyDescent="0.3">
      <c r="A193" s="78" t="str">
        <f>IFERROR(Mérföldkövek[[#This Row],[Feladat ID]],"")</f>
        <v>-</v>
      </c>
      <c r="B193" s="70" t="str">
        <f>IFERROR(Mérföldkövek[[#This Row],[Feladat leírás]],"")</f>
        <v/>
      </c>
      <c r="C193" s="71" t="str">
        <f ca="1">IFERROR(Mérföldkövek[[#This Row],[Kezdés]],"")</f>
        <v/>
      </c>
      <c r="D193" s="71" t="str">
        <f ca="1">IFERROR(Mérföldkövek[[#This Row],[Befejezés]],"")</f>
        <v/>
      </c>
      <c r="E193" s="70" t="str">
        <f>IFERROR(Mérföldkövek[[#This Row],[Kockázat]],"")</f>
        <v/>
      </c>
      <c r="F193" s="70" t="str">
        <f>IFERROR(Mérföldkövek[[#This Row],[Részleg 02]],"")</f>
        <v/>
      </c>
      <c r="G193" s="70" t="str">
        <f>IFERROR(Mérföldkövek[[#This Row],[Részleg 01]],"")</f>
        <v/>
      </c>
      <c r="H193" s="82" t="str">
        <f>IFERROR(Mérföldkövek[[#This Row],[Volumen]],"")</f>
        <v/>
      </c>
      <c r="I193" s="70" t="str">
        <f>IFERROR(Mérföldkövek[[#This Row],[Humánerő]],"")</f>
        <v/>
      </c>
      <c r="J193" s="80" t="str">
        <f>IFERROR(Mérföldkövek[[#This Row],[Egység idő]],"")</f>
        <v/>
      </c>
      <c r="K193" s="80">
        <f>IFERROR(Mérföldkövek[[#This Row],[Tervezett Munkaidő]],"")</f>
        <v>0</v>
      </c>
      <c r="L193" s="67" cm="1">
        <f t="array" aca="1" ref="L193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93" s="67" cm="1">
        <f t="array" aca="1" ref="M193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93" s="67" cm="1">
        <f t="array" aca="1" ref="N193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93" s="67" cm="1">
        <f t="array" aca="1" ref="O193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93" s="67" cm="1">
        <f t="array" aca="1" ref="P193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93" s="67" cm="1">
        <f t="array" aca="1" ref="Q193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93" s="67" cm="1">
        <f t="array" aca="1" ref="R193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93" s="67" cm="1">
        <f t="array" aca="1" ref="S193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93" s="67" cm="1">
        <f t="array" aca="1" ref="T193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93" s="67" cm="1">
        <f t="array" aca="1" ref="U193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93" s="67" cm="1">
        <f t="array" aca="1" ref="V193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93" s="67" cm="1">
        <f t="array" aca="1" ref="W193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93" s="67" cm="1">
        <f t="array" aca="1" ref="X193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93" s="67" cm="1">
        <f t="array" aca="1" ref="Y193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93" s="67" cm="1">
        <f t="array" aca="1" ref="Z193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93" s="67" cm="1">
        <f t="array" aca="1" ref="AA193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93" s="67" cm="1">
        <f t="array" aca="1" ref="AB193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93" s="67" cm="1">
        <f t="array" aca="1" ref="AC193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93" s="67" cm="1">
        <f t="array" aca="1" ref="AD193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93" s="67" cm="1">
        <f t="array" aca="1" ref="AE193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93" s="67" cm="1">
        <f t="array" aca="1" ref="AF193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93" s="67" cm="1">
        <f t="array" aca="1" ref="AG193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93" s="67" cm="1">
        <f t="array" aca="1" ref="AH193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93" s="67" cm="1">
        <f t="array" aca="1" ref="AI193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93" s="67" cm="1">
        <f t="array" aca="1" ref="AJ193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93" s="67" cm="1">
        <f t="array" aca="1" ref="AK193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93" s="67" cm="1">
        <f t="array" aca="1" ref="AL193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93" s="67" cm="1">
        <f t="array" aca="1" ref="AM193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93" s="67" cm="1">
        <f t="array" aca="1" ref="AN193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93" s="67" cm="1">
        <f t="array" aca="1" ref="AO193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93" s="67" cm="1">
        <f t="array" aca="1" ref="AP193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93" s="67" cm="1">
        <f t="array" aca="1" ref="AQ193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93" s="67" cm="1">
        <f t="array" aca="1" ref="AR193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93" s="67" cm="1">
        <f t="array" aca="1" ref="AS193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93" s="67" cm="1">
        <f t="array" aca="1" ref="AT193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93" s="67" cm="1">
        <f t="array" aca="1" ref="AU193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93" s="67" cm="1">
        <f t="array" aca="1" ref="AV193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93" s="67" cm="1">
        <f t="array" aca="1" ref="AW193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93" s="67" cm="1">
        <f t="array" aca="1" ref="AX193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93" s="67" cm="1">
        <f t="array" aca="1" ref="AY193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93" s="67" cm="1">
        <f t="array" aca="1" ref="AZ193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93" s="67" cm="1">
        <f t="array" aca="1" ref="BA193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94" spans="1:53" x14ac:dyDescent="0.3">
      <c r="A194" s="78" t="str">
        <f>IFERROR(Mérföldkövek[[#This Row],[Feladat ID]],"")</f>
        <v>-</v>
      </c>
      <c r="B194" s="70" t="str">
        <f>IFERROR(Mérföldkövek[[#This Row],[Feladat leírás]],"")</f>
        <v/>
      </c>
      <c r="C194" s="71" t="str">
        <f ca="1">IFERROR(Mérföldkövek[[#This Row],[Kezdés]],"")</f>
        <v/>
      </c>
      <c r="D194" s="71" t="str">
        <f ca="1">IFERROR(Mérföldkövek[[#This Row],[Befejezés]],"")</f>
        <v/>
      </c>
      <c r="E194" s="70" t="str">
        <f>IFERROR(Mérföldkövek[[#This Row],[Kockázat]],"")</f>
        <v/>
      </c>
      <c r="F194" s="70" t="str">
        <f>IFERROR(Mérföldkövek[[#This Row],[Részleg 02]],"")</f>
        <v/>
      </c>
      <c r="G194" s="70" t="str">
        <f>IFERROR(Mérföldkövek[[#This Row],[Részleg 01]],"")</f>
        <v/>
      </c>
      <c r="H194" s="82" t="str">
        <f>IFERROR(Mérföldkövek[[#This Row],[Volumen]],"")</f>
        <v/>
      </c>
      <c r="I194" s="70" t="str">
        <f>IFERROR(Mérföldkövek[[#This Row],[Humánerő]],"")</f>
        <v/>
      </c>
      <c r="J194" s="80" t="str">
        <f>IFERROR(Mérföldkövek[[#This Row],[Egység idő]],"")</f>
        <v/>
      </c>
      <c r="K194" s="80">
        <f>IFERROR(Mérföldkövek[[#This Row],[Tervezett Munkaidő]],"")</f>
        <v>0</v>
      </c>
      <c r="L194" s="67" cm="1">
        <f t="array" aca="1" ref="L194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94" s="67" cm="1">
        <f t="array" aca="1" ref="M194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94" s="67" cm="1">
        <f t="array" aca="1" ref="N194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94" s="67" cm="1">
        <f t="array" aca="1" ref="O194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94" s="67" cm="1">
        <f t="array" aca="1" ref="P194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94" s="67" cm="1">
        <f t="array" aca="1" ref="Q194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94" s="67" cm="1">
        <f t="array" aca="1" ref="R194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94" s="67" cm="1">
        <f t="array" aca="1" ref="S194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94" s="67" cm="1">
        <f t="array" aca="1" ref="T194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94" s="67" cm="1">
        <f t="array" aca="1" ref="U194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94" s="67" cm="1">
        <f t="array" aca="1" ref="V194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94" s="67" cm="1">
        <f t="array" aca="1" ref="W194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94" s="67" cm="1">
        <f t="array" aca="1" ref="X194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94" s="67" cm="1">
        <f t="array" aca="1" ref="Y194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94" s="67" cm="1">
        <f t="array" aca="1" ref="Z194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94" s="67" cm="1">
        <f t="array" aca="1" ref="AA194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94" s="67" cm="1">
        <f t="array" aca="1" ref="AB194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94" s="67" cm="1">
        <f t="array" aca="1" ref="AC194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94" s="67" cm="1">
        <f t="array" aca="1" ref="AD194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94" s="67" cm="1">
        <f t="array" aca="1" ref="AE194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94" s="67" cm="1">
        <f t="array" aca="1" ref="AF194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94" s="67" cm="1">
        <f t="array" aca="1" ref="AG194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94" s="67" cm="1">
        <f t="array" aca="1" ref="AH194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94" s="67" cm="1">
        <f t="array" aca="1" ref="AI194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94" s="67" cm="1">
        <f t="array" aca="1" ref="AJ194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94" s="67" cm="1">
        <f t="array" aca="1" ref="AK194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94" s="67" cm="1">
        <f t="array" aca="1" ref="AL194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94" s="67" cm="1">
        <f t="array" aca="1" ref="AM194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94" s="67" cm="1">
        <f t="array" aca="1" ref="AN194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94" s="67" cm="1">
        <f t="array" aca="1" ref="AO194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94" s="67" cm="1">
        <f t="array" aca="1" ref="AP194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94" s="67" cm="1">
        <f t="array" aca="1" ref="AQ194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94" s="67" cm="1">
        <f t="array" aca="1" ref="AR194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94" s="67" cm="1">
        <f t="array" aca="1" ref="AS194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94" s="67" cm="1">
        <f t="array" aca="1" ref="AT194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94" s="67" cm="1">
        <f t="array" aca="1" ref="AU194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94" s="67" cm="1">
        <f t="array" aca="1" ref="AV194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94" s="67" cm="1">
        <f t="array" aca="1" ref="AW194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94" s="67" cm="1">
        <f t="array" aca="1" ref="AX194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94" s="67" cm="1">
        <f t="array" aca="1" ref="AY194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94" s="67" cm="1">
        <f t="array" aca="1" ref="AZ194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94" s="67" cm="1">
        <f t="array" aca="1" ref="BA194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95" spans="1:53" x14ac:dyDescent="0.3">
      <c r="A195" s="78" t="str">
        <f>IFERROR(Mérföldkövek[[#This Row],[Feladat ID]],"")</f>
        <v>-</v>
      </c>
      <c r="B195" s="70" t="str">
        <f>IFERROR(Mérföldkövek[[#This Row],[Feladat leírás]],"")</f>
        <v/>
      </c>
      <c r="C195" s="71" t="str">
        <f ca="1">IFERROR(Mérföldkövek[[#This Row],[Kezdés]],"")</f>
        <v/>
      </c>
      <c r="D195" s="71" t="str">
        <f ca="1">IFERROR(Mérföldkövek[[#This Row],[Befejezés]],"")</f>
        <v/>
      </c>
      <c r="E195" s="70" t="str">
        <f>IFERROR(Mérföldkövek[[#This Row],[Kockázat]],"")</f>
        <v/>
      </c>
      <c r="F195" s="70" t="str">
        <f>IFERROR(Mérföldkövek[[#This Row],[Részleg 02]],"")</f>
        <v/>
      </c>
      <c r="G195" s="70" t="str">
        <f>IFERROR(Mérföldkövek[[#This Row],[Részleg 01]],"")</f>
        <v/>
      </c>
      <c r="H195" s="82" t="str">
        <f>IFERROR(Mérföldkövek[[#This Row],[Volumen]],"")</f>
        <v/>
      </c>
      <c r="I195" s="70" t="str">
        <f>IFERROR(Mérföldkövek[[#This Row],[Humánerő]],"")</f>
        <v/>
      </c>
      <c r="J195" s="80" t="str">
        <f>IFERROR(Mérföldkövek[[#This Row],[Egység idő]],"")</f>
        <v/>
      </c>
      <c r="K195" s="80">
        <f>IFERROR(Mérföldkövek[[#This Row],[Tervezett Munkaidő]],"")</f>
        <v>0</v>
      </c>
      <c r="L195" s="67" cm="1">
        <f t="array" aca="1" ref="L195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95" s="67" cm="1">
        <f t="array" aca="1" ref="M195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95" s="67" cm="1">
        <f t="array" aca="1" ref="N195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95" s="67" cm="1">
        <f t="array" aca="1" ref="O195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95" s="67" cm="1">
        <f t="array" aca="1" ref="P195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95" s="67" cm="1">
        <f t="array" aca="1" ref="Q195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95" s="67" cm="1">
        <f t="array" aca="1" ref="R195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95" s="67" cm="1">
        <f t="array" aca="1" ref="S195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95" s="67" cm="1">
        <f t="array" aca="1" ref="T195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95" s="67" cm="1">
        <f t="array" aca="1" ref="U195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95" s="67" cm="1">
        <f t="array" aca="1" ref="V195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95" s="67" cm="1">
        <f t="array" aca="1" ref="W195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95" s="67" cm="1">
        <f t="array" aca="1" ref="X195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95" s="67" cm="1">
        <f t="array" aca="1" ref="Y195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95" s="67" cm="1">
        <f t="array" aca="1" ref="Z195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95" s="67" cm="1">
        <f t="array" aca="1" ref="AA195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95" s="67" cm="1">
        <f t="array" aca="1" ref="AB195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95" s="67" cm="1">
        <f t="array" aca="1" ref="AC195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95" s="67" cm="1">
        <f t="array" aca="1" ref="AD195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95" s="67" cm="1">
        <f t="array" aca="1" ref="AE195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95" s="67" cm="1">
        <f t="array" aca="1" ref="AF195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95" s="67" cm="1">
        <f t="array" aca="1" ref="AG195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95" s="67" cm="1">
        <f t="array" aca="1" ref="AH195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95" s="67" cm="1">
        <f t="array" aca="1" ref="AI195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95" s="67" cm="1">
        <f t="array" aca="1" ref="AJ195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95" s="67" cm="1">
        <f t="array" aca="1" ref="AK195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95" s="67" cm="1">
        <f t="array" aca="1" ref="AL195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95" s="67" cm="1">
        <f t="array" aca="1" ref="AM195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95" s="67" cm="1">
        <f t="array" aca="1" ref="AN195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95" s="67" cm="1">
        <f t="array" aca="1" ref="AO195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95" s="67" cm="1">
        <f t="array" aca="1" ref="AP195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95" s="67" cm="1">
        <f t="array" aca="1" ref="AQ195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95" s="67" cm="1">
        <f t="array" aca="1" ref="AR195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95" s="67" cm="1">
        <f t="array" aca="1" ref="AS195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95" s="67" cm="1">
        <f t="array" aca="1" ref="AT195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95" s="67" cm="1">
        <f t="array" aca="1" ref="AU195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95" s="67" cm="1">
        <f t="array" aca="1" ref="AV195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95" s="67" cm="1">
        <f t="array" aca="1" ref="AW195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95" s="67" cm="1">
        <f t="array" aca="1" ref="AX195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95" s="67" cm="1">
        <f t="array" aca="1" ref="AY195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95" s="67" cm="1">
        <f t="array" aca="1" ref="AZ195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95" s="67" cm="1">
        <f t="array" aca="1" ref="BA195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96" spans="1:53" x14ac:dyDescent="0.3">
      <c r="A196" s="78" t="str">
        <f>IFERROR(Mérföldkövek[[#This Row],[Feladat ID]],"")</f>
        <v>-</v>
      </c>
      <c r="B196" s="70" t="str">
        <f>IFERROR(Mérföldkövek[[#This Row],[Feladat leírás]],"")</f>
        <v/>
      </c>
      <c r="C196" s="71" t="str">
        <f ca="1">IFERROR(Mérföldkövek[[#This Row],[Kezdés]],"")</f>
        <v/>
      </c>
      <c r="D196" s="71" t="str">
        <f ca="1">IFERROR(Mérföldkövek[[#This Row],[Befejezés]],"")</f>
        <v/>
      </c>
      <c r="E196" s="70" t="str">
        <f>IFERROR(Mérföldkövek[[#This Row],[Kockázat]],"")</f>
        <v/>
      </c>
      <c r="F196" s="70" t="str">
        <f>IFERROR(Mérföldkövek[[#This Row],[Részleg 02]],"")</f>
        <v/>
      </c>
      <c r="G196" s="70" t="str">
        <f>IFERROR(Mérföldkövek[[#This Row],[Részleg 01]],"")</f>
        <v/>
      </c>
      <c r="H196" s="82" t="str">
        <f>IFERROR(Mérföldkövek[[#This Row],[Volumen]],"")</f>
        <v/>
      </c>
      <c r="I196" s="70" t="str">
        <f>IFERROR(Mérföldkövek[[#This Row],[Humánerő]],"")</f>
        <v/>
      </c>
      <c r="J196" s="80" t="str">
        <f>IFERROR(Mérföldkövek[[#This Row],[Egység idő]],"")</f>
        <v/>
      </c>
      <c r="K196" s="80">
        <f>IFERROR(Mérföldkövek[[#This Row],[Tervezett Munkaidő]],"")</f>
        <v>0</v>
      </c>
      <c r="L196" s="67" cm="1">
        <f t="array" aca="1" ref="L196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96" s="67" cm="1">
        <f t="array" aca="1" ref="M196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96" s="67" cm="1">
        <f t="array" aca="1" ref="N196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96" s="67" cm="1">
        <f t="array" aca="1" ref="O196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96" s="67" cm="1">
        <f t="array" aca="1" ref="P196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96" s="67" cm="1">
        <f t="array" aca="1" ref="Q196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96" s="67" cm="1">
        <f t="array" aca="1" ref="R196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96" s="67" cm="1">
        <f t="array" aca="1" ref="S196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96" s="67" cm="1">
        <f t="array" aca="1" ref="T196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96" s="67" cm="1">
        <f t="array" aca="1" ref="U196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96" s="67" cm="1">
        <f t="array" aca="1" ref="V196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96" s="67" cm="1">
        <f t="array" aca="1" ref="W196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96" s="67" cm="1">
        <f t="array" aca="1" ref="X196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96" s="67" cm="1">
        <f t="array" aca="1" ref="Y196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96" s="67" cm="1">
        <f t="array" aca="1" ref="Z196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96" s="67" cm="1">
        <f t="array" aca="1" ref="AA196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96" s="67" cm="1">
        <f t="array" aca="1" ref="AB196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96" s="67" cm="1">
        <f t="array" aca="1" ref="AC196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96" s="67" cm="1">
        <f t="array" aca="1" ref="AD196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96" s="67" cm="1">
        <f t="array" aca="1" ref="AE196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96" s="67" cm="1">
        <f t="array" aca="1" ref="AF196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96" s="67" cm="1">
        <f t="array" aca="1" ref="AG196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96" s="67" cm="1">
        <f t="array" aca="1" ref="AH196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96" s="67" cm="1">
        <f t="array" aca="1" ref="AI196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96" s="67" cm="1">
        <f t="array" aca="1" ref="AJ196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96" s="67" cm="1">
        <f t="array" aca="1" ref="AK196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96" s="67" cm="1">
        <f t="array" aca="1" ref="AL196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96" s="67" cm="1">
        <f t="array" aca="1" ref="AM196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96" s="67" cm="1">
        <f t="array" aca="1" ref="AN196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96" s="67" cm="1">
        <f t="array" aca="1" ref="AO196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96" s="67" cm="1">
        <f t="array" aca="1" ref="AP196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96" s="67" cm="1">
        <f t="array" aca="1" ref="AQ196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96" s="67" cm="1">
        <f t="array" aca="1" ref="AR196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96" s="67" cm="1">
        <f t="array" aca="1" ref="AS196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96" s="67" cm="1">
        <f t="array" aca="1" ref="AT196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96" s="67" cm="1">
        <f t="array" aca="1" ref="AU196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96" s="67" cm="1">
        <f t="array" aca="1" ref="AV196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96" s="67" cm="1">
        <f t="array" aca="1" ref="AW196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96" s="67" cm="1">
        <f t="array" aca="1" ref="AX196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96" s="67" cm="1">
        <f t="array" aca="1" ref="AY196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96" s="67" cm="1">
        <f t="array" aca="1" ref="AZ196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96" s="67" cm="1">
        <f t="array" aca="1" ref="BA196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97" spans="1:53" x14ac:dyDescent="0.3">
      <c r="A197" s="78" t="str">
        <f>IFERROR(Mérföldkövek[[#This Row],[Feladat ID]],"")</f>
        <v>-</v>
      </c>
      <c r="B197" s="70" t="str">
        <f>IFERROR(Mérföldkövek[[#This Row],[Feladat leírás]],"")</f>
        <v/>
      </c>
      <c r="C197" s="71" t="str">
        <f ca="1">IFERROR(Mérföldkövek[[#This Row],[Kezdés]],"")</f>
        <v/>
      </c>
      <c r="D197" s="71" t="str">
        <f ca="1">IFERROR(Mérföldkövek[[#This Row],[Befejezés]],"")</f>
        <v/>
      </c>
      <c r="E197" s="70" t="str">
        <f>IFERROR(Mérföldkövek[[#This Row],[Kockázat]],"")</f>
        <v/>
      </c>
      <c r="F197" s="70" t="str">
        <f>IFERROR(Mérföldkövek[[#This Row],[Részleg 02]],"")</f>
        <v/>
      </c>
      <c r="G197" s="70" t="str">
        <f>IFERROR(Mérföldkövek[[#This Row],[Részleg 01]],"")</f>
        <v/>
      </c>
      <c r="H197" s="82" t="str">
        <f>IFERROR(Mérföldkövek[[#This Row],[Volumen]],"")</f>
        <v/>
      </c>
      <c r="I197" s="70" t="str">
        <f>IFERROR(Mérföldkövek[[#This Row],[Humánerő]],"")</f>
        <v/>
      </c>
      <c r="J197" s="80" t="str">
        <f>IFERROR(Mérföldkövek[[#This Row],[Egység idő]],"")</f>
        <v/>
      </c>
      <c r="K197" s="80">
        <f>IFERROR(Mérföldkövek[[#This Row],[Tervezett Munkaidő]],"")</f>
        <v>0</v>
      </c>
      <c r="L197" s="67" cm="1">
        <f t="array" aca="1" ref="L197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97" s="67" cm="1">
        <f t="array" aca="1" ref="M197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97" s="67" cm="1">
        <f t="array" aca="1" ref="N197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97" s="67" cm="1">
        <f t="array" aca="1" ref="O197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97" s="67" cm="1">
        <f t="array" aca="1" ref="P197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97" s="67" cm="1">
        <f t="array" aca="1" ref="Q197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97" s="67" cm="1">
        <f t="array" aca="1" ref="R197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97" s="67" cm="1">
        <f t="array" aca="1" ref="S197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97" s="67" cm="1">
        <f t="array" aca="1" ref="T197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97" s="67" cm="1">
        <f t="array" aca="1" ref="U197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97" s="67" cm="1">
        <f t="array" aca="1" ref="V197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97" s="67" cm="1">
        <f t="array" aca="1" ref="W197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97" s="67" cm="1">
        <f t="array" aca="1" ref="X197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97" s="67" cm="1">
        <f t="array" aca="1" ref="Y197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97" s="67" cm="1">
        <f t="array" aca="1" ref="Z197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97" s="67" cm="1">
        <f t="array" aca="1" ref="AA197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97" s="67" cm="1">
        <f t="array" aca="1" ref="AB197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97" s="67" cm="1">
        <f t="array" aca="1" ref="AC197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97" s="67" cm="1">
        <f t="array" aca="1" ref="AD197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97" s="67" cm="1">
        <f t="array" aca="1" ref="AE197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97" s="67" cm="1">
        <f t="array" aca="1" ref="AF197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97" s="67" cm="1">
        <f t="array" aca="1" ref="AG197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97" s="67" cm="1">
        <f t="array" aca="1" ref="AH197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97" s="67" cm="1">
        <f t="array" aca="1" ref="AI197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97" s="67" cm="1">
        <f t="array" aca="1" ref="AJ197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97" s="67" cm="1">
        <f t="array" aca="1" ref="AK197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97" s="67" cm="1">
        <f t="array" aca="1" ref="AL197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97" s="67" cm="1">
        <f t="array" aca="1" ref="AM197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97" s="67" cm="1">
        <f t="array" aca="1" ref="AN197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97" s="67" cm="1">
        <f t="array" aca="1" ref="AO197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97" s="67" cm="1">
        <f t="array" aca="1" ref="AP197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97" s="67" cm="1">
        <f t="array" aca="1" ref="AQ197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97" s="67" cm="1">
        <f t="array" aca="1" ref="AR197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97" s="67" cm="1">
        <f t="array" aca="1" ref="AS197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97" s="67" cm="1">
        <f t="array" aca="1" ref="AT197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97" s="67" cm="1">
        <f t="array" aca="1" ref="AU197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97" s="67" cm="1">
        <f t="array" aca="1" ref="AV197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97" s="67" cm="1">
        <f t="array" aca="1" ref="AW197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97" s="67" cm="1">
        <f t="array" aca="1" ref="AX197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97" s="67" cm="1">
        <f t="array" aca="1" ref="AY197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97" s="67" cm="1">
        <f t="array" aca="1" ref="AZ197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97" s="67" cm="1">
        <f t="array" aca="1" ref="BA197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98" spans="1:53" x14ac:dyDescent="0.3">
      <c r="A198" s="78" t="str">
        <f>IFERROR(Mérföldkövek[[#This Row],[Feladat ID]],"")</f>
        <v>-</v>
      </c>
      <c r="B198" s="70" t="str">
        <f>IFERROR(Mérföldkövek[[#This Row],[Feladat leírás]],"")</f>
        <v/>
      </c>
      <c r="C198" s="71" t="str">
        <f ca="1">IFERROR(Mérföldkövek[[#This Row],[Kezdés]],"")</f>
        <v/>
      </c>
      <c r="D198" s="71" t="str">
        <f ca="1">IFERROR(Mérföldkövek[[#This Row],[Befejezés]],"")</f>
        <v/>
      </c>
      <c r="E198" s="70" t="str">
        <f>IFERROR(Mérföldkövek[[#This Row],[Kockázat]],"")</f>
        <v/>
      </c>
      <c r="F198" s="70" t="str">
        <f>IFERROR(Mérföldkövek[[#This Row],[Részleg 02]],"")</f>
        <v/>
      </c>
      <c r="G198" s="70" t="str">
        <f>IFERROR(Mérföldkövek[[#This Row],[Részleg 01]],"")</f>
        <v/>
      </c>
      <c r="H198" s="82" t="str">
        <f>IFERROR(Mérföldkövek[[#This Row],[Volumen]],"")</f>
        <v/>
      </c>
      <c r="I198" s="70" t="str">
        <f>IFERROR(Mérföldkövek[[#This Row],[Humánerő]],"")</f>
        <v/>
      </c>
      <c r="J198" s="80" t="str">
        <f>IFERROR(Mérföldkövek[[#This Row],[Egység idő]],"")</f>
        <v/>
      </c>
      <c r="K198" s="80">
        <f>IFERROR(Mérföldkövek[[#This Row],[Tervezett Munkaidő]],"")</f>
        <v>0</v>
      </c>
      <c r="L198" s="67" cm="1">
        <f t="array" aca="1" ref="L198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98" s="67" cm="1">
        <f t="array" aca="1" ref="M198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98" s="67" cm="1">
        <f t="array" aca="1" ref="N198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98" s="67" cm="1">
        <f t="array" aca="1" ref="O198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98" s="67" cm="1">
        <f t="array" aca="1" ref="P198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98" s="67" cm="1">
        <f t="array" aca="1" ref="Q198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98" s="67" cm="1">
        <f t="array" aca="1" ref="R198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98" s="67" cm="1">
        <f t="array" aca="1" ref="S198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98" s="67" cm="1">
        <f t="array" aca="1" ref="T198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98" s="67" cm="1">
        <f t="array" aca="1" ref="U198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98" s="67" cm="1">
        <f t="array" aca="1" ref="V198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98" s="67" cm="1">
        <f t="array" aca="1" ref="W198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98" s="67" cm="1">
        <f t="array" aca="1" ref="X198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98" s="67" cm="1">
        <f t="array" aca="1" ref="Y198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98" s="67" cm="1">
        <f t="array" aca="1" ref="Z198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98" s="67" cm="1">
        <f t="array" aca="1" ref="AA198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98" s="67" cm="1">
        <f t="array" aca="1" ref="AB198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98" s="67" cm="1">
        <f t="array" aca="1" ref="AC198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98" s="67" cm="1">
        <f t="array" aca="1" ref="AD198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98" s="67" cm="1">
        <f t="array" aca="1" ref="AE198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98" s="67" cm="1">
        <f t="array" aca="1" ref="AF198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98" s="67" cm="1">
        <f t="array" aca="1" ref="AG198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98" s="67" cm="1">
        <f t="array" aca="1" ref="AH198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98" s="67" cm="1">
        <f t="array" aca="1" ref="AI198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98" s="67" cm="1">
        <f t="array" aca="1" ref="AJ198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98" s="67" cm="1">
        <f t="array" aca="1" ref="AK198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98" s="67" cm="1">
        <f t="array" aca="1" ref="AL198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98" s="67" cm="1">
        <f t="array" aca="1" ref="AM198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98" s="67" cm="1">
        <f t="array" aca="1" ref="AN198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98" s="67" cm="1">
        <f t="array" aca="1" ref="AO198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98" s="67" cm="1">
        <f t="array" aca="1" ref="AP198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98" s="67" cm="1">
        <f t="array" aca="1" ref="AQ198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98" s="67" cm="1">
        <f t="array" aca="1" ref="AR198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98" s="67" cm="1">
        <f t="array" aca="1" ref="AS198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98" s="67" cm="1">
        <f t="array" aca="1" ref="AT198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98" s="67" cm="1">
        <f t="array" aca="1" ref="AU198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98" s="67" cm="1">
        <f t="array" aca="1" ref="AV198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98" s="67" cm="1">
        <f t="array" aca="1" ref="AW198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98" s="67" cm="1">
        <f t="array" aca="1" ref="AX198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98" s="67" cm="1">
        <f t="array" aca="1" ref="AY198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98" s="67" cm="1">
        <f t="array" aca="1" ref="AZ198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98" s="67" cm="1">
        <f t="array" aca="1" ref="BA198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199" spans="1:53" x14ac:dyDescent="0.3">
      <c r="A199" s="78" t="str">
        <f>IFERROR(Mérföldkövek[[#This Row],[Feladat ID]],"")</f>
        <v>-</v>
      </c>
      <c r="B199" s="70" t="str">
        <f>IFERROR(Mérföldkövek[[#This Row],[Feladat leírás]],"")</f>
        <v/>
      </c>
      <c r="C199" s="71" t="str">
        <f ca="1">IFERROR(Mérföldkövek[[#This Row],[Kezdés]],"")</f>
        <v/>
      </c>
      <c r="D199" s="71" t="str">
        <f ca="1">IFERROR(Mérföldkövek[[#This Row],[Befejezés]],"")</f>
        <v/>
      </c>
      <c r="E199" s="70" t="str">
        <f>IFERROR(Mérföldkövek[[#This Row],[Kockázat]],"")</f>
        <v/>
      </c>
      <c r="F199" s="70" t="str">
        <f>IFERROR(Mérföldkövek[[#This Row],[Részleg 02]],"")</f>
        <v/>
      </c>
      <c r="G199" s="70" t="str">
        <f>IFERROR(Mérföldkövek[[#This Row],[Részleg 01]],"")</f>
        <v/>
      </c>
      <c r="H199" s="82" t="str">
        <f>IFERROR(Mérföldkövek[[#This Row],[Volumen]],"")</f>
        <v/>
      </c>
      <c r="I199" s="70" t="str">
        <f>IFERROR(Mérföldkövek[[#This Row],[Humánerő]],"")</f>
        <v/>
      </c>
      <c r="J199" s="80" t="str">
        <f>IFERROR(Mérföldkövek[[#This Row],[Egység idő]],"")</f>
        <v/>
      </c>
      <c r="K199" s="80">
        <f>IFERROR(Mérföldkövek[[#This Row],[Tervezett Munkaidő]],"")</f>
        <v>0</v>
      </c>
      <c r="L199" s="67" cm="1">
        <f t="array" aca="1" ref="L199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199" s="67" cm="1">
        <f t="array" aca="1" ref="M199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199" s="67" cm="1">
        <f t="array" aca="1" ref="N199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199" s="67" cm="1">
        <f t="array" aca="1" ref="O199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199" s="67" cm="1">
        <f t="array" aca="1" ref="P199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199" s="67" cm="1">
        <f t="array" aca="1" ref="Q199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199" s="67" cm="1">
        <f t="array" aca="1" ref="R199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199" s="67" cm="1">
        <f t="array" aca="1" ref="S199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199" s="67" cm="1">
        <f t="array" aca="1" ref="T199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199" s="67" cm="1">
        <f t="array" aca="1" ref="U199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199" s="67" cm="1">
        <f t="array" aca="1" ref="V199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199" s="67" cm="1">
        <f t="array" aca="1" ref="W199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199" s="67" cm="1">
        <f t="array" aca="1" ref="X199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199" s="67" cm="1">
        <f t="array" aca="1" ref="Y199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199" s="67" cm="1">
        <f t="array" aca="1" ref="Z199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199" s="67" cm="1">
        <f t="array" aca="1" ref="AA199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199" s="67" cm="1">
        <f t="array" aca="1" ref="AB199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199" s="67" cm="1">
        <f t="array" aca="1" ref="AC199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199" s="67" cm="1">
        <f t="array" aca="1" ref="AD199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199" s="67" cm="1">
        <f t="array" aca="1" ref="AE199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199" s="67" cm="1">
        <f t="array" aca="1" ref="AF199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199" s="67" cm="1">
        <f t="array" aca="1" ref="AG199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199" s="67" cm="1">
        <f t="array" aca="1" ref="AH199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199" s="67" cm="1">
        <f t="array" aca="1" ref="AI199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199" s="67" cm="1">
        <f t="array" aca="1" ref="AJ199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199" s="67" cm="1">
        <f t="array" aca="1" ref="AK199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199" s="67" cm="1">
        <f t="array" aca="1" ref="AL199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199" s="67" cm="1">
        <f t="array" aca="1" ref="AM199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199" s="67" cm="1">
        <f t="array" aca="1" ref="AN199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199" s="67" cm="1">
        <f t="array" aca="1" ref="AO199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199" s="67" cm="1">
        <f t="array" aca="1" ref="AP199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199" s="67" cm="1">
        <f t="array" aca="1" ref="AQ199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199" s="67" cm="1">
        <f t="array" aca="1" ref="AR199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199" s="67" cm="1">
        <f t="array" aca="1" ref="AS199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199" s="67" cm="1">
        <f t="array" aca="1" ref="AT199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199" s="67" cm="1">
        <f t="array" aca="1" ref="AU199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199" s="67" cm="1">
        <f t="array" aca="1" ref="AV199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199" s="67" cm="1">
        <f t="array" aca="1" ref="AW199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199" s="67" cm="1">
        <f t="array" aca="1" ref="AX199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199" s="67" cm="1">
        <f t="array" aca="1" ref="AY199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199" s="67" cm="1">
        <f t="array" aca="1" ref="AZ199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199" s="67" cm="1">
        <f t="array" aca="1" ref="BA199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  <row r="200" spans="1:53" x14ac:dyDescent="0.3">
      <c r="A200" s="78" t="str">
        <f>IFERROR(Mérföldkövek[[#This Row],[Feladat ID]],"")</f>
        <v>-</v>
      </c>
      <c r="B200" s="70" t="str">
        <f>IFERROR(Mérföldkövek[[#This Row],[Feladat leírás]],"")</f>
        <v/>
      </c>
      <c r="C200" s="71" t="str">
        <f ca="1">IFERROR(Mérföldkövek[[#This Row],[Kezdés]],"")</f>
        <v/>
      </c>
      <c r="D200" s="71" t="str">
        <f ca="1">IFERROR(Mérföldkövek[[#This Row],[Befejezés]],"")</f>
        <v/>
      </c>
      <c r="E200" s="70" t="str">
        <f>IFERROR(Mérföldkövek[[#This Row],[Kockázat]],"")</f>
        <v/>
      </c>
      <c r="F200" s="70" t="str">
        <f>IFERROR(Mérföldkövek[[#This Row],[Részleg 02]],"")</f>
        <v/>
      </c>
      <c r="G200" s="70" t="str">
        <f>IFERROR(Mérföldkövek[[#This Row],[Részleg 01]],"")</f>
        <v/>
      </c>
      <c r="H200" s="82" t="str">
        <f>IFERROR(Mérföldkövek[[#This Row],[Volumen]],"")</f>
        <v/>
      </c>
      <c r="I200" s="70" t="str">
        <f>IFERROR(Mérföldkövek[[#This Row],[Humánerő]],"")</f>
        <v/>
      </c>
      <c r="J200" s="80" t="str">
        <f>IFERROR(Mérföldkövek[[#This Row],[Egység idő]],"")</f>
        <v/>
      </c>
      <c r="K200" s="80">
        <f>IFERROR(Mérföldkövek[[#This Row],[Tervezett Munkaidő]],"")</f>
        <v>0</v>
      </c>
      <c r="L200" s="67" cm="1">
        <f t="array" aca="1" ref="L200" ca="1">IFERROR(IF(AND(INDIRECT("Mérföldkövek[@Kezdés]")&lt;=L$3,L$3&lt;=INDIRECT("Mérföldkövek[@Befejezés]"),NETWORKDAYS(L$3,L$3,0)), INDIRECT("Mérföldkövek[@[Tervezett Munkaidő]]")/INDIRECT("Mérföldkövek[@[Napok száma]]"),0),0)</f>
        <v>0</v>
      </c>
      <c r="M200" s="67" cm="1">
        <f t="array" aca="1" ref="M200" ca="1">IFERROR(IF(AND(INDIRECT("Mérföldkövek[@Kezdés]")&lt;=M$3,M$3&lt;=INDIRECT("Mérföldkövek[@Befejezés]"),NETWORKDAYS(M$3,M$3,0)), INDIRECT("Mérföldkövek[@[Tervezett Munkaidő]]")/INDIRECT("Mérföldkövek[@[Napok száma]]"),0),0)</f>
        <v>0</v>
      </c>
      <c r="N200" s="67" cm="1">
        <f t="array" aca="1" ref="N200" ca="1">IFERROR(IF(AND(INDIRECT("Mérföldkövek[@Kezdés]")&lt;=N$3,N$3&lt;=INDIRECT("Mérföldkövek[@Befejezés]"),NETWORKDAYS(N$3,N$3,0)), INDIRECT("Mérföldkövek[@[Tervezett Munkaidő]]")/INDIRECT("Mérföldkövek[@[Napok száma]]"),0),0)</f>
        <v>0</v>
      </c>
      <c r="O200" s="67" cm="1">
        <f t="array" aca="1" ref="O200" ca="1">IFERROR(IF(AND(INDIRECT("Mérföldkövek[@Kezdés]")&lt;=O$3,O$3&lt;=INDIRECT("Mérföldkövek[@Befejezés]"),NETWORKDAYS(O$3,O$3,0)), INDIRECT("Mérföldkövek[@[Tervezett Munkaidő]]")/INDIRECT("Mérföldkövek[@[Napok száma]]"),0),0)</f>
        <v>0</v>
      </c>
      <c r="P200" s="67" cm="1">
        <f t="array" aca="1" ref="P200" ca="1">IFERROR(IF(AND(INDIRECT("Mérföldkövek[@Kezdés]")&lt;=P$3,P$3&lt;=INDIRECT("Mérföldkövek[@Befejezés]"),NETWORKDAYS(P$3,P$3,0)), INDIRECT("Mérföldkövek[@[Tervezett Munkaidő]]")/INDIRECT("Mérföldkövek[@[Napok száma]]"),0),0)</f>
        <v>0</v>
      </c>
      <c r="Q200" s="67" cm="1">
        <f t="array" aca="1" ref="Q200" ca="1">IFERROR(IF(AND(INDIRECT("Mérföldkövek[@Kezdés]")&lt;=Q$3,Q$3&lt;=INDIRECT("Mérföldkövek[@Befejezés]"),NETWORKDAYS(Q$3,Q$3,0)), INDIRECT("Mérföldkövek[@[Tervezett Munkaidő]]")/INDIRECT("Mérföldkövek[@[Napok száma]]"),0),0)</f>
        <v>0</v>
      </c>
      <c r="R200" s="67" cm="1">
        <f t="array" aca="1" ref="R200" ca="1">IFERROR(IF(AND(INDIRECT("Mérföldkövek[@Kezdés]")&lt;=R$3,R$3&lt;=INDIRECT("Mérföldkövek[@Befejezés]"),NETWORKDAYS(R$3,R$3,0)), INDIRECT("Mérföldkövek[@[Tervezett Munkaidő]]")/INDIRECT("Mérföldkövek[@[Napok száma]]"),0),0)</f>
        <v>0</v>
      </c>
      <c r="S200" s="67" cm="1">
        <f t="array" aca="1" ref="S200" ca="1">IFERROR(IF(AND(INDIRECT("Mérföldkövek[@Kezdés]")&lt;=S$3,S$3&lt;=INDIRECT("Mérföldkövek[@Befejezés]"),NETWORKDAYS(S$3,S$3,0)), INDIRECT("Mérföldkövek[@[Tervezett Munkaidő]]")/INDIRECT("Mérföldkövek[@[Napok száma]]"),0),0)</f>
        <v>0</v>
      </c>
      <c r="T200" s="67" cm="1">
        <f t="array" aca="1" ref="T200" ca="1">IFERROR(IF(AND(INDIRECT("Mérföldkövek[@Kezdés]")&lt;=T$3,T$3&lt;=INDIRECT("Mérföldkövek[@Befejezés]"),NETWORKDAYS(T$3,T$3,0)), INDIRECT("Mérföldkövek[@[Tervezett Munkaidő]]")/INDIRECT("Mérföldkövek[@[Napok száma]]"),0),0)</f>
        <v>0</v>
      </c>
      <c r="U200" s="67" cm="1">
        <f t="array" aca="1" ref="U200" ca="1">IFERROR(IF(AND(INDIRECT("Mérföldkövek[@Kezdés]")&lt;=U$3,U$3&lt;=INDIRECT("Mérföldkövek[@Befejezés]"),NETWORKDAYS(U$3,U$3,0)), INDIRECT("Mérföldkövek[@[Tervezett Munkaidő]]")/INDIRECT("Mérföldkövek[@[Napok száma]]"),0),0)</f>
        <v>0</v>
      </c>
      <c r="V200" s="67" cm="1">
        <f t="array" aca="1" ref="V200" ca="1">IFERROR(IF(AND(INDIRECT("Mérföldkövek[@Kezdés]")&lt;=V$3,V$3&lt;=INDIRECT("Mérföldkövek[@Befejezés]"),NETWORKDAYS(V$3,V$3,0)), INDIRECT("Mérföldkövek[@[Tervezett Munkaidő]]")/INDIRECT("Mérföldkövek[@[Napok száma]]"),0),0)</f>
        <v>0</v>
      </c>
      <c r="W200" s="67" cm="1">
        <f t="array" aca="1" ref="W200" ca="1">IFERROR(IF(AND(INDIRECT("Mérföldkövek[@Kezdés]")&lt;=W$3,W$3&lt;=INDIRECT("Mérföldkövek[@Befejezés]"),NETWORKDAYS(W$3,W$3,0)), INDIRECT("Mérföldkövek[@[Tervezett Munkaidő]]")/INDIRECT("Mérföldkövek[@[Napok száma]]"),0),0)</f>
        <v>0</v>
      </c>
      <c r="X200" s="67" cm="1">
        <f t="array" aca="1" ref="X200" ca="1">IFERROR(IF(AND(INDIRECT("Mérföldkövek[@Kezdés]")&lt;=X$3,X$3&lt;=INDIRECT("Mérföldkövek[@Befejezés]"),NETWORKDAYS(X$3,X$3,0)), INDIRECT("Mérföldkövek[@[Tervezett Munkaidő]]")/INDIRECT("Mérföldkövek[@[Napok száma]]"),0),0)</f>
        <v>0</v>
      </c>
      <c r="Y200" s="67" cm="1">
        <f t="array" aca="1" ref="Y200" ca="1">IFERROR(IF(AND(INDIRECT("Mérföldkövek[@Kezdés]")&lt;=Y$3,Y$3&lt;=INDIRECT("Mérföldkövek[@Befejezés]"),NETWORKDAYS(Y$3,Y$3,0)), INDIRECT("Mérföldkövek[@[Tervezett Munkaidő]]")/INDIRECT("Mérföldkövek[@[Napok száma]]"),0),0)</f>
        <v>0</v>
      </c>
      <c r="Z200" s="67" cm="1">
        <f t="array" aca="1" ref="Z200" ca="1">IFERROR(IF(AND(INDIRECT("Mérföldkövek[@Kezdés]")&lt;=Z$3,Z$3&lt;=INDIRECT("Mérföldkövek[@Befejezés]"),NETWORKDAYS(Z$3,Z$3,0)), INDIRECT("Mérföldkövek[@[Tervezett Munkaidő]]")/INDIRECT("Mérföldkövek[@[Napok száma]]"),0),0)</f>
        <v>0</v>
      </c>
      <c r="AA200" s="67" cm="1">
        <f t="array" aca="1" ref="AA200" ca="1">IFERROR(IF(AND(INDIRECT("Mérföldkövek[@Kezdés]")&lt;=AA$3,AA$3&lt;=INDIRECT("Mérföldkövek[@Befejezés]"),NETWORKDAYS(AA$3,AA$3,0)), INDIRECT("Mérföldkövek[@[Tervezett Munkaidő]]")/INDIRECT("Mérföldkövek[@[Napok száma]]"),0),0)</f>
        <v>0</v>
      </c>
      <c r="AB200" s="67" cm="1">
        <f t="array" aca="1" ref="AB200" ca="1">IFERROR(IF(AND(INDIRECT("Mérföldkövek[@Kezdés]")&lt;=AB$3,AB$3&lt;=INDIRECT("Mérföldkövek[@Befejezés]"),NETWORKDAYS(AB$3,AB$3,0)), INDIRECT("Mérföldkövek[@[Tervezett Munkaidő]]")/INDIRECT("Mérföldkövek[@[Napok száma]]"),0),0)</f>
        <v>0</v>
      </c>
      <c r="AC200" s="67" cm="1">
        <f t="array" aca="1" ref="AC200" ca="1">IFERROR(IF(AND(INDIRECT("Mérföldkövek[@Kezdés]")&lt;=AC$3,AC$3&lt;=INDIRECT("Mérföldkövek[@Befejezés]"),NETWORKDAYS(AC$3,AC$3,0)), INDIRECT("Mérföldkövek[@[Tervezett Munkaidő]]")/INDIRECT("Mérföldkövek[@[Napok száma]]"),0),0)</f>
        <v>0</v>
      </c>
      <c r="AD200" s="67" cm="1">
        <f t="array" aca="1" ref="AD200" ca="1">IFERROR(IF(AND(INDIRECT("Mérföldkövek[@Kezdés]")&lt;=AD$3,AD$3&lt;=INDIRECT("Mérföldkövek[@Befejezés]"),NETWORKDAYS(AD$3,AD$3,0)), INDIRECT("Mérföldkövek[@[Tervezett Munkaidő]]")/INDIRECT("Mérföldkövek[@[Napok száma]]"),0),0)</f>
        <v>0</v>
      </c>
      <c r="AE200" s="67" cm="1">
        <f t="array" aca="1" ref="AE200" ca="1">IFERROR(IF(AND(INDIRECT("Mérföldkövek[@Kezdés]")&lt;=AE$3,AE$3&lt;=INDIRECT("Mérföldkövek[@Befejezés]"),NETWORKDAYS(AE$3,AE$3,0)), INDIRECT("Mérföldkövek[@[Tervezett Munkaidő]]")/INDIRECT("Mérföldkövek[@[Napok száma]]"),0),0)</f>
        <v>0</v>
      </c>
      <c r="AF200" s="67" cm="1">
        <f t="array" aca="1" ref="AF200" ca="1">IFERROR(IF(AND(INDIRECT("Mérföldkövek[@Kezdés]")&lt;=AF$3,AF$3&lt;=INDIRECT("Mérföldkövek[@Befejezés]"),NETWORKDAYS(AF$3,AF$3,0)), INDIRECT("Mérföldkövek[@[Tervezett Munkaidő]]")/INDIRECT("Mérföldkövek[@[Napok száma]]"),0),0)</f>
        <v>0</v>
      </c>
      <c r="AG200" s="67" cm="1">
        <f t="array" aca="1" ref="AG200" ca="1">IFERROR(IF(AND(INDIRECT("Mérföldkövek[@Kezdés]")&lt;=AG$3,AG$3&lt;=INDIRECT("Mérföldkövek[@Befejezés]"),NETWORKDAYS(AG$3,AG$3,0)), INDIRECT("Mérföldkövek[@[Tervezett Munkaidő]]")/INDIRECT("Mérföldkövek[@[Napok száma]]"),0),0)</f>
        <v>0</v>
      </c>
      <c r="AH200" s="67" cm="1">
        <f t="array" aca="1" ref="AH200" ca="1">IFERROR(IF(AND(INDIRECT("Mérföldkövek[@Kezdés]")&lt;=AH$3,AH$3&lt;=INDIRECT("Mérföldkövek[@Befejezés]"),NETWORKDAYS(AH$3,AH$3,0)), INDIRECT("Mérföldkövek[@[Tervezett Munkaidő]]")/INDIRECT("Mérföldkövek[@[Napok száma]]"),0),0)</f>
        <v>0</v>
      </c>
      <c r="AI200" s="67" cm="1">
        <f t="array" aca="1" ref="AI200" ca="1">IFERROR(IF(AND(INDIRECT("Mérföldkövek[@Kezdés]")&lt;=AI$3,AI$3&lt;=INDIRECT("Mérföldkövek[@Befejezés]"),NETWORKDAYS(AI$3,AI$3,0)), INDIRECT("Mérföldkövek[@[Tervezett Munkaidő]]")/INDIRECT("Mérföldkövek[@[Napok száma]]"),0),0)</f>
        <v>0</v>
      </c>
      <c r="AJ200" s="67" cm="1">
        <f t="array" aca="1" ref="AJ200" ca="1">IFERROR(IF(AND(INDIRECT("Mérföldkövek[@Kezdés]")&lt;=AJ$3,AJ$3&lt;=INDIRECT("Mérföldkövek[@Befejezés]"),NETWORKDAYS(AJ$3,AJ$3,0)), INDIRECT("Mérföldkövek[@[Tervezett Munkaidő]]")/INDIRECT("Mérföldkövek[@[Napok száma]]"),0),0)</f>
        <v>0</v>
      </c>
      <c r="AK200" s="67" cm="1">
        <f t="array" aca="1" ref="AK200" ca="1">IFERROR(IF(AND(INDIRECT("Mérföldkövek[@Kezdés]")&lt;=AK$3,AK$3&lt;=INDIRECT("Mérföldkövek[@Befejezés]"),NETWORKDAYS(AK$3,AK$3,0)), INDIRECT("Mérföldkövek[@[Tervezett Munkaidő]]")/INDIRECT("Mérföldkövek[@[Napok száma]]"),0),0)</f>
        <v>0</v>
      </c>
      <c r="AL200" s="67" cm="1">
        <f t="array" aca="1" ref="AL200" ca="1">IFERROR(IF(AND(INDIRECT("Mérföldkövek[@Kezdés]")&lt;=AL$3,AL$3&lt;=INDIRECT("Mérföldkövek[@Befejezés]"),NETWORKDAYS(AL$3,AL$3,0)), INDIRECT("Mérföldkövek[@[Tervezett Munkaidő]]")/INDIRECT("Mérföldkövek[@[Napok száma]]"),0),0)</f>
        <v>0</v>
      </c>
      <c r="AM200" s="67" cm="1">
        <f t="array" aca="1" ref="AM200" ca="1">IFERROR(IF(AND(INDIRECT("Mérföldkövek[@Kezdés]")&lt;=AM$3,AM$3&lt;=INDIRECT("Mérföldkövek[@Befejezés]"),NETWORKDAYS(AM$3,AM$3,0)), INDIRECT("Mérföldkövek[@[Tervezett Munkaidő]]")/INDIRECT("Mérföldkövek[@[Napok száma]]"),0),0)</f>
        <v>0</v>
      </c>
      <c r="AN200" s="67" cm="1">
        <f t="array" aca="1" ref="AN200" ca="1">IFERROR(IF(AND(INDIRECT("Mérföldkövek[@Kezdés]")&lt;=AN$3,AN$3&lt;=INDIRECT("Mérföldkövek[@Befejezés]"),NETWORKDAYS(AN$3,AN$3,0)), INDIRECT("Mérföldkövek[@[Tervezett Munkaidő]]")/INDIRECT("Mérföldkövek[@[Napok száma]]"),0),0)</f>
        <v>0</v>
      </c>
      <c r="AO200" s="67" cm="1">
        <f t="array" aca="1" ref="AO200" ca="1">IFERROR(IF(AND(INDIRECT("Mérföldkövek[@Kezdés]")&lt;=AO$3,AO$3&lt;=INDIRECT("Mérföldkövek[@Befejezés]"),NETWORKDAYS(AO$3,AO$3,0)), INDIRECT("Mérföldkövek[@[Tervezett Munkaidő]]")/INDIRECT("Mérföldkövek[@[Napok száma]]"),0),0)</f>
        <v>0</v>
      </c>
      <c r="AP200" s="67" cm="1">
        <f t="array" aca="1" ref="AP200" ca="1">IFERROR(IF(AND(INDIRECT("Mérföldkövek[@Kezdés]")&lt;=AP$3,AP$3&lt;=INDIRECT("Mérföldkövek[@Befejezés]"),NETWORKDAYS(AP$3,AP$3,0)), INDIRECT("Mérföldkövek[@[Tervezett Munkaidő]]")/INDIRECT("Mérföldkövek[@[Napok száma]]"),0),0)</f>
        <v>0</v>
      </c>
      <c r="AQ200" s="67" cm="1">
        <f t="array" aca="1" ref="AQ200" ca="1">IFERROR(IF(AND(INDIRECT("Mérföldkövek[@Kezdés]")&lt;=AQ$3,AQ$3&lt;=INDIRECT("Mérföldkövek[@Befejezés]"),NETWORKDAYS(AQ$3,AQ$3,0)), INDIRECT("Mérföldkövek[@[Tervezett Munkaidő]]")/INDIRECT("Mérföldkövek[@[Napok száma]]"),0),0)</f>
        <v>0</v>
      </c>
      <c r="AR200" s="67" cm="1">
        <f t="array" aca="1" ref="AR200" ca="1">IFERROR(IF(AND(INDIRECT("Mérföldkövek[@Kezdés]")&lt;=AR$3,AR$3&lt;=INDIRECT("Mérföldkövek[@Befejezés]"),NETWORKDAYS(AR$3,AR$3,0)), INDIRECT("Mérföldkövek[@[Tervezett Munkaidő]]")/INDIRECT("Mérföldkövek[@[Napok száma]]"),0),0)</f>
        <v>0</v>
      </c>
      <c r="AS200" s="67" cm="1">
        <f t="array" aca="1" ref="AS200" ca="1">IFERROR(IF(AND(INDIRECT("Mérföldkövek[@Kezdés]")&lt;=AS$3,AS$3&lt;=INDIRECT("Mérföldkövek[@Befejezés]"),NETWORKDAYS(AS$3,AS$3,0)), INDIRECT("Mérföldkövek[@[Tervezett Munkaidő]]")/INDIRECT("Mérföldkövek[@[Napok száma]]"),0),0)</f>
        <v>0</v>
      </c>
      <c r="AT200" s="67" cm="1">
        <f t="array" aca="1" ref="AT200" ca="1">IFERROR(IF(AND(INDIRECT("Mérföldkövek[@Kezdés]")&lt;=AT$3,AT$3&lt;=INDIRECT("Mérföldkövek[@Befejezés]"),NETWORKDAYS(AT$3,AT$3,0)), INDIRECT("Mérföldkövek[@[Tervezett Munkaidő]]")/INDIRECT("Mérföldkövek[@[Napok száma]]"),0),0)</f>
        <v>0</v>
      </c>
      <c r="AU200" s="67" cm="1">
        <f t="array" aca="1" ref="AU200" ca="1">IFERROR(IF(AND(INDIRECT("Mérföldkövek[@Kezdés]")&lt;=AU$3,AU$3&lt;=INDIRECT("Mérföldkövek[@Befejezés]"),NETWORKDAYS(AU$3,AU$3,0)), INDIRECT("Mérföldkövek[@[Tervezett Munkaidő]]")/INDIRECT("Mérföldkövek[@[Napok száma]]"),0),0)</f>
        <v>0</v>
      </c>
      <c r="AV200" s="67" cm="1">
        <f t="array" aca="1" ref="AV200" ca="1">IFERROR(IF(AND(INDIRECT("Mérföldkövek[@Kezdés]")&lt;=AV$3,AV$3&lt;=INDIRECT("Mérföldkövek[@Befejezés]"),NETWORKDAYS(AV$3,AV$3,0)), INDIRECT("Mérföldkövek[@[Tervezett Munkaidő]]")/INDIRECT("Mérföldkövek[@[Napok száma]]"),0),0)</f>
        <v>0</v>
      </c>
      <c r="AW200" s="67" cm="1">
        <f t="array" aca="1" ref="AW200" ca="1">IFERROR(IF(AND(INDIRECT("Mérföldkövek[@Kezdés]")&lt;=AW$3,AW$3&lt;=INDIRECT("Mérföldkövek[@Befejezés]"),NETWORKDAYS(AW$3,AW$3,0)), INDIRECT("Mérföldkövek[@[Tervezett Munkaidő]]")/INDIRECT("Mérföldkövek[@[Napok száma]]"),0),0)</f>
        <v>0</v>
      </c>
      <c r="AX200" s="67" cm="1">
        <f t="array" aca="1" ref="AX200" ca="1">IFERROR(IF(AND(INDIRECT("Mérföldkövek[@Kezdés]")&lt;=AX$3,AX$3&lt;=INDIRECT("Mérföldkövek[@Befejezés]"),NETWORKDAYS(AX$3,AX$3,0)), INDIRECT("Mérföldkövek[@[Tervezett Munkaidő]]")/INDIRECT("Mérföldkövek[@[Napok száma]]"),0),0)</f>
        <v>0</v>
      </c>
      <c r="AY200" s="67" cm="1">
        <f t="array" aca="1" ref="AY200" ca="1">IFERROR(IF(AND(INDIRECT("Mérföldkövek[@Kezdés]")&lt;=AY$3,AY$3&lt;=INDIRECT("Mérföldkövek[@Befejezés]"),NETWORKDAYS(AY$3,AY$3,0)), INDIRECT("Mérföldkövek[@[Tervezett Munkaidő]]")/INDIRECT("Mérföldkövek[@[Napok száma]]"),0),0)</f>
        <v>0</v>
      </c>
      <c r="AZ200" s="67" cm="1">
        <f t="array" aca="1" ref="AZ200" ca="1">IFERROR(IF(AND(INDIRECT("Mérföldkövek[@Kezdés]")&lt;=AZ$3,AZ$3&lt;=INDIRECT("Mérföldkövek[@Befejezés]"),NETWORKDAYS(AZ$3,AZ$3,0)), INDIRECT("Mérföldkövek[@[Tervezett Munkaidő]]")/INDIRECT("Mérföldkövek[@[Napok száma]]"),0),0)</f>
        <v>0</v>
      </c>
      <c r="BA200" s="67" cm="1">
        <f t="array" aca="1" ref="BA200" ca="1">IFERROR(IF(AND(INDIRECT("Mérföldkövek[@Kezdés]")&lt;=BA$3,BA$3&lt;=INDIRECT("Mérföldkövek[@Befejezés]"),NETWORKDAYS(BA$3,BA$3,0)), INDIRECT("Mérföldkövek[@[Tervezett Munkaidő]]")/INDIRECT("Mérföldkövek[@[Napok száma]]"),0),0)</f>
        <v>0</v>
      </c>
    </row>
  </sheetData>
  <autoFilter ref="A4:K92" xr:uid="{DE99D428-A3A4-4AFB-ADF2-9D97348D8ECF}"/>
  <mergeCells count="4">
    <mergeCell ref="L1:O1"/>
    <mergeCell ref="S1:W1"/>
    <mergeCell ref="L2:P2"/>
    <mergeCell ref="AC2:AH2"/>
  </mergeCells>
  <conditionalFormatting sqref="A4:K4">
    <cfRule type="expression" dxfId="12" priority="4">
      <formula>INDIRECT("Mérföldkövek[@[Feladat Tipus]]")="Összetett folyamat"</formula>
    </cfRule>
  </conditionalFormatting>
  <conditionalFormatting sqref="H5:K200">
    <cfRule type="expression" dxfId="11" priority="3">
      <formula>INDIRECT("Mérföldkövek[@[Feladat Tipus]]")="Összetett folyamat"</formula>
    </cfRule>
  </conditionalFormatting>
  <conditionalFormatting sqref="A5:G200">
    <cfRule type="expression" dxfId="10" priority="2">
      <formula>INDIRECT("Mérföldkövek[@[Feladat Tipus]]")="Összetett folyamat"</formula>
    </cfRule>
  </conditionalFormatting>
  <conditionalFormatting sqref="L5:BA200">
    <cfRule type="expression" dxfId="9" priority="1">
      <formula>L5=0</formula>
    </cfRule>
  </conditionalFormatting>
  <dataValidations count="1">
    <dataValidation type="whole" operator="greaterThanOrEqual" allowBlank="1" showInputMessage="1" promptTitle="Görgetési növekmény" prompt="A szám módosítása görgeti a Gantt-diagram nézetet." sqref="Q1" xr:uid="{7729541B-437B-4882-B849-A234C00EB4CE}">
      <formula1>0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8DBD-51F4-4760-B915-235A8DDBA0E9}">
  <sheetPr codeName="Munka46">
    <tabColor rgb="FF7030A0"/>
  </sheetPr>
  <dimension ref="A1:BA200"/>
  <sheetViews>
    <sheetView zoomScale="55" zoomScaleNormal="55" workbookViewId="0">
      <selection activeCell="F19" sqref="F19"/>
    </sheetView>
  </sheetViews>
  <sheetFormatPr defaultColWidth="9.33203125" defaultRowHeight="14.4" x14ac:dyDescent="0.3"/>
  <cols>
    <col min="1" max="1" width="19.44140625" style="70" bestFit="1" customWidth="1"/>
    <col min="2" max="2" width="30.6640625" style="70" bestFit="1" customWidth="1"/>
    <col min="3" max="3" width="15" style="71" bestFit="1" customWidth="1"/>
    <col min="4" max="4" width="18.5546875" style="71" bestFit="1" customWidth="1"/>
    <col min="5" max="5" width="17.5546875" style="71" bestFit="1" customWidth="1"/>
    <col min="6" max="6" width="19.6640625" style="70" bestFit="1" customWidth="1"/>
    <col min="7" max="7" width="19.6640625" style="79" bestFit="1" customWidth="1"/>
    <col min="8" max="8" width="17.33203125" style="79" bestFit="1" customWidth="1"/>
    <col min="9" max="9" width="19.5546875" style="79" bestFit="1" customWidth="1"/>
    <col min="10" max="10" width="19.6640625" style="79" bestFit="1" customWidth="1"/>
    <col min="11" max="11" width="32.5546875" style="79" bestFit="1" customWidth="1"/>
    <col min="12" max="12" width="4.6640625" style="70" bestFit="1" customWidth="1"/>
    <col min="13" max="13" width="2.44140625" style="70" bestFit="1" customWidth="1"/>
    <col min="14" max="18" width="4.6640625" style="70" bestFit="1" customWidth="1"/>
    <col min="19" max="19" width="4" style="70" bestFit="1" customWidth="1"/>
    <col min="20" max="20" width="3.33203125" style="70" bestFit="1" customWidth="1"/>
    <col min="21" max="25" width="4.6640625" style="70" bestFit="1" customWidth="1"/>
    <col min="26" max="26" width="4" style="70" bestFit="1" customWidth="1"/>
    <col min="27" max="27" width="3.33203125" style="70" bestFit="1" customWidth="1"/>
    <col min="28" max="30" width="4.6640625" style="70" bestFit="1" customWidth="1"/>
    <col min="31" max="32" width="3.33203125" style="70" bestFit="1" customWidth="1"/>
    <col min="33" max="33" width="4" style="70" bestFit="1" customWidth="1"/>
    <col min="34" max="36" width="3.33203125" style="70" bestFit="1" customWidth="1"/>
    <col min="37" max="37" width="4" style="70" bestFit="1" customWidth="1"/>
    <col min="38" max="39" width="3.33203125" style="70" bestFit="1" customWidth="1"/>
    <col min="40" max="40" width="4" style="70" bestFit="1" customWidth="1"/>
    <col min="41" max="42" width="2.44140625" style="70" bestFit="1" customWidth="1"/>
    <col min="43" max="43" width="2.33203125" style="70" bestFit="1" customWidth="1"/>
    <col min="44" max="44" width="4" style="70" bestFit="1" customWidth="1"/>
    <col min="45" max="45" width="3" style="70" bestFit="1" customWidth="1"/>
    <col min="46" max="46" width="2.33203125" style="70" bestFit="1" customWidth="1"/>
    <col min="47" max="47" width="6.44140625" style="70" bestFit="1" customWidth="1"/>
    <col min="48" max="49" width="2.44140625" style="70" bestFit="1" customWidth="1"/>
    <col min="50" max="50" width="3.33203125" style="70" bestFit="1" customWidth="1"/>
    <col min="51" max="51" width="4" style="70" bestFit="1" customWidth="1"/>
    <col min="52" max="53" width="3.33203125" style="70" bestFit="1" customWidth="1"/>
    <col min="54" max="16384" width="9.33203125" style="70"/>
  </cols>
  <sheetData>
    <row r="1" spans="1:53" ht="15" thickBot="1" x14ac:dyDescent="0.35">
      <c r="A1" s="70">
        <f>'Gantt diagram'!Scrolling_Increment</f>
        <v>7</v>
      </c>
      <c r="L1" s="231">
        <f>'Folyamatok tervezése'!$D$1</f>
        <v>45823</v>
      </c>
      <c r="M1" s="232"/>
      <c r="N1" s="232"/>
      <c r="O1" s="232"/>
      <c r="P1" s="72"/>
      <c r="Q1" s="72">
        <f>'Részlegek napi terhelése'!$I$1</f>
        <v>0</v>
      </c>
      <c r="R1" s="72"/>
      <c r="S1" s="233">
        <f>'Folyamatok tervezése'!$F$1</f>
        <v>45840</v>
      </c>
      <c r="T1" s="234"/>
      <c r="U1" s="234"/>
      <c r="V1" s="234"/>
      <c r="W1" s="235"/>
    </row>
    <row r="2" spans="1:53" x14ac:dyDescent="0.3">
      <c r="L2" s="236" t="str">
        <f ca="1">TEXT(L3,"hhhh")</f>
        <v>június</v>
      </c>
      <c r="M2" s="236"/>
      <c r="N2" s="236"/>
      <c r="O2" s="236"/>
      <c r="P2" s="236"/>
      <c r="Q2" s="73"/>
      <c r="R2" s="73"/>
      <c r="S2" s="68" t="str">
        <f ca="1">IF(TEXT(S3,"hhhh")=L2,"",TEXT(S3,"hhhh"))</f>
        <v/>
      </c>
      <c r="T2" s="68"/>
      <c r="U2" s="68"/>
      <c r="V2" s="68"/>
      <c r="W2" s="68"/>
      <c r="X2" s="68"/>
      <c r="Y2" s="68"/>
      <c r="Z2" s="68" t="str">
        <f ca="1">IF(OR(TEXT(Z3,"hhhh")=S2,TEXT(Z3,"hhhh")=L2),"",TEXT(Z3,"hhhh"))</f>
        <v/>
      </c>
      <c r="AA2" s="68"/>
      <c r="AB2" s="68"/>
      <c r="AC2" s="236" t="str">
        <f ca="1">IF(OR(TEXT(AG3,"hhhh")=Z2,TEXT(AG3,"hhhh")=S2,TEXT(AG3,"hhhh")=L2),"",TEXT(AG3,"hhhh"))</f>
        <v>július</v>
      </c>
      <c r="AD2" s="236"/>
      <c r="AE2" s="236"/>
      <c r="AF2" s="236"/>
      <c r="AG2" s="236"/>
      <c r="AH2" s="236"/>
      <c r="AI2" s="73"/>
      <c r="AJ2" s="68"/>
      <c r="AK2" s="68"/>
      <c r="AL2" s="68"/>
      <c r="AM2" s="68"/>
      <c r="AN2" s="68" t="str">
        <f ca="1">IF(OR(TEXT(AN3,"hhhh")=AC2,TEXT(AN3,"hhhh")=Z2,TEXT(AN3,"hhhh")=S2,TEXT(AN3,"hhhh")=L2),"",TEXT(AN3,"hhhh"))</f>
        <v/>
      </c>
      <c r="AO2" s="68"/>
      <c r="AP2" s="68"/>
      <c r="AQ2" s="68"/>
      <c r="AR2" s="68"/>
      <c r="AS2" s="68"/>
      <c r="AT2" s="68"/>
      <c r="AU2" s="68" t="str">
        <f ca="1">IF(OR(TEXT(AU3,"hhhh")=AN2,TEXT(AU3,"hhhh")=AC2,TEXT(AU3,"hhhh")=Z2,TEXT(AU3,"hhhh")=S2),"",TEXT(AU3,"hhhh"))</f>
        <v/>
      </c>
      <c r="AV2" s="68"/>
      <c r="AW2" s="68"/>
      <c r="AX2" s="68"/>
      <c r="AY2" s="68"/>
      <c r="AZ2" s="68"/>
      <c r="BA2" s="68"/>
    </row>
    <row r="3" spans="1:53" x14ac:dyDescent="0.3">
      <c r="L3" s="74">
        <f ca="1">IFERROR(Project_Start+Scrolling_Increment,TODAY())</f>
        <v>45823</v>
      </c>
      <c r="M3" s="74">
        <f t="shared" ref="M3:BA3" ca="1" si="0">L3+1</f>
        <v>45824</v>
      </c>
      <c r="N3" s="74">
        <f t="shared" ca="1" si="0"/>
        <v>45825</v>
      </c>
      <c r="O3" s="74">
        <f t="shared" ca="1" si="0"/>
        <v>45826</v>
      </c>
      <c r="P3" s="74">
        <f t="shared" ca="1" si="0"/>
        <v>45827</v>
      </c>
      <c r="Q3" s="74">
        <f t="shared" ca="1" si="0"/>
        <v>45828</v>
      </c>
      <c r="R3" s="74">
        <f t="shared" ca="1" si="0"/>
        <v>45829</v>
      </c>
      <c r="S3" s="74">
        <f t="shared" ca="1" si="0"/>
        <v>45830</v>
      </c>
      <c r="T3" s="74">
        <f t="shared" ca="1" si="0"/>
        <v>45831</v>
      </c>
      <c r="U3" s="74">
        <f t="shared" ca="1" si="0"/>
        <v>45832</v>
      </c>
      <c r="V3" s="74">
        <f t="shared" ca="1" si="0"/>
        <v>45833</v>
      </c>
      <c r="W3" s="74">
        <f t="shared" ca="1" si="0"/>
        <v>45834</v>
      </c>
      <c r="X3" s="74">
        <f t="shared" ca="1" si="0"/>
        <v>45835</v>
      </c>
      <c r="Y3" s="74">
        <f t="shared" ca="1" si="0"/>
        <v>45836</v>
      </c>
      <c r="Z3" s="74">
        <f t="shared" ca="1" si="0"/>
        <v>45837</v>
      </c>
      <c r="AA3" s="74">
        <f t="shared" ca="1" si="0"/>
        <v>45838</v>
      </c>
      <c r="AB3" s="74">
        <f t="shared" ca="1" si="0"/>
        <v>45839</v>
      </c>
      <c r="AC3" s="74">
        <f t="shared" ca="1" si="0"/>
        <v>45840</v>
      </c>
      <c r="AD3" s="74">
        <f t="shared" ca="1" si="0"/>
        <v>45841</v>
      </c>
      <c r="AE3" s="74">
        <f t="shared" ca="1" si="0"/>
        <v>45842</v>
      </c>
      <c r="AF3" s="74">
        <f t="shared" ca="1" si="0"/>
        <v>45843</v>
      </c>
      <c r="AG3" s="74">
        <f t="shared" ca="1" si="0"/>
        <v>45844</v>
      </c>
      <c r="AH3" s="74">
        <f t="shared" ca="1" si="0"/>
        <v>45845</v>
      </c>
      <c r="AI3" s="74">
        <f t="shared" ca="1" si="0"/>
        <v>45846</v>
      </c>
      <c r="AJ3" s="74">
        <f t="shared" ca="1" si="0"/>
        <v>45847</v>
      </c>
      <c r="AK3" s="74">
        <f t="shared" ca="1" si="0"/>
        <v>45848</v>
      </c>
      <c r="AL3" s="74">
        <f t="shared" ca="1" si="0"/>
        <v>45849</v>
      </c>
      <c r="AM3" s="74">
        <f t="shared" ca="1" si="0"/>
        <v>45850</v>
      </c>
      <c r="AN3" s="74">
        <f t="shared" ca="1" si="0"/>
        <v>45851</v>
      </c>
      <c r="AO3" s="74">
        <f t="shared" ca="1" si="0"/>
        <v>45852</v>
      </c>
      <c r="AP3" s="74">
        <f t="shared" ca="1" si="0"/>
        <v>45853</v>
      </c>
      <c r="AQ3" s="74">
        <f t="shared" ca="1" si="0"/>
        <v>45854</v>
      </c>
      <c r="AR3" s="74">
        <f t="shared" ca="1" si="0"/>
        <v>45855</v>
      </c>
      <c r="AS3" s="74">
        <f t="shared" ca="1" si="0"/>
        <v>45856</v>
      </c>
      <c r="AT3" s="74">
        <f t="shared" ca="1" si="0"/>
        <v>45857</v>
      </c>
      <c r="AU3" s="74">
        <f t="shared" ca="1" si="0"/>
        <v>45858</v>
      </c>
      <c r="AV3" s="74">
        <f t="shared" ca="1" si="0"/>
        <v>45859</v>
      </c>
      <c r="AW3" s="74">
        <f t="shared" ca="1" si="0"/>
        <v>45860</v>
      </c>
      <c r="AX3" s="74">
        <f t="shared" ca="1" si="0"/>
        <v>45861</v>
      </c>
      <c r="AY3" s="74">
        <f t="shared" ca="1" si="0"/>
        <v>45862</v>
      </c>
      <c r="AZ3" s="74">
        <f t="shared" ca="1" si="0"/>
        <v>45863</v>
      </c>
      <c r="BA3" s="74">
        <f t="shared" ca="1" si="0"/>
        <v>45864</v>
      </c>
    </row>
    <row r="4" spans="1:53" ht="21" x14ac:dyDescent="0.4">
      <c r="A4" s="75" t="str">
        <f>Mérföldkövek[[#Headers],[Feladat ID]]</f>
        <v>Feladat ID</v>
      </c>
      <c r="B4" s="75" t="str">
        <f>Mérföldkövek[[#Headers],[Feladat leírás]]</f>
        <v>Feladat leírás</v>
      </c>
      <c r="C4" s="76" t="str">
        <f>Mérföldkövek[[#Headers],[Kezdés]]</f>
        <v>Kezdés</v>
      </c>
      <c r="D4" s="76" t="str">
        <f>Mérföldkövek[[#Headers],[Befejezés]]</f>
        <v>Befejezés</v>
      </c>
      <c r="E4" s="75" t="str">
        <f>Mérföldkövek[[#Headers],[Kockázat]]</f>
        <v>Kockázat</v>
      </c>
      <c r="F4" s="75" t="str">
        <f>Mérföldkövek[[#Headers],[Részleg 02]]</f>
        <v>Részleg 02</v>
      </c>
      <c r="G4" s="75" t="str">
        <f>Mérföldkövek[[#Headers],[Részleg 01]]</f>
        <v>Részleg 01</v>
      </c>
      <c r="H4" s="75" t="str">
        <f>Mérföldkövek[[#Headers],[Volumen]]</f>
        <v>Volumen</v>
      </c>
      <c r="I4" s="75" t="str">
        <f>Mérföldkövek[[#Headers],[Humánerő]]</f>
        <v>Humánerő</v>
      </c>
      <c r="J4" s="75" t="str">
        <f>Mérföldkövek[[#Headers],[Egység idő]]</f>
        <v>Egység idő</v>
      </c>
      <c r="K4" s="81" t="str">
        <f>Mérföldkövek[[#Headers],[Tervezett Munkaidő]]</f>
        <v>Tervezett Munkaidő</v>
      </c>
      <c r="L4" s="77" t="str">
        <f t="shared" ref="L4:BA4" ca="1" si="1">LEFT(TEXT(L3,"nnn"),3)</f>
        <v>V</v>
      </c>
      <c r="M4" s="77" t="str">
        <f t="shared" ca="1" si="1"/>
        <v>H</v>
      </c>
      <c r="N4" s="77" t="str">
        <f t="shared" ca="1" si="1"/>
        <v>K</v>
      </c>
      <c r="O4" s="77" t="str">
        <f t="shared" ca="1" si="1"/>
        <v>Sze</v>
      </c>
      <c r="P4" s="77" t="str">
        <f t="shared" ca="1" si="1"/>
        <v>Cs</v>
      </c>
      <c r="Q4" s="77" t="str">
        <f t="shared" ca="1" si="1"/>
        <v>P</v>
      </c>
      <c r="R4" s="77" t="str">
        <f t="shared" ca="1" si="1"/>
        <v>Szo</v>
      </c>
      <c r="S4" s="77" t="str">
        <f t="shared" ca="1" si="1"/>
        <v>V</v>
      </c>
      <c r="T4" s="77" t="str">
        <f t="shared" ca="1" si="1"/>
        <v>H</v>
      </c>
      <c r="U4" s="77" t="str">
        <f t="shared" ca="1" si="1"/>
        <v>K</v>
      </c>
      <c r="V4" s="77" t="str">
        <f t="shared" ca="1" si="1"/>
        <v>Sze</v>
      </c>
      <c r="W4" s="77" t="str">
        <f t="shared" ca="1" si="1"/>
        <v>Cs</v>
      </c>
      <c r="X4" s="77" t="str">
        <f t="shared" ca="1" si="1"/>
        <v>P</v>
      </c>
      <c r="Y4" s="77" t="str">
        <f t="shared" ca="1" si="1"/>
        <v>Szo</v>
      </c>
      <c r="Z4" s="77" t="str">
        <f t="shared" ca="1" si="1"/>
        <v>V</v>
      </c>
      <c r="AA4" s="77" t="str">
        <f t="shared" ca="1" si="1"/>
        <v>H</v>
      </c>
      <c r="AB4" s="77" t="str">
        <f t="shared" ca="1" si="1"/>
        <v>K</v>
      </c>
      <c r="AC4" s="77" t="str">
        <f t="shared" ca="1" si="1"/>
        <v>Sze</v>
      </c>
      <c r="AD4" s="77" t="str">
        <f t="shared" ca="1" si="1"/>
        <v>Cs</v>
      </c>
      <c r="AE4" s="77" t="str">
        <f t="shared" ca="1" si="1"/>
        <v>P</v>
      </c>
      <c r="AF4" s="77" t="str">
        <f t="shared" ca="1" si="1"/>
        <v>Szo</v>
      </c>
      <c r="AG4" s="77" t="str">
        <f t="shared" ca="1" si="1"/>
        <v>V</v>
      </c>
      <c r="AH4" s="77" t="str">
        <f t="shared" ca="1" si="1"/>
        <v>H</v>
      </c>
      <c r="AI4" s="77" t="str">
        <f t="shared" ca="1" si="1"/>
        <v>K</v>
      </c>
      <c r="AJ4" s="77" t="str">
        <f t="shared" ca="1" si="1"/>
        <v>Sze</v>
      </c>
      <c r="AK4" s="77" t="str">
        <f t="shared" ca="1" si="1"/>
        <v>Cs</v>
      </c>
      <c r="AL4" s="77" t="str">
        <f t="shared" ca="1" si="1"/>
        <v>P</v>
      </c>
      <c r="AM4" s="77" t="str">
        <f t="shared" ca="1" si="1"/>
        <v>Szo</v>
      </c>
      <c r="AN4" s="77" t="str">
        <f t="shared" ca="1" si="1"/>
        <v>V</v>
      </c>
      <c r="AO4" s="77" t="str">
        <f t="shared" ca="1" si="1"/>
        <v>H</v>
      </c>
      <c r="AP4" s="77" t="str">
        <f t="shared" ca="1" si="1"/>
        <v>K</v>
      </c>
      <c r="AQ4" s="77" t="str">
        <f t="shared" ca="1" si="1"/>
        <v>Sze</v>
      </c>
      <c r="AR4" s="77" t="str">
        <f t="shared" ca="1" si="1"/>
        <v>Cs</v>
      </c>
      <c r="AS4" s="77" t="str">
        <f t="shared" ca="1" si="1"/>
        <v>P</v>
      </c>
      <c r="AT4" s="77" t="str">
        <f t="shared" ca="1" si="1"/>
        <v>Szo</v>
      </c>
      <c r="AU4" s="77" t="str">
        <f t="shared" ca="1" si="1"/>
        <v>V</v>
      </c>
      <c r="AV4" s="77" t="str">
        <f t="shared" ca="1" si="1"/>
        <v>H</v>
      </c>
      <c r="AW4" s="77" t="str">
        <f t="shared" ca="1" si="1"/>
        <v>K</v>
      </c>
      <c r="AX4" s="77" t="str">
        <f t="shared" ca="1" si="1"/>
        <v>Sze</v>
      </c>
      <c r="AY4" s="77" t="str">
        <f t="shared" ca="1" si="1"/>
        <v>Cs</v>
      </c>
      <c r="AZ4" s="77" t="str">
        <f t="shared" ca="1" si="1"/>
        <v>P</v>
      </c>
      <c r="BA4" s="77" t="str">
        <f t="shared" ca="1" si="1"/>
        <v>Szo</v>
      </c>
    </row>
    <row r="5" spans="1:53" x14ac:dyDescent="0.3">
      <c r="A5" s="78" t="str">
        <f>IFERROR(Mérföldkövek[[#This Row],[Feladat ID]],"")</f>
        <v>ProjektSzám-GyI-E.00</v>
      </c>
      <c r="B5" s="70" t="str">
        <f>IFERROR(Mérföldkövek[[#This Row],[Feladat leírás]],"")</f>
        <v>Előkészítés</v>
      </c>
      <c r="C5" s="71">
        <f ca="1">IFERROR(Mérföldkövek[[#This Row],[Kezdés]],"")</f>
        <v>45824</v>
      </c>
      <c r="D5" s="71">
        <f ca="1">IFERROR(Mérföldkövek[[#This Row],[Befejezés]],"")</f>
        <v>45828</v>
      </c>
      <c r="E5" s="70" t="str">
        <f>IFERROR(Mérföldkövek[[#This Row],[Kockázat]],"")</f>
        <v>Terv szerint</v>
      </c>
      <c r="F5" s="70" t="str">
        <f>IFERROR(Mérföldkövek[[#This Row],[Részleg 02]],"")</f>
        <v>Gyártás Iroda</v>
      </c>
      <c r="G5" s="70">
        <f>IFERROR(Mérföldkövek[[#This Row],[Részleg 01]],"")</f>
        <v>0</v>
      </c>
      <c r="H5" s="82">
        <f>IFERROR(Mérföldkövek[[#This Row],[Volumen]],"")</f>
        <v>1</v>
      </c>
      <c r="I5" s="70">
        <f>IFERROR(Mérföldkövek[[#This Row],[Humánerő]],"")</f>
        <v>0</v>
      </c>
      <c r="J5" s="80">
        <f>IFERROR(Mérföldkövek[[#This Row],[Egység idő]],"")</f>
        <v>0</v>
      </c>
      <c r="K5" s="80">
        <f>IFERROR(Mérföldkövek[[#This Row],[Tervezett Munkaidő]],"")</f>
        <v>0</v>
      </c>
      <c r="L5" s="69" cm="1">
        <f t="array" aca="1" ref="L5" ca="1">IFERROR(IF(AND(INDIRECT("Mérföldkövek[@Kezdés]")&lt;=L$3,L$3&lt;=INDIRECT("Mérföldkövek[@Befejezés]"),NETWORKDAYS(L$3,L$3,0)), INDIRECT("Mérföldkövek[@[Humánerő]]"),0),"")</f>
        <v>0</v>
      </c>
      <c r="M5" s="69" cm="1">
        <f t="array" aca="1" ref="M5" ca="1">IFERROR(IF(AND(INDIRECT("Mérföldkövek[@Kezdés]")&lt;=M$3,M$3&lt;=INDIRECT("Mérföldkövek[@Befejezés]"),NETWORKDAYS(M$3,M$3,0)), INDIRECT("Mérföldkövek[@[Humánerő]]"),0),"")</f>
        <v>0</v>
      </c>
      <c r="N5" s="69" cm="1">
        <f t="array" aca="1" ref="N5" ca="1">IFERROR(IF(AND(INDIRECT("Mérföldkövek[@Kezdés]")&lt;=N$3,N$3&lt;=INDIRECT("Mérföldkövek[@Befejezés]"),NETWORKDAYS(N$3,N$3,0)), INDIRECT("Mérföldkövek[@[Humánerő]]"),0),"")</f>
        <v>0</v>
      </c>
      <c r="O5" s="69" cm="1">
        <f t="array" aca="1" ref="O5" ca="1">IFERROR(IF(AND(INDIRECT("Mérföldkövek[@Kezdés]")&lt;=O$3,O$3&lt;=INDIRECT("Mérföldkövek[@Befejezés]"),NETWORKDAYS(O$3,O$3,0)), INDIRECT("Mérföldkövek[@[Humánerő]]"),0),"")</f>
        <v>0</v>
      </c>
      <c r="P5" s="69" cm="1">
        <f t="array" aca="1" ref="P5" ca="1">IFERROR(IF(AND(INDIRECT("Mérföldkövek[@Kezdés]")&lt;=P$3,P$3&lt;=INDIRECT("Mérföldkövek[@Befejezés]"),NETWORKDAYS(P$3,P$3,0)), INDIRECT("Mérföldkövek[@[Humánerő]]"),0),"")</f>
        <v>0</v>
      </c>
      <c r="Q5" s="69" cm="1">
        <f t="array" aca="1" ref="Q5" ca="1">IFERROR(IF(AND(INDIRECT("Mérföldkövek[@Kezdés]")&lt;=Q$3,Q$3&lt;=INDIRECT("Mérföldkövek[@Befejezés]"),NETWORKDAYS(Q$3,Q$3,0)), INDIRECT("Mérföldkövek[@[Humánerő]]"),0),"")</f>
        <v>0</v>
      </c>
      <c r="R5" s="69" cm="1">
        <f t="array" aca="1" ref="R5" ca="1">IFERROR(IF(AND(INDIRECT("Mérföldkövek[@Kezdés]")&lt;=R$3,R$3&lt;=INDIRECT("Mérföldkövek[@Befejezés]"),NETWORKDAYS(R$3,R$3,0)), INDIRECT("Mérföldkövek[@[Humánerő]]"),0),"")</f>
        <v>0</v>
      </c>
      <c r="S5" s="69" cm="1">
        <f t="array" aca="1" ref="S5" ca="1">IFERROR(IF(AND(INDIRECT("Mérföldkövek[@Kezdés]")&lt;=S$3,S$3&lt;=INDIRECT("Mérföldkövek[@Befejezés]"),NETWORKDAYS(S$3,S$3,0)), INDIRECT("Mérföldkövek[@[Humánerő]]"),0),"")</f>
        <v>0</v>
      </c>
      <c r="T5" s="69" cm="1">
        <f t="array" aca="1" ref="T5" ca="1">IFERROR(IF(AND(INDIRECT("Mérföldkövek[@Kezdés]")&lt;=T$3,T$3&lt;=INDIRECT("Mérföldkövek[@Befejezés]"),NETWORKDAYS(T$3,T$3,0)), INDIRECT("Mérföldkövek[@[Humánerő]]"),0),"")</f>
        <v>0</v>
      </c>
      <c r="U5" s="69" cm="1">
        <f t="array" aca="1" ref="U5" ca="1">IFERROR(IF(AND(INDIRECT("Mérföldkövek[@Kezdés]")&lt;=U$3,U$3&lt;=INDIRECT("Mérföldkövek[@Befejezés]"),NETWORKDAYS(U$3,U$3,0)), INDIRECT("Mérföldkövek[@[Humánerő]]"),0),"")</f>
        <v>0</v>
      </c>
      <c r="V5" s="69" cm="1">
        <f t="array" aca="1" ref="V5" ca="1">IFERROR(IF(AND(INDIRECT("Mérföldkövek[@Kezdés]")&lt;=V$3,V$3&lt;=INDIRECT("Mérföldkövek[@Befejezés]"),NETWORKDAYS(V$3,V$3,0)), INDIRECT("Mérföldkövek[@[Humánerő]]"),0),"")</f>
        <v>0</v>
      </c>
      <c r="W5" s="69" cm="1">
        <f t="array" aca="1" ref="W5" ca="1">IFERROR(IF(AND(INDIRECT("Mérföldkövek[@Kezdés]")&lt;=W$3,W$3&lt;=INDIRECT("Mérföldkövek[@Befejezés]"),NETWORKDAYS(W$3,W$3,0)), INDIRECT("Mérföldkövek[@[Humánerő]]"),0),"")</f>
        <v>0</v>
      </c>
      <c r="X5" s="69" cm="1">
        <f t="array" aca="1" ref="X5" ca="1">IFERROR(IF(AND(INDIRECT("Mérföldkövek[@Kezdés]")&lt;=X$3,X$3&lt;=INDIRECT("Mérföldkövek[@Befejezés]"),NETWORKDAYS(X$3,X$3,0)), INDIRECT("Mérföldkövek[@[Humánerő]]"),0),"")</f>
        <v>0</v>
      </c>
      <c r="Y5" s="69" cm="1">
        <f t="array" aca="1" ref="Y5" ca="1">IFERROR(IF(AND(INDIRECT("Mérföldkövek[@Kezdés]")&lt;=Y$3,Y$3&lt;=INDIRECT("Mérföldkövek[@Befejezés]"),NETWORKDAYS(Y$3,Y$3,0)), INDIRECT("Mérföldkövek[@[Humánerő]]"),0),"")</f>
        <v>0</v>
      </c>
      <c r="Z5" s="69" cm="1">
        <f t="array" aca="1" ref="Z5" ca="1">IFERROR(IF(AND(INDIRECT("Mérföldkövek[@Kezdés]")&lt;=Z$3,Z$3&lt;=INDIRECT("Mérföldkövek[@Befejezés]"),NETWORKDAYS(Z$3,Z$3,0)), INDIRECT("Mérföldkövek[@[Humánerő]]"),0),"")</f>
        <v>0</v>
      </c>
      <c r="AA5" s="69" cm="1">
        <f t="array" aca="1" ref="AA5" ca="1">IFERROR(IF(AND(INDIRECT("Mérföldkövek[@Kezdés]")&lt;=AA$3,AA$3&lt;=INDIRECT("Mérföldkövek[@Befejezés]"),NETWORKDAYS(AA$3,AA$3,0)), INDIRECT("Mérföldkövek[@[Humánerő]]"),0),"")</f>
        <v>0</v>
      </c>
      <c r="AB5" s="69" cm="1">
        <f t="array" aca="1" ref="AB5" ca="1">IFERROR(IF(AND(INDIRECT("Mérföldkövek[@Kezdés]")&lt;=AB$3,AB$3&lt;=INDIRECT("Mérföldkövek[@Befejezés]"),NETWORKDAYS(AB$3,AB$3,0)), INDIRECT("Mérföldkövek[@[Humánerő]]"),0),"")</f>
        <v>0</v>
      </c>
      <c r="AC5" s="69" cm="1">
        <f t="array" aca="1" ref="AC5" ca="1">IFERROR(IF(AND(INDIRECT("Mérföldkövek[@Kezdés]")&lt;=AC$3,AC$3&lt;=INDIRECT("Mérföldkövek[@Befejezés]"),NETWORKDAYS(AC$3,AC$3,0)), INDIRECT("Mérföldkövek[@[Humánerő]]"),0),"")</f>
        <v>0</v>
      </c>
      <c r="AD5" s="69" cm="1">
        <f t="array" aca="1" ref="AD5" ca="1">IFERROR(IF(AND(INDIRECT("Mérföldkövek[@Kezdés]")&lt;=AD$3,AD$3&lt;=INDIRECT("Mérföldkövek[@Befejezés]"),NETWORKDAYS(AD$3,AD$3,0)), INDIRECT("Mérföldkövek[@[Humánerő]]"),0),"")</f>
        <v>0</v>
      </c>
      <c r="AE5" s="69" cm="1">
        <f t="array" aca="1" ref="AE5" ca="1">IFERROR(IF(AND(INDIRECT("Mérföldkövek[@Kezdés]")&lt;=AE$3,AE$3&lt;=INDIRECT("Mérföldkövek[@Befejezés]"),NETWORKDAYS(AE$3,AE$3,0)), INDIRECT("Mérföldkövek[@[Humánerő]]"),0),"")</f>
        <v>0</v>
      </c>
      <c r="AF5" s="69" cm="1">
        <f t="array" aca="1" ref="AF5" ca="1">IFERROR(IF(AND(INDIRECT("Mérföldkövek[@Kezdés]")&lt;=AF$3,AF$3&lt;=INDIRECT("Mérföldkövek[@Befejezés]"),NETWORKDAYS(AF$3,AF$3,0)), INDIRECT("Mérföldkövek[@[Humánerő]]"),0),"")</f>
        <v>0</v>
      </c>
      <c r="AG5" s="69" cm="1">
        <f t="array" aca="1" ref="AG5" ca="1">IFERROR(IF(AND(INDIRECT("Mérföldkövek[@Kezdés]")&lt;=AG$3,AG$3&lt;=INDIRECT("Mérföldkövek[@Befejezés]"),NETWORKDAYS(AG$3,AG$3,0)), INDIRECT("Mérföldkövek[@[Humánerő]]"),0),"")</f>
        <v>0</v>
      </c>
      <c r="AH5" s="69" cm="1">
        <f t="array" aca="1" ref="AH5" ca="1">IFERROR(IF(AND(INDIRECT("Mérföldkövek[@Kezdés]")&lt;=AH$3,AH$3&lt;=INDIRECT("Mérföldkövek[@Befejezés]"),NETWORKDAYS(AH$3,AH$3,0)), INDIRECT("Mérföldkövek[@[Humánerő]]"),0),"")</f>
        <v>0</v>
      </c>
      <c r="AI5" s="69" cm="1">
        <f t="array" aca="1" ref="AI5" ca="1">IFERROR(IF(AND(INDIRECT("Mérföldkövek[@Kezdés]")&lt;=AI$3,AI$3&lt;=INDIRECT("Mérföldkövek[@Befejezés]"),NETWORKDAYS(AI$3,AI$3,0)), INDIRECT("Mérföldkövek[@[Humánerő]]"),0),"")</f>
        <v>0</v>
      </c>
      <c r="AJ5" s="69" cm="1">
        <f t="array" aca="1" ref="AJ5" ca="1">IFERROR(IF(AND(INDIRECT("Mérföldkövek[@Kezdés]")&lt;=AJ$3,AJ$3&lt;=INDIRECT("Mérföldkövek[@Befejezés]"),NETWORKDAYS(AJ$3,AJ$3,0)), INDIRECT("Mérföldkövek[@[Humánerő]]"),0),"")</f>
        <v>0</v>
      </c>
      <c r="AK5" s="69" cm="1">
        <f t="array" aca="1" ref="AK5" ca="1">IFERROR(IF(AND(INDIRECT("Mérföldkövek[@Kezdés]")&lt;=AK$3,AK$3&lt;=INDIRECT("Mérföldkövek[@Befejezés]"),NETWORKDAYS(AK$3,AK$3,0)), INDIRECT("Mérföldkövek[@[Humánerő]]"),0),"")</f>
        <v>0</v>
      </c>
      <c r="AL5" s="69" cm="1">
        <f t="array" aca="1" ref="AL5" ca="1">IFERROR(IF(AND(INDIRECT("Mérföldkövek[@Kezdés]")&lt;=AL$3,AL$3&lt;=INDIRECT("Mérföldkövek[@Befejezés]"),NETWORKDAYS(AL$3,AL$3,0)), INDIRECT("Mérföldkövek[@[Humánerő]]"),0),"")</f>
        <v>0</v>
      </c>
      <c r="AM5" s="69" cm="1">
        <f t="array" aca="1" ref="AM5" ca="1">IFERROR(IF(AND(INDIRECT("Mérföldkövek[@Kezdés]")&lt;=AM$3,AM$3&lt;=INDIRECT("Mérföldkövek[@Befejezés]"),NETWORKDAYS(AM$3,AM$3,0)), INDIRECT("Mérföldkövek[@[Humánerő]]"),0),"")</f>
        <v>0</v>
      </c>
      <c r="AN5" s="69" cm="1">
        <f t="array" aca="1" ref="AN5" ca="1">IFERROR(IF(AND(INDIRECT("Mérföldkövek[@Kezdés]")&lt;=AN$3,AN$3&lt;=INDIRECT("Mérföldkövek[@Befejezés]"),NETWORKDAYS(AN$3,AN$3,0)), INDIRECT("Mérföldkövek[@[Humánerő]]"),0),"")</f>
        <v>0</v>
      </c>
      <c r="AO5" s="69" cm="1">
        <f t="array" aca="1" ref="AO5" ca="1">IFERROR(IF(AND(INDIRECT("Mérföldkövek[@Kezdés]")&lt;=AO$3,AO$3&lt;=INDIRECT("Mérföldkövek[@Befejezés]"),NETWORKDAYS(AO$3,AO$3,0)), INDIRECT("Mérföldkövek[@[Humánerő]]"),0),"")</f>
        <v>0</v>
      </c>
      <c r="AP5" s="69" cm="1">
        <f t="array" aca="1" ref="AP5" ca="1">IFERROR(IF(AND(INDIRECT("Mérföldkövek[@Kezdés]")&lt;=AP$3,AP$3&lt;=INDIRECT("Mérföldkövek[@Befejezés]"),NETWORKDAYS(AP$3,AP$3,0)), INDIRECT("Mérföldkövek[@[Humánerő]]"),0),"")</f>
        <v>0</v>
      </c>
      <c r="AQ5" s="69" cm="1">
        <f t="array" aca="1" ref="AQ5" ca="1">IFERROR(IF(AND(INDIRECT("Mérföldkövek[@Kezdés]")&lt;=AQ$3,AQ$3&lt;=INDIRECT("Mérföldkövek[@Befejezés]"),NETWORKDAYS(AQ$3,AQ$3,0)), INDIRECT("Mérföldkövek[@[Humánerő]]"),0),"")</f>
        <v>0</v>
      </c>
      <c r="AR5" s="69" cm="1">
        <f t="array" aca="1" ref="AR5" ca="1">IFERROR(IF(AND(INDIRECT("Mérföldkövek[@Kezdés]")&lt;=AR$3,AR$3&lt;=INDIRECT("Mérföldkövek[@Befejezés]"),NETWORKDAYS(AR$3,AR$3,0)), INDIRECT("Mérföldkövek[@[Humánerő]]"),0),"")</f>
        <v>0</v>
      </c>
      <c r="AS5" s="69" cm="1">
        <f t="array" aca="1" ref="AS5" ca="1">IFERROR(IF(AND(INDIRECT("Mérföldkövek[@Kezdés]")&lt;=AS$3,AS$3&lt;=INDIRECT("Mérföldkövek[@Befejezés]"),NETWORKDAYS(AS$3,AS$3,0)), INDIRECT("Mérföldkövek[@[Humánerő]]"),0),"")</f>
        <v>0</v>
      </c>
      <c r="AT5" s="69" cm="1">
        <f t="array" aca="1" ref="AT5" ca="1">IFERROR(IF(AND(INDIRECT("Mérföldkövek[@Kezdés]")&lt;=AT$3,AT$3&lt;=INDIRECT("Mérföldkövek[@Befejezés]"),NETWORKDAYS(AT$3,AT$3,0)), INDIRECT("Mérföldkövek[@[Humánerő]]"),0),"")</f>
        <v>0</v>
      </c>
      <c r="AU5" s="69" cm="1">
        <f t="array" aca="1" ref="AU5" ca="1">IFERROR(IF(AND(INDIRECT("Mérföldkövek[@Kezdés]")&lt;=AU$3,AU$3&lt;=INDIRECT("Mérföldkövek[@Befejezés]"),NETWORKDAYS(AU$3,AU$3,0)), INDIRECT("Mérföldkövek[@[Humánerő]]"),0),"")</f>
        <v>0</v>
      </c>
      <c r="AV5" s="69" cm="1">
        <f t="array" aca="1" ref="AV5" ca="1">IFERROR(IF(AND(INDIRECT("Mérföldkövek[@Kezdés]")&lt;=AV$3,AV$3&lt;=INDIRECT("Mérföldkövek[@Befejezés]"),NETWORKDAYS(AV$3,AV$3,0)), INDIRECT("Mérföldkövek[@[Humánerő]]"),0),"")</f>
        <v>0</v>
      </c>
      <c r="AW5" s="69" cm="1">
        <f t="array" aca="1" ref="AW5" ca="1">IFERROR(IF(AND(INDIRECT("Mérföldkövek[@Kezdés]")&lt;=AW$3,AW$3&lt;=INDIRECT("Mérföldkövek[@Befejezés]"),NETWORKDAYS(AW$3,AW$3,0)), INDIRECT("Mérföldkövek[@[Humánerő]]"),0),"")</f>
        <v>0</v>
      </c>
      <c r="AX5" s="69" cm="1">
        <f t="array" aca="1" ref="AX5" ca="1">IFERROR(IF(AND(INDIRECT("Mérföldkövek[@Kezdés]")&lt;=AX$3,AX$3&lt;=INDIRECT("Mérföldkövek[@Befejezés]"),NETWORKDAYS(AX$3,AX$3,0)), INDIRECT("Mérföldkövek[@[Humánerő]]"),0),"")</f>
        <v>0</v>
      </c>
      <c r="AY5" s="69" cm="1">
        <f t="array" aca="1" ref="AY5" ca="1">IFERROR(IF(AND(INDIRECT("Mérföldkövek[@Kezdés]")&lt;=AY$3,AY$3&lt;=INDIRECT("Mérföldkövek[@Befejezés]"),NETWORKDAYS(AY$3,AY$3,0)), INDIRECT("Mérföldkövek[@[Humánerő]]"),0),"")</f>
        <v>0</v>
      </c>
      <c r="AZ5" s="69" cm="1">
        <f t="array" aca="1" ref="AZ5" ca="1">IFERROR(IF(AND(INDIRECT("Mérföldkövek[@Kezdés]")&lt;=AZ$3,AZ$3&lt;=INDIRECT("Mérföldkövek[@Befejezés]"),NETWORKDAYS(AZ$3,AZ$3,0)), INDIRECT("Mérföldkövek[@[Humánerő]]"),0),"")</f>
        <v>0</v>
      </c>
      <c r="BA5" s="69" cm="1">
        <f t="array" aca="1" ref="BA5" ca="1">IFERROR(IF(AND(INDIRECT("Mérföldkövek[@Kezdés]")&lt;=BA$3,BA$3&lt;=INDIRECT("Mérföldkövek[@Befejezés]"),NETWORKDAYS(BA$3,BA$3,0)), INDIRECT("Mérföldkövek[@[Humánerő]]"),0),"")</f>
        <v>0</v>
      </c>
    </row>
    <row r="6" spans="1:53" x14ac:dyDescent="0.3">
      <c r="A6" s="78" t="str">
        <f>IFERROR(Mérföldkövek[[#This Row],[Feladat ID]],"")</f>
        <v>ProjektSzám-GyI-E.01</v>
      </c>
      <c r="B6" s="70" t="str">
        <f>IFERROR(Mérföldkövek[[#This Row],[Feladat leírás]],"")</f>
        <v>Megrendelés átadó megbeszélés</v>
      </c>
      <c r="C6" s="71">
        <f ca="1">IFERROR(Mérföldkövek[[#This Row],[Kezdés]],"")</f>
        <v>45824</v>
      </c>
      <c r="D6" s="71">
        <f ca="1">IFERROR(Mérföldkövek[[#This Row],[Befejezés]],"")</f>
        <v>45824</v>
      </c>
      <c r="E6" s="70" t="str">
        <f>IFERROR(Mérföldkövek[[#This Row],[Kockázat]],"")</f>
        <v>Terv szerint</v>
      </c>
      <c r="F6" s="70" t="str">
        <f>IFERROR(Mérföldkövek[[#This Row],[Részleg 02]],"")</f>
        <v>Gyártás Iroda</v>
      </c>
      <c r="G6" s="70" t="str">
        <f>IFERROR(Mérföldkövek[[#This Row],[Részleg 01]],"")</f>
        <v>Műszaki tervezés</v>
      </c>
      <c r="H6" s="82">
        <f>IFERROR(Mérföldkövek[[#This Row],[Volumen]],"")</f>
        <v>1</v>
      </c>
      <c r="I6" s="70">
        <f>IFERROR(Mérföldkövek[[#This Row],[Humánerő]],"")</f>
        <v>1</v>
      </c>
      <c r="J6" s="80">
        <f>IFERROR(Mérföldkövek[[#This Row],[Egység idő]],"")</f>
        <v>4.1666666666666664E-2</v>
      </c>
      <c r="K6" s="80">
        <f>IFERROR(Mérföldkövek[[#This Row],[Tervezett Munkaidő]],"")</f>
        <v>4.1666666666666664E-2</v>
      </c>
      <c r="L6" s="69" cm="1">
        <f t="array" aca="1" ref="L6" ca="1">IFERROR(IF(AND(INDIRECT("Mérföldkövek[@Kezdés]")&lt;=L$3,L$3&lt;=INDIRECT("Mérföldkövek[@Befejezés]"),NETWORKDAYS(L$3,L$3,0)), INDIRECT("Mérföldkövek[@[Humánerő]]"),0),"")</f>
        <v>0</v>
      </c>
      <c r="M6" s="69" cm="1">
        <f t="array" aca="1" ref="M6" ca="1">IFERROR(IF(AND(INDIRECT("Mérföldkövek[@Kezdés]")&lt;=M$3,M$3&lt;=INDIRECT("Mérföldkövek[@Befejezés]"),NETWORKDAYS(M$3,M$3,0)), INDIRECT("Mérföldkövek[@[Humánerő]]"),0),"")</f>
        <v>1</v>
      </c>
      <c r="N6" s="69" cm="1">
        <f t="array" aca="1" ref="N6" ca="1">IFERROR(IF(AND(INDIRECT("Mérföldkövek[@Kezdés]")&lt;=N$3,N$3&lt;=INDIRECT("Mérföldkövek[@Befejezés]"),NETWORKDAYS(N$3,N$3,0)), INDIRECT("Mérföldkövek[@[Humánerő]]"),0),"")</f>
        <v>0</v>
      </c>
      <c r="O6" s="69" cm="1">
        <f t="array" aca="1" ref="O6" ca="1">IFERROR(IF(AND(INDIRECT("Mérföldkövek[@Kezdés]")&lt;=O$3,O$3&lt;=INDIRECT("Mérföldkövek[@Befejezés]"),NETWORKDAYS(O$3,O$3,0)), INDIRECT("Mérföldkövek[@[Humánerő]]"),0),"")</f>
        <v>0</v>
      </c>
      <c r="P6" s="69" cm="1">
        <f t="array" aca="1" ref="P6" ca="1">IFERROR(IF(AND(INDIRECT("Mérföldkövek[@Kezdés]")&lt;=P$3,P$3&lt;=INDIRECT("Mérföldkövek[@Befejezés]"),NETWORKDAYS(P$3,P$3,0)), INDIRECT("Mérföldkövek[@[Humánerő]]"),0),"")</f>
        <v>0</v>
      </c>
      <c r="Q6" s="69" cm="1">
        <f t="array" aca="1" ref="Q6" ca="1">IFERROR(IF(AND(INDIRECT("Mérföldkövek[@Kezdés]")&lt;=Q$3,Q$3&lt;=INDIRECT("Mérföldkövek[@Befejezés]"),NETWORKDAYS(Q$3,Q$3,0)), INDIRECT("Mérföldkövek[@[Humánerő]]"),0),"")</f>
        <v>0</v>
      </c>
      <c r="R6" s="69" cm="1">
        <f t="array" aca="1" ref="R6" ca="1">IFERROR(IF(AND(INDIRECT("Mérföldkövek[@Kezdés]")&lt;=R$3,R$3&lt;=INDIRECT("Mérföldkövek[@Befejezés]"),NETWORKDAYS(R$3,R$3,0)), INDIRECT("Mérföldkövek[@[Humánerő]]"),0),"")</f>
        <v>0</v>
      </c>
      <c r="S6" s="69" cm="1">
        <f t="array" aca="1" ref="S6" ca="1">IFERROR(IF(AND(INDIRECT("Mérföldkövek[@Kezdés]")&lt;=S$3,S$3&lt;=INDIRECT("Mérföldkövek[@Befejezés]"),NETWORKDAYS(S$3,S$3,0)), INDIRECT("Mérföldkövek[@[Humánerő]]"),0),"")</f>
        <v>0</v>
      </c>
      <c r="T6" s="69" cm="1">
        <f t="array" aca="1" ref="T6" ca="1">IFERROR(IF(AND(INDIRECT("Mérföldkövek[@Kezdés]")&lt;=T$3,T$3&lt;=INDIRECT("Mérföldkövek[@Befejezés]"),NETWORKDAYS(T$3,T$3,0)), INDIRECT("Mérföldkövek[@[Humánerő]]"),0),"")</f>
        <v>0</v>
      </c>
      <c r="U6" s="69" cm="1">
        <f t="array" aca="1" ref="U6" ca="1">IFERROR(IF(AND(INDIRECT("Mérföldkövek[@Kezdés]")&lt;=U$3,U$3&lt;=INDIRECT("Mérföldkövek[@Befejezés]"),NETWORKDAYS(U$3,U$3,0)), INDIRECT("Mérföldkövek[@[Humánerő]]"),0),"")</f>
        <v>0</v>
      </c>
      <c r="V6" s="69" cm="1">
        <f t="array" aca="1" ref="V6" ca="1">IFERROR(IF(AND(INDIRECT("Mérföldkövek[@Kezdés]")&lt;=V$3,V$3&lt;=INDIRECT("Mérföldkövek[@Befejezés]"),NETWORKDAYS(V$3,V$3,0)), INDIRECT("Mérföldkövek[@[Humánerő]]"),0),"")</f>
        <v>0</v>
      </c>
      <c r="W6" s="69" cm="1">
        <f t="array" aca="1" ref="W6" ca="1">IFERROR(IF(AND(INDIRECT("Mérföldkövek[@Kezdés]")&lt;=W$3,W$3&lt;=INDIRECT("Mérföldkövek[@Befejezés]"),NETWORKDAYS(W$3,W$3,0)), INDIRECT("Mérföldkövek[@[Humánerő]]"),0),"")</f>
        <v>0</v>
      </c>
      <c r="X6" s="69" cm="1">
        <f t="array" aca="1" ref="X6" ca="1">IFERROR(IF(AND(INDIRECT("Mérföldkövek[@Kezdés]")&lt;=X$3,X$3&lt;=INDIRECT("Mérföldkövek[@Befejezés]"),NETWORKDAYS(X$3,X$3,0)), INDIRECT("Mérföldkövek[@[Humánerő]]"),0),"")</f>
        <v>0</v>
      </c>
      <c r="Y6" s="69" cm="1">
        <f t="array" aca="1" ref="Y6" ca="1">IFERROR(IF(AND(INDIRECT("Mérföldkövek[@Kezdés]")&lt;=Y$3,Y$3&lt;=INDIRECT("Mérföldkövek[@Befejezés]"),NETWORKDAYS(Y$3,Y$3,0)), INDIRECT("Mérföldkövek[@[Humánerő]]"),0),"")</f>
        <v>0</v>
      </c>
      <c r="Z6" s="69" cm="1">
        <f t="array" aca="1" ref="Z6" ca="1">IFERROR(IF(AND(INDIRECT("Mérföldkövek[@Kezdés]")&lt;=Z$3,Z$3&lt;=INDIRECT("Mérföldkövek[@Befejezés]"),NETWORKDAYS(Z$3,Z$3,0)), INDIRECT("Mérföldkövek[@[Humánerő]]"),0),"")</f>
        <v>0</v>
      </c>
      <c r="AA6" s="69" cm="1">
        <f t="array" aca="1" ref="AA6" ca="1">IFERROR(IF(AND(INDIRECT("Mérföldkövek[@Kezdés]")&lt;=AA$3,AA$3&lt;=INDIRECT("Mérföldkövek[@Befejezés]"),NETWORKDAYS(AA$3,AA$3,0)), INDIRECT("Mérföldkövek[@[Humánerő]]"),0),"")</f>
        <v>0</v>
      </c>
      <c r="AB6" s="69" cm="1">
        <f t="array" aca="1" ref="AB6" ca="1">IFERROR(IF(AND(INDIRECT("Mérföldkövek[@Kezdés]")&lt;=AB$3,AB$3&lt;=INDIRECT("Mérföldkövek[@Befejezés]"),NETWORKDAYS(AB$3,AB$3,0)), INDIRECT("Mérföldkövek[@[Humánerő]]"),0),"")</f>
        <v>0</v>
      </c>
      <c r="AC6" s="69" cm="1">
        <f t="array" aca="1" ref="AC6" ca="1">IFERROR(IF(AND(INDIRECT("Mérföldkövek[@Kezdés]")&lt;=AC$3,AC$3&lt;=INDIRECT("Mérföldkövek[@Befejezés]"),NETWORKDAYS(AC$3,AC$3,0)), INDIRECT("Mérföldkövek[@[Humánerő]]"),0),"")</f>
        <v>0</v>
      </c>
      <c r="AD6" s="69" cm="1">
        <f t="array" aca="1" ref="AD6" ca="1">IFERROR(IF(AND(INDIRECT("Mérföldkövek[@Kezdés]")&lt;=AD$3,AD$3&lt;=INDIRECT("Mérföldkövek[@Befejezés]"),NETWORKDAYS(AD$3,AD$3,0)), INDIRECT("Mérföldkövek[@[Humánerő]]"),0),"")</f>
        <v>0</v>
      </c>
      <c r="AE6" s="69" cm="1">
        <f t="array" aca="1" ref="AE6" ca="1">IFERROR(IF(AND(INDIRECT("Mérföldkövek[@Kezdés]")&lt;=AE$3,AE$3&lt;=INDIRECT("Mérföldkövek[@Befejezés]"),NETWORKDAYS(AE$3,AE$3,0)), INDIRECT("Mérföldkövek[@[Humánerő]]"),0),"")</f>
        <v>0</v>
      </c>
      <c r="AF6" s="69" cm="1">
        <f t="array" aca="1" ref="AF6" ca="1">IFERROR(IF(AND(INDIRECT("Mérföldkövek[@Kezdés]")&lt;=AF$3,AF$3&lt;=INDIRECT("Mérföldkövek[@Befejezés]"),NETWORKDAYS(AF$3,AF$3,0)), INDIRECT("Mérföldkövek[@[Humánerő]]"),0),"")</f>
        <v>0</v>
      </c>
      <c r="AG6" s="69" cm="1">
        <f t="array" aca="1" ref="AG6" ca="1">IFERROR(IF(AND(INDIRECT("Mérföldkövek[@Kezdés]")&lt;=AG$3,AG$3&lt;=INDIRECT("Mérföldkövek[@Befejezés]"),NETWORKDAYS(AG$3,AG$3,0)), INDIRECT("Mérföldkövek[@[Humánerő]]"),0),"")</f>
        <v>0</v>
      </c>
      <c r="AH6" s="69" cm="1">
        <f t="array" aca="1" ref="AH6" ca="1">IFERROR(IF(AND(INDIRECT("Mérföldkövek[@Kezdés]")&lt;=AH$3,AH$3&lt;=INDIRECT("Mérföldkövek[@Befejezés]"),NETWORKDAYS(AH$3,AH$3,0)), INDIRECT("Mérföldkövek[@[Humánerő]]"),0),"")</f>
        <v>0</v>
      </c>
      <c r="AI6" s="69" cm="1">
        <f t="array" aca="1" ref="AI6" ca="1">IFERROR(IF(AND(INDIRECT("Mérföldkövek[@Kezdés]")&lt;=AI$3,AI$3&lt;=INDIRECT("Mérföldkövek[@Befejezés]"),NETWORKDAYS(AI$3,AI$3,0)), INDIRECT("Mérföldkövek[@[Humánerő]]"),0),"")</f>
        <v>0</v>
      </c>
      <c r="AJ6" s="69" cm="1">
        <f t="array" aca="1" ref="AJ6" ca="1">IFERROR(IF(AND(INDIRECT("Mérföldkövek[@Kezdés]")&lt;=AJ$3,AJ$3&lt;=INDIRECT("Mérföldkövek[@Befejezés]"),NETWORKDAYS(AJ$3,AJ$3,0)), INDIRECT("Mérföldkövek[@[Humánerő]]"),0),"")</f>
        <v>0</v>
      </c>
      <c r="AK6" s="69" cm="1">
        <f t="array" aca="1" ref="AK6" ca="1">IFERROR(IF(AND(INDIRECT("Mérföldkövek[@Kezdés]")&lt;=AK$3,AK$3&lt;=INDIRECT("Mérföldkövek[@Befejezés]"),NETWORKDAYS(AK$3,AK$3,0)), INDIRECT("Mérföldkövek[@[Humánerő]]"),0),"")</f>
        <v>0</v>
      </c>
      <c r="AL6" s="69" cm="1">
        <f t="array" aca="1" ref="AL6" ca="1">IFERROR(IF(AND(INDIRECT("Mérföldkövek[@Kezdés]")&lt;=AL$3,AL$3&lt;=INDIRECT("Mérföldkövek[@Befejezés]"),NETWORKDAYS(AL$3,AL$3,0)), INDIRECT("Mérföldkövek[@[Humánerő]]"),0),"")</f>
        <v>0</v>
      </c>
      <c r="AM6" s="69" cm="1">
        <f t="array" aca="1" ref="AM6" ca="1">IFERROR(IF(AND(INDIRECT("Mérföldkövek[@Kezdés]")&lt;=AM$3,AM$3&lt;=INDIRECT("Mérföldkövek[@Befejezés]"),NETWORKDAYS(AM$3,AM$3,0)), INDIRECT("Mérföldkövek[@[Humánerő]]"),0),"")</f>
        <v>0</v>
      </c>
      <c r="AN6" s="69" cm="1">
        <f t="array" aca="1" ref="AN6" ca="1">IFERROR(IF(AND(INDIRECT("Mérföldkövek[@Kezdés]")&lt;=AN$3,AN$3&lt;=INDIRECT("Mérföldkövek[@Befejezés]"),NETWORKDAYS(AN$3,AN$3,0)), INDIRECT("Mérföldkövek[@[Humánerő]]"),0),"")</f>
        <v>0</v>
      </c>
      <c r="AO6" s="69" cm="1">
        <f t="array" aca="1" ref="AO6" ca="1">IFERROR(IF(AND(INDIRECT("Mérföldkövek[@Kezdés]")&lt;=AO$3,AO$3&lt;=INDIRECT("Mérföldkövek[@Befejezés]"),NETWORKDAYS(AO$3,AO$3,0)), INDIRECT("Mérföldkövek[@[Humánerő]]"),0),"")</f>
        <v>0</v>
      </c>
      <c r="AP6" s="69" cm="1">
        <f t="array" aca="1" ref="AP6" ca="1">IFERROR(IF(AND(INDIRECT("Mérföldkövek[@Kezdés]")&lt;=AP$3,AP$3&lt;=INDIRECT("Mérföldkövek[@Befejezés]"),NETWORKDAYS(AP$3,AP$3,0)), INDIRECT("Mérföldkövek[@[Humánerő]]"),0),"")</f>
        <v>0</v>
      </c>
      <c r="AQ6" s="69" cm="1">
        <f t="array" aca="1" ref="AQ6" ca="1">IFERROR(IF(AND(INDIRECT("Mérföldkövek[@Kezdés]")&lt;=AQ$3,AQ$3&lt;=INDIRECT("Mérföldkövek[@Befejezés]"),NETWORKDAYS(AQ$3,AQ$3,0)), INDIRECT("Mérföldkövek[@[Humánerő]]"),0),"")</f>
        <v>0</v>
      </c>
      <c r="AR6" s="69" cm="1">
        <f t="array" aca="1" ref="AR6" ca="1">IFERROR(IF(AND(INDIRECT("Mérföldkövek[@Kezdés]")&lt;=AR$3,AR$3&lt;=INDIRECT("Mérföldkövek[@Befejezés]"),NETWORKDAYS(AR$3,AR$3,0)), INDIRECT("Mérföldkövek[@[Humánerő]]"),0),"")</f>
        <v>0</v>
      </c>
      <c r="AS6" s="69" cm="1">
        <f t="array" aca="1" ref="AS6" ca="1">IFERROR(IF(AND(INDIRECT("Mérföldkövek[@Kezdés]")&lt;=AS$3,AS$3&lt;=INDIRECT("Mérföldkövek[@Befejezés]"),NETWORKDAYS(AS$3,AS$3,0)), INDIRECT("Mérföldkövek[@[Humánerő]]"),0),"")</f>
        <v>0</v>
      </c>
      <c r="AT6" s="69" cm="1">
        <f t="array" aca="1" ref="AT6" ca="1">IFERROR(IF(AND(INDIRECT("Mérföldkövek[@Kezdés]")&lt;=AT$3,AT$3&lt;=INDIRECT("Mérföldkövek[@Befejezés]"),NETWORKDAYS(AT$3,AT$3,0)), INDIRECT("Mérföldkövek[@[Humánerő]]"),0),"")</f>
        <v>0</v>
      </c>
      <c r="AU6" s="69" cm="1">
        <f t="array" aca="1" ref="AU6" ca="1">IFERROR(IF(AND(INDIRECT("Mérföldkövek[@Kezdés]")&lt;=AU$3,AU$3&lt;=INDIRECT("Mérföldkövek[@Befejezés]"),NETWORKDAYS(AU$3,AU$3,0)), INDIRECT("Mérföldkövek[@[Humánerő]]"),0),"")</f>
        <v>0</v>
      </c>
      <c r="AV6" s="69" cm="1">
        <f t="array" aca="1" ref="AV6" ca="1">IFERROR(IF(AND(INDIRECT("Mérföldkövek[@Kezdés]")&lt;=AV$3,AV$3&lt;=INDIRECT("Mérföldkövek[@Befejezés]"),NETWORKDAYS(AV$3,AV$3,0)), INDIRECT("Mérföldkövek[@[Humánerő]]"),0),"")</f>
        <v>0</v>
      </c>
      <c r="AW6" s="69" cm="1">
        <f t="array" aca="1" ref="AW6" ca="1">IFERROR(IF(AND(INDIRECT("Mérföldkövek[@Kezdés]")&lt;=AW$3,AW$3&lt;=INDIRECT("Mérföldkövek[@Befejezés]"),NETWORKDAYS(AW$3,AW$3,0)), INDIRECT("Mérföldkövek[@[Humánerő]]"),0),"")</f>
        <v>0</v>
      </c>
      <c r="AX6" s="69" cm="1">
        <f t="array" aca="1" ref="AX6" ca="1">IFERROR(IF(AND(INDIRECT("Mérföldkövek[@Kezdés]")&lt;=AX$3,AX$3&lt;=INDIRECT("Mérföldkövek[@Befejezés]"),NETWORKDAYS(AX$3,AX$3,0)), INDIRECT("Mérföldkövek[@[Humánerő]]"),0),"")</f>
        <v>0</v>
      </c>
      <c r="AY6" s="69" cm="1">
        <f t="array" aca="1" ref="AY6" ca="1">IFERROR(IF(AND(INDIRECT("Mérföldkövek[@Kezdés]")&lt;=AY$3,AY$3&lt;=INDIRECT("Mérföldkövek[@Befejezés]"),NETWORKDAYS(AY$3,AY$3,0)), INDIRECT("Mérföldkövek[@[Humánerő]]"),0),"")</f>
        <v>0</v>
      </c>
      <c r="AZ6" s="69" cm="1">
        <f t="array" aca="1" ref="AZ6" ca="1">IFERROR(IF(AND(INDIRECT("Mérföldkövek[@Kezdés]")&lt;=AZ$3,AZ$3&lt;=INDIRECT("Mérföldkövek[@Befejezés]"),NETWORKDAYS(AZ$3,AZ$3,0)), INDIRECT("Mérföldkövek[@[Humánerő]]"),0),"")</f>
        <v>0</v>
      </c>
      <c r="BA6" s="69" cm="1">
        <f t="array" aca="1" ref="BA6" ca="1">IFERROR(IF(AND(INDIRECT("Mérföldkövek[@Kezdés]")&lt;=BA$3,BA$3&lt;=INDIRECT("Mérföldkövek[@Befejezés]"),NETWORKDAYS(BA$3,BA$3,0)), INDIRECT("Mérföldkövek[@[Humánerő]]"),0),"")</f>
        <v>0</v>
      </c>
    </row>
    <row r="7" spans="1:53" x14ac:dyDescent="0.3">
      <c r="A7" s="78" t="str">
        <f>IFERROR(Mérföldkövek[[#This Row],[Feladat ID]],"")</f>
        <v>ProjektSzám-GyI-E.02</v>
      </c>
      <c r="B7" s="70" t="str">
        <f>IFERROR(Mérföldkövek[[#This Row],[Feladat leírás]],"")</f>
        <v>Információk beszerzése</v>
      </c>
      <c r="C7" s="71">
        <f ca="1">IFERROR(Mérföldkövek[[#This Row],[Kezdés]],"")</f>
        <v>45824</v>
      </c>
      <c r="D7" s="71">
        <f ca="1">IFERROR(Mérföldkövek[[#This Row],[Befejezés]],"")</f>
        <v>45824</v>
      </c>
      <c r="E7" s="70" t="str">
        <f>IFERROR(Mérföldkövek[[#This Row],[Kockázat]],"")</f>
        <v>Terv szerint</v>
      </c>
      <c r="F7" s="70" t="str">
        <f>IFERROR(Mérföldkövek[[#This Row],[Részleg 02]],"")</f>
        <v>Gyártás Iroda</v>
      </c>
      <c r="G7" s="70" t="str">
        <f>IFERROR(Mérföldkövek[[#This Row],[Részleg 01]],"")</f>
        <v>Műszaki tervezés</v>
      </c>
      <c r="H7" s="82">
        <f>IFERROR(Mérföldkövek[[#This Row],[Volumen]],"")</f>
        <v>1</v>
      </c>
      <c r="I7" s="70">
        <f>IFERROR(Mérföldkövek[[#This Row],[Humánerő]],"")</f>
        <v>1</v>
      </c>
      <c r="J7" s="80">
        <f>IFERROR(Mérföldkövek[[#This Row],[Egység idő]],"")</f>
        <v>4.1666666666666664E-2</v>
      </c>
      <c r="K7" s="80">
        <f>IFERROR(Mérföldkövek[[#This Row],[Tervezett Munkaidő]],"")</f>
        <v>4.1666666666666664E-2</v>
      </c>
      <c r="L7" s="69" cm="1">
        <f t="array" aca="1" ref="L7" ca="1">IFERROR(IF(AND(INDIRECT("Mérföldkövek[@Kezdés]")&lt;=L$3,L$3&lt;=INDIRECT("Mérföldkövek[@Befejezés]"),NETWORKDAYS(L$3,L$3,0)), INDIRECT("Mérföldkövek[@[Humánerő]]"),0),"")</f>
        <v>0</v>
      </c>
      <c r="M7" s="69" cm="1">
        <f t="array" aca="1" ref="M7" ca="1">IFERROR(IF(AND(INDIRECT("Mérföldkövek[@Kezdés]")&lt;=M$3,M$3&lt;=INDIRECT("Mérföldkövek[@Befejezés]"),NETWORKDAYS(M$3,M$3,0)), INDIRECT("Mérföldkövek[@[Humánerő]]"),0),"")</f>
        <v>1</v>
      </c>
      <c r="N7" s="69" cm="1">
        <f t="array" aca="1" ref="N7" ca="1">IFERROR(IF(AND(INDIRECT("Mérföldkövek[@Kezdés]")&lt;=N$3,N$3&lt;=INDIRECT("Mérföldkövek[@Befejezés]"),NETWORKDAYS(N$3,N$3,0)), INDIRECT("Mérföldkövek[@[Humánerő]]"),0),"")</f>
        <v>0</v>
      </c>
      <c r="O7" s="69" cm="1">
        <f t="array" aca="1" ref="O7" ca="1">IFERROR(IF(AND(INDIRECT("Mérföldkövek[@Kezdés]")&lt;=O$3,O$3&lt;=INDIRECT("Mérföldkövek[@Befejezés]"),NETWORKDAYS(O$3,O$3,0)), INDIRECT("Mérföldkövek[@[Humánerő]]"),0),"")</f>
        <v>0</v>
      </c>
      <c r="P7" s="69" cm="1">
        <f t="array" aca="1" ref="P7" ca="1">IFERROR(IF(AND(INDIRECT("Mérföldkövek[@Kezdés]")&lt;=P$3,P$3&lt;=INDIRECT("Mérföldkövek[@Befejezés]"),NETWORKDAYS(P$3,P$3,0)), INDIRECT("Mérföldkövek[@[Humánerő]]"),0),"")</f>
        <v>0</v>
      </c>
      <c r="Q7" s="69" cm="1">
        <f t="array" aca="1" ref="Q7" ca="1">IFERROR(IF(AND(INDIRECT("Mérföldkövek[@Kezdés]")&lt;=Q$3,Q$3&lt;=INDIRECT("Mérföldkövek[@Befejezés]"),NETWORKDAYS(Q$3,Q$3,0)), INDIRECT("Mérföldkövek[@[Humánerő]]"),0),"")</f>
        <v>0</v>
      </c>
      <c r="R7" s="69" cm="1">
        <f t="array" aca="1" ref="R7" ca="1">IFERROR(IF(AND(INDIRECT("Mérföldkövek[@Kezdés]")&lt;=R$3,R$3&lt;=INDIRECT("Mérföldkövek[@Befejezés]"),NETWORKDAYS(R$3,R$3,0)), INDIRECT("Mérföldkövek[@[Humánerő]]"),0),"")</f>
        <v>0</v>
      </c>
      <c r="S7" s="69" cm="1">
        <f t="array" aca="1" ref="S7" ca="1">IFERROR(IF(AND(INDIRECT("Mérföldkövek[@Kezdés]")&lt;=S$3,S$3&lt;=INDIRECT("Mérföldkövek[@Befejezés]"),NETWORKDAYS(S$3,S$3,0)), INDIRECT("Mérföldkövek[@[Humánerő]]"),0),"")</f>
        <v>0</v>
      </c>
      <c r="T7" s="69" cm="1">
        <f t="array" aca="1" ref="T7" ca="1">IFERROR(IF(AND(INDIRECT("Mérföldkövek[@Kezdés]")&lt;=T$3,T$3&lt;=INDIRECT("Mérföldkövek[@Befejezés]"),NETWORKDAYS(T$3,T$3,0)), INDIRECT("Mérföldkövek[@[Humánerő]]"),0),"")</f>
        <v>0</v>
      </c>
      <c r="U7" s="69" cm="1">
        <f t="array" aca="1" ref="U7" ca="1">IFERROR(IF(AND(INDIRECT("Mérföldkövek[@Kezdés]")&lt;=U$3,U$3&lt;=INDIRECT("Mérföldkövek[@Befejezés]"),NETWORKDAYS(U$3,U$3,0)), INDIRECT("Mérföldkövek[@[Humánerő]]"),0),"")</f>
        <v>0</v>
      </c>
      <c r="V7" s="69" cm="1">
        <f t="array" aca="1" ref="V7" ca="1">IFERROR(IF(AND(INDIRECT("Mérföldkövek[@Kezdés]")&lt;=V$3,V$3&lt;=INDIRECT("Mérföldkövek[@Befejezés]"),NETWORKDAYS(V$3,V$3,0)), INDIRECT("Mérföldkövek[@[Humánerő]]"),0),"")</f>
        <v>0</v>
      </c>
      <c r="W7" s="69" cm="1">
        <f t="array" aca="1" ref="W7" ca="1">IFERROR(IF(AND(INDIRECT("Mérföldkövek[@Kezdés]")&lt;=W$3,W$3&lt;=INDIRECT("Mérföldkövek[@Befejezés]"),NETWORKDAYS(W$3,W$3,0)), INDIRECT("Mérföldkövek[@[Humánerő]]"),0),"")</f>
        <v>0</v>
      </c>
      <c r="X7" s="69" cm="1">
        <f t="array" aca="1" ref="X7" ca="1">IFERROR(IF(AND(INDIRECT("Mérföldkövek[@Kezdés]")&lt;=X$3,X$3&lt;=INDIRECT("Mérföldkövek[@Befejezés]"),NETWORKDAYS(X$3,X$3,0)), INDIRECT("Mérföldkövek[@[Humánerő]]"),0),"")</f>
        <v>0</v>
      </c>
      <c r="Y7" s="69" cm="1">
        <f t="array" aca="1" ref="Y7" ca="1">IFERROR(IF(AND(INDIRECT("Mérföldkövek[@Kezdés]")&lt;=Y$3,Y$3&lt;=INDIRECT("Mérföldkövek[@Befejezés]"),NETWORKDAYS(Y$3,Y$3,0)), INDIRECT("Mérföldkövek[@[Humánerő]]"),0),"")</f>
        <v>0</v>
      </c>
      <c r="Z7" s="69" cm="1">
        <f t="array" aca="1" ref="Z7" ca="1">IFERROR(IF(AND(INDIRECT("Mérföldkövek[@Kezdés]")&lt;=Z$3,Z$3&lt;=INDIRECT("Mérföldkövek[@Befejezés]"),NETWORKDAYS(Z$3,Z$3,0)), INDIRECT("Mérföldkövek[@[Humánerő]]"),0),"")</f>
        <v>0</v>
      </c>
      <c r="AA7" s="69" cm="1">
        <f t="array" aca="1" ref="AA7" ca="1">IFERROR(IF(AND(INDIRECT("Mérföldkövek[@Kezdés]")&lt;=AA$3,AA$3&lt;=INDIRECT("Mérföldkövek[@Befejezés]"),NETWORKDAYS(AA$3,AA$3,0)), INDIRECT("Mérföldkövek[@[Humánerő]]"),0),"")</f>
        <v>0</v>
      </c>
      <c r="AB7" s="69" cm="1">
        <f t="array" aca="1" ref="AB7" ca="1">IFERROR(IF(AND(INDIRECT("Mérföldkövek[@Kezdés]")&lt;=AB$3,AB$3&lt;=INDIRECT("Mérföldkövek[@Befejezés]"),NETWORKDAYS(AB$3,AB$3,0)), INDIRECT("Mérföldkövek[@[Humánerő]]"),0),"")</f>
        <v>0</v>
      </c>
      <c r="AC7" s="69" cm="1">
        <f t="array" aca="1" ref="AC7" ca="1">IFERROR(IF(AND(INDIRECT("Mérföldkövek[@Kezdés]")&lt;=AC$3,AC$3&lt;=INDIRECT("Mérföldkövek[@Befejezés]"),NETWORKDAYS(AC$3,AC$3,0)), INDIRECT("Mérföldkövek[@[Humánerő]]"),0),"")</f>
        <v>0</v>
      </c>
      <c r="AD7" s="69" cm="1">
        <f t="array" aca="1" ref="AD7" ca="1">IFERROR(IF(AND(INDIRECT("Mérföldkövek[@Kezdés]")&lt;=AD$3,AD$3&lt;=INDIRECT("Mérföldkövek[@Befejezés]"),NETWORKDAYS(AD$3,AD$3,0)), INDIRECT("Mérföldkövek[@[Humánerő]]"),0),"")</f>
        <v>0</v>
      </c>
      <c r="AE7" s="69" cm="1">
        <f t="array" aca="1" ref="AE7" ca="1">IFERROR(IF(AND(INDIRECT("Mérföldkövek[@Kezdés]")&lt;=AE$3,AE$3&lt;=INDIRECT("Mérföldkövek[@Befejezés]"),NETWORKDAYS(AE$3,AE$3,0)), INDIRECT("Mérföldkövek[@[Humánerő]]"),0),"")</f>
        <v>0</v>
      </c>
      <c r="AF7" s="69" cm="1">
        <f t="array" aca="1" ref="AF7" ca="1">IFERROR(IF(AND(INDIRECT("Mérföldkövek[@Kezdés]")&lt;=AF$3,AF$3&lt;=INDIRECT("Mérföldkövek[@Befejezés]"),NETWORKDAYS(AF$3,AF$3,0)), INDIRECT("Mérföldkövek[@[Humánerő]]"),0),"")</f>
        <v>0</v>
      </c>
      <c r="AG7" s="69" cm="1">
        <f t="array" aca="1" ref="AG7" ca="1">IFERROR(IF(AND(INDIRECT("Mérföldkövek[@Kezdés]")&lt;=AG$3,AG$3&lt;=INDIRECT("Mérföldkövek[@Befejezés]"),NETWORKDAYS(AG$3,AG$3,0)), INDIRECT("Mérföldkövek[@[Humánerő]]"),0),"")</f>
        <v>0</v>
      </c>
      <c r="AH7" s="69" cm="1">
        <f t="array" aca="1" ref="AH7" ca="1">IFERROR(IF(AND(INDIRECT("Mérföldkövek[@Kezdés]")&lt;=AH$3,AH$3&lt;=INDIRECT("Mérföldkövek[@Befejezés]"),NETWORKDAYS(AH$3,AH$3,0)), INDIRECT("Mérföldkövek[@[Humánerő]]"),0),"")</f>
        <v>0</v>
      </c>
      <c r="AI7" s="69" cm="1">
        <f t="array" aca="1" ref="AI7" ca="1">IFERROR(IF(AND(INDIRECT("Mérföldkövek[@Kezdés]")&lt;=AI$3,AI$3&lt;=INDIRECT("Mérföldkövek[@Befejezés]"),NETWORKDAYS(AI$3,AI$3,0)), INDIRECT("Mérföldkövek[@[Humánerő]]"),0),"")</f>
        <v>0</v>
      </c>
      <c r="AJ7" s="69" cm="1">
        <f t="array" aca="1" ref="AJ7" ca="1">IFERROR(IF(AND(INDIRECT("Mérföldkövek[@Kezdés]")&lt;=AJ$3,AJ$3&lt;=INDIRECT("Mérföldkövek[@Befejezés]"),NETWORKDAYS(AJ$3,AJ$3,0)), INDIRECT("Mérföldkövek[@[Humánerő]]"),0),"")</f>
        <v>0</v>
      </c>
      <c r="AK7" s="69" cm="1">
        <f t="array" aca="1" ref="AK7" ca="1">IFERROR(IF(AND(INDIRECT("Mérföldkövek[@Kezdés]")&lt;=AK$3,AK$3&lt;=INDIRECT("Mérföldkövek[@Befejezés]"),NETWORKDAYS(AK$3,AK$3,0)), INDIRECT("Mérföldkövek[@[Humánerő]]"),0),"")</f>
        <v>0</v>
      </c>
      <c r="AL7" s="69" cm="1">
        <f t="array" aca="1" ref="AL7" ca="1">IFERROR(IF(AND(INDIRECT("Mérföldkövek[@Kezdés]")&lt;=AL$3,AL$3&lt;=INDIRECT("Mérföldkövek[@Befejezés]"),NETWORKDAYS(AL$3,AL$3,0)), INDIRECT("Mérföldkövek[@[Humánerő]]"),0),"")</f>
        <v>0</v>
      </c>
      <c r="AM7" s="69" cm="1">
        <f t="array" aca="1" ref="AM7" ca="1">IFERROR(IF(AND(INDIRECT("Mérföldkövek[@Kezdés]")&lt;=AM$3,AM$3&lt;=INDIRECT("Mérföldkövek[@Befejezés]"),NETWORKDAYS(AM$3,AM$3,0)), INDIRECT("Mérföldkövek[@[Humánerő]]"),0),"")</f>
        <v>0</v>
      </c>
      <c r="AN7" s="69" cm="1">
        <f t="array" aca="1" ref="AN7" ca="1">IFERROR(IF(AND(INDIRECT("Mérföldkövek[@Kezdés]")&lt;=AN$3,AN$3&lt;=INDIRECT("Mérföldkövek[@Befejezés]"),NETWORKDAYS(AN$3,AN$3,0)), INDIRECT("Mérföldkövek[@[Humánerő]]"),0),"")</f>
        <v>0</v>
      </c>
      <c r="AO7" s="69" cm="1">
        <f t="array" aca="1" ref="AO7" ca="1">IFERROR(IF(AND(INDIRECT("Mérföldkövek[@Kezdés]")&lt;=AO$3,AO$3&lt;=INDIRECT("Mérföldkövek[@Befejezés]"),NETWORKDAYS(AO$3,AO$3,0)), INDIRECT("Mérföldkövek[@[Humánerő]]"),0),"")</f>
        <v>0</v>
      </c>
      <c r="AP7" s="69" cm="1">
        <f t="array" aca="1" ref="AP7" ca="1">IFERROR(IF(AND(INDIRECT("Mérföldkövek[@Kezdés]")&lt;=AP$3,AP$3&lt;=INDIRECT("Mérföldkövek[@Befejezés]"),NETWORKDAYS(AP$3,AP$3,0)), INDIRECT("Mérföldkövek[@[Humánerő]]"),0),"")</f>
        <v>0</v>
      </c>
      <c r="AQ7" s="69" cm="1">
        <f t="array" aca="1" ref="AQ7" ca="1">IFERROR(IF(AND(INDIRECT("Mérföldkövek[@Kezdés]")&lt;=AQ$3,AQ$3&lt;=INDIRECT("Mérföldkövek[@Befejezés]"),NETWORKDAYS(AQ$3,AQ$3,0)), INDIRECT("Mérföldkövek[@[Humánerő]]"),0),"")</f>
        <v>0</v>
      </c>
      <c r="AR7" s="69" cm="1">
        <f t="array" aca="1" ref="AR7" ca="1">IFERROR(IF(AND(INDIRECT("Mérföldkövek[@Kezdés]")&lt;=AR$3,AR$3&lt;=INDIRECT("Mérföldkövek[@Befejezés]"),NETWORKDAYS(AR$3,AR$3,0)), INDIRECT("Mérföldkövek[@[Humánerő]]"),0),"")</f>
        <v>0</v>
      </c>
      <c r="AS7" s="69" cm="1">
        <f t="array" aca="1" ref="AS7" ca="1">IFERROR(IF(AND(INDIRECT("Mérföldkövek[@Kezdés]")&lt;=AS$3,AS$3&lt;=INDIRECT("Mérföldkövek[@Befejezés]"),NETWORKDAYS(AS$3,AS$3,0)), INDIRECT("Mérföldkövek[@[Humánerő]]"),0),"")</f>
        <v>0</v>
      </c>
      <c r="AT7" s="69" cm="1">
        <f t="array" aca="1" ref="AT7" ca="1">IFERROR(IF(AND(INDIRECT("Mérföldkövek[@Kezdés]")&lt;=AT$3,AT$3&lt;=INDIRECT("Mérföldkövek[@Befejezés]"),NETWORKDAYS(AT$3,AT$3,0)), INDIRECT("Mérföldkövek[@[Humánerő]]"),0),"")</f>
        <v>0</v>
      </c>
      <c r="AU7" s="69" cm="1">
        <f t="array" aca="1" ref="AU7" ca="1">IFERROR(IF(AND(INDIRECT("Mérföldkövek[@Kezdés]")&lt;=AU$3,AU$3&lt;=INDIRECT("Mérföldkövek[@Befejezés]"),NETWORKDAYS(AU$3,AU$3,0)), INDIRECT("Mérföldkövek[@[Humánerő]]"),0),"")</f>
        <v>0</v>
      </c>
      <c r="AV7" s="69" cm="1">
        <f t="array" aca="1" ref="AV7" ca="1">IFERROR(IF(AND(INDIRECT("Mérföldkövek[@Kezdés]")&lt;=AV$3,AV$3&lt;=INDIRECT("Mérföldkövek[@Befejezés]"),NETWORKDAYS(AV$3,AV$3,0)), INDIRECT("Mérföldkövek[@[Humánerő]]"),0),"")</f>
        <v>0</v>
      </c>
      <c r="AW7" s="69" cm="1">
        <f t="array" aca="1" ref="AW7" ca="1">IFERROR(IF(AND(INDIRECT("Mérföldkövek[@Kezdés]")&lt;=AW$3,AW$3&lt;=INDIRECT("Mérföldkövek[@Befejezés]"),NETWORKDAYS(AW$3,AW$3,0)), INDIRECT("Mérföldkövek[@[Humánerő]]"),0),"")</f>
        <v>0</v>
      </c>
      <c r="AX7" s="69" cm="1">
        <f t="array" aca="1" ref="AX7" ca="1">IFERROR(IF(AND(INDIRECT("Mérföldkövek[@Kezdés]")&lt;=AX$3,AX$3&lt;=INDIRECT("Mérföldkövek[@Befejezés]"),NETWORKDAYS(AX$3,AX$3,0)), INDIRECT("Mérföldkövek[@[Humánerő]]"),0),"")</f>
        <v>0</v>
      </c>
      <c r="AY7" s="69" cm="1">
        <f t="array" aca="1" ref="AY7" ca="1">IFERROR(IF(AND(INDIRECT("Mérföldkövek[@Kezdés]")&lt;=AY$3,AY$3&lt;=INDIRECT("Mérföldkövek[@Befejezés]"),NETWORKDAYS(AY$3,AY$3,0)), INDIRECT("Mérföldkövek[@[Humánerő]]"),0),"")</f>
        <v>0</v>
      </c>
      <c r="AZ7" s="69" cm="1">
        <f t="array" aca="1" ref="AZ7" ca="1">IFERROR(IF(AND(INDIRECT("Mérföldkövek[@Kezdés]")&lt;=AZ$3,AZ$3&lt;=INDIRECT("Mérföldkövek[@Befejezés]"),NETWORKDAYS(AZ$3,AZ$3,0)), INDIRECT("Mérföldkövek[@[Humánerő]]"),0),"")</f>
        <v>0</v>
      </c>
      <c r="BA7" s="69" cm="1">
        <f t="array" aca="1" ref="BA7" ca="1">IFERROR(IF(AND(INDIRECT("Mérföldkövek[@Kezdés]")&lt;=BA$3,BA$3&lt;=INDIRECT("Mérföldkövek[@Befejezés]"),NETWORKDAYS(BA$3,BA$3,0)), INDIRECT("Mérföldkövek[@[Humánerő]]"),0),"")</f>
        <v>0</v>
      </c>
    </row>
    <row r="8" spans="1:53" x14ac:dyDescent="0.3">
      <c r="A8" s="78" t="str">
        <f>IFERROR(Mérföldkövek[[#This Row],[Feladat ID]],"")</f>
        <v>ProjektSzám-GyI-E.02.01</v>
      </c>
      <c r="B8" s="70">
        <f>IFERROR(Mérföldkövek[[#This Row],[Feladat leírás]],"")</f>
        <v>0</v>
      </c>
      <c r="C8" s="71">
        <f ca="1">IFERROR(Mérföldkövek[[#This Row],[Kezdés]],"")</f>
        <v>45825</v>
      </c>
      <c r="D8" s="71">
        <f ca="1">IFERROR(Mérföldkövek[[#This Row],[Befejezés]],"")</f>
        <v>2</v>
      </c>
      <c r="E8" s="70" t="str">
        <f>IFERROR(Mérföldkövek[[#This Row],[Kockázat]],"")</f>
        <v>Terv szerint</v>
      </c>
      <c r="F8" s="70" t="str">
        <f>IFERROR(Mérföldkövek[[#This Row],[Részleg 02]],"")</f>
        <v>Gyártás Iroda</v>
      </c>
      <c r="G8" s="70" t="str">
        <f>IFERROR(Mérföldkövek[[#This Row],[Részleg 01]],"")</f>
        <v>Műszaki tervezés</v>
      </c>
      <c r="H8" s="82">
        <f>IFERROR(Mérföldkövek[[#This Row],[Volumen]],"")</f>
        <v>1</v>
      </c>
      <c r="I8" s="70">
        <f>IFERROR(Mérföldkövek[[#This Row],[Humánerő]],"")</f>
        <v>0</v>
      </c>
      <c r="J8" s="80">
        <f>IFERROR(Mérföldkövek[[#This Row],[Egység idő]],"")</f>
        <v>0</v>
      </c>
      <c r="K8" s="80">
        <f>IFERROR(Mérföldkövek[[#This Row],[Tervezett Munkaidő]],"")</f>
        <v>0</v>
      </c>
      <c r="L8" s="69" cm="1">
        <f t="array" aca="1" ref="L8" ca="1">IFERROR(IF(AND(INDIRECT("Mérföldkövek[@Kezdés]")&lt;=L$3,L$3&lt;=INDIRECT("Mérföldkövek[@Befejezés]"),NETWORKDAYS(L$3,L$3,0)), INDIRECT("Mérföldkövek[@[Humánerő]]"),0),"")</f>
        <v>0</v>
      </c>
      <c r="M8" s="69" cm="1">
        <f t="array" aca="1" ref="M8" ca="1">IFERROR(IF(AND(INDIRECT("Mérföldkövek[@Kezdés]")&lt;=M$3,M$3&lt;=INDIRECT("Mérföldkövek[@Befejezés]"),NETWORKDAYS(M$3,M$3,0)), INDIRECT("Mérföldkövek[@[Humánerő]]"),0),"")</f>
        <v>0</v>
      </c>
      <c r="N8" s="69" cm="1">
        <f t="array" aca="1" ref="N8" ca="1">IFERROR(IF(AND(INDIRECT("Mérföldkövek[@Kezdés]")&lt;=N$3,N$3&lt;=INDIRECT("Mérföldkövek[@Befejezés]"),NETWORKDAYS(N$3,N$3,0)), INDIRECT("Mérföldkövek[@[Humánerő]]"),0),"")</f>
        <v>0</v>
      </c>
      <c r="O8" s="69" cm="1">
        <f t="array" aca="1" ref="O8" ca="1">IFERROR(IF(AND(INDIRECT("Mérföldkövek[@Kezdés]")&lt;=O$3,O$3&lt;=INDIRECT("Mérföldkövek[@Befejezés]"),NETWORKDAYS(O$3,O$3,0)), INDIRECT("Mérföldkövek[@[Humánerő]]"),0),"")</f>
        <v>0</v>
      </c>
      <c r="P8" s="69" cm="1">
        <f t="array" aca="1" ref="P8" ca="1">IFERROR(IF(AND(INDIRECT("Mérföldkövek[@Kezdés]")&lt;=P$3,P$3&lt;=INDIRECT("Mérföldkövek[@Befejezés]"),NETWORKDAYS(P$3,P$3,0)), INDIRECT("Mérföldkövek[@[Humánerő]]"),0),"")</f>
        <v>0</v>
      </c>
      <c r="Q8" s="69" cm="1">
        <f t="array" aca="1" ref="Q8" ca="1">IFERROR(IF(AND(INDIRECT("Mérföldkövek[@Kezdés]")&lt;=Q$3,Q$3&lt;=INDIRECT("Mérföldkövek[@Befejezés]"),NETWORKDAYS(Q$3,Q$3,0)), INDIRECT("Mérföldkövek[@[Humánerő]]"),0),"")</f>
        <v>0</v>
      </c>
      <c r="R8" s="69" cm="1">
        <f t="array" aca="1" ref="R8" ca="1">IFERROR(IF(AND(INDIRECT("Mérföldkövek[@Kezdés]")&lt;=R$3,R$3&lt;=INDIRECT("Mérföldkövek[@Befejezés]"),NETWORKDAYS(R$3,R$3,0)), INDIRECT("Mérföldkövek[@[Humánerő]]"),0),"")</f>
        <v>0</v>
      </c>
      <c r="S8" s="69" cm="1">
        <f t="array" aca="1" ref="S8" ca="1">IFERROR(IF(AND(INDIRECT("Mérföldkövek[@Kezdés]")&lt;=S$3,S$3&lt;=INDIRECT("Mérföldkövek[@Befejezés]"),NETWORKDAYS(S$3,S$3,0)), INDIRECT("Mérföldkövek[@[Humánerő]]"),0),"")</f>
        <v>0</v>
      </c>
      <c r="T8" s="69" cm="1">
        <f t="array" aca="1" ref="T8" ca="1">IFERROR(IF(AND(INDIRECT("Mérföldkövek[@Kezdés]")&lt;=T$3,T$3&lt;=INDIRECT("Mérföldkövek[@Befejezés]"),NETWORKDAYS(T$3,T$3,0)), INDIRECT("Mérföldkövek[@[Humánerő]]"),0),"")</f>
        <v>0</v>
      </c>
      <c r="U8" s="69" cm="1">
        <f t="array" aca="1" ref="U8" ca="1">IFERROR(IF(AND(INDIRECT("Mérföldkövek[@Kezdés]")&lt;=U$3,U$3&lt;=INDIRECT("Mérföldkövek[@Befejezés]"),NETWORKDAYS(U$3,U$3,0)), INDIRECT("Mérföldkövek[@[Humánerő]]"),0),"")</f>
        <v>0</v>
      </c>
      <c r="V8" s="69" cm="1">
        <f t="array" aca="1" ref="V8" ca="1">IFERROR(IF(AND(INDIRECT("Mérföldkövek[@Kezdés]")&lt;=V$3,V$3&lt;=INDIRECT("Mérföldkövek[@Befejezés]"),NETWORKDAYS(V$3,V$3,0)), INDIRECT("Mérföldkövek[@[Humánerő]]"),0),"")</f>
        <v>0</v>
      </c>
      <c r="W8" s="69" cm="1">
        <f t="array" aca="1" ref="W8" ca="1">IFERROR(IF(AND(INDIRECT("Mérföldkövek[@Kezdés]")&lt;=W$3,W$3&lt;=INDIRECT("Mérföldkövek[@Befejezés]"),NETWORKDAYS(W$3,W$3,0)), INDIRECT("Mérföldkövek[@[Humánerő]]"),0),"")</f>
        <v>0</v>
      </c>
      <c r="X8" s="69" cm="1">
        <f t="array" aca="1" ref="X8" ca="1">IFERROR(IF(AND(INDIRECT("Mérföldkövek[@Kezdés]")&lt;=X$3,X$3&lt;=INDIRECT("Mérföldkövek[@Befejezés]"),NETWORKDAYS(X$3,X$3,0)), INDIRECT("Mérföldkövek[@[Humánerő]]"),0),"")</f>
        <v>0</v>
      </c>
      <c r="Y8" s="69" cm="1">
        <f t="array" aca="1" ref="Y8" ca="1">IFERROR(IF(AND(INDIRECT("Mérföldkövek[@Kezdés]")&lt;=Y$3,Y$3&lt;=INDIRECT("Mérföldkövek[@Befejezés]"),NETWORKDAYS(Y$3,Y$3,0)), INDIRECT("Mérföldkövek[@[Humánerő]]"),0),"")</f>
        <v>0</v>
      </c>
      <c r="Z8" s="69" cm="1">
        <f t="array" aca="1" ref="Z8" ca="1">IFERROR(IF(AND(INDIRECT("Mérföldkövek[@Kezdés]")&lt;=Z$3,Z$3&lt;=INDIRECT("Mérföldkövek[@Befejezés]"),NETWORKDAYS(Z$3,Z$3,0)), INDIRECT("Mérföldkövek[@[Humánerő]]"),0),"")</f>
        <v>0</v>
      </c>
      <c r="AA8" s="69" cm="1">
        <f t="array" aca="1" ref="AA8" ca="1">IFERROR(IF(AND(INDIRECT("Mérföldkövek[@Kezdés]")&lt;=AA$3,AA$3&lt;=INDIRECT("Mérföldkövek[@Befejezés]"),NETWORKDAYS(AA$3,AA$3,0)), INDIRECT("Mérföldkövek[@[Humánerő]]"),0),"")</f>
        <v>0</v>
      </c>
      <c r="AB8" s="69" cm="1">
        <f t="array" aca="1" ref="AB8" ca="1">IFERROR(IF(AND(INDIRECT("Mérföldkövek[@Kezdés]")&lt;=AB$3,AB$3&lt;=INDIRECT("Mérföldkövek[@Befejezés]"),NETWORKDAYS(AB$3,AB$3,0)), INDIRECT("Mérföldkövek[@[Humánerő]]"),0),"")</f>
        <v>0</v>
      </c>
      <c r="AC8" s="69" cm="1">
        <f t="array" aca="1" ref="AC8" ca="1">IFERROR(IF(AND(INDIRECT("Mérföldkövek[@Kezdés]")&lt;=AC$3,AC$3&lt;=INDIRECT("Mérföldkövek[@Befejezés]"),NETWORKDAYS(AC$3,AC$3,0)), INDIRECT("Mérföldkövek[@[Humánerő]]"),0),"")</f>
        <v>0</v>
      </c>
      <c r="AD8" s="69" cm="1">
        <f t="array" aca="1" ref="AD8" ca="1">IFERROR(IF(AND(INDIRECT("Mérföldkövek[@Kezdés]")&lt;=AD$3,AD$3&lt;=INDIRECT("Mérföldkövek[@Befejezés]"),NETWORKDAYS(AD$3,AD$3,0)), INDIRECT("Mérföldkövek[@[Humánerő]]"),0),"")</f>
        <v>0</v>
      </c>
      <c r="AE8" s="69" cm="1">
        <f t="array" aca="1" ref="AE8" ca="1">IFERROR(IF(AND(INDIRECT("Mérföldkövek[@Kezdés]")&lt;=AE$3,AE$3&lt;=INDIRECT("Mérföldkövek[@Befejezés]"),NETWORKDAYS(AE$3,AE$3,0)), INDIRECT("Mérföldkövek[@[Humánerő]]"),0),"")</f>
        <v>0</v>
      </c>
      <c r="AF8" s="69" cm="1">
        <f t="array" aca="1" ref="AF8" ca="1">IFERROR(IF(AND(INDIRECT("Mérföldkövek[@Kezdés]")&lt;=AF$3,AF$3&lt;=INDIRECT("Mérföldkövek[@Befejezés]"),NETWORKDAYS(AF$3,AF$3,0)), INDIRECT("Mérföldkövek[@[Humánerő]]"),0),"")</f>
        <v>0</v>
      </c>
      <c r="AG8" s="69" cm="1">
        <f t="array" aca="1" ref="AG8" ca="1">IFERROR(IF(AND(INDIRECT("Mérföldkövek[@Kezdés]")&lt;=AG$3,AG$3&lt;=INDIRECT("Mérföldkövek[@Befejezés]"),NETWORKDAYS(AG$3,AG$3,0)), INDIRECT("Mérföldkövek[@[Humánerő]]"),0),"")</f>
        <v>0</v>
      </c>
      <c r="AH8" s="69" cm="1">
        <f t="array" aca="1" ref="AH8" ca="1">IFERROR(IF(AND(INDIRECT("Mérföldkövek[@Kezdés]")&lt;=AH$3,AH$3&lt;=INDIRECT("Mérföldkövek[@Befejezés]"),NETWORKDAYS(AH$3,AH$3,0)), INDIRECT("Mérföldkövek[@[Humánerő]]"),0),"")</f>
        <v>0</v>
      </c>
      <c r="AI8" s="69" cm="1">
        <f t="array" aca="1" ref="AI8" ca="1">IFERROR(IF(AND(INDIRECT("Mérföldkövek[@Kezdés]")&lt;=AI$3,AI$3&lt;=INDIRECT("Mérföldkövek[@Befejezés]"),NETWORKDAYS(AI$3,AI$3,0)), INDIRECT("Mérföldkövek[@[Humánerő]]"),0),"")</f>
        <v>0</v>
      </c>
      <c r="AJ8" s="69" cm="1">
        <f t="array" aca="1" ref="AJ8" ca="1">IFERROR(IF(AND(INDIRECT("Mérföldkövek[@Kezdés]")&lt;=AJ$3,AJ$3&lt;=INDIRECT("Mérföldkövek[@Befejezés]"),NETWORKDAYS(AJ$3,AJ$3,0)), INDIRECT("Mérföldkövek[@[Humánerő]]"),0),"")</f>
        <v>0</v>
      </c>
      <c r="AK8" s="69" cm="1">
        <f t="array" aca="1" ref="AK8" ca="1">IFERROR(IF(AND(INDIRECT("Mérföldkövek[@Kezdés]")&lt;=AK$3,AK$3&lt;=INDIRECT("Mérföldkövek[@Befejezés]"),NETWORKDAYS(AK$3,AK$3,0)), INDIRECT("Mérföldkövek[@[Humánerő]]"),0),"")</f>
        <v>0</v>
      </c>
      <c r="AL8" s="69" cm="1">
        <f t="array" aca="1" ref="AL8" ca="1">IFERROR(IF(AND(INDIRECT("Mérföldkövek[@Kezdés]")&lt;=AL$3,AL$3&lt;=INDIRECT("Mérföldkövek[@Befejezés]"),NETWORKDAYS(AL$3,AL$3,0)), INDIRECT("Mérföldkövek[@[Humánerő]]"),0),"")</f>
        <v>0</v>
      </c>
      <c r="AM8" s="69" cm="1">
        <f t="array" aca="1" ref="AM8" ca="1">IFERROR(IF(AND(INDIRECT("Mérföldkövek[@Kezdés]")&lt;=AM$3,AM$3&lt;=INDIRECT("Mérföldkövek[@Befejezés]"),NETWORKDAYS(AM$3,AM$3,0)), INDIRECT("Mérföldkövek[@[Humánerő]]"),0),"")</f>
        <v>0</v>
      </c>
      <c r="AN8" s="69" cm="1">
        <f t="array" aca="1" ref="AN8" ca="1">IFERROR(IF(AND(INDIRECT("Mérföldkövek[@Kezdés]")&lt;=AN$3,AN$3&lt;=INDIRECT("Mérföldkövek[@Befejezés]"),NETWORKDAYS(AN$3,AN$3,0)), INDIRECT("Mérföldkövek[@[Humánerő]]"),0),"")</f>
        <v>0</v>
      </c>
      <c r="AO8" s="69" cm="1">
        <f t="array" aca="1" ref="AO8" ca="1">IFERROR(IF(AND(INDIRECT("Mérföldkövek[@Kezdés]")&lt;=AO$3,AO$3&lt;=INDIRECT("Mérföldkövek[@Befejezés]"),NETWORKDAYS(AO$3,AO$3,0)), INDIRECT("Mérföldkövek[@[Humánerő]]"),0),"")</f>
        <v>0</v>
      </c>
      <c r="AP8" s="69" cm="1">
        <f t="array" aca="1" ref="AP8" ca="1">IFERROR(IF(AND(INDIRECT("Mérföldkövek[@Kezdés]")&lt;=AP$3,AP$3&lt;=INDIRECT("Mérföldkövek[@Befejezés]"),NETWORKDAYS(AP$3,AP$3,0)), INDIRECT("Mérföldkövek[@[Humánerő]]"),0),"")</f>
        <v>0</v>
      </c>
      <c r="AQ8" s="69" cm="1">
        <f t="array" aca="1" ref="AQ8" ca="1">IFERROR(IF(AND(INDIRECT("Mérföldkövek[@Kezdés]")&lt;=AQ$3,AQ$3&lt;=INDIRECT("Mérföldkövek[@Befejezés]"),NETWORKDAYS(AQ$3,AQ$3,0)), INDIRECT("Mérföldkövek[@[Humánerő]]"),0),"")</f>
        <v>0</v>
      </c>
      <c r="AR8" s="69" cm="1">
        <f t="array" aca="1" ref="AR8" ca="1">IFERROR(IF(AND(INDIRECT("Mérföldkövek[@Kezdés]")&lt;=AR$3,AR$3&lt;=INDIRECT("Mérföldkövek[@Befejezés]"),NETWORKDAYS(AR$3,AR$3,0)), INDIRECT("Mérföldkövek[@[Humánerő]]"),0),"")</f>
        <v>0</v>
      </c>
      <c r="AS8" s="69" cm="1">
        <f t="array" aca="1" ref="AS8" ca="1">IFERROR(IF(AND(INDIRECT("Mérföldkövek[@Kezdés]")&lt;=AS$3,AS$3&lt;=INDIRECT("Mérföldkövek[@Befejezés]"),NETWORKDAYS(AS$3,AS$3,0)), INDIRECT("Mérföldkövek[@[Humánerő]]"),0),"")</f>
        <v>0</v>
      </c>
      <c r="AT8" s="69" cm="1">
        <f t="array" aca="1" ref="AT8" ca="1">IFERROR(IF(AND(INDIRECT("Mérföldkövek[@Kezdés]")&lt;=AT$3,AT$3&lt;=INDIRECT("Mérföldkövek[@Befejezés]"),NETWORKDAYS(AT$3,AT$3,0)), INDIRECT("Mérföldkövek[@[Humánerő]]"),0),"")</f>
        <v>0</v>
      </c>
      <c r="AU8" s="69" cm="1">
        <f t="array" aca="1" ref="AU8" ca="1">IFERROR(IF(AND(INDIRECT("Mérföldkövek[@Kezdés]")&lt;=AU$3,AU$3&lt;=INDIRECT("Mérföldkövek[@Befejezés]"),NETWORKDAYS(AU$3,AU$3,0)), INDIRECT("Mérföldkövek[@[Humánerő]]"),0),"")</f>
        <v>0</v>
      </c>
      <c r="AV8" s="69" cm="1">
        <f t="array" aca="1" ref="AV8" ca="1">IFERROR(IF(AND(INDIRECT("Mérföldkövek[@Kezdés]")&lt;=AV$3,AV$3&lt;=INDIRECT("Mérföldkövek[@Befejezés]"),NETWORKDAYS(AV$3,AV$3,0)), INDIRECT("Mérföldkövek[@[Humánerő]]"),0),"")</f>
        <v>0</v>
      </c>
      <c r="AW8" s="69" cm="1">
        <f t="array" aca="1" ref="AW8" ca="1">IFERROR(IF(AND(INDIRECT("Mérföldkövek[@Kezdés]")&lt;=AW$3,AW$3&lt;=INDIRECT("Mérföldkövek[@Befejezés]"),NETWORKDAYS(AW$3,AW$3,0)), INDIRECT("Mérföldkövek[@[Humánerő]]"),0),"")</f>
        <v>0</v>
      </c>
      <c r="AX8" s="69" cm="1">
        <f t="array" aca="1" ref="AX8" ca="1">IFERROR(IF(AND(INDIRECT("Mérföldkövek[@Kezdés]")&lt;=AX$3,AX$3&lt;=INDIRECT("Mérföldkövek[@Befejezés]"),NETWORKDAYS(AX$3,AX$3,0)), INDIRECT("Mérföldkövek[@[Humánerő]]"),0),"")</f>
        <v>0</v>
      </c>
      <c r="AY8" s="69" cm="1">
        <f t="array" aca="1" ref="AY8" ca="1">IFERROR(IF(AND(INDIRECT("Mérföldkövek[@Kezdés]")&lt;=AY$3,AY$3&lt;=INDIRECT("Mérföldkövek[@Befejezés]"),NETWORKDAYS(AY$3,AY$3,0)), INDIRECT("Mérföldkövek[@[Humánerő]]"),0),"")</f>
        <v>0</v>
      </c>
      <c r="AZ8" s="69" cm="1">
        <f t="array" aca="1" ref="AZ8" ca="1">IFERROR(IF(AND(INDIRECT("Mérföldkövek[@Kezdés]")&lt;=AZ$3,AZ$3&lt;=INDIRECT("Mérföldkövek[@Befejezés]"),NETWORKDAYS(AZ$3,AZ$3,0)), INDIRECT("Mérföldkövek[@[Humánerő]]"),0),"")</f>
        <v>0</v>
      </c>
      <c r="BA8" s="69" cm="1">
        <f t="array" aca="1" ref="BA8" ca="1">IFERROR(IF(AND(INDIRECT("Mérföldkövek[@Kezdés]")&lt;=BA$3,BA$3&lt;=INDIRECT("Mérföldkövek[@Befejezés]"),NETWORKDAYS(BA$3,BA$3,0)), INDIRECT("Mérföldkövek[@[Humánerő]]"),0),"")</f>
        <v>0</v>
      </c>
    </row>
    <row r="9" spans="1:53" x14ac:dyDescent="0.3">
      <c r="A9" s="78" t="str">
        <f>IFERROR(Mérföldkövek[[#This Row],[Feladat ID]],"")</f>
        <v>ProjektSzám-GyI-E.03</v>
      </c>
      <c r="B9" s="70" t="str">
        <f>IFERROR(Mérföldkövek[[#This Row],[Feladat leírás]],"")</f>
        <v>Megerndelőlap elenőrzése</v>
      </c>
      <c r="C9" s="71">
        <f ca="1">IFERROR(Mérföldkövek[[#This Row],[Kezdés]],"")</f>
        <v>45825</v>
      </c>
      <c r="D9" s="71">
        <f ca="1">IFERROR(Mérföldkövek[[#This Row],[Befejezés]],"")</f>
        <v>45825</v>
      </c>
      <c r="E9" s="70" t="str">
        <f>IFERROR(Mérföldkövek[[#This Row],[Kockázat]],"")</f>
        <v>Terv szerint</v>
      </c>
      <c r="F9" s="70" t="str">
        <f>IFERROR(Mérföldkövek[[#This Row],[Részleg 02]],"")</f>
        <v>Gyártás Iroda</v>
      </c>
      <c r="G9" s="70" t="str">
        <f>IFERROR(Mérföldkövek[[#This Row],[Részleg 01]],"")</f>
        <v>Műszaki tervezés</v>
      </c>
      <c r="H9" s="82">
        <f>IFERROR(Mérföldkövek[[#This Row],[Volumen]],"")</f>
        <v>1</v>
      </c>
      <c r="I9" s="70">
        <f>IFERROR(Mérföldkövek[[#This Row],[Humánerő]],"")</f>
        <v>1</v>
      </c>
      <c r="J9" s="80">
        <f>IFERROR(Mérföldkövek[[#This Row],[Egység idő]],"")</f>
        <v>4.1666666666666664E-2</v>
      </c>
      <c r="K9" s="80">
        <f>IFERROR(Mérföldkövek[[#This Row],[Tervezett Munkaidő]],"")</f>
        <v>4.1666666666666664E-2</v>
      </c>
      <c r="L9" s="69" cm="1">
        <f t="array" aca="1" ref="L9" ca="1">IFERROR(IF(AND(INDIRECT("Mérföldkövek[@Kezdés]")&lt;=L$3,L$3&lt;=INDIRECT("Mérföldkövek[@Befejezés]"),NETWORKDAYS(L$3,L$3,0)), INDIRECT("Mérföldkövek[@[Humánerő]]"),0),"")</f>
        <v>0</v>
      </c>
      <c r="M9" s="69" cm="1">
        <f t="array" aca="1" ref="M9" ca="1">IFERROR(IF(AND(INDIRECT("Mérföldkövek[@Kezdés]")&lt;=M$3,M$3&lt;=INDIRECT("Mérföldkövek[@Befejezés]"),NETWORKDAYS(M$3,M$3,0)), INDIRECT("Mérföldkövek[@[Humánerő]]"),0),"")</f>
        <v>0</v>
      </c>
      <c r="N9" s="69" cm="1">
        <f t="array" aca="1" ref="N9" ca="1">IFERROR(IF(AND(INDIRECT("Mérföldkövek[@Kezdés]")&lt;=N$3,N$3&lt;=INDIRECT("Mérföldkövek[@Befejezés]"),NETWORKDAYS(N$3,N$3,0)), INDIRECT("Mérföldkövek[@[Humánerő]]"),0),"")</f>
        <v>1</v>
      </c>
      <c r="O9" s="69" cm="1">
        <f t="array" aca="1" ref="O9" ca="1">IFERROR(IF(AND(INDIRECT("Mérföldkövek[@Kezdés]")&lt;=O$3,O$3&lt;=INDIRECT("Mérföldkövek[@Befejezés]"),NETWORKDAYS(O$3,O$3,0)), INDIRECT("Mérföldkövek[@[Humánerő]]"),0),"")</f>
        <v>0</v>
      </c>
      <c r="P9" s="69" cm="1">
        <f t="array" aca="1" ref="P9" ca="1">IFERROR(IF(AND(INDIRECT("Mérföldkövek[@Kezdés]")&lt;=P$3,P$3&lt;=INDIRECT("Mérföldkövek[@Befejezés]"),NETWORKDAYS(P$3,P$3,0)), INDIRECT("Mérföldkövek[@[Humánerő]]"),0),"")</f>
        <v>0</v>
      </c>
      <c r="Q9" s="69" cm="1">
        <f t="array" aca="1" ref="Q9" ca="1">IFERROR(IF(AND(INDIRECT("Mérföldkövek[@Kezdés]")&lt;=Q$3,Q$3&lt;=INDIRECT("Mérföldkövek[@Befejezés]"),NETWORKDAYS(Q$3,Q$3,0)), INDIRECT("Mérföldkövek[@[Humánerő]]"),0),"")</f>
        <v>0</v>
      </c>
      <c r="R9" s="69" cm="1">
        <f t="array" aca="1" ref="R9" ca="1">IFERROR(IF(AND(INDIRECT("Mérföldkövek[@Kezdés]")&lt;=R$3,R$3&lt;=INDIRECT("Mérföldkövek[@Befejezés]"),NETWORKDAYS(R$3,R$3,0)), INDIRECT("Mérföldkövek[@[Humánerő]]"),0),"")</f>
        <v>0</v>
      </c>
      <c r="S9" s="69" cm="1">
        <f t="array" aca="1" ref="S9" ca="1">IFERROR(IF(AND(INDIRECT("Mérföldkövek[@Kezdés]")&lt;=S$3,S$3&lt;=INDIRECT("Mérföldkövek[@Befejezés]"),NETWORKDAYS(S$3,S$3,0)), INDIRECT("Mérföldkövek[@[Humánerő]]"),0),"")</f>
        <v>0</v>
      </c>
      <c r="T9" s="69" cm="1">
        <f t="array" aca="1" ref="T9" ca="1">IFERROR(IF(AND(INDIRECT("Mérföldkövek[@Kezdés]")&lt;=T$3,T$3&lt;=INDIRECT("Mérföldkövek[@Befejezés]"),NETWORKDAYS(T$3,T$3,0)), INDIRECT("Mérföldkövek[@[Humánerő]]"),0),"")</f>
        <v>0</v>
      </c>
      <c r="U9" s="69" cm="1">
        <f t="array" aca="1" ref="U9" ca="1">IFERROR(IF(AND(INDIRECT("Mérföldkövek[@Kezdés]")&lt;=U$3,U$3&lt;=INDIRECT("Mérföldkövek[@Befejezés]"),NETWORKDAYS(U$3,U$3,0)), INDIRECT("Mérföldkövek[@[Humánerő]]"),0),"")</f>
        <v>0</v>
      </c>
      <c r="V9" s="69" cm="1">
        <f t="array" aca="1" ref="V9" ca="1">IFERROR(IF(AND(INDIRECT("Mérföldkövek[@Kezdés]")&lt;=V$3,V$3&lt;=INDIRECT("Mérföldkövek[@Befejezés]"),NETWORKDAYS(V$3,V$3,0)), INDIRECT("Mérföldkövek[@[Humánerő]]"),0),"")</f>
        <v>0</v>
      </c>
      <c r="W9" s="69" cm="1">
        <f t="array" aca="1" ref="W9" ca="1">IFERROR(IF(AND(INDIRECT("Mérföldkövek[@Kezdés]")&lt;=W$3,W$3&lt;=INDIRECT("Mérföldkövek[@Befejezés]"),NETWORKDAYS(W$3,W$3,0)), INDIRECT("Mérföldkövek[@[Humánerő]]"),0),"")</f>
        <v>0</v>
      </c>
      <c r="X9" s="69" cm="1">
        <f t="array" aca="1" ref="X9" ca="1">IFERROR(IF(AND(INDIRECT("Mérföldkövek[@Kezdés]")&lt;=X$3,X$3&lt;=INDIRECT("Mérföldkövek[@Befejezés]"),NETWORKDAYS(X$3,X$3,0)), INDIRECT("Mérföldkövek[@[Humánerő]]"),0),"")</f>
        <v>0</v>
      </c>
      <c r="Y9" s="69" cm="1">
        <f t="array" aca="1" ref="Y9" ca="1">IFERROR(IF(AND(INDIRECT("Mérföldkövek[@Kezdés]")&lt;=Y$3,Y$3&lt;=INDIRECT("Mérföldkövek[@Befejezés]"),NETWORKDAYS(Y$3,Y$3,0)), INDIRECT("Mérföldkövek[@[Humánerő]]"),0),"")</f>
        <v>0</v>
      </c>
      <c r="Z9" s="69" cm="1">
        <f t="array" aca="1" ref="Z9" ca="1">IFERROR(IF(AND(INDIRECT("Mérföldkövek[@Kezdés]")&lt;=Z$3,Z$3&lt;=INDIRECT("Mérföldkövek[@Befejezés]"),NETWORKDAYS(Z$3,Z$3,0)), INDIRECT("Mérföldkövek[@[Humánerő]]"),0),"")</f>
        <v>0</v>
      </c>
      <c r="AA9" s="69" cm="1">
        <f t="array" aca="1" ref="AA9" ca="1">IFERROR(IF(AND(INDIRECT("Mérföldkövek[@Kezdés]")&lt;=AA$3,AA$3&lt;=INDIRECT("Mérföldkövek[@Befejezés]"),NETWORKDAYS(AA$3,AA$3,0)), INDIRECT("Mérföldkövek[@[Humánerő]]"),0),"")</f>
        <v>0</v>
      </c>
      <c r="AB9" s="69" cm="1">
        <f t="array" aca="1" ref="AB9" ca="1">IFERROR(IF(AND(INDIRECT("Mérföldkövek[@Kezdés]")&lt;=AB$3,AB$3&lt;=INDIRECT("Mérföldkövek[@Befejezés]"),NETWORKDAYS(AB$3,AB$3,0)), INDIRECT("Mérföldkövek[@[Humánerő]]"),0),"")</f>
        <v>0</v>
      </c>
      <c r="AC9" s="69" cm="1">
        <f t="array" aca="1" ref="AC9" ca="1">IFERROR(IF(AND(INDIRECT("Mérföldkövek[@Kezdés]")&lt;=AC$3,AC$3&lt;=INDIRECT("Mérföldkövek[@Befejezés]"),NETWORKDAYS(AC$3,AC$3,0)), INDIRECT("Mérföldkövek[@[Humánerő]]"),0),"")</f>
        <v>0</v>
      </c>
      <c r="AD9" s="69" cm="1">
        <f t="array" aca="1" ref="AD9" ca="1">IFERROR(IF(AND(INDIRECT("Mérföldkövek[@Kezdés]")&lt;=AD$3,AD$3&lt;=INDIRECT("Mérföldkövek[@Befejezés]"),NETWORKDAYS(AD$3,AD$3,0)), INDIRECT("Mérföldkövek[@[Humánerő]]"),0),"")</f>
        <v>0</v>
      </c>
      <c r="AE9" s="69" cm="1">
        <f t="array" aca="1" ref="AE9" ca="1">IFERROR(IF(AND(INDIRECT("Mérföldkövek[@Kezdés]")&lt;=AE$3,AE$3&lt;=INDIRECT("Mérföldkövek[@Befejezés]"),NETWORKDAYS(AE$3,AE$3,0)), INDIRECT("Mérföldkövek[@[Humánerő]]"),0),"")</f>
        <v>0</v>
      </c>
      <c r="AF9" s="69" cm="1">
        <f t="array" aca="1" ref="AF9" ca="1">IFERROR(IF(AND(INDIRECT("Mérföldkövek[@Kezdés]")&lt;=AF$3,AF$3&lt;=INDIRECT("Mérföldkövek[@Befejezés]"),NETWORKDAYS(AF$3,AF$3,0)), INDIRECT("Mérföldkövek[@[Humánerő]]"),0),"")</f>
        <v>0</v>
      </c>
      <c r="AG9" s="69" cm="1">
        <f t="array" aca="1" ref="AG9" ca="1">IFERROR(IF(AND(INDIRECT("Mérföldkövek[@Kezdés]")&lt;=AG$3,AG$3&lt;=INDIRECT("Mérföldkövek[@Befejezés]"),NETWORKDAYS(AG$3,AG$3,0)), INDIRECT("Mérföldkövek[@[Humánerő]]"),0),"")</f>
        <v>0</v>
      </c>
      <c r="AH9" s="69" cm="1">
        <f t="array" aca="1" ref="AH9" ca="1">IFERROR(IF(AND(INDIRECT("Mérföldkövek[@Kezdés]")&lt;=AH$3,AH$3&lt;=INDIRECT("Mérföldkövek[@Befejezés]"),NETWORKDAYS(AH$3,AH$3,0)), INDIRECT("Mérföldkövek[@[Humánerő]]"),0),"")</f>
        <v>0</v>
      </c>
      <c r="AI9" s="69" cm="1">
        <f t="array" aca="1" ref="AI9" ca="1">IFERROR(IF(AND(INDIRECT("Mérföldkövek[@Kezdés]")&lt;=AI$3,AI$3&lt;=INDIRECT("Mérföldkövek[@Befejezés]"),NETWORKDAYS(AI$3,AI$3,0)), INDIRECT("Mérföldkövek[@[Humánerő]]"),0),"")</f>
        <v>0</v>
      </c>
      <c r="AJ9" s="69" cm="1">
        <f t="array" aca="1" ref="AJ9" ca="1">IFERROR(IF(AND(INDIRECT("Mérföldkövek[@Kezdés]")&lt;=AJ$3,AJ$3&lt;=INDIRECT("Mérföldkövek[@Befejezés]"),NETWORKDAYS(AJ$3,AJ$3,0)), INDIRECT("Mérföldkövek[@[Humánerő]]"),0),"")</f>
        <v>0</v>
      </c>
      <c r="AK9" s="69" cm="1">
        <f t="array" aca="1" ref="AK9" ca="1">IFERROR(IF(AND(INDIRECT("Mérföldkövek[@Kezdés]")&lt;=AK$3,AK$3&lt;=INDIRECT("Mérföldkövek[@Befejezés]"),NETWORKDAYS(AK$3,AK$3,0)), INDIRECT("Mérföldkövek[@[Humánerő]]"),0),"")</f>
        <v>0</v>
      </c>
      <c r="AL9" s="69" cm="1">
        <f t="array" aca="1" ref="AL9" ca="1">IFERROR(IF(AND(INDIRECT("Mérföldkövek[@Kezdés]")&lt;=AL$3,AL$3&lt;=INDIRECT("Mérföldkövek[@Befejezés]"),NETWORKDAYS(AL$3,AL$3,0)), INDIRECT("Mérföldkövek[@[Humánerő]]"),0),"")</f>
        <v>0</v>
      </c>
      <c r="AM9" s="69" cm="1">
        <f t="array" aca="1" ref="AM9" ca="1">IFERROR(IF(AND(INDIRECT("Mérföldkövek[@Kezdés]")&lt;=AM$3,AM$3&lt;=INDIRECT("Mérföldkövek[@Befejezés]"),NETWORKDAYS(AM$3,AM$3,0)), INDIRECT("Mérföldkövek[@[Humánerő]]"),0),"")</f>
        <v>0</v>
      </c>
      <c r="AN9" s="69" cm="1">
        <f t="array" aca="1" ref="AN9" ca="1">IFERROR(IF(AND(INDIRECT("Mérföldkövek[@Kezdés]")&lt;=AN$3,AN$3&lt;=INDIRECT("Mérföldkövek[@Befejezés]"),NETWORKDAYS(AN$3,AN$3,0)), INDIRECT("Mérföldkövek[@[Humánerő]]"),0),"")</f>
        <v>0</v>
      </c>
      <c r="AO9" s="69" cm="1">
        <f t="array" aca="1" ref="AO9" ca="1">IFERROR(IF(AND(INDIRECT("Mérföldkövek[@Kezdés]")&lt;=AO$3,AO$3&lt;=INDIRECT("Mérföldkövek[@Befejezés]"),NETWORKDAYS(AO$3,AO$3,0)), INDIRECT("Mérföldkövek[@[Humánerő]]"),0),"")</f>
        <v>0</v>
      </c>
      <c r="AP9" s="69" cm="1">
        <f t="array" aca="1" ref="AP9" ca="1">IFERROR(IF(AND(INDIRECT("Mérföldkövek[@Kezdés]")&lt;=AP$3,AP$3&lt;=INDIRECT("Mérföldkövek[@Befejezés]"),NETWORKDAYS(AP$3,AP$3,0)), INDIRECT("Mérföldkövek[@[Humánerő]]"),0),"")</f>
        <v>0</v>
      </c>
      <c r="AQ9" s="69" cm="1">
        <f t="array" aca="1" ref="AQ9" ca="1">IFERROR(IF(AND(INDIRECT("Mérföldkövek[@Kezdés]")&lt;=AQ$3,AQ$3&lt;=INDIRECT("Mérföldkövek[@Befejezés]"),NETWORKDAYS(AQ$3,AQ$3,0)), INDIRECT("Mérföldkövek[@[Humánerő]]"),0),"")</f>
        <v>0</v>
      </c>
      <c r="AR9" s="69" cm="1">
        <f t="array" aca="1" ref="AR9" ca="1">IFERROR(IF(AND(INDIRECT("Mérföldkövek[@Kezdés]")&lt;=AR$3,AR$3&lt;=INDIRECT("Mérföldkövek[@Befejezés]"),NETWORKDAYS(AR$3,AR$3,0)), INDIRECT("Mérföldkövek[@[Humánerő]]"),0),"")</f>
        <v>0</v>
      </c>
      <c r="AS9" s="69" cm="1">
        <f t="array" aca="1" ref="AS9" ca="1">IFERROR(IF(AND(INDIRECT("Mérföldkövek[@Kezdés]")&lt;=AS$3,AS$3&lt;=INDIRECT("Mérföldkövek[@Befejezés]"),NETWORKDAYS(AS$3,AS$3,0)), INDIRECT("Mérföldkövek[@[Humánerő]]"),0),"")</f>
        <v>0</v>
      </c>
      <c r="AT9" s="69" cm="1">
        <f t="array" aca="1" ref="AT9" ca="1">IFERROR(IF(AND(INDIRECT("Mérföldkövek[@Kezdés]")&lt;=AT$3,AT$3&lt;=INDIRECT("Mérföldkövek[@Befejezés]"),NETWORKDAYS(AT$3,AT$3,0)), INDIRECT("Mérföldkövek[@[Humánerő]]"),0),"")</f>
        <v>0</v>
      </c>
      <c r="AU9" s="69" cm="1">
        <f t="array" aca="1" ref="AU9" ca="1">IFERROR(IF(AND(INDIRECT("Mérföldkövek[@Kezdés]")&lt;=AU$3,AU$3&lt;=INDIRECT("Mérföldkövek[@Befejezés]"),NETWORKDAYS(AU$3,AU$3,0)), INDIRECT("Mérföldkövek[@[Humánerő]]"),0),"")</f>
        <v>0</v>
      </c>
      <c r="AV9" s="69" cm="1">
        <f t="array" aca="1" ref="AV9" ca="1">IFERROR(IF(AND(INDIRECT("Mérföldkövek[@Kezdés]")&lt;=AV$3,AV$3&lt;=INDIRECT("Mérföldkövek[@Befejezés]"),NETWORKDAYS(AV$3,AV$3,0)), INDIRECT("Mérföldkövek[@[Humánerő]]"),0),"")</f>
        <v>0</v>
      </c>
      <c r="AW9" s="69" cm="1">
        <f t="array" aca="1" ref="AW9" ca="1">IFERROR(IF(AND(INDIRECT("Mérföldkövek[@Kezdés]")&lt;=AW$3,AW$3&lt;=INDIRECT("Mérföldkövek[@Befejezés]"),NETWORKDAYS(AW$3,AW$3,0)), INDIRECT("Mérföldkövek[@[Humánerő]]"),0),"")</f>
        <v>0</v>
      </c>
      <c r="AX9" s="69" cm="1">
        <f t="array" aca="1" ref="AX9" ca="1">IFERROR(IF(AND(INDIRECT("Mérföldkövek[@Kezdés]")&lt;=AX$3,AX$3&lt;=INDIRECT("Mérföldkövek[@Befejezés]"),NETWORKDAYS(AX$3,AX$3,0)), INDIRECT("Mérföldkövek[@[Humánerő]]"),0),"")</f>
        <v>0</v>
      </c>
      <c r="AY9" s="69" cm="1">
        <f t="array" aca="1" ref="AY9" ca="1">IFERROR(IF(AND(INDIRECT("Mérföldkövek[@Kezdés]")&lt;=AY$3,AY$3&lt;=INDIRECT("Mérföldkövek[@Befejezés]"),NETWORKDAYS(AY$3,AY$3,0)), INDIRECT("Mérföldkövek[@[Humánerő]]"),0),"")</f>
        <v>0</v>
      </c>
      <c r="AZ9" s="69" cm="1">
        <f t="array" aca="1" ref="AZ9" ca="1">IFERROR(IF(AND(INDIRECT("Mérföldkövek[@Kezdés]")&lt;=AZ$3,AZ$3&lt;=INDIRECT("Mérföldkövek[@Befejezés]"),NETWORKDAYS(AZ$3,AZ$3,0)), INDIRECT("Mérföldkövek[@[Humánerő]]"),0),"")</f>
        <v>0</v>
      </c>
      <c r="BA9" s="69" cm="1">
        <f t="array" aca="1" ref="BA9" ca="1">IFERROR(IF(AND(INDIRECT("Mérföldkövek[@Kezdés]")&lt;=BA$3,BA$3&lt;=INDIRECT("Mérföldkövek[@Befejezés]"),NETWORKDAYS(BA$3,BA$3,0)), INDIRECT("Mérföldkövek[@[Humánerő]]"),0),"")</f>
        <v>0</v>
      </c>
    </row>
    <row r="10" spans="1:53" x14ac:dyDescent="0.3">
      <c r="A10" s="78" t="str">
        <f>IFERROR(Mérföldkövek[[#This Row],[Feladat ID]],"")</f>
        <v>ProjektSzám-GyI-E.04</v>
      </c>
      <c r="B10" s="70" t="str">
        <f>IFERROR(Mérföldkövek[[#This Row],[Feladat leírás]],"")</f>
        <v>Információk elenőrzése</v>
      </c>
      <c r="C10" s="71">
        <f ca="1">IFERROR(Mérföldkövek[[#This Row],[Kezdés]],"")</f>
        <v>45825</v>
      </c>
      <c r="D10" s="71">
        <f ca="1">IFERROR(Mérföldkövek[[#This Row],[Befejezés]],"")</f>
        <v>45825</v>
      </c>
      <c r="E10" s="70" t="str">
        <f>IFERROR(Mérföldkövek[[#This Row],[Kockázat]],"")</f>
        <v>Terv szerint</v>
      </c>
      <c r="F10" s="70" t="str">
        <f>IFERROR(Mérföldkövek[[#This Row],[Részleg 02]],"")</f>
        <v>Gyártás Iroda</v>
      </c>
      <c r="G10" s="70" t="str">
        <f>IFERROR(Mérföldkövek[[#This Row],[Részleg 01]],"")</f>
        <v>Műszaki tervezés</v>
      </c>
      <c r="H10" s="82">
        <f>IFERROR(Mérföldkövek[[#This Row],[Volumen]],"")</f>
        <v>1</v>
      </c>
      <c r="I10" s="70">
        <f>IFERROR(Mérföldkövek[[#This Row],[Humánerő]],"")</f>
        <v>1</v>
      </c>
      <c r="J10" s="80">
        <f>IFERROR(Mérföldkövek[[#This Row],[Egység idő]],"")</f>
        <v>4.1666666666666664E-2</v>
      </c>
      <c r="K10" s="80">
        <f>IFERROR(Mérföldkövek[[#This Row],[Tervezett Munkaidő]],"")</f>
        <v>4.1666666666666664E-2</v>
      </c>
      <c r="L10" s="69" cm="1">
        <f t="array" aca="1" ref="L10" ca="1">IFERROR(IF(AND(INDIRECT("Mérföldkövek[@Kezdés]")&lt;=L$3,L$3&lt;=INDIRECT("Mérföldkövek[@Befejezés]"),NETWORKDAYS(L$3,L$3,0)), INDIRECT("Mérföldkövek[@[Humánerő]]"),0),"")</f>
        <v>0</v>
      </c>
      <c r="M10" s="69" cm="1">
        <f t="array" aca="1" ref="M10" ca="1">IFERROR(IF(AND(INDIRECT("Mérföldkövek[@Kezdés]")&lt;=M$3,M$3&lt;=INDIRECT("Mérföldkövek[@Befejezés]"),NETWORKDAYS(M$3,M$3,0)), INDIRECT("Mérföldkövek[@[Humánerő]]"),0),"")</f>
        <v>0</v>
      </c>
      <c r="N10" s="69" cm="1">
        <f t="array" aca="1" ref="N10" ca="1">IFERROR(IF(AND(INDIRECT("Mérföldkövek[@Kezdés]")&lt;=N$3,N$3&lt;=INDIRECT("Mérföldkövek[@Befejezés]"),NETWORKDAYS(N$3,N$3,0)), INDIRECT("Mérföldkövek[@[Humánerő]]"),0),"")</f>
        <v>1</v>
      </c>
      <c r="O10" s="69" cm="1">
        <f t="array" aca="1" ref="O10" ca="1">IFERROR(IF(AND(INDIRECT("Mérföldkövek[@Kezdés]")&lt;=O$3,O$3&lt;=INDIRECT("Mérföldkövek[@Befejezés]"),NETWORKDAYS(O$3,O$3,0)), INDIRECT("Mérföldkövek[@[Humánerő]]"),0),"")</f>
        <v>0</v>
      </c>
      <c r="P10" s="69" cm="1">
        <f t="array" aca="1" ref="P10" ca="1">IFERROR(IF(AND(INDIRECT("Mérföldkövek[@Kezdés]")&lt;=P$3,P$3&lt;=INDIRECT("Mérföldkövek[@Befejezés]"),NETWORKDAYS(P$3,P$3,0)), INDIRECT("Mérföldkövek[@[Humánerő]]"),0),"")</f>
        <v>0</v>
      </c>
      <c r="Q10" s="69" cm="1">
        <f t="array" aca="1" ref="Q10" ca="1">IFERROR(IF(AND(INDIRECT("Mérföldkövek[@Kezdés]")&lt;=Q$3,Q$3&lt;=INDIRECT("Mérföldkövek[@Befejezés]"),NETWORKDAYS(Q$3,Q$3,0)), INDIRECT("Mérföldkövek[@[Humánerő]]"),0),"")</f>
        <v>0</v>
      </c>
      <c r="R10" s="69" cm="1">
        <f t="array" aca="1" ref="R10" ca="1">IFERROR(IF(AND(INDIRECT("Mérföldkövek[@Kezdés]")&lt;=R$3,R$3&lt;=INDIRECT("Mérföldkövek[@Befejezés]"),NETWORKDAYS(R$3,R$3,0)), INDIRECT("Mérföldkövek[@[Humánerő]]"),0),"")</f>
        <v>0</v>
      </c>
      <c r="S10" s="69" cm="1">
        <f t="array" aca="1" ref="S10" ca="1">IFERROR(IF(AND(INDIRECT("Mérföldkövek[@Kezdés]")&lt;=S$3,S$3&lt;=INDIRECT("Mérföldkövek[@Befejezés]"),NETWORKDAYS(S$3,S$3,0)), INDIRECT("Mérföldkövek[@[Humánerő]]"),0),"")</f>
        <v>0</v>
      </c>
      <c r="T10" s="69" cm="1">
        <f t="array" aca="1" ref="T10" ca="1">IFERROR(IF(AND(INDIRECT("Mérföldkövek[@Kezdés]")&lt;=T$3,T$3&lt;=INDIRECT("Mérföldkövek[@Befejezés]"),NETWORKDAYS(T$3,T$3,0)), INDIRECT("Mérföldkövek[@[Humánerő]]"),0),"")</f>
        <v>0</v>
      </c>
      <c r="U10" s="69" cm="1">
        <f t="array" aca="1" ref="U10" ca="1">IFERROR(IF(AND(INDIRECT("Mérföldkövek[@Kezdés]")&lt;=U$3,U$3&lt;=INDIRECT("Mérföldkövek[@Befejezés]"),NETWORKDAYS(U$3,U$3,0)), INDIRECT("Mérföldkövek[@[Humánerő]]"),0),"")</f>
        <v>0</v>
      </c>
      <c r="V10" s="69" cm="1">
        <f t="array" aca="1" ref="V10" ca="1">IFERROR(IF(AND(INDIRECT("Mérföldkövek[@Kezdés]")&lt;=V$3,V$3&lt;=INDIRECT("Mérföldkövek[@Befejezés]"),NETWORKDAYS(V$3,V$3,0)), INDIRECT("Mérföldkövek[@[Humánerő]]"),0),"")</f>
        <v>0</v>
      </c>
      <c r="W10" s="69" cm="1">
        <f t="array" aca="1" ref="W10" ca="1">IFERROR(IF(AND(INDIRECT("Mérföldkövek[@Kezdés]")&lt;=W$3,W$3&lt;=INDIRECT("Mérföldkövek[@Befejezés]"),NETWORKDAYS(W$3,W$3,0)), INDIRECT("Mérföldkövek[@[Humánerő]]"),0),"")</f>
        <v>0</v>
      </c>
      <c r="X10" s="69" cm="1">
        <f t="array" aca="1" ref="X10" ca="1">IFERROR(IF(AND(INDIRECT("Mérföldkövek[@Kezdés]")&lt;=X$3,X$3&lt;=INDIRECT("Mérföldkövek[@Befejezés]"),NETWORKDAYS(X$3,X$3,0)), INDIRECT("Mérföldkövek[@[Humánerő]]"),0),"")</f>
        <v>0</v>
      </c>
      <c r="Y10" s="69" cm="1">
        <f t="array" aca="1" ref="Y10" ca="1">IFERROR(IF(AND(INDIRECT("Mérföldkövek[@Kezdés]")&lt;=Y$3,Y$3&lt;=INDIRECT("Mérföldkövek[@Befejezés]"),NETWORKDAYS(Y$3,Y$3,0)), INDIRECT("Mérföldkövek[@[Humánerő]]"),0),"")</f>
        <v>0</v>
      </c>
      <c r="Z10" s="69" cm="1">
        <f t="array" aca="1" ref="Z10" ca="1">IFERROR(IF(AND(INDIRECT("Mérföldkövek[@Kezdés]")&lt;=Z$3,Z$3&lt;=INDIRECT("Mérföldkövek[@Befejezés]"),NETWORKDAYS(Z$3,Z$3,0)), INDIRECT("Mérföldkövek[@[Humánerő]]"),0),"")</f>
        <v>0</v>
      </c>
      <c r="AA10" s="69" cm="1">
        <f t="array" aca="1" ref="AA10" ca="1">IFERROR(IF(AND(INDIRECT("Mérföldkövek[@Kezdés]")&lt;=AA$3,AA$3&lt;=INDIRECT("Mérföldkövek[@Befejezés]"),NETWORKDAYS(AA$3,AA$3,0)), INDIRECT("Mérföldkövek[@[Humánerő]]"),0),"")</f>
        <v>0</v>
      </c>
      <c r="AB10" s="69" cm="1">
        <f t="array" aca="1" ref="AB10" ca="1">IFERROR(IF(AND(INDIRECT("Mérföldkövek[@Kezdés]")&lt;=AB$3,AB$3&lt;=INDIRECT("Mérföldkövek[@Befejezés]"),NETWORKDAYS(AB$3,AB$3,0)), INDIRECT("Mérföldkövek[@[Humánerő]]"),0),"")</f>
        <v>0</v>
      </c>
      <c r="AC10" s="69" cm="1">
        <f t="array" aca="1" ref="AC10" ca="1">IFERROR(IF(AND(INDIRECT("Mérföldkövek[@Kezdés]")&lt;=AC$3,AC$3&lt;=INDIRECT("Mérföldkövek[@Befejezés]"),NETWORKDAYS(AC$3,AC$3,0)), INDIRECT("Mérföldkövek[@[Humánerő]]"),0),"")</f>
        <v>0</v>
      </c>
      <c r="AD10" s="69" cm="1">
        <f t="array" aca="1" ref="AD10" ca="1">IFERROR(IF(AND(INDIRECT("Mérföldkövek[@Kezdés]")&lt;=AD$3,AD$3&lt;=INDIRECT("Mérföldkövek[@Befejezés]"),NETWORKDAYS(AD$3,AD$3,0)), INDIRECT("Mérföldkövek[@[Humánerő]]"),0),"")</f>
        <v>0</v>
      </c>
      <c r="AE10" s="69" cm="1">
        <f t="array" aca="1" ref="AE10" ca="1">IFERROR(IF(AND(INDIRECT("Mérföldkövek[@Kezdés]")&lt;=AE$3,AE$3&lt;=INDIRECT("Mérföldkövek[@Befejezés]"),NETWORKDAYS(AE$3,AE$3,0)), INDIRECT("Mérföldkövek[@[Humánerő]]"),0),"")</f>
        <v>0</v>
      </c>
      <c r="AF10" s="69" cm="1">
        <f t="array" aca="1" ref="AF10" ca="1">IFERROR(IF(AND(INDIRECT("Mérföldkövek[@Kezdés]")&lt;=AF$3,AF$3&lt;=INDIRECT("Mérföldkövek[@Befejezés]"),NETWORKDAYS(AF$3,AF$3,0)), INDIRECT("Mérföldkövek[@[Humánerő]]"),0),"")</f>
        <v>0</v>
      </c>
      <c r="AG10" s="69" cm="1">
        <f t="array" aca="1" ref="AG10" ca="1">IFERROR(IF(AND(INDIRECT("Mérföldkövek[@Kezdés]")&lt;=AG$3,AG$3&lt;=INDIRECT("Mérföldkövek[@Befejezés]"),NETWORKDAYS(AG$3,AG$3,0)), INDIRECT("Mérföldkövek[@[Humánerő]]"),0),"")</f>
        <v>0</v>
      </c>
      <c r="AH10" s="69" cm="1">
        <f t="array" aca="1" ref="AH10" ca="1">IFERROR(IF(AND(INDIRECT("Mérföldkövek[@Kezdés]")&lt;=AH$3,AH$3&lt;=INDIRECT("Mérföldkövek[@Befejezés]"),NETWORKDAYS(AH$3,AH$3,0)), INDIRECT("Mérföldkövek[@[Humánerő]]"),0),"")</f>
        <v>0</v>
      </c>
      <c r="AI10" s="69" cm="1">
        <f t="array" aca="1" ref="AI10" ca="1">IFERROR(IF(AND(INDIRECT("Mérföldkövek[@Kezdés]")&lt;=AI$3,AI$3&lt;=INDIRECT("Mérföldkövek[@Befejezés]"),NETWORKDAYS(AI$3,AI$3,0)), INDIRECT("Mérföldkövek[@[Humánerő]]"),0),"")</f>
        <v>0</v>
      </c>
      <c r="AJ10" s="69" cm="1">
        <f t="array" aca="1" ref="AJ10" ca="1">IFERROR(IF(AND(INDIRECT("Mérföldkövek[@Kezdés]")&lt;=AJ$3,AJ$3&lt;=INDIRECT("Mérföldkövek[@Befejezés]"),NETWORKDAYS(AJ$3,AJ$3,0)), INDIRECT("Mérföldkövek[@[Humánerő]]"),0),"")</f>
        <v>0</v>
      </c>
      <c r="AK10" s="69" cm="1">
        <f t="array" aca="1" ref="AK10" ca="1">IFERROR(IF(AND(INDIRECT("Mérföldkövek[@Kezdés]")&lt;=AK$3,AK$3&lt;=INDIRECT("Mérföldkövek[@Befejezés]"),NETWORKDAYS(AK$3,AK$3,0)), INDIRECT("Mérföldkövek[@[Humánerő]]"),0),"")</f>
        <v>0</v>
      </c>
      <c r="AL10" s="69" cm="1">
        <f t="array" aca="1" ref="AL10" ca="1">IFERROR(IF(AND(INDIRECT("Mérföldkövek[@Kezdés]")&lt;=AL$3,AL$3&lt;=INDIRECT("Mérföldkövek[@Befejezés]"),NETWORKDAYS(AL$3,AL$3,0)), INDIRECT("Mérföldkövek[@[Humánerő]]"),0),"")</f>
        <v>0</v>
      </c>
      <c r="AM10" s="69" cm="1">
        <f t="array" aca="1" ref="AM10" ca="1">IFERROR(IF(AND(INDIRECT("Mérföldkövek[@Kezdés]")&lt;=AM$3,AM$3&lt;=INDIRECT("Mérföldkövek[@Befejezés]"),NETWORKDAYS(AM$3,AM$3,0)), INDIRECT("Mérföldkövek[@[Humánerő]]"),0),"")</f>
        <v>0</v>
      </c>
      <c r="AN10" s="69" cm="1">
        <f t="array" aca="1" ref="AN10" ca="1">IFERROR(IF(AND(INDIRECT("Mérföldkövek[@Kezdés]")&lt;=AN$3,AN$3&lt;=INDIRECT("Mérföldkövek[@Befejezés]"),NETWORKDAYS(AN$3,AN$3,0)), INDIRECT("Mérföldkövek[@[Humánerő]]"),0),"")</f>
        <v>0</v>
      </c>
      <c r="AO10" s="69" cm="1">
        <f t="array" aca="1" ref="AO10" ca="1">IFERROR(IF(AND(INDIRECT("Mérföldkövek[@Kezdés]")&lt;=AO$3,AO$3&lt;=INDIRECT("Mérföldkövek[@Befejezés]"),NETWORKDAYS(AO$3,AO$3,0)), INDIRECT("Mérföldkövek[@[Humánerő]]"),0),"")</f>
        <v>0</v>
      </c>
      <c r="AP10" s="69" cm="1">
        <f t="array" aca="1" ref="AP10" ca="1">IFERROR(IF(AND(INDIRECT("Mérföldkövek[@Kezdés]")&lt;=AP$3,AP$3&lt;=INDIRECT("Mérföldkövek[@Befejezés]"),NETWORKDAYS(AP$3,AP$3,0)), INDIRECT("Mérföldkövek[@[Humánerő]]"),0),"")</f>
        <v>0</v>
      </c>
      <c r="AQ10" s="69" cm="1">
        <f t="array" aca="1" ref="AQ10" ca="1">IFERROR(IF(AND(INDIRECT("Mérföldkövek[@Kezdés]")&lt;=AQ$3,AQ$3&lt;=INDIRECT("Mérföldkövek[@Befejezés]"),NETWORKDAYS(AQ$3,AQ$3,0)), INDIRECT("Mérföldkövek[@[Humánerő]]"),0),"")</f>
        <v>0</v>
      </c>
      <c r="AR10" s="69" cm="1">
        <f t="array" aca="1" ref="AR10" ca="1">IFERROR(IF(AND(INDIRECT("Mérföldkövek[@Kezdés]")&lt;=AR$3,AR$3&lt;=INDIRECT("Mérföldkövek[@Befejezés]"),NETWORKDAYS(AR$3,AR$3,0)), INDIRECT("Mérföldkövek[@[Humánerő]]"),0),"")</f>
        <v>0</v>
      </c>
      <c r="AS10" s="69" cm="1">
        <f t="array" aca="1" ref="AS10" ca="1">IFERROR(IF(AND(INDIRECT("Mérföldkövek[@Kezdés]")&lt;=AS$3,AS$3&lt;=INDIRECT("Mérföldkövek[@Befejezés]"),NETWORKDAYS(AS$3,AS$3,0)), INDIRECT("Mérföldkövek[@[Humánerő]]"),0),"")</f>
        <v>0</v>
      </c>
      <c r="AT10" s="69" cm="1">
        <f t="array" aca="1" ref="AT10" ca="1">IFERROR(IF(AND(INDIRECT("Mérföldkövek[@Kezdés]")&lt;=AT$3,AT$3&lt;=INDIRECT("Mérföldkövek[@Befejezés]"),NETWORKDAYS(AT$3,AT$3,0)), INDIRECT("Mérföldkövek[@[Humánerő]]"),0),"")</f>
        <v>0</v>
      </c>
      <c r="AU10" s="69" cm="1">
        <f t="array" aca="1" ref="AU10" ca="1">IFERROR(IF(AND(INDIRECT("Mérföldkövek[@Kezdés]")&lt;=AU$3,AU$3&lt;=INDIRECT("Mérföldkövek[@Befejezés]"),NETWORKDAYS(AU$3,AU$3,0)), INDIRECT("Mérföldkövek[@[Humánerő]]"),0),"")</f>
        <v>0</v>
      </c>
      <c r="AV10" s="69" cm="1">
        <f t="array" aca="1" ref="AV10" ca="1">IFERROR(IF(AND(INDIRECT("Mérföldkövek[@Kezdés]")&lt;=AV$3,AV$3&lt;=INDIRECT("Mérföldkövek[@Befejezés]"),NETWORKDAYS(AV$3,AV$3,0)), INDIRECT("Mérföldkövek[@[Humánerő]]"),0),"")</f>
        <v>0</v>
      </c>
      <c r="AW10" s="69" cm="1">
        <f t="array" aca="1" ref="AW10" ca="1">IFERROR(IF(AND(INDIRECT("Mérföldkövek[@Kezdés]")&lt;=AW$3,AW$3&lt;=INDIRECT("Mérföldkövek[@Befejezés]"),NETWORKDAYS(AW$3,AW$3,0)), INDIRECT("Mérföldkövek[@[Humánerő]]"),0),"")</f>
        <v>0</v>
      </c>
      <c r="AX10" s="69" cm="1">
        <f t="array" aca="1" ref="AX10" ca="1">IFERROR(IF(AND(INDIRECT("Mérföldkövek[@Kezdés]")&lt;=AX$3,AX$3&lt;=INDIRECT("Mérföldkövek[@Befejezés]"),NETWORKDAYS(AX$3,AX$3,0)), INDIRECT("Mérföldkövek[@[Humánerő]]"),0),"")</f>
        <v>0</v>
      </c>
      <c r="AY10" s="69" cm="1">
        <f t="array" aca="1" ref="AY10" ca="1">IFERROR(IF(AND(INDIRECT("Mérföldkövek[@Kezdés]")&lt;=AY$3,AY$3&lt;=INDIRECT("Mérföldkövek[@Befejezés]"),NETWORKDAYS(AY$3,AY$3,0)), INDIRECT("Mérföldkövek[@[Humánerő]]"),0),"")</f>
        <v>0</v>
      </c>
      <c r="AZ10" s="69" cm="1">
        <f t="array" aca="1" ref="AZ10" ca="1">IFERROR(IF(AND(INDIRECT("Mérföldkövek[@Kezdés]")&lt;=AZ$3,AZ$3&lt;=INDIRECT("Mérföldkövek[@Befejezés]"),NETWORKDAYS(AZ$3,AZ$3,0)), INDIRECT("Mérföldkövek[@[Humánerő]]"),0),"")</f>
        <v>0</v>
      </c>
      <c r="BA10" s="69" cm="1">
        <f t="array" aca="1" ref="BA10" ca="1">IFERROR(IF(AND(INDIRECT("Mérföldkövek[@Kezdés]")&lt;=BA$3,BA$3&lt;=INDIRECT("Mérföldkövek[@Befejezés]"),NETWORKDAYS(BA$3,BA$3,0)), INDIRECT("Mérföldkövek[@[Humánerő]]"),0),"")</f>
        <v>0</v>
      </c>
    </row>
    <row r="11" spans="1:53" x14ac:dyDescent="0.3">
      <c r="A11" s="78" t="str">
        <f>IFERROR(Mérföldkövek[[#This Row],[Feladat ID]],"")</f>
        <v>ProjektSzám-GyI-E.05</v>
      </c>
      <c r="B11" s="70" t="str">
        <f>IFERROR(Mérföldkövek[[#This Row],[Feladat leírás]],"")</f>
        <v>Meghajtón a mappa előkészítése</v>
      </c>
      <c r="C11" s="71">
        <f ca="1">IFERROR(Mérföldkövek[[#This Row],[Kezdés]],"")</f>
        <v>45825</v>
      </c>
      <c r="D11" s="71">
        <f ca="1">IFERROR(Mérföldkövek[[#This Row],[Befejezés]],"")</f>
        <v>45825</v>
      </c>
      <c r="E11" s="70" t="str">
        <f>IFERROR(Mérföldkövek[[#This Row],[Kockázat]],"")</f>
        <v>Terv szerint</v>
      </c>
      <c r="F11" s="70" t="str">
        <f>IFERROR(Mérföldkövek[[#This Row],[Részleg 02]],"")</f>
        <v>Gyártás Iroda</v>
      </c>
      <c r="G11" s="70" t="str">
        <f>IFERROR(Mérföldkövek[[#This Row],[Részleg 01]],"")</f>
        <v>Műszaki tervezés</v>
      </c>
      <c r="H11" s="82">
        <f>IFERROR(Mérföldkövek[[#This Row],[Volumen]],"")</f>
        <v>1</v>
      </c>
      <c r="I11" s="70">
        <f>IFERROR(Mérföldkövek[[#This Row],[Humánerő]],"")</f>
        <v>1</v>
      </c>
      <c r="J11" s="80">
        <f>IFERROR(Mérföldkövek[[#This Row],[Egység idő]],"")</f>
        <v>4.1666666666666664E-2</v>
      </c>
      <c r="K11" s="80">
        <f>IFERROR(Mérföldkövek[[#This Row],[Tervezett Munkaidő]],"")</f>
        <v>4.1666666666666664E-2</v>
      </c>
      <c r="L11" s="69" cm="1">
        <f t="array" aca="1" ref="L11" ca="1">IFERROR(IF(AND(INDIRECT("Mérföldkövek[@Kezdés]")&lt;=L$3,L$3&lt;=INDIRECT("Mérföldkövek[@Befejezés]"),NETWORKDAYS(L$3,L$3,0)), INDIRECT("Mérföldkövek[@[Humánerő]]"),0),"")</f>
        <v>0</v>
      </c>
      <c r="M11" s="69" cm="1">
        <f t="array" aca="1" ref="M11" ca="1">IFERROR(IF(AND(INDIRECT("Mérföldkövek[@Kezdés]")&lt;=M$3,M$3&lt;=INDIRECT("Mérföldkövek[@Befejezés]"),NETWORKDAYS(M$3,M$3,0)), INDIRECT("Mérföldkövek[@[Humánerő]]"),0),"")</f>
        <v>0</v>
      </c>
      <c r="N11" s="69" cm="1">
        <f t="array" aca="1" ref="N11" ca="1">IFERROR(IF(AND(INDIRECT("Mérföldkövek[@Kezdés]")&lt;=N$3,N$3&lt;=INDIRECT("Mérföldkövek[@Befejezés]"),NETWORKDAYS(N$3,N$3,0)), INDIRECT("Mérföldkövek[@[Humánerő]]"),0),"")</f>
        <v>1</v>
      </c>
      <c r="O11" s="69" cm="1">
        <f t="array" aca="1" ref="O11" ca="1">IFERROR(IF(AND(INDIRECT("Mérföldkövek[@Kezdés]")&lt;=O$3,O$3&lt;=INDIRECT("Mérföldkövek[@Befejezés]"),NETWORKDAYS(O$3,O$3,0)), INDIRECT("Mérföldkövek[@[Humánerő]]"),0),"")</f>
        <v>0</v>
      </c>
      <c r="P11" s="69" cm="1">
        <f t="array" aca="1" ref="P11" ca="1">IFERROR(IF(AND(INDIRECT("Mérföldkövek[@Kezdés]")&lt;=P$3,P$3&lt;=INDIRECT("Mérföldkövek[@Befejezés]"),NETWORKDAYS(P$3,P$3,0)), INDIRECT("Mérföldkövek[@[Humánerő]]"),0),"")</f>
        <v>0</v>
      </c>
      <c r="Q11" s="69" cm="1">
        <f t="array" aca="1" ref="Q11" ca="1">IFERROR(IF(AND(INDIRECT("Mérföldkövek[@Kezdés]")&lt;=Q$3,Q$3&lt;=INDIRECT("Mérföldkövek[@Befejezés]"),NETWORKDAYS(Q$3,Q$3,0)), INDIRECT("Mérföldkövek[@[Humánerő]]"),0),"")</f>
        <v>0</v>
      </c>
      <c r="R11" s="69" cm="1">
        <f t="array" aca="1" ref="R11" ca="1">IFERROR(IF(AND(INDIRECT("Mérföldkövek[@Kezdés]")&lt;=R$3,R$3&lt;=INDIRECT("Mérföldkövek[@Befejezés]"),NETWORKDAYS(R$3,R$3,0)), INDIRECT("Mérföldkövek[@[Humánerő]]"),0),"")</f>
        <v>0</v>
      </c>
      <c r="S11" s="69" cm="1">
        <f t="array" aca="1" ref="S11" ca="1">IFERROR(IF(AND(INDIRECT("Mérföldkövek[@Kezdés]")&lt;=S$3,S$3&lt;=INDIRECT("Mérföldkövek[@Befejezés]"),NETWORKDAYS(S$3,S$3,0)), INDIRECT("Mérföldkövek[@[Humánerő]]"),0),"")</f>
        <v>0</v>
      </c>
      <c r="T11" s="69" cm="1">
        <f t="array" aca="1" ref="T11" ca="1">IFERROR(IF(AND(INDIRECT("Mérföldkövek[@Kezdés]")&lt;=T$3,T$3&lt;=INDIRECT("Mérföldkövek[@Befejezés]"),NETWORKDAYS(T$3,T$3,0)), INDIRECT("Mérföldkövek[@[Humánerő]]"),0),"")</f>
        <v>0</v>
      </c>
      <c r="U11" s="69" cm="1">
        <f t="array" aca="1" ref="U11" ca="1">IFERROR(IF(AND(INDIRECT("Mérföldkövek[@Kezdés]")&lt;=U$3,U$3&lt;=INDIRECT("Mérföldkövek[@Befejezés]"),NETWORKDAYS(U$3,U$3,0)), INDIRECT("Mérföldkövek[@[Humánerő]]"),0),"")</f>
        <v>0</v>
      </c>
      <c r="V11" s="69" cm="1">
        <f t="array" aca="1" ref="V11" ca="1">IFERROR(IF(AND(INDIRECT("Mérföldkövek[@Kezdés]")&lt;=V$3,V$3&lt;=INDIRECT("Mérföldkövek[@Befejezés]"),NETWORKDAYS(V$3,V$3,0)), INDIRECT("Mérföldkövek[@[Humánerő]]"),0),"")</f>
        <v>0</v>
      </c>
      <c r="W11" s="69" cm="1">
        <f t="array" aca="1" ref="W11" ca="1">IFERROR(IF(AND(INDIRECT("Mérföldkövek[@Kezdés]")&lt;=W$3,W$3&lt;=INDIRECT("Mérföldkövek[@Befejezés]"),NETWORKDAYS(W$3,W$3,0)), INDIRECT("Mérföldkövek[@[Humánerő]]"),0),"")</f>
        <v>0</v>
      </c>
      <c r="X11" s="69" cm="1">
        <f t="array" aca="1" ref="X11" ca="1">IFERROR(IF(AND(INDIRECT("Mérföldkövek[@Kezdés]")&lt;=X$3,X$3&lt;=INDIRECT("Mérföldkövek[@Befejezés]"),NETWORKDAYS(X$3,X$3,0)), INDIRECT("Mérföldkövek[@[Humánerő]]"),0),"")</f>
        <v>0</v>
      </c>
      <c r="Y11" s="69" cm="1">
        <f t="array" aca="1" ref="Y11" ca="1">IFERROR(IF(AND(INDIRECT("Mérföldkövek[@Kezdés]")&lt;=Y$3,Y$3&lt;=INDIRECT("Mérföldkövek[@Befejezés]"),NETWORKDAYS(Y$3,Y$3,0)), INDIRECT("Mérföldkövek[@[Humánerő]]"),0),"")</f>
        <v>0</v>
      </c>
      <c r="Z11" s="69" cm="1">
        <f t="array" aca="1" ref="Z11" ca="1">IFERROR(IF(AND(INDIRECT("Mérföldkövek[@Kezdés]")&lt;=Z$3,Z$3&lt;=INDIRECT("Mérföldkövek[@Befejezés]"),NETWORKDAYS(Z$3,Z$3,0)), INDIRECT("Mérföldkövek[@[Humánerő]]"),0),"")</f>
        <v>0</v>
      </c>
      <c r="AA11" s="69" cm="1">
        <f t="array" aca="1" ref="AA11" ca="1">IFERROR(IF(AND(INDIRECT("Mérföldkövek[@Kezdés]")&lt;=AA$3,AA$3&lt;=INDIRECT("Mérföldkövek[@Befejezés]"),NETWORKDAYS(AA$3,AA$3,0)), INDIRECT("Mérföldkövek[@[Humánerő]]"),0),"")</f>
        <v>0</v>
      </c>
      <c r="AB11" s="69" cm="1">
        <f t="array" aca="1" ref="AB11" ca="1">IFERROR(IF(AND(INDIRECT("Mérföldkövek[@Kezdés]")&lt;=AB$3,AB$3&lt;=INDIRECT("Mérföldkövek[@Befejezés]"),NETWORKDAYS(AB$3,AB$3,0)), INDIRECT("Mérföldkövek[@[Humánerő]]"),0),"")</f>
        <v>0</v>
      </c>
      <c r="AC11" s="69" cm="1">
        <f t="array" aca="1" ref="AC11" ca="1">IFERROR(IF(AND(INDIRECT("Mérföldkövek[@Kezdés]")&lt;=AC$3,AC$3&lt;=INDIRECT("Mérföldkövek[@Befejezés]"),NETWORKDAYS(AC$3,AC$3,0)), INDIRECT("Mérföldkövek[@[Humánerő]]"),0),"")</f>
        <v>0</v>
      </c>
      <c r="AD11" s="69" cm="1">
        <f t="array" aca="1" ref="AD11" ca="1">IFERROR(IF(AND(INDIRECT("Mérföldkövek[@Kezdés]")&lt;=AD$3,AD$3&lt;=INDIRECT("Mérföldkövek[@Befejezés]"),NETWORKDAYS(AD$3,AD$3,0)), INDIRECT("Mérföldkövek[@[Humánerő]]"),0),"")</f>
        <v>0</v>
      </c>
      <c r="AE11" s="69" cm="1">
        <f t="array" aca="1" ref="AE11" ca="1">IFERROR(IF(AND(INDIRECT("Mérföldkövek[@Kezdés]")&lt;=AE$3,AE$3&lt;=INDIRECT("Mérföldkövek[@Befejezés]"),NETWORKDAYS(AE$3,AE$3,0)), INDIRECT("Mérföldkövek[@[Humánerő]]"),0),"")</f>
        <v>0</v>
      </c>
      <c r="AF11" s="69" cm="1">
        <f t="array" aca="1" ref="AF11" ca="1">IFERROR(IF(AND(INDIRECT("Mérföldkövek[@Kezdés]")&lt;=AF$3,AF$3&lt;=INDIRECT("Mérföldkövek[@Befejezés]"),NETWORKDAYS(AF$3,AF$3,0)), INDIRECT("Mérföldkövek[@[Humánerő]]"),0),"")</f>
        <v>0</v>
      </c>
      <c r="AG11" s="69" cm="1">
        <f t="array" aca="1" ref="AG11" ca="1">IFERROR(IF(AND(INDIRECT("Mérföldkövek[@Kezdés]")&lt;=AG$3,AG$3&lt;=INDIRECT("Mérföldkövek[@Befejezés]"),NETWORKDAYS(AG$3,AG$3,0)), INDIRECT("Mérföldkövek[@[Humánerő]]"),0),"")</f>
        <v>0</v>
      </c>
      <c r="AH11" s="69" cm="1">
        <f t="array" aca="1" ref="AH11" ca="1">IFERROR(IF(AND(INDIRECT("Mérföldkövek[@Kezdés]")&lt;=AH$3,AH$3&lt;=INDIRECT("Mérföldkövek[@Befejezés]"),NETWORKDAYS(AH$3,AH$3,0)), INDIRECT("Mérföldkövek[@[Humánerő]]"),0),"")</f>
        <v>0</v>
      </c>
      <c r="AI11" s="69" cm="1">
        <f t="array" aca="1" ref="AI11" ca="1">IFERROR(IF(AND(INDIRECT("Mérföldkövek[@Kezdés]")&lt;=AI$3,AI$3&lt;=INDIRECT("Mérföldkövek[@Befejezés]"),NETWORKDAYS(AI$3,AI$3,0)), INDIRECT("Mérföldkövek[@[Humánerő]]"),0),"")</f>
        <v>0</v>
      </c>
      <c r="AJ11" s="69" cm="1">
        <f t="array" aca="1" ref="AJ11" ca="1">IFERROR(IF(AND(INDIRECT("Mérföldkövek[@Kezdés]")&lt;=AJ$3,AJ$3&lt;=INDIRECT("Mérföldkövek[@Befejezés]"),NETWORKDAYS(AJ$3,AJ$3,0)), INDIRECT("Mérföldkövek[@[Humánerő]]"),0),"")</f>
        <v>0</v>
      </c>
      <c r="AK11" s="69" cm="1">
        <f t="array" aca="1" ref="AK11" ca="1">IFERROR(IF(AND(INDIRECT("Mérföldkövek[@Kezdés]")&lt;=AK$3,AK$3&lt;=INDIRECT("Mérföldkövek[@Befejezés]"),NETWORKDAYS(AK$3,AK$3,0)), INDIRECT("Mérföldkövek[@[Humánerő]]"),0),"")</f>
        <v>0</v>
      </c>
      <c r="AL11" s="69" cm="1">
        <f t="array" aca="1" ref="AL11" ca="1">IFERROR(IF(AND(INDIRECT("Mérföldkövek[@Kezdés]")&lt;=AL$3,AL$3&lt;=INDIRECT("Mérföldkövek[@Befejezés]"),NETWORKDAYS(AL$3,AL$3,0)), INDIRECT("Mérföldkövek[@[Humánerő]]"),0),"")</f>
        <v>0</v>
      </c>
      <c r="AM11" s="69" cm="1">
        <f t="array" aca="1" ref="AM11" ca="1">IFERROR(IF(AND(INDIRECT("Mérföldkövek[@Kezdés]")&lt;=AM$3,AM$3&lt;=INDIRECT("Mérföldkövek[@Befejezés]"),NETWORKDAYS(AM$3,AM$3,0)), INDIRECT("Mérföldkövek[@[Humánerő]]"),0),"")</f>
        <v>0</v>
      </c>
      <c r="AN11" s="69" cm="1">
        <f t="array" aca="1" ref="AN11" ca="1">IFERROR(IF(AND(INDIRECT("Mérföldkövek[@Kezdés]")&lt;=AN$3,AN$3&lt;=INDIRECT("Mérföldkövek[@Befejezés]"),NETWORKDAYS(AN$3,AN$3,0)), INDIRECT("Mérföldkövek[@[Humánerő]]"),0),"")</f>
        <v>0</v>
      </c>
      <c r="AO11" s="69" cm="1">
        <f t="array" aca="1" ref="AO11" ca="1">IFERROR(IF(AND(INDIRECT("Mérföldkövek[@Kezdés]")&lt;=AO$3,AO$3&lt;=INDIRECT("Mérföldkövek[@Befejezés]"),NETWORKDAYS(AO$3,AO$3,0)), INDIRECT("Mérföldkövek[@[Humánerő]]"),0),"")</f>
        <v>0</v>
      </c>
      <c r="AP11" s="69" cm="1">
        <f t="array" aca="1" ref="AP11" ca="1">IFERROR(IF(AND(INDIRECT("Mérföldkövek[@Kezdés]")&lt;=AP$3,AP$3&lt;=INDIRECT("Mérföldkövek[@Befejezés]"),NETWORKDAYS(AP$3,AP$3,0)), INDIRECT("Mérföldkövek[@[Humánerő]]"),0),"")</f>
        <v>0</v>
      </c>
      <c r="AQ11" s="69" cm="1">
        <f t="array" aca="1" ref="AQ11" ca="1">IFERROR(IF(AND(INDIRECT("Mérföldkövek[@Kezdés]")&lt;=AQ$3,AQ$3&lt;=INDIRECT("Mérföldkövek[@Befejezés]"),NETWORKDAYS(AQ$3,AQ$3,0)), INDIRECT("Mérföldkövek[@[Humánerő]]"),0),"")</f>
        <v>0</v>
      </c>
      <c r="AR11" s="69" cm="1">
        <f t="array" aca="1" ref="AR11" ca="1">IFERROR(IF(AND(INDIRECT("Mérföldkövek[@Kezdés]")&lt;=AR$3,AR$3&lt;=INDIRECT("Mérföldkövek[@Befejezés]"),NETWORKDAYS(AR$3,AR$3,0)), INDIRECT("Mérföldkövek[@[Humánerő]]"),0),"")</f>
        <v>0</v>
      </c>
      <c r="AS11" s="69" cm="1">
        <f t="array" aca="1" ref="AS11" ca="1">IFERROR(IF(AND(INDIRECT("Mérföldkövek[@Kezdés]")&lt;=AS$3,AS$3&lt;=INDIRECT("Mérföldkövek[@Befejezés]"),NETWORKDAYS(AS$3,AS$3,0)), INDIRECT("Mérföldkövek[@[Humánerő]]"),0),"")</f>
        <v>0</v>
      </c>
      <c r="AT11" s="69" cm="1">
        <f t="array" aca="1" ref="AT11" ca="1">IFERROR(IF(AND(INDIRECT("Mérföldkövek[@Kezdés]")&lt;=AT$3,AT$3&lt;=INDIRECT("Mérföldkövek[@Befejezés]"),NETWORKDAYS(AT$3,AT$3,0)), INDIRECT("Mérföldkövek[@[Humánerő]]"),0),"")</f>
        <v>0</v>
      </c>
      <c r="AU11" s="69" cm="1">
        <f t="array" aca="1" ref="AU11" ca="1">IFERROR(IF(AND(INDIRECT("Mérföldkövek[@Kezdés]")&lt;=AU$3,AU$3&lt;=INDIRECT("Mérföldkövek[@Befejezés]"),NETWORKDAYS(AU$3,AU$3,0)), INDIRECT("Mérföldkövek[@[Humánerő]]"),0),"")</f>
        <v>0</v>
      </c>
      <c r="AV11" s="69" cm="1">
        <f t="array" aca="1" ref="AV11" ca="1">IFERROR(IF(AND(INDIRECT("Mérföldkövek[@Kezdés]")&lt;=AV$3,AV$3&lt;=INDIRECT("Mérföldkövek[@Befejezés]"),NETWORKDAYS(AV$3,AV$3,0)), INDIRECT("Mérföldkövek[@[Humánerő]]"),0),"")</f>
        <v>0</v>
      </c>
      <c r="AW11" s="69" cm="1">
        <f t="array" aca="1" ref="AW11" ca="1">IFERROR(IF(AND(INDIRECT("Mérföldkövek[@Kezdés]")&lt;=AW$3,AW$3&lt;=INDIRECT("Mérföldkövek[@Befejezés]"),NETWORKDAYS(AW$3,AW$3,0)), INDIRECT("Mérföldkövek[@[Humánerő]]"),0),"")</f>
        <v>0</v>
      </c>
      <c r="AX11" s="69" cm="1">
        <f t="array" aca="1" ref="AX11" ca="1">IFERROR(IF(AND(INDIRECT("Mérföldkövek[@Kezdés]")&lt;=AX$3,AX$3&lt;=INDIRECT("Mérföldkövek[@Befejezés]"),NETWORKDAYS(AX$3,AX$3,0)), INDIRECT("Mérföldkövek[@[Humánerő]]"),0),"")</f>
        <v>0</v>
      </c>
      <c r="AY11" s="69" cm="1">
        <f t="array" aca="1" ref="AY11" ca="1">IFERROR(IF(AND(INDIRECT("Mérföldkövek[@Kezdés]")&lt;=AY$3,AY$3&lt;=INDIRECT("Mérföldkövek[@Befejezés]"),NETWORKDAYS(AY$3,AY$3,0)), INDIRECT("Mérföldkövek[@[Humánerő]]"),0),"")</f>
        <v>0</v>
      </c>
      <c r="AZ11" s="69" cm="1">
        <f t="array" aca="1" ref="AZ11" ca="1">IFERROR(IF(AND(INDIRECT("Mérföldkövek[@Kezdés]")&lt;=AZ$3,AZ$3&lt;=INDIRECT("Mérföldkövek[@Befejezés]"),NETWORKDAYS(AZ$3,AZ$3,0)), INDIRECT("Mérföldkövek[@[Humánerő]]"),0),"")</f>
        <v>0</v>
      </c>
      <c r="BA11" s="69" cm="1">
        <f t="array" aca="1" ref="BA11" ca="1">IFERROR(IF(AND(INDIRECT("Mérföldkövek[@Kezdés]")&lt;=BA$3,BA$3&lt;=INDIRECT("Mérföldkövek[@Befejezés]"),NETWORKDAYS(BA$3,BA$3,0)), INDIRECT("Mérföldkövek[@[Humánerő]]"),0),"")</f>
        <v>0</v>
      </c>
    </row>
    <row r="12" spans="1:53" x14ac:dyDescent="0.3">
      <c r="A12" s="78" t="str">
        <f>IFERROR(Mérföldkövek[[#This Row],[Feladat ID]],"")</f>
        <v>ProjektSzám-GyI-E.06</v>
      </c>
      <c r="B12" s="70" t="str">
        <f>IFERROR(Mérföldkövek[[#This Row],[Feladat leírás]],"")</f>
        <v>Kiíróba átvezetés</v>
      </c>
      <c r="C12" s="71">
        <f ca="1">IFERROR(Mérföldkövek[[#This Row],[Kezdés]],"")</f>
        <v>45825</v>
      </c>
      <c r="D12" s="71">
        <f ca="1">IFERROR(Mérföldkövek[[#This Row],[Befejezés]],"")</f>
        <v>45825</v>
      </c>
      <c r="E12" s="70" t="str">
        <f>IFERROR(Mérföldkövek[[#This Row],[Kockázat]],"")</f>
        <v>Terv szerint</v>
      </c>
      <c r="F12" s="70" t="str">
        <f>IFERROR(Mérföldkövek[[#This Row],[Részleg 02]],"")</f>
        <v>Gyártás Iroda</v>
      </c>
      <c r="G12" s="70" t="str">
        <f>IFERROR(Mérföldkövek[[#This Row],[Részleg 01]],"")</f>
        <v>Műszaki tervezés</v>
      </c>
      <c r="H12" s="82">
        <f>IFERROR(Mérföldkövek[[#This Row],[Volumen]],"")</f>
        <v>1</v>
      </c>
      <c r="I12" s="70">
        <f>IFERROR(Mérföldkövek[[#This Row],[Humánerő]],"")</f>
        <v>1</v>
      </c>
      <c r="J12" s="80">
        <f>IFERROR(Mérföldkövek[[#This Row],[Egység idő]],"")</f>
        <v>4.1666666666666664E-2</v>
      </c>
      <c r="K12" s="80">
        <f>IFERROR(Mérföldkövek[[#This Row],[Tervezett Munkaidő]],"")</f>
        <v>4.1666666666666664E-2</v>
      </c>
      <c r="L12" s="69" cm="1">
        <f t="array" aca="1" ref="L12" ca="1">IFERROR(IF(AND(INDIRECT("Mérföldkövek[@Kezdés]")&lt;=L$3,L$3&lt;=INDIRECT("Mérföldkövek[@Befejezés]"),NETWORKDAYS(L$3,L$3,0)), INDIRECT("Mérföldkövek[@[Humánerő]]"),0),"")</f>
        <v>0</v>
      </c>
      <c r="M12" s="69" cm="1">
        <f t="array" aca="1" ref="M12" ca="1">IFERROR(IF(AND(INDIRECT("Mérföldkövek[@Kezdés]")&lt;=M$3,M$3&lt;=INDIRECT("Mérföldkövek[@Befejezés]"),NETWORKDAYS(M$3,M$3,0)), INDIRECT("Mérföldkövek[@[Humánerő]]"),0),"")</f>
        <v>0</v>
      </c>
      <c r="N12" s="69" cm="1">
        <f t="array" aca="1" ref="N12" ca="1">IFERROR(IF(AND(INDIRECT("Mérföldkövek[@Kezdés]")&lt;=N$3,N$3&lt;=INDIRECT("Mérföldkövek[@Befejezés]"),NETWORKDAYS(N$3,N$3,0)), INDIRECT("Mérföldkövek[@[Humánerő]]"),0),"")</f>
        <v>1</v>
      </c>
      <c r="O12" s="69" cm="1">
        <f t="array" aca="1" ref="O12" ca="1">IFERROR(IF(AND(INDIRECT("Mérföldkövek[@Kezdés]")&lt;=O$3,O$3&lt;=INDIRECT("Mérföldkövek[@Befejezés]"),NETWORKDAYS(O$3,O$3,0)), INDIRECT("Mérföldkövek[@[Humánerő]]"),0),"")</f>
        <v>0</v>
      </c>
      <c r="P12" s="69" cm="1">
        <f t="array" aca="1" ref="P12" ca="1">IFERROR(IF(AND(INDIRECT("Mérföldkövek[@Kezdés]")&lt;=P$3,P$3&lt;=INDIRECT("Mérföldkövek[@Befejezés]"),NETWORKDAYS(P$3,P$3,0)), INDIRECT("Mérföldkövek[@[Humánerő]]"),0),"")</f>
        <v>0</v>
      </c>
      <c r="Q12" s="69" cm="1">
        <f t="array" aca="1" ref="Q12" ca="1">IFERROR(IF(AND(INDIRECT("Mérföldkövek[@Kezdés]")&lt;=Q$3,Q$3&lt;=INDIRECT("Mérföldkövek[@Befejezés]"),NETWORKDAYS(Q$3,Q$3,0)), INDIRECT("Mérföldkövek[@[Humánerő]]"),0),"")</f>
        <v>0</v>
      </c>
      <c r="R12" s="69" cm="1">
        <f t="array" aca="1" ref="R12" ca="1">IFERROR(IF(AND(INDIRECT("Mérföldkövek[@Kezdés]")&lt;=R$3,R$3&lt;=INDIRECT("Mérföldkövek[@Befejezés]"),NETWORKDAYS(R$3,R$3,0)), INDIRECT("Mérföldkövek[@[Humánerő]]"),0),"")</f>
        <v>0</v>
      </c>
      <c r="S12" s="69" cm="1">
        <f t="array" aca="1" ref="S12" ca="1">IFERROR(IF(AND(INDIRECT("Mérföldkövek[@Kezdés]")&lt;=S$3,S$3&lt;=INDIRECT("Mérföldkövek[@Befejezés]"),NETWORKDAYS(S$3,S$3,0)), INDIRECT("Mérföldkövek[@[Humánerő]]"),0),"")</f>
        <v>0</v>
      </c>
      <c r="T12" s="69" cm="1">
        <f t="array" aca="1" ref="T12" ca="1">IFERROR(IF(AND(INDIRECT("Mérföldkövek[@Kezdés]")&lt;=T$3,T$3&lt;=INDIRECT("Mérföldkövek[@Befejezés]"),NETWORKDAYS(T$3,T$3,0)), INDIRECT("Mérföldkövek[@[Humánerő]]"),0),"")</f>
        <v>0</v>
      </c>
      <c r="U12" s="69" cm="1">
        <f t="array" aca="1" ref="U12" ca="1">IFERROR(IF(AND(INDIRECT("Mérföldkövek[@Kezdés]")&lt;=U$3,U$3&lt;=INDIRECT("Mérföldkövek[@Befejezés]"),NETWORKDAYS(U$3,U$3,0)), INDIRECT("Mérföldkövek[@[Humánerő]]"),0),"")</f>
        <v>0</v>
      </c>
      <c r="V12" s="69" cm="1">
        <f t="array" aca="1" ref="V12" ca="1">IFERROR(IF(AND(INDIRECT("Mérföldkövek[@Kezdés]")&lt;=V$3,V$3&lt;=INDIRECT("Mérföldkövek[@Befejezés]"),NETWORKDAYS(V$3,V$3,0)), INDIRECT("Mérföldkövek[@[Humánerő]]"),0),"")</f>
        <v>0</v>
      </c>
      <c r="W12" s="69" cm="1">
        <f t="array" aca="1" ref="W12" ca="1">IFERROR(IF(AND(INDIRECT("Mérföldkövek[@Kezdés]")&lt;=W$3,W$3&lt;=INDIRECT("Mérföldkövek[@Befejezés]"),NETWORKDAYS(W$3,W$3,0)), INDIRECT("Mérföldkövek[@[Humánerő]]"),0),"")</f>
        <v>0</v>
      </c>
      <c r="X12" s="69" cm="1">
        <f t="array" aca="1" ref="X12" ca="1">IFERROR(IF(AND(INDIRECT("Mérföldkövek[@Kezdés]")&lt;=X$3,X$3&lt;=INDIRECT("Mérföldkövek[@Befejezés]"),NETWORKDAYS(X$3,X$3,0)), INDIRECT("Mérföldkövek[@[Humánerő]]"),0),"")</f>
        <v>0</v>
      </c>
      <c r="Y12" s="69" cm="1">
        <f t="array" aca="1" ref="Y12" ca="1">IFERROR(IF(AND(INDIRECT("Mérföldkövek[@Kezdés]")&lt;=Y$3,Y$3&lt;=INDIRECT("Mérföldkövek[@Befejezés]"),NETWORKDAYS(Y$3,Y$3,0)), INDIRECT("Mérföldkövek[@[Humánerő]]"),0),"")</f>
        <v>0</v>
      </c>
      <c r="Z12" s="69" cm="1">
        <f t="array" aca="1" ref="Z12" ca="1">IFERROR(IF(AND(INDIRECT("Mérföldkövek[@Kezdés]")&lt;=Z$3,Z$3&lt;=INDIRECT("Mérföldkövek[@Befejezés]"),NETWORKDAYS(Z$3,Z$3,0)), INDIRECT("Mérföldkövek[@[Humánerő]]"),0),"")</f>
        <v>0</v>
      </c>
      <c r="AA12" s="69" cm="1">
        <f t="array" aca="1" ref="AA12" ca="1">IFERROR(IF(AND(INDIRECT("Mérföldkövek[@Kezdés]")&lt;=AA$3,AA$3&lt;=INDIRECT("Mérföldkövek[@Befejezés]"),NETWORKDAYS(AA$3,AA$3,0)), INDIRECT("Mérföldkövek[@[Humánerő]]"),0),"")</f>
        <v>0</v>
      </c>
      <c r="AB12" s="69" cm="1">
        <f t="array" aca="1" ref="AB12" ca="1">IFERROR(IF(AND(INDIRECT("Mérföldkövek[@Kezdés]")&lt;=AB$3,AB$3&lt;=INDIRECT("Mérföldkövek[@Befejezés]"),NETWORKDAYS(AB$3,AB$3,0)), INDIRECT("Mérföldkövek[@[Humánerő]]"),0),"")</f>
        <v>0</v>
      </c>
      <c r="AC12" s="69" cm="1">
        <f t="array" aca="1" ref="AC12" ca="1">IFERROR(IF(AND(INDIRECT("Mérföldkövek[@Kezdés]")&lt;=AC$3,AC$3&lt;=INDIRECT("Mérföldkövek[@Befejezés]"),NETWORKDAYS(AC$3,AC$3,0)), INDIRECT("Mérföldkövek[@[Humánerő]]"),0),"")</f>
        <v>0</v>
      </c>
      <c r="AD12" s="69" cm="1">
        <f t="array" aca="1" ref="AD12" ca="1">IFERROR(IF(AND(INDIRECT("Mérföldkövek[@Kezdés]")&lt;=AD$3,AD$3&lt;=INDIRECT("Mérföldkövek[@Befejezés]"),NETWORKDAYS(AD$3,AD$3,0)), INDIRECT("Mérföldkövek[@[Humánerő]]"),0),"")</f>
        <v>0</v>
      </c>
      <c r="AE12" s="69" cm="1">
        <f t="array" aca="1" ref="AE12" ca="1">IFERROR(IF(AND(INDIRECT("Mérföldkövek[@Kezdés]")&lt;=AE$3,AE$3&lt;=INDIRECT("Mérföldkövek[@Befejezés]"),NETWORKDAYS(AE$3,AE$3,0)), INDIRECT("Mérföldkövek[@[Humánerő]]"),0),"")</f>
        <v>0</v>
      </c>
      <c r="AF12" s="69" cm="1">
        <f t="array" aca="1" ref="AF12" ca="1">IFERROR(IF(AND(INDIRECT("Mérföldkövek[@Kezdés]")&lt;=AF$3,AF$3&lt;=INDIRECT("Mérföldkövek[@Befejezés]"),NETWORKDAYS(AF$3,AF$3,0)), INDIRECT("Mérföldkövek[@[Humánerő]]"),0),"")</f>
        <v>0</v>
      </c>
      <c r="AG12" s="69" cm="1">
        <f t="array" aca="1" ref="AG12" ca="1">IFERROR(IF(AND(INDIRECT("Mérföldkövek[@Kezdés]")&lt;=AG$3,AG$3&lt;=INDIRECT("Mérföldkövek[@Befejezés]"),NETWORKDAYS(AG$3,AG$3,0)), INDIRECT("Mérföldkövek[@[Humánerő]]"),0),"")</f>
        <v>0</v>
      </c>
      <c r="AH12" s="69" cm="1">
        <f t="array" aca="1" ref="AH12" ca="1">IFERROR(IF(AND(INDIRECT("Mérföldkövek[@Kezdés]")&lt;=AH$3,AH$3&lt;=INDIRECT("Mérföldkövek[@Befejezés]"),NETWORKDAYS(AH$3,AH$3,0)), INDIRECT("Mérföldkövek[@[Humánerő]]"),0),"")</f>
        <v>0</v>
      </c>
      <c r="AI12" s="69" cm="1">
        <f t="array" aca="1" ref="AI12" ca="1">IFERROR(IF(AND(INDIRECT("Mérföldkövek[@Kezdés]")&lt;=AI$3,AI$3&lt;=INDIRECT("Mérföldkövek[@Befejezés]"),NETWORKDAYS(AI$3,AI$3,0)), INDIRECT("Mérföldkövek[@[Humánerő]]"),0),"")</f>
        <v>0</v>
      </c>
      <c r="AJ12" s="69" cm="1">
        <f t="array" aca="1" ref="AJ12" ca="1">IFERROR(IF(AND(INDIRECT("Mérföldkövek[@Kezdés]")&lt;=AJ$3,AJ$3&lt;=INDIRECT("Mérföldkövek[@Befejezés]"),NETWORKDAYS(AJ$3,AJ$3,0)), INDIRECT("Mérföldkövek[@[Humánerő]]"),0),"")</f>
        <v>0</v>
      </c>
      <c r="AK12" s="69" cm="1">
        <f t="array" aca="1" ref="AK12" ca="1">IFERROR(IF(AND(INDIRECT("Mérföldkövek[@Kezdés]")&lt;=AK$3,AK$3&lt;=INDIRECT("Mérföldkövek[@Befejezés]"),NETWORKDAYS(AK$3,AK$3,0)), INDIRECT("Mérföldkövek[@[Humánerő]]"),0),"")</f>
        <v>0</v>
      </c>
      <c r="AL12" s="69" cm="1">
        <f t="array" aca="1" ref="AL12" ca="1">IFERROR(IF(AND(INDIRECT("Mérföldkövek[@Kezdés]")&lt;=AL$3,AL$3&lt;=INDIRECT("Mérföldkövek[@Befejezés]"),NETWORKDAYS(AL$3,AL$3,0)), INDIRECT("Mérföldkövek[@[Humánerő]]"),0),"")</f>
        <v>0</v>
      </c>
      <c r="AM12" s="69" cm="1">
        <f t="array" aca="1" ref="AM12" ca="1">IFERROR(IF(AND(INDIRECT("Mérföldkövek[@Kezdés]")&lt;=AM$3,AM$3&lt;=INDIRECT("Mérföldkövek[@Befejezés]"),NETWORKDAYS(AM$3,AM$3,0)), INDIRECT("Mérföldkövek[@[Humánerő]]"),0),"")</f>
        <v>0</v>
      </c>
      <c r="AN12" s="69" cm="1">
        <f t="array" aca="1" ref="AN12" ca="1">IFERROR(IF(AND(INDIRECT("Mérföldkövek[@Kezdés]")&lt;=AN$3,AN$3&lt;=INDIRECT("Mérföldkövek[@Befejezés]"),NETWORKDAYS(AN$3,AN$3,0)), INDIRECT("Mérföldkövek[@[Humánerő]]"),0),"")</f>
        <v>0</v>
      </c>
      <c r="AO12" s="69" cm="1">
        <f t="array" aca="1" ref="AO12" ca="1">IFERROR(IF(AND(INDIRECT("Mérföldkövek[@Kezdés]")&lt;=AO$3,AO$3&lt;=INDIRECT("Mérföldkövek[@Befejezés]"),NETWORKDAYS(AO$3,AO$3,0)), INDIRECT("Mérföldkövek[@[Humánerő]]"),0),"")</f>
        <v>0</v>
      </c>
      <c r="AP12" s="69" cm="1">
        <f t="array" aca="1" ref="AP12" ca="1">IFERROR(IF(AND(INDIRECT("Mérföldkövek[@Kezdés]")&lt;=AP$3,AP$3&lt;=INDIRECT("Mérföldkövek[@Befejezés]"),NETWORKDAYS(AP$3,AP$3,0)), INDIRECT("Mérföldkövek[@[Humánerő]]"),0),"")</f>
        <v>0</v>
      </c>
      <c r="AQ12" s="69" cm="1">
        <f t="array" aca="1" ref="AQ12" ca="1">IFERROR(IF(AND(INDIRECT("Mérföldkövek[@Kezdés]")&lt;=AQ$3,AQ$3&lt;=INDIRECT("Mérföldkövek[@Befejezés]"),NETWORKDAYS(AQ$3,AQ$3,0)), INDIRECT("Mérföldkövek[@[Humánerő]]"),0),"")</f>
        <v>0</v>
      </c>
      <c r="AR12" s="69" cm="1">
        <f t="array" aca="1" ref="AR12" ca="1">IFERROR(IF(AND(INDIRECT("Mérföldkövek[@Kezdés]")&lt;=AR$3,AR$3&lt;=INDIRECT("Mérföldkövek[@Befejezés]"),NETWORKDAYS(AR$3,AR$3,0)), INDIRECT("Mérföldkövek[@[Humánerő]]"),0),"")</f>
        <v>0</v>
      </c>
      <c r="AS12" s="69" cm="1">
        <f t="array" aca="1" ref="AS12" ca="1">IFERROR(IF(AND(INDIRECT("Mérföldkövek[@Kezdés]")&lt;=AS$3,AS$3&lt;=INDIRECT("Mérföldkövek[@Befejezés]"),NETWORKDAYS(AS$3,AS$3,0)), INDIRECT("Mérföldkövek[@[Humánerő]]"),0),"")</f>
        <v>0</v>
      </c>
      <c r="AT12" s="69" cm="1">
        <f t="array" aca="1" ref="AT12" ca="1">IFERROR(IF(AND(INDIRECT("Mérföldkövek[@Kezdés]")&lt;=AT$3,AT$3&lt;=INDIRECT("Mérföldkövek[@Befejezés]"),NETWORKDAYS(AT$3,AT$3,0)), INDIRECT("Mérföldkövek[@[Humánerő]]"),0),"")</f>
        <v>0</v>
      </c>
      <c r="AU12" s="69" cm="1">
        <f t="array" aca="1" ref="AU12" ca="1">IFERROR(IF(AND(INDIRECT("Mérföldkövek[@Kezdés]")&lt;=AU$3,AU$3&lt;=INDIRECT("Mérföldkövek[@Befejezés]"),NETWORKDAYS(AU$3,AU$3,0)), INDIRECT("Mérföldkövek[@[Humánerő]]"),0),"")</f>
        <v>0</v>
      </c>
      <c r="AV12" s="69" cm="1">
        <f t="array" aca="1" ref="AV12" ca="1">IFERROR(IF(AND(INDIRECT("Mérföldkövek[@Kezdés]")&lt;=AV$3,AV$3&lt;=INDIRECT("Mérföldkövek[@Befejezés]"),NETWORKDAYS(AV$3,AV$3,0)), INDIRECT("Mérföldkövek[@[Humánerő]]"),0),"")</f>
        <v>0</v>
      </c>
      <c r="AW12" s="69" cm="1">
        <f t="array" aca="1" ref="AW12" ca="1">IFERROR(IF(AND(INDIRECT("Mérföldkövek[@Kezdés]")&lt;=AW$3,AW$3&lt;=INDIRECT("Mérföldkövek[@Befejezés]"),NETWORKDAYS(AW$3,AW$3,0)), INDIRECT("Mérföldkövek[@[Humánerő]]"),0),"")</f>
        <v>0</v>
      </c>
      <c r="AX12" s="69" cm="1">
        <f t="array" aca="1" ref="AX12" ca="1">IFERROR(IF(AND(INDIRECT("Mérföldkövek[@Kezdés]")&lt;=AX$3,AX$3&lt;=INDIRECT("Mérföldkövek[@Befejezés]"),NETWORKDAYS(AX$3,AX$3,0)), INDIRECT("Mérföldkövek[@[Humánerő]]"),0),"")</f>
        <v>0</v>
      </c>
      <c r="AY12" s="69" cm="1">
        <f t="array" aca="1" ref="AY12" ca="1">IFERROR(IF(AND(INDIRECT("Mérföldkövek[@Kezdés]")&lt;=AY$3,AY$3&lt;=INDIRECT("Mérföldkövek[@Befejezés]"),NETWORKDAYS(AY$3,AY$3,0)), INDIRECT("Mérföldkövek[@[Humánerő]]"),0),"")</f>
        <v>0</v>
      </c>
      <c r="AZ12" s="69" cm="1">
        <f t="array" aca="1" ref="AZ12" ca="1">IFERROR(IF(AND(INDIRECT("Mérföldkövek[@Kezdés]")&lt;=AZ$3,AZ$3&lt;=INDIRECT("Mérföldkövek[@Befejezés]"),NETWORKDAYS(AZ$3,AZ$3,0)), INDIRECT("Mérföldkövek[@[Humánerő]]"),0),"")</f>
        <v>0</v>
      </c>
      <c r="BA12" s="69" cm="1">
        <f t="array" aca="1" ref="BA12" ca="1">IFERROR(IF(AND(INDIRECT("Mérföldkövek[@Kezdés]")&lt;=BA$3,BA$3&lt;=INDIRECT("Mérföldkövek[@Befejezés]"),NETWORKDAYS(BA$3,BA$3,0)), INDIRECT("Mérföldkövek[@[Humánerő]]"),0),"")</f>
        <v>0</v>
      </c>
    </row>
    <row r="13" spans="1:53" x14ac:dyDescent="0.3">
      <c r="A13" s="78" t="str">
        <f>IFERROR(Mérföldkövek[[#This Row],[Feladat ID]],"")</f>
        <v>ProjektSzám-GyI-E.07</v>
      </c>
      <c r="B13" s="70" t="str">
        <f>IFERROR(Mérföldkövek[[#This Row],[Feladat leírás]],"")</f>
        <v>Kiíró elenőrzése</v>
      </c>
      <c r="C13" s="71">
        <f ca="1">IFERROR(Mérföldkövek[[#This Row],[Kezdés]],"")</f>
        <v>45826</v>
      </c>
      <c r="D13" s="71">
        <f ca="1">IFERROR(Mérföldkövek[[#This Row],[Befejezés]],"")</f>
        <v>45826</v>
      </c>
      <c r="E13" s="70" t="str">
        <f>IFERROR(Mérföldkövek[[#This Row],[Kockázat]],"")</f>
        <v>Terv szerint</v>
      </c>
      <c r="F13" s="70" t="str">
        <f>IFERROR(Mérföldkövek[[#This Row],[Részleg 02]],"")</f>
        <v>Gyártás Iroda</v>
      </c>
      <c r="G13" s="70" t="str">
        <f>IFERROR(Mérföldkövek[[#This Row],[Részleg 01]],"")</f>
        <v>Műszaki tervezés</v>
      </c>
      <c r="H13" s="82">
        <f>IFERROR(Mérföldkövek[[#This Row],[Volumen]],"")</f>
        <v>1</v>
      </c>
      <c r="I13" s="70">
        <f>IFERROR(Mérföldkövek[[#This Row],[Humánerő]],"")</f>
        <v>1</v>
      </c>
      <c r="J13" s="80">
        <f>IFERROR(Mérföldkövek[[#This Row],[Egység idő]],"")</f>
        <v>4.1666666666666664E-2</v>
      </c>
      <c r="K13" s="80">
        <f>IFERROR(Mérföldkövek[[#This Row],[Tervezett Munkaidő]],"")</f>
        <v>4.1666666666666664E-2</v>
      </c>
      <c r="L13" s="69" cm="1">
        <f t="array" aca="1" ref="L13" ca="1">IFERROR(IF(AND(INDIRECT("Mérföldkövek[@Kezdés]")&lt;=L$3,L$3&lt;=INDIRECT("Mérföldkövek[@Befejezés]"),NETWORKDAYS(L$3,L$3,0)), INDIRECT("Mérföldkövek[@[Humánerő]]"),0),"")</f>
        <v>0</v>
      </c>
      <c r="M13" s="69" cm="1">
        <f t="array" aca="1" ref="M13" ca="1">IFERROR(IF(AND(INDIRECT("Mérföldkövek[@Kezdés]")&lt;=M$3,M$3&lt;=INDIRECT("Mérföldkövek[@Befejezés]"),NETWORKDAYS(M$3,M$3,0)), INDIRECT("Mérföldkövek[@[Humánerő]]"),0),"")</f>
        <v>0</v>
      </c>
      <c r="N13" s="69" cm="1">
        <f t="array" aca="1" ref="N13" ca="1">IFERROR(IF(AND(INDIRECT("Mérföldkövek[@Kezdés]")&lt;=N$3,N$3&lt;=INDIRECT("Mérföldkövek[@Befejezés]"),NETWORKDAYS(N$3,N$3,0)), INDIRECT("Mérföldkövek[@[Humánerő]]"),0),"")</f>
        <v>0</v>
      </c>
      <c r="O13" s="69" cm="1">
        <f t="array" aca="1" ref="O13" ca="1">IFERROR(IF(AND(INDIRECT("Mérföldkövek[@Kezdés]")&lt;=O$3,O$3&lt;=INDIRECT("Mérföldkövek[@Befejezés]"),NETWORKDAYS(O$3,O$3,0)), INDIRECT("Mérföldkövek[@[Humánerő]]"),0),"")</f>
        <v>1</v>
      </c>
      <c r="P13" s="69" cm="1">
        <f t="array" aca="1" ref="P13" ca="1">IFERROR(IF(AND(INDIRECT("Mérföldkövek[@Kezdés]")&lt;=P$3,P$3&lt;=INDIRECT("Mérföldkövek[@Befejezés]"),NETWORKDAYS(P$3,P$3,0)), INDIRECT("Mérföldkövek[@[Humánerő]]"),0),"")</f>
        <v>0</v>
      </c>
      <c r="Q13" s="69" cm="1">
        <f t="array" aca="1" ref="Q13" ca="1">IFERROR(IF(AND(INDIRECT("Mérföldkövek[@Kezdés]")&lt;=Q$3,Q$3&lt;=INDIRECT("Mérföldkövek[@Befejezés]"),NETWORKDAYS(Q$3,Q$3,0)), INDIRECT("Mérföldkövek[@[Humánerő]]"),0),"")</f>
        <v>0</v>
      </c>
      <c r="R13" s="69" cm="1">
        <f t="array" aca="1" ref="R13" ca="1">IFERROR(IF(AND(INDIRECT("Mérföldkövek[@Kezdés]")&lt;=R$3,R$3&lt;=INDIRECT("Mérföldkövek[@Befejezés]"),NETWORKDAYS(R$3,R$3,0)), INDIRECT("Mérföldkövek[@[Humánerő]]"),0),"")</f>
        <v>0</v>
      </c>
      <c r="S13" s="69" cm="1">
        <f t="array" aca="1" ref="S13" ca="1">IFERROR(IF(AND(INDIRECT("Mérföldkövek[@Kezdés]")&lt;=S$3,S$3&lt;=INDIRECT("Mérföldkövek[@Befejezés]"),NETWORKDAYS(S$3,S$3,0)), INDIRECT("Mérföldkövek[@[Humánerő]]"),0),"")</f>
        <v>0</v>
      </c>
      <c r="T13" s="69" cm="1">
        <f t="array" aca="1" ref="T13" ca="1">IFERROR(IF(AND(INDIRECT("Mérföldkövek[@Kezdés]")&lt;=T$3,T$3&lt;=INDIRECT("Mérföldkövek[@Befejezés]"),NETWORKDAYS(T$3,T$3,0)), INDIRECT("Mérföldkövek[@[Humánerő]]"),0),"")</f>
        <v>0</v>
      </c>
      <c r="U13" s="69" cm="1">
        <f t="array" aca="1" ref="U13" ca="1">IFERROR(IF(AND(INDIRECT("Mérföldkövek[@Kezdés]")&lt;=U$3,U$3&lt;=INDIRECT("Mérföldkövek[@Befejezés]"),NETWORKDAYS(U$3,U$3,0)), INDIRECT("Mérföldkövek[@[Humánerő]]"),0),"")</f>
        <v>0</v>
      </c>
      <c r="V13" s="69" cm="1">
        <f t="array" aca="1" ref="V13" ca="1">IFERROR(IF(AND(INDIRECT("Mérföldkövek[@Kezdés]")&lt;=V$3,V$3&lt;=INDIRECT("Mérföldkövek[@Befejezés]"),NETWORKDAYS(V$3,V$3,0)), INDIRECT("Mérföldkövek[@[Humánerő]]"),0),"")</f>
        <v>0</v>
      </c>
      <c r="W13" s="69" cm="1">
        <f t="array" aca="1" ref="W13" ca="1">IFERROR(IF(AND(INDIRECT("Mérföldkövek[@Kezdés]")&lt;=W$3,W$3&lt;=INDIRECT("Mérföldkövek[@Befejezés]"),NETWORKDAYS(W$3,W$3,0)), INDIRECT("Mérföldkövek[@[Humánerő]]"),0),"")</f>
        <v>0</v>
      </c>
      <c r="X13" s="69" cm="1">
        <f t="array" aca="1" ref="X13" ca="1">IFERROR(IF(AND(INDIRECT("Mérföldkövek[@Kezdés]")&lt;=X$3,X$3&lt;=INDIRECT("Mérföldkövek[@Befejezés]"),NETWORKDAYS(X$3,X$3,0)), INDIRECT("Mérföldkövek[@[Humánerő]]"),0),"")</f>
        <v>0</v>
      </c>
      <c r="Y13" s="69" cm="1">
        <f t="array" aca="1" ref="Y13" ca="1">IFERROR(IF(AND(INDIRECT("Mérföldkövek[@Kezdés]")&lt;=Y$3,Y$3&lt;=INDIRECT("Mérföldkövek[@Befejezés]"),NETWORKDAYS(Y$3,Y$3,0)), INDIRECT("Mérföldkövek[@[Humánerő]]"),0),"")</f>
        <v>0</v>
      </c>
      <c r="Z13" s="69" cm="1">
        <f t="array" aca="1" ref="Z13" ca="1">IFERROR(IF(AND(INDIRECT("Mérföldkövek[@Kezdés]")&lt;=Z$3,Z$3&lt;=INDIRECT("Mérföldkövek[@Befejezés]"),NETWORKDAYS(Z$3,Z$3,0)), INDIRECT("Mérföldkövek[@[Humánerő]]"),0),"")</f>
        <v>0</v>
      </c>
      <c r="AA13" s="69" cm="1">
        <f t="array" aca="1" ref="AA13" ca="1">IFERROR(IF(AND(INDIRECT("Mérföldkövek[@Kezdés]")&lt;=AA$3,AA$3&lt;=INDIRECT("Mérföldkövek[@Befejezés]"),NETWORKDAYS(AA$3,AA$3,0)), INDIRECT("Mérföldkövek[@[Humánerő]]"),0),"")</f>
        <v>0</v>
      </c>
      <c r="AB13" s="69" cm="1">
        <f t="array" aca="1" ref="AB13" ca="1">IFERROR(IF(AND(INDIRECT("Mérföldkövek[@Kezdés]")&lt;=AB$3,AB$3&lt;=INDIRECT("Mérföldkövek[@Befejezés]"),NETWORKDAYS(AB$3,AB$3,0)), INDIRECT("Mérföldkövek[@[Humánerő]]"),0),"")</f>
        <v>0</v>
      </c>
      <c r="AC13" s="69" cm="1">
        <f t="array" aca="1" ref="AC13" ca="1">IFERROR(IF(AND(INDIRECT("Mérföldkövek[@Kezdés]")&lt;=AC$3,AC$3&lt;=INDIRECT("Mérföldkövek[@Befejezés]"),NETWORKDAYS(AC$3,AC$3,0)), INDIRECT("Mérföldkövek[@[Humánerő]]"),0),"")</f>
        <v>0</v>
      </c>
      <c r="AD13" s="69" cm="1">
        <f t="array" aca="1" ref="AD13" ca="1">IFERROR(IF(AND(INDIRECT("Mérföldkövek[@Kezdés]")&lt;=AD$3,AD$3&lt;=INDIRECT("Mérföldkövek[@Befejezés]"),NETWORKDAYS(AD$3,AD$3,0)), INDIRECT("Mérföldkövek[@[Humánerő]]"),0),"")</f>
        <v>0</v>
      </c>
      <c r="AE13" s="69" cm="1">
        <f t="array" aca="1" ref="AE13" ca="1">IFERROR(IF(AND(INDIRECT("Mérföldkövek[@Kezdés]")&lt;=AE$3,AE$3&lt;=INDIRECT("Mérföldkövek[@Befejezés]"),NETWORKDAYS(AE$3,AE$3,0)), INDIRECT("Mérföldkövek[@[Humánerő]]"),0),"")</f>
        <v>0</v>
      </c>
      <c r="AF13" s="69" cm="1">
        <f t="array" aca="1" ref="AF13" ca="1">IFERROR(IF(AND(INDIRECT("Mérföldkövek[@Kezdés]")&lt;=AF$3,AF$3&lt;=INDIRECT("Mérföldkövek[@Befejezés]"),NETWORKDAYS(AF$3,AF$3,0)), INDIRECT("Mérföldkövek[@[Humánerő]]"),0),"")</f>
        <v>0</v>
      </c>
      <c r="AG13" s="69" cm="1">
        <f t="array" aca="1" ref="AG13" ca="1">IFERROR(IF(AND(INDIRECT("Mérföldkövek[@Kezdés]")&lt;=AG$3,AG$3&lt;=INDIRECT("Mérföldkövek[@Befejezés]"),NETWORKDAYS(AG$3,AG$3,0)), INDIRECT("Mérföldkövek[@[Humánerő]]"),0),"")</f>
        <v>0</v>
      </c>
      <c r="AH13" s="69" cm="1">
        <f t="array" aca="1" ref="AH13" ca="1">IFERROR(IF(AND(INDIRECT("Mérföldkövek[@Kezdés]")&lt;=AH$3,AH$3&lt;=INDIRECT("Mérföldkövek[@Befejezés]"),NETWORKDAYS(AH$3,AH$3,0)), INDIRECT("Mérföldkövek[@[Humánerő]]"),0),"")</f>
        <v>0</v>
      </c>
      <c r="AI13" s="69" cm="1">
        <f t="array" aca="1" ref="AI13" ca="1">IFERROR(IF(AND(INDIRECT("Mérföldkövek[@Kezdés]")&lt;=AI$3,AI$3&lt;=INDIRECT("Mérföldkövek[@Befejezés]"),NETWORKDAYS(AI$3,AI$3,0)), INDIRECT("Mérföldkövek[@[Humánerő]]"),0),"")</f>
        <v>0</v>
      </c>
      <c r="AJ13" s="69" cm="1">
        <f t="array" aca="1" ref="AJ13" ca="1">IFERROR(IF(AND(INDIRECT("Mérföldkövek[@Kezdés]")&lt;=AJ$3,AJ$3&lt;=INDIRECT("Mérföldkövek[@Befejezés]"),NETWORKDAYS(AJ$3,AJ$3,0)), INDIRECT("Mérföldkövek[@[Humánerő]]"),0),"")</f>
        <v>0</v>
      </c>
      <c r="AK13" s="69" cm="1">
        <f t="array" aca="1" ref="AK13" ca="1">IFERROR(IF(AND(INDIRECT("Mérföldkövek[@Kezdés]")&lt;=AK$3,AK$3&lt;=INDIRECT("Mérföldkövek[@Befejezés]"),NETWORKDAYS(AK$3,AK$3,0)), INDIRECT("Mérföldkövek[@[Humánerő]]"),0),"")</f>
        <v>0</v>
      </c>
      <c r="AL13" s="69" cm="1">
        <f t="array" aca="1" ref="AL13" ca="1">IFERROR(IF(AND(INDIRECT("Mérföldkövek[@Kezdés]")&lt;=AL$3,AL$3&lt;=INDIRECT("Mérföldkövek[@Befejezés]"),NETWORKDAYS(AL$3,AL$3,0)), INDIRECT("Mérföldkövek[@[Humánerő]]"),0),"")</f>
        <v>0</v>
      </c>
      <c r="AM13" s="69" cm="1">
        <f t="array" aca="1" ref="AM13" ca="1">IFERROR(IF(AND(INDIRECT("Mérföldkövek[@Kezdés]")&lt;=AM$3,AM$3&lt;=INDIRECT("Mérföldkövek[@Befejezés]"),NETWORKDAYS(AM$3,AM$3,0)), INDIRECT("Mérföldkövek[@[Humánerő]]"),0),"")</f>
        <v>0</v>
      </c>
      <c r="AN13" s="69" cm="1">
        <f t="array" aca="1" ref="AN13" ca="1">IFERROR(IF(AND(INDIRECT("Mérföldkövek[@Kezdés]")&lt;=AN$3,AN$3&lt;=INDIRECT("Mérföldkövek[@Befejezés]"),NETWORKDAYS(AN$3,AN$3,0)), INDIRECT("Mérföldkövek[@[Humánerő]]"),0),"")</f>
        <v>0</v>
      </c>
      <c r="AO13" s="69" cm="1">
        <f t="array" aca="1" ref="AO13" ca="1">IFERROR(IF(AND(INDIRECT("Mérföldkövek[@Kezdés]")&lt;=AO$3,AO$3&lt;=INDIRECT("Mérföldkövek[@Befejezés]"),NETWORKDAYS(AO$3,AO$3,0)), INDIRECT("Mérföldkövek[@[Humánerő]]"),0),"")</f>
        <v>0</v>
      </c>
      <c r="AP13" s="69" cm="1">
        <f t="array" aca="1" ref="AP13" ca="1">IFERROR(IF(AND(INDIRECT("Mérföldkövek[@Kezdés]")&lt;=AP$3,AP$3&lt;=INDIRECT("Mérföldkövek[@Befejezés]"),NETWORKDAYS(AP$3,AP$3,0)), INDIRECT("Mérföldkövek[@[Humánerő]]"),0),"")</f>
        <v>0</v>
      </c>
      <c r="AQ13" s="69" cm="1">
        <f t="array" aca="1" ref="AQ13" ca="1">IFERROR(IF(AND(INDIRECT("Mérföldkövek[@Kezdés]")&lt;=AQ$3,AQ$3&lt;=INDIRECT("Mérföldkövek[@Befejezés]"),NETWORKDAYS(AQ$3,AQ$3,0)), INDIRECT("Mérföldkövek[@[Humánerő]]"),0),"")</f>
        <v>0</v>
      </c>
      <c r="AR13" s="69" cm="1">
        <f t="array" aca="1" ref="AR13" ca="1">IFERROR(IF(AND(INDIRECT("Mérföldkövek[@Kezdés]")&lt;=AR$3,AR$3&lt;=INDIRECT("Mérföldkövek[@Befejezés]"),NETWORKDAYS(AR$3,AR$3,0)), INDIRECT("Mérföldkövek[@[Humánerő]]"),0),"")</f>
        <v>0</v>
      </c>
      <c r="AS13" s="69" cm="1">
        <f t="array" aca="1" ref="AS13" ca="1">IFERROR(IF(AND(INDIRECT("Mérföldkövek[@Kezdés]")&lt;=AS$3,AS$3&lt;=INDIRECT("Mérföldkövek[@Befejezés]"),NETWORKDAYS(AS$3,AS$3,0)), INDIRECT("Mérföldkövek[@[Humánerő]]"),0),"")</f>
        <v>0</v>
      </c>
      <c r="AT13" s="69" cm="1">
        <f t="array" aca="1" ref="AT13" ca="1">IFERROR(IF(AND(INDIRECT("Mérföldkövek[@Kezdés]")&lt;=AT$3,AT$3&lt;=INDIRECT("Mérföldkövek[@Befejezés]"),NETWORKDAYS(AT$3,AT$3,0)), INDIRECT("Mérföldkövek[@[Humánerő]]"),0),"")</f>
        <v>0</v>
      </c>
      <c r="AU13" s="69" cm="1">
        <f t="array" aca="1" ref="AU13" ca="1">IFERROR(IF(AND(INDIRECT("Mérföldkövek[@Kezdés]")&lt;=AU$3,AU$3&lt;=INDIRECT("Mérföldkövek[@Befejezés]"),NETWORKDAYS(AU$3,AU$3,0)), INDIRECT("Mérföldkövek[@[Humánerő]]"),0),"")</f>
        <v>0</v>
      </c>
      <c r="AV13" s="69" cm="1">
        <f t="array" aca="1" ref="AV13" ca="1">IFERROR(IF(AND(INDIRECT("Mérföldkövek[@Kezdés]")&lt;=AV$3,AV$3&lt;=INDIRECT("Mérföldkövek[@Befejezés]"),NETWORKDAYS(AV$3,AV$3,0)), INDIRECT("Mérföldkövek[@[Humánerő]]"),0),"")</f>
        <v>0</v>
      </c>
      <c r="AW13" s="69" cm="1">
        <f t="array" aca="1" ref="AW13" ca="1">IFERROR(IF(AND(INDIRECT("Mérföldkövek[@Kezdés]")&lt;=AW$3,AW$3&lt;=INDIRECT("Mérföldkövek[@Befejezés]"),NETWORKDAYS(AW$3,AW$3,0)), INDIRECT("Mérföldkövek[@[Humánerő]]"),0),"")</f>
        <v>0</v>
      </c>
      <c r="AX13" s="69" cm="1">
        <f t="array" aca="1" ref="AX13" ca="1">IFERROR(IF(AND(INDIRECT("Mérföldkövek[@Kezdés]")&lt;=AX$3,AX$3&lt;=INDIRECT("Mérföldkövek[@Befejezés]"),NETWORKDAYS(AX$3,AX$3,0)), INDIRECT("Mérföldkövek[@[Humánerő]]"),0),"")</f>
        <v>0</v>
      </c>
      <c r="AY13" s="69" cm="1">
        <f t="array" aca="1" ref="AY13" ca="1">IFERROR(IF(AND(INDIRECT("Mérföldkövek[@Kezdés]")&lt;=AY$3,AY$3&lt;=INDIRECT("Mérföldkövek[@Befejezés]"),NETWORKDAYS(AY$3,AY$3,0)), INDIRECT("Mérföldkövek[@[Humánerő]]"),0),"")</f>
        <v>0</v>
      </c>
      <c r="AZ13" s="69" cm="1">
        <f t="array" aca="1" ref="AZ13" ca="1">IFERROR(IF(AND(INDIRECT("Mérföldkövek[@Kezdés]")&lt;=AZ$3,AZ$3&lt;=INDIRECT("Mérföldkövek[@Befejezés]"),NETWORKDAYS(AZ$3,AZ$3,0)), INDIRECT("Mérföldkövek[@[Humánerő]]"),0),"")</f>
        <v>0</v>
      </c>
      <c r="BA13" s="69" cm="1">
        <f t="array" aca="1" ref="BA13" ca="1">IFERROR(IF(AND(INDIRECT("Mérföldkövek[@Kezdés]")&lt;=BA$3,BA$3&lt;=INDIRECT("Mérföldkövek[@Befejezés]"),NETWORKDAYS(BA$3,BA$3,0)), INDIRECT("Mérföldkövek[@[Humánerő]]"),0),"")</f>
        <v>0</v>
      </c>
    </row>
    <row r="14" spans="1:53" x14ac:dyDescent="0.3">
      <c r="A14" s="78" t="str">
        <f>IFERROR(Mérföldkövek[[#This Row],[Feladat ID]],"")</f>
        <v>ProjektSzám-GyI-E.08</v>
      </c>
      <c r="B14" s="70" t="str">
        <f>IFERROR(Mérföldkövek[[#This Row],[Feladat leírás]],"")</f>
        <v>Gyártás inditó megbeszéléssel</v>
      </c>
      <c r="C14" s="71">
        <f ca="1">IFERROR(Mérföldkövek[[#This Row],[Kezdés]],"")</f>
        <v>45827</v>
      </c>
      <c r="D14" s="71">
        <f ca="1">IFERROR(Mérföldkövek[[#This Row],[Befejezés]],"")</f>
        <v>45827</v>
      </c>
      <c r="E14" s="70" t="str">
        <f>IFERROR(Mérföldkövek[[#This Row],[Kockázat]],"")</f>
        <v>Terv szerint</v>
      </c>
      <c r="F14" s="70" t="str">
        <f>IFERROR(Mérföldkövek[[#This Row],[Részleg 02]],"")</f>
        <v>Gyártás Iroda</v>
      </c>
      <c r="G14" s="70" t="str">
        <f>IFERROR(Mérföldkövek[[#This Row],[Részleg 01]],"")</f>
        <v>Műszaki tervezés</v>
      </c>
      <c r="H14" s="82">
        <f>IFERROR(Mérföldkövek[[#This Row],[Volumen]],"")</f>
        <v>1</v>
      </c>
      <c r="I14" s="70">
        <f>IFERROR(Mérföldkövek[[#This Row],[Humánerő]],"")</f>
        <v>1</v>
      </c>
      <c r="J14" s="80">
        <f>IFERROR(Mérföldkövek[[#This Row],[Egység idő]],"")</f>
        <v>4.1666666666666664E-2</v>
      </c>
      <c r="K14" s="80">
        <f>IFERROR(Mérföldkövek[[#This Row],[Tervezett Munkaidő]],"")</f>
        <v>4.1666666666666664E-2</v>
      </c>
      <c r="L14" s="69" cm="1">
        <f t="array" aca="1" ref="L14" ca="1">IFERROR(IF(AND(INDIRECT("Mérföldkövek[@Kezdés]")&lt;=L$3,L$3&lt;=INDIRECT("Mérföldkövek[@Befejezés]"),NETWORKDAYS(L$3,L$3,0)), INDIRECT("Mérföldkövek[@[Humánerő]]"),0),"")</f>
        <v>0</v>
      </c>
      <c r="M14" s="69" cm="1">
        <f t="array" aca="1" ref="M14" ca="1">IFERROR(IF(AND(INDIRECT("Mérföldkövek[@Kezdés]")&lt;=M$3,M$3&lt;=INDIRECT("Mérföldkövek[@Befejezés]"),NETWORKDAYS(M$3,M$3,0)), INDIRECT("Mérföldkövek[@[Humánerő]]"),0),"")</f>
        <v>0</v>
      </c>
      <c r="N14" s="69" cm="1">
        <f t="array" aca="1" ref="N14" ca="1">IFERROR(IF(AND(INDIRECT("Mérföldkövek[@Kezdés]")&lt;=N$3,N$3&lt;=INDIRECT("Mérföldkövek[@Befejezés]"),NETWORKDAYS(N$3,N$3,0)), INDIRECT("Mérföldkövek[@[Humánerő]]"),0),"")</f>
        <v>0</v>
      </c>
      <c r="O14" s="69" cm="1">
        <f t="array" aca="1" ref="O14" ca="1">IFERROR(IF(AND(INDIRECT("Mérföldkövek[@Kezdés]")&lt;=O$3,O$3&lt;=INDIRECT("Mérföldkövek[@Befejezés]"),NETWORKDAYS(O$3,O$3,0)), INDIRECT("Mérföldkövek[@[Humánerő]]"),0),"")</f>
        <v>0</v>
      </c>
      <c r="P14" s="69" cm="1">
        <f t="array" aca="1" ref="P14" ca="1">IFERROR(IF(AND(INDIRECT("Mérföldkövek[@Kezdés]")&lt;=P$3,P$3&lt;=INDIRECT("Mérföldkövek[@Befejezés]"),NETWORKDAYS(P$3,P$3,0)), INDIRECT("Mérföldkövek[@[Humánerő]]"),0),"")</f>
        <v>1</v>
      </c>
      <c r="Q14" s="69" cm="1">
        <f t="array" aca="1" ref="Q14" ca="1">IFERROR(IF(AND(INDIRECT("Mérföldkövek[@Kezdés]")&lt;=Q$3,Q$3&lt;=INDIRECT("Mérföldkövek[@Befejezés]"),NETWORKDAYS(Q$3,Q$3,0)), INDIRECT("Mérföldkövek[@[Humánerő]]"),0),"")</f>
        <v>0</v>
      </c>
      <c r="R14" s="69" cm="1">
        <f t="array" aca="1" ref="R14" ca="1">IFERROR(IF(AND(INDIRECT("Mérföldkövek[@Kezdés]")&lt;=R$3,R$3&lt;=INDIRECT("Mérföldkövek[@Befejezés]"),NETWORKDAYS(R$3,R$3,0)), INDIRECT("Mérföldkövek[@[Humánerő]]"),0),"")</f>
        <v>0</v>
      </c>
      <c r="S14" s="69" cm="1">
        <f t="array" aca="1" ref="S14" ca="1">IFERROR(IF(AND(INDIRECT("Mérföldkövek[@Kezdés]")&lt;=S$3,S$3&lt;=INDIRECT("Mérföldkövek[@Befejezés]"),NETWORKDAYS(S$3,S$3,0)), INDIRECT("Mérföldkövek[@[Humánerő]]"),0),"")</f>
        <v>0</v>
      </c>
      <c r="T14" s="69" cm="1">
        <f t="array" aca="1" ref="T14" ca="1">IFERROR(IF(AND(INDIRECT("Mérföldkövek[@Kezdés]")&lt;=T$3,T$3&lt;=INDIRECT("Mérföldkövek[@Befejezés]"),NETWORKDAYS(T$3,T$3,0)), INDIRECT("Mérföldkövek[@[Humánerő]]"),0),"")</f>
        <v>0</v>
      </c>
      <c r="U14" s="69" cm="1">
        <f t="array" aca="1" ref="U14" ca="1">IFERROR(IF(AND(INDIRECT("Mérföldkövek[@Kezdés]")&lt;=U$3,U$3&lt;=INDIRECT("Mérföldkövek[@Befejezés]"),NETWORKDAYS(U$3,U$3,0)), INDIRECT("Mérföldkövek[@[Humánerő]]"),0),"")</f>
        <v>0</v>
      </c>
      <c r="V14" s="69" cm="1">
        <f t="array" aca="1" ref="V14" ca="1">IFERROR(IF(AND(INDIRECT("Mérföldkövek[@Kezdés]")&lt;=V$3,V$3&lt;=INDIRECT("Mérföldkövek[@Befejezés]"),NETWORKDAYS(V$3,V$3,0)), INDIRECT("Mérföldkövek[@[Humánerő]]"),0),"")</f>
        <v>0</v>
      </c>
      <c r="W14" s="69" cm="1">
        <f t="array" aca="1" ref="W14" ca="1">IFERROR(IF(AND(INDIRECT("Mérföldkövek[@Kezdés]")&lt;=W$3,W$3&lt;=INDIRECT("Mérföldkövek[@Befejezés]"),NETWORKDAYS(W$3,W$3,0)), INDIRECT("Mérföldkövek[@[Humánerő]]"),0),"")</f>
        <v>0</v>
      </c>
      <c r="X14" s="69" cm="1">
        <f t="array" aca="1" ref="X14" ca="1">IFERROR(IF(AND(INDIRECT("Mérföldkövek[@Kezdés]")&lt;=X$3,X$3&lt;=INDIRECT("Mérföldkövek[@Befejezés]"),NETWORKDAYS(X$3,X$3,0)), INDIRECT("Mérföldkövek[@[Humánerő]]"),0),"")</f>
        <v>0</v>
      </c>
      <c r="Y14" s="69" cm="1">
        <f t="array" aca="1" ref="Y14" ca="1">IFERROR(IF(AND(INDIRECT("Mérföldkövek[@Kezdés]")&lt;=Y$3,Y$3&lt;=INDIRECT("Mérföldkövek[@Befejezés]"),NETWORKDAYS(Y$3,Y$3,0)), INDIRECT("Mérföldkövek[@[Humánerő]]"),0),"")</f>
        <v>0</v>
      </c>
      <c r="Z14" s="69" cm="1">
        <f t="array" aca="1" ref="Z14" ca="1">IFERROR(IF(AND(INDIRECT("Mérföldkövek[@Kezdés]")&lt;=Z$3,Z$3&lt;=INDIRECT("Mérföldkövek[@Befejezés]"),NETWORKDAYS(Z$3,Z$3,0)), INDIRECT("Mérföldkövek[@[Humánerő]]"),0),"")</f>
        <v>0</v>
      </c>
      <c r="AA14" s="69" cm="1">
        <f t="array" aca="1" ref="AA14" ca="1">IFERROR(IF(AND(INDIRECT("Mérföldkövek[@Kezdés]")&lt;=AA$3,AA$3&lt;=INDIRECT("Mérföldkövek[@Befejezés]"),NETWORKDAYS(AA$3,AA$3,0)), INDIRECT("Mérföldkövek[@[Humánerő]]"),0),"")</f>
        <v>0</v>
      </c>
      <c r="AB14" s="69" cm="1">
        <f t="array" aca="1" ref="AB14" ca="1">IFERROR(IF(AND(INDIRECT("Mérföldkövek[@Kezdés]")&lt;=AB$3,AB$3&lt;=INDIRECT("Mérföldkövek[@Befejezés]"),NETWORKDAYS(AB$3,AB$3,0)), INDIRECT("Mérföldkövek[@[Humánerő]]"),0),"")</f>
        <v>0</v>
      </c>
      <c r="AC14" s="69" cm="1">
        <f t="array" aca="1" ref="AC14" ca="1">IFERROR(IF(AND(INDIRECT("Mérföldkövek[@Kezdés]")&lt;=AC$3,AC$3&lt;=INDIRECT("Mérföldkövek[@Befejezés]"),NETWORKDAYS(AC$3,AC$3,0)), INDIRECT("Mérföldkövek[@[Humánerő]]"),0),"")</f>
        <v>0</v>
      </c>
      <c r="AD14" s="69" cm="1">
        <f t="array" aca="1" ref="AD14" ca="1">IFERROR(IF(AND(INDIRECT("Mérföldkövek[@Kezdés]")&lt;=AD$3,AD$3&lt;=INDIRECT("Mérföldkövek[@Befejezés]"),NETWORKDAYS(AD$3,AD$3,0)), INDIRECT("Mérföldkövek[@[Humánerő]]"),0),"")</f>
        <v>0</v>
      </c>
      <c r="AE14" s="69" cm="1">
        <f t="array" aca="1" ref="AE14" ca="1">IFERROR(IF(AND(INDIRECT("Mérföldkövek[@Kezdés]")&lt;=AE$3,AE$3&lt;=INDIRECT("Mérföldkövek[@Befejezés]"),NETWORKDAYS(AE$3,AE$3,0)), INDIRECT("Mérföldkövek[@[Humánerő]]"),0),"")</f>
        <v>0</v>
      </c>
      <c r="AF14" s="69" cm="1">
        <f t="array" aca="1" ref="AF14" ca="1">IFERROR(IF(AND(INDIRECT("Mérföldkövek[@Kezdés]")&lt;=AF$3,AF$3&lt;=INDIRECT("Mérföldkövek[@Befejezés]"),NETWORKDAYS(AF$3,AF$3,0)), INDIRECT("Mérföldkövek[@[Humánerő]]"),0),"")</f>
        <v>0</v>
      </c>
      <c r="AG14" s="69" cm="1">
        <f t="array" aca="1" ref="AG14" ca="1">IFERROR(IF(AND(INDIRECT("Mérföldkövek[@Kezdés]")&lt;=AG$3,AG$3&lt;=INDIRECT("Mérföldkövek[@Befejezés]"),NETWORKDAYS(AG$3,AG$3,0)), INDIRECT("Mérföldkövek[@[Humánerő]]"),0),"")</f>
        <v>0</v>
      </c>
      <c r="AH14" s="69" cm="1">
        <f t="array" aca="1" ref="AH14" ca="1">IFERROR(IF(AND(INDIRECT("Mérföldkövek[@Kezdés]")&lt;=AH$3,AH$3&lt;=INDIRECT("Mérföldkövek[@Befejezés]"),NETWORKDAYS(AH$3,AH$3,0)), INDIRECT("Mérföldkövek[@[Humánerő]]"),0),"")</f>
        <v>0</v>
      </c>
      <c r="AI14" s="69" cm="1">
        <f t="array" aca="1" ref="AI14" ca="1">IFERROR(IF(AND(INDIRECT("Mérföldkövek[@Kezdés]")&lt;=AI$3,AI$3&lt;=INDIRECT("Mérföldkövek[@Befejezés]"),NETWORKDAYS(AI$3,AI$3,0)), INDIRECT("Mérföldkövek[@[Humánerő]]"),0),"")</f>
        <v>0</v>
      </c>
      <c r="AJ14" s="69" cm="1">
        <f t="array" aca="1" ref="AJ14" ca="1">IFERROR(IF(AND(INDIRECT("Mérföldkövek[@Kezdés]")&lt;=AJ$3,AJ$3&lt;=INDIRECT("Mérföldkövek[@Befejezés]"),NETWORKDAYS(AJ$3,AJ$3,0)), INDIRECT("Mérföldkövek[@[Humánerő]]"),0),"")</f>
        <v>0</v>
      </c>
      <c r="AK14" s="69" cm="1">
        <f t="array" aca="1" ref="AK14" ca="1">IFERROR(IF(AND(INDIRECT("Mérföldkövek[@Kezdés]")&lt;=AK$3,AK$3&lt;=INDIRECT("Mérföldkövek[@Befejezés]"),NETWORKDAYS(AK$3,AK$3,0)), INDIRECT("Mérföldkövek[@[Humánerő]]"),0),"")</f>
        <v>0</v>
      </c>
      <c r="AL14" s="69" cm="1">
        <f t="array" aca="1" ref="AL14" ca="1">IFERROR(IF(AND(INDIRECT("Mérföldkövek[@Kezdés]")&lt;=AL$3,AL$3&lt;=INDIRECT("Mérföldkövek[@Befejezés]"),NETWORKDAYS(AL$3,AL$3,0)), INDIRECT("Mérföldkövek[@[Humánerő]]"),0),"")</f>
        <v>0</v>
      </c>
      <c r="AM14" s="69" cm="1">
        <f t="array" aca="1" ref="AM14" ca="1">IFERROR(IF(AND(INDIRECT("Mérföldkövek[@Kezdés]")&lt;=AM$3,AM$3&lt;=INDIRECT("Mérföldkövek[@Befejezés]"),NETWORKDAYS(AM$3,AM$3,0)), INDIRECT("Mérföldkövek[@[Humánerő]]"),0),"")</f>
        <v>0</v>
      </c>
      <c r="AN14" s="69" cm="1">
        <f t="array" aca="1" ref="AN14" ca="1">IFERROR(IF(AND(INDIRECT("Mérföldkövek[@Kezdés]")&lt;=AN$3,AN$3&lt;=INDIRECT("Mérföldkövek[@Befejezés]"),NETWORKDAYS(AN$3,AN$3,0)), INDIRECT("Mérföldkövek[@[Humánerő]]"),0),"")</f>
        <v>0</v>
      </c>
      <c r="AO14" s="69" cm="1">
        <f t="array" aca="1" ref="AO14" ca="1">IFERROR(IF(AND(INDIRECT("Mérföldkövek[@Kezdés]")&lt;=AO$3,AO$3&lt;=INDIRECT("Mérföldkövek[@Befejezés]"),NETWORKDAYS(AO$3,AO$3,0)), INDIRECT("Mérföldkövek[@[Humánerő]]"),0),"")</f>
        <v>0</v>
      </c>
      <c r="AP14" s="69" cm="1">
        <f t="array" aca="1" ref="AP14" ca="1">IFERROR(IF(AND(INDIRECT("Mérföldkövek[@Kezdés]")&lt;=AP$3,AP$3&lt;=INDIRECT("Mérföldkövek[@Befejezés]"),NETWORKDAYS(AP$3,AP$3,0)), INDIRECT("Mérföldkövek[@[Humánerő]]"),0),"")</f>
        <v>0</v>
      </c>
      <c r="AQ14" s="69" cm="1">
        <f t="array" aca="1" ref="AQ14" ca="1">IFERROR(IF(AND(INDIRECT("Mérföldkövek[@Kezdés]")&lt;=AQ$3,AQ$3&lt;=INDIRECT("Mérföldkövek[@Befejezés]"),NETWORKDAYS(AQ$3,AQ$3,0)), INDIRECT("Mérföldkövek[@[Humánerő]]"),0),"")</f>
        <v>0</v>
      </c>
      <c r="AR14" s="69" cm="1">
        <f t="array" aca="1" ref="AR14" ca="1">IFERROR(IF(AND(INDIRECT("Mérföldkövek[@Kezdés]")&lt;=AR$3,AR$3&lt;=INDIRECT("Mérföldkövek[@Befejezés]"),NETWORKDAYS(AR$3,AR$3,0)), INDIRECT("Mérföldkövek[@[Humánerő]]"),0),"")</f>
        <v>0</v>
      </c>
      <c r="AS14" s="69" cm="1">
        <f t="array" aca="1" ref="AS14" ca="1">IFERROR(IF(AND(INDIRECT("Mérföldkövek[@Kezdés]")&lt;=AS$3,AS$3&lt;=INDIRECT("Mérföldkövek[@Befejezés]"),NETWORKDAYS(AS$3,AS$3,0)), INDIRECT("Mérföldkövek[@[Humánerő]]"),0),"")</f>
        <v>0</v>
      </c>
      <c r="AT14" s="69" cm="1">
        <f t="array" aca="1" ref="AT14" ca="1">IFERROR(IF(AND(INDIRECT("Mérföldkövek[@Kezdés]")&lt;=AT$3,AT$3&lt;=INDIRECT("Mérföldkövek[@Befejezés]"),NETWORKDAYS(AT$3,AT$3,0)), INDIRECT("Mérföldkövek[@[Humánerő]]"),0),"")</f>
        <v>0</v>
      </c>
      <c r="AU14" s="69" cm="1">
        <f t="array" aca="1" ref="AU14" ca="1">IFERROR(IF(AND(INDIRECT("Mérföldkövek[@Kezdés]")&lt;=AU$3,AU$3&lt;=INDIRECT("Mérföldkövek[@Befejezés]"),NETWORKDAYS(AU$3,AU$3,0)), INDIRECT("Mérföldkövek[@[Humánerő]]"),0),"")</f>
        <v>0</v>
      </c>
      <c r="AV14" s="69" cm="1">
        <f t="array" aca="1" ref="AV14" ca="1">IFERROR(IF(AND(INDIRECT("Mérföldkövek[@Kezdés]")&lt;=AV$3,AV$3&lt;=INDIRECT("Mérföldkövek[@Befejezés]"),NETWORKDAYS(AV$3,AV$3,0)), INDIRECT("Mérföldkövek[@[Humánerő]]"),0),"")</f>
        <v>0</v>
      </c>
      <c r="AW14" s="69" cm="1">
        <f t="array" aca="1" ref="AW14" ca="1">IFERROR(IF(AND(INDIRECT("Mérföldkövek[@Kezdés]")&lt;=AW$3,AW$3&lt;=INDIRECT("Mérföldkövek[@Befejezés]"),NETWORKDAYS(AW$3,AW$3,0)), INDIRECT("Mérföldkövek[@[Humánerő]]"),0),"")</f>
        <v>0</v>
      </c>
      <c r="AX14" s="69" cm="1">
        <f t="array" aca="1" ref="AX14" ca="1">IFERROR(IF(AND(INDIRECT("Mérföldkövek[@Kezdés]")&lt;=AX$3,AX$3&lt;=INDIRECT("Mérföldkövek[@Befejezés]"),NETWORKDAYS(AX$3,AX$3,0)), INDIRECT("Mérföldkövek[@[Humánerő]]"),0),"")</f>
        <v>0</v>
      </c>
      <c r="AY14" s="69" cm="1">
        <f t="array" aca="1" ref="AY14" ca="1">IFERROR(IF(AND(INDIRECT("Mérföldkövek[@Kezdés]")&lt;=AY$3,AY$3&lt;=INDIRECT("Mérföldkövek[@Befejezés]"),NETWORKDAYS(AY$3,AY$3,0)), INDIRECT("Mérföldkövek[@[Humánerő]]"),0),"")</f>
        <v>0</v>
      </c>
      <c r="AZ14" s="69" cm="1">
        <f t="array" aca="1" ref="AZ14" ca="1">IFERROR(IF(AND(INDIRECT("Mérföldkövek[@Kezdés]")&lt;=AZ$3,AZ$3&lt;=INDIRECT("Mérföldkövek[@Befejezés]"),NETWORKDAYS(AZ$3,AZ$3,0)), INDIRECT("Mérföldkövek[@[Humánerő]]"),0),"")</f>
        <v>0</v>
      </c>
      <c r="BA14" s="69" cm="1">
        <f t="array" aca="1" ref="BA14" ca="1">IFERROR(IF(AND(INDIRECT("Mérföldkövek[@Kezdés]")&lt;=BA$3,BA$3&lt;=INDIRECT("Mérföldkövek[@Befejezés]"),NETWORKDAYS(BA$3,BA$3,0)), INDIRECT("Mérföldkövek[@[Humánerő]]"),0),"")</f>
        <v>0</v>
      </c>
    </row>
    <row r="15" spans="1:53" x14ac:dyDescent="0.3">
      <c r="A15" s="78" t="str">
        <f>IFERROR(Mérföldkövek[[#This Row],[Feladat ID]],"")</f>
        <v>ProjektSzám-GyI-E.08.01</v>
      </c>
      <c r="B15" s="70">
        <f>IFERROR(Mérföldkövek[[#This Row],[Feladat leírás]],"")</f>
        <v>0</v>
      </c>
      <c r="C15" s="71">
        <f ca="1">IFERROR(Mérföldkövek[[#This Row],[Kezdés]],"")</f>
        <v>45827</v>
      </c>
      <c r="D15" s="71">
        <f ca="1">IFERROR(Mérföldkövek[[#This Row],[Befejezés]],"")</f>
        <v>2</v>
      </c>
      <c r="E15" s="70" t="str">
        <f>IFERROR(Mérföldkövek[[#This Row],[Kockázat]],"")</f>
        <v>Terv szerint</v>
      </c>
      <c r="F15" s="70" t="str">
        <f>IFERROR(Mérföldkövek[[#This Row],[Részleg 02]],"")</f>
        <v>Gyártás Iroda</v>
      </c>
      <c r="G15" s="70" t="str">
        <f>IFERROR(Mérföldkövek[[#This Row],[Részleg 01]],"")</f>
        <v>Műszaki tervezés</v>
      </c>
      <c r="H15" s="82">
        <f>IFERROR(Mérföldkövek[[#This Row],[Volumen]],"")</f>
        <v>1</v>
      </c>
      <c r="I15" s="70">
        <f>IFERROR(Mérföldkövek[[#This Row],[Humánerő]],"")</f>
        <v>0</v>
      </c>
      <c r="J15" s="80">
        <f>IFERROR(Mérföldkövek[[#This Row],[Egység idő]],"")</f>
        <v>0</v>
      </c>
      <c r="K15" s="80">
        <f>IFERROR(Mérföldkövek[[#This Row],[Tervezett Munkaidő]],"")</f>
        <v>0</v>
      </c>
      <c r="L15" s="69" cm="1">
        <f t="array" aca="1" ref="L15" ca="1">IFERROR(IF(AND(INDIRECT("Mérföldkövek[@Kezdés]")&lt;=L$3,L$3&lt;=INDIRECT("Mérföldkövek[@Befejezés]"),NETWORKDAYS(L$3,L$3,0)), INDIRECT("Mérföldkövek[@[Humánerő]]"),0),"")</f>
        <v>0</v>
      </c>
      <c r="M15" s="69" cm="1">
        <f t="array" aca="1" ref="M15" ca="1">IFERROR(IF(AND(INDIRECT("Mérföldkövek[@Kezdés]")&lt;=M$3,M$3&lt;=INDIRECT("Mérföldkövek[@Befejezés]"),NETWORKDAYS(M$3,M$3,0)), INDIRECT("Mérföldkövek[@[Humánerő]]"),0),"")</f>
        <v>0</v>
      </c>
      <c r="N15" s="69" cm="1">
        <f t="array" aca="1" ref="N15" ca="1">IFERROR(IF(AND(INDIRECT("Mérföldkövek[@Kezdés]")&lt;=N$3,N$3&lt;=INDIRECT("Mérföldkövek[@Befejezés]"),NETWORKDAYS(N$3,N$3,0)), INDIRECT("Mérföldkövek[@[Humánerő]]"),0),"")</f>
        <v>0</v>
      </c>
      <c r="O15" s="69" cm="1">
        <f t="array" aca="1" ref="O15" ca="1">IFERROR(IF(AND(INDIRECT("Mérföldkövek[@Kezdés]")&lt;=O$3,O$3&lt;=INDIRECT("Mérföldkövek[@Befejezés]"),NETWORKDAYS(O$3,O$3,0)), INDIRECT("Mérföldkövek[@[Humánerő]]"),0),"")</f>
        <v>0</v>
      </c>
      <c r="P15" s="69" cm="1">
        <f t="array" aca="1" ref="P15" ca="1">IFERROR(IF(AND(INDIRECT("Mérföldkövek[@Kezdés]")&lt;=P$3,P$3&lt;=INDIRECT("Mérföldkövek[@Befejezés]"),NETWORKDAYS(P$3,P$3,0)), INDIRECT("Mérföldkövek[@[Humánerő]]"),0),"")</f>
        <v>0</v>
      </c>
      <c r="Q15" s="69" cm="1">
        <f t="array" aca="1" ref="Q15" ca="1">IFERROR(IF(AND(INDIRECT("Mérföldkövek[@Kezdés]")&lt;=Q$3,Q$3&lt;=INDIRECT("Mérföldkövek[@Befejezés]"),NETWORKDAYS(Q$3,Q$3,0)), INDIRECT("Mérföldkövek[@[Humánerő]]"),0),"")</f>
        <v>0</v>
      </c>
      <c r="R15" s="69" cm="1">
        <f t="array" aca="1" ref="R15" ca="1">IFERROR(IF(AND(INDIRECT("Mérföldkövek[@Kezdés]")&lt;=R$3,R$3&lt;=INDIRECT("Mérföldkövek[@Befejezés]"),NETWORKDAYS(R$3,R$3,0)), INDIRECT("Mérföldkövek[@[Humánerő]]"),0),"")</f>
        <v>0</v>
      </c>
      <c r="S15" s="69" cm="1">
        <f t="array" aca="1" ref="S15" ca="1">IFERROR(IF(AND(INDIRECT("Mérföldkövek[@Kezdés]")&lt;=S$3,S$3&lt;=INDIRECT("Mérföldkövek[@Befejezés]"),NETWORKDAYS(S$3,S$3,0)), INDIRECT("Mérföldkövek[@[Humánerő]]"),0),"")</f>
        <v>0</v>
      </c>
      <c r="T15" s="69" cm="1">
        <f t="array" aca="1" ref="T15" ca="1">IFERROR(IF(AND(INDIRECT("Mérföldkövek[@Kezdés]")&lt;=T$3,T$3&lt;=INDIRECT("Mérföldkövek[@Befejezés]"),NETWORKDAYS(T$3,T$3,0)), INDIRECT("Mérföldkövek[@[Humánerő]]"),0),"")</f>
        <v>0</v>
      </c>
      <c r="U15" s="69" cm="1">
        <f t="array" aca="1" ref="U15" ca="1">IFERROR(IF(AND(INDIRECT("Mérföldkövek[@Kezdés]")&lt;=U$3,U$3&lt;=INDIRECT("Mérföldkövek[@Befejezés]"),NETWORKDAYS(U$3,U$3,0)), INDIRECT("Mérföldkövek[@[Humánerő]]"),0),"")</f>
        <v>0</v>
      </c>
      <c r="V15" s="69" cm="1">
        <f t="array" aca="1" ref="V15" ca="1">IFERROR(IF(AND(INDIRECT("Mérföldkövek[@Kezdés]")&lt;=V$3,V$3&lt;=INDIRECT("Mérföldkövek[@Befejezés]"),NETWORKDAYS(V$3,V$3,0)), INDIRECT("Mérföldkövek[@[Humánerő]]"),0),"")</f>
        <v>0</v>
      </c>
      <c r="W15" s="69" cm="1">
        <f t="array" aca="1" ref="W15" ca="1">IFERROR(IF(AND(INDIRECT("Mérföldkövek[@Kezdés]")&lt;=W$3,W$3&lt;=INDIRECT("Mérföldkövek[@Befejezés]"),NETWORKDAYS(W$3,W$3,0)), INDIRECT("Mérföldkövek[@[Humánerő]]"),0),"")</f>
        <v>0</v>
      </c>
      <c r="X15" s="69" cm="1">
        <f t="array" aca="1" ref="X15" ca="1">IFERROR(IF(AND(INDIRECT("Mérföldkövek[@Kezdés]")&lt;=X$3,X$3&lt;=INDIRECT("Mérföldkövek[@Befejezés]"),NETWORKDAYS(X$3,X$3,0)), INDIRECT("Mérföldkövek[@[Humánerő]]"),0),"")</f>
        <v>0</v>
      </c>
      <c r="Y15" s="69" cm="1">
        <f t="array" aca="1" ref="Y15" ca="1">IFERROR(IF(AND(INDIRECT("Mérföldkövek[@Kezdés]")&lt;=Y$3,Y$3&lt;=INDIRECT("Mérföldkövek[@Befejezés]"),NETWORKDAYS(Y$3,Y$3,0)), INDIRECT("Mérföldkövek[@[Humánerő]]"),0),"")</f>
        <v>0</v>
      </c>
      <c r="Z15" s="69" cm="1">
        <f t="array" aca="1" ref="Z15" ca="1">IFERROR(IF(AND(INDIRECT("Mérföldkövek[@Kezdés]")&lt;=Z$3,Z$3&lt;=INDIRECT("Mérföldkövek[@Befejezés]"),NETWORKDAYS(Z$3,Z$3,0)), INDIRECT("Mérföldkövek[@[Humánerő]]"),0),"")</f>
        <v>0</v>
      </c>
      <c r="AA15" s="69" cm="1">
        <f t="array" aca="1" ref="AA15" ca="1">IFERROR(IF(AND(INDIRECT("Mérföldkövek[@Kezdés]")&lt;=AA$3,AA$3&lt;=INDIRECT("Mérföldkövek[@Befejezés]"),NETWORKDAYS(AA$3,AA$3,0)), INDIRECT("Mérföldkövek[@[Humánerő]]"),0),"")</f>
        <v>0</v>
      </c>
      <c r="AB15" s="69" cm="1">
        <f t="array" aca="1" ref="AB15" ca="1">IFERROR(IF(AND(INDIRECT("Mérföldkövek[@Kezdés]")&lt;=AB$3,AB$3&lt;=INDIRECT("Mérföldkövek[@Befejezés]"),NETWORKDAYS(AB$3,AB$3,0)), INDIRECT("Mérföldkövek[@[Humánerő]]"),0),"")</f>
        <v>0</v>
      </c>
      <c r="AC15" s="69" cm="1">
        <f t="array" aca="1" ref="AC15" ca="1">IFERROR(IF(AND(INDIRECT("Mérföldkövek[@Kezdés]")&lt;=AC$3,AC$3&lt;=INDIRECT("Mérföldkövek[@Befejezés]"),NETWORKDAYS(AC$3,AC$3,0)), INDIRECT("Mérföldkövek[@[Humánerő]]"),0),"")</f>
        <v>0</v>
      </c>
      <c r="AD15" s="69" cm="1">
        <f t="array" aca="1" ref="AD15" ca="1">IFERROR(IF(AND(INDIRECT("Mérföldkövek[@Kezdés]")&lt;=AD$3,AD$3&lt;=INDIRECT("Mérföldkövek[@Befejezés]"),NETWORKDAYS(AD$3,AD$3,0)), INDIRECT("Mérföldkövek[@[Humánerő]]"),0),"")</f>
        <v>0</v>
      </c>
      <c r="AE15" s="69" cm="1">
        <f t="array" aca="1" ref="AE15" ca="1">IFERROR(IF(AND(INDIRECT("Mérföldkövek[@Kezdés]")&lt;=AE$3,AE$3&lt;=INDIRECT("Mérföldkövek[@Befejezés]"),NETWORKDAYS(AE$3,AE$3,0)), INDIRECT("Mérföldkövek[@[Humánerő]]"),0),"")</f>
        <v>0</v>
      </c>
      <c r="AF15" s="69" cm="1">
        <f t="array" aca="1" ref="AF15" ca="1">IFERROR(IF(AND(INDIRECT("Mérföldkövek[@Kezdés]")&lt;=AF$3,AF$3&lt;=INDIRECT("Mérföldkövek[@Befejezés]"),NETWORKDAYS(AF$3,AF$3,0)), INDIRECT("Mérföldkövek[@[Humánerő]]"),0),"")</f>
        <v>0</v>
      </c>
      <c r="AG15" s="69" cm="1">
        <f t="array" aca="1" ref="AG15" ca="1">IFERROR(IF(AND(INDIRECT("Mérföldkövek[@Kezdés]")&lt;=AG$3,AG$3&lt;=INDIRECT("Mérföldkövek[@Befejezés]"),NETWORKDAYS(AG$3,AG$3,0)), INDIRECT("Mérföldkövek[@[Humánerő]]"),0),"")</f>
        <v>0</v>
      </c>
      <c r="AH15" s="69" cm="1">
        <f t="array" aca="1" ref="AH15" ca="1">IFERROR(IF(AND(INDIRECT("Mérföldkövek[@Kezdés]")&lt;=AH$3,AH$3&lt;=INDIRECT("Mérföldkövek[@Befejezés]"),NETWORKDAYS(AH$3,AH$3,0)), INDIRECT("Mérföldkövek[@[Humánerő]]"),0),"")</f>
        <v>0</v>
      </c>
      <c r="AI15" s="69" cm="1">
        <f t="array" aca="1" ref="AI15" ca="1">IFERROR(IF(AND(INDIRECT("Mérföldkövek[@Kezdés]")&lt;=AI$3,AI$3&lt;=INDIRECT("Mérföldkövek[@Befejezés]"),NETWORKDAYS(AI$3,AI$3,0)), INDIRECT("Mérföldkövek[@[Humánerő]]"),0),"")</f>
        <v>0</v>
      </c>
      <c r="AJ15" s="69" cm="1">
        <f t="array" aca="1" ref="AJ15" ca="1">IFERROR(IF(AND(INDIRECT("Mérföldkövek[@Kezdés]")&lt;=AJ$3,AJ$3&lt;=INDIRECT("Mérföldkövek[@Befejezés]"),NETWORKDAYS(AJ$3,AJ$3,0)), INDIRECT("Mérföldkövek[@[Humánerő]]"),0),"")</f>
        <v>0</v>
      </c>
      <c r="AK15" s="69" cm="1">
        <f t="array" aca="1" ref="AK15" ca="1">IFERROR(IF(AND(INDIRECT("Mérföldkövek[@Kezdés]")&lt;=AK$3,AK$3&lt;=INDIRECT("Mérföldkövek[@Befejezés]"),NETWORKDAYS(AK$3,AK$3,0)), INDIRECT("Mérföldkövek[@[Humánerő]]"),0),"")</f>
        <v>0</v>
      </c>
      <c r="AL15" s="69" cm="1">
        <f t="array" aca="1" ref="AL15" ca="1">IFERROR(IF(AND(INDIRECT("Mérföldkövek[@Kezdés]")&lt;=AL$3,AL$3&lt;=INDIRECT("Mérföldkövek[@Befejezés]"),NETWORKDAYS(AL$3,AL$3,0)), INDIRECT("Mérföldkövek[@[Humánerő]]"),0),"")</f>
        <v>0</v>
      </c>
      <c r="AM15" s="69" cm="1">
        <f t="array" aca="1" ref="AM15" ca="1">IFERROR(IF(AND(INDIRECT("Mérföldkövek[@Kezdés]")&lt;=AM$3,AM$3&lt;=INDIRECT("Mérföldkövek[@Befejezés]"),NETWORKDAYS(AM$3,AM$3,0)), INDIRECT("Mérföldkövek[@[Humánerő]]"),0),"")</f>
        <v>0</v>
      </c>
      <c r="AN15" s="69" cm="1">
        <f t="array" aca="1" ref="AN15" ca="1">IFERROR(IF(AND(INDIRECT("Mérföldkövek[@Kezdés]")&lt;=AN$3,AN$3&lt;=INDIRECT("Mérföldkövek[@Befejezés]"),NETWORKDAYS(AN$3,AN$3,0)), INDIRECT("Mérföldkövek[@[Humánerő]]"),0),"")</f>
        <v>0</v>
      </c>
      <c r="AO15" s="69" cm="1">
        <f t="array" aca="1" ref="AO15" ca="1">IFERROR(IF(AND(INDIRECT("Mérföldkövek[@Kezdés]")&lt;=AO$3,AO$3&lt;=INDIRECT("Mérföldkövek[@Befejezés]"),NETWORKDAYS(AO$3,AO$3,0)), INDIRECT("Mérföldkövek[@[Humánerő]]"),0),"")</f>
        <v>0</v>
      </c>
      <c r="AP15" s="69" cm="1">
        <f t="array" aca="1" ref="AP15" ca="1">IFERROR(IF(AND(INDIRECT("Mérföldkövek[@Kezdés]")&lt;=AP$3,AP$3&lt;=INDIRECT("Mérföldkövek[@Befejezés]"),NETWORKDAYS(AP$3,AP$3,0)), INDIRECT("Mérföldkövek[@[Humánerő]]"),0),"")</f>
        <v>0</v>
      </c>
      <c r="AQ15" s="69" cm="1">
        <f t="array" aca="1" ref="AQ15" ca="1">IFERROR(IF(AND(INDIRECT("Mérföldkövek[@Kezdés]")&lt;=AQ$3,AQ$3&lt;=INDIRECT("Mérföldkövek[@Befejezés]"),NETWORKDAYS(AQ$3,AQ$3,0)), INDIRECT("Mérföldkövek[@[Humánerő]]"),0),"")</f>
        <v>0</v>
      </c>
      <c r="AR15" s="69" cm="1">
        <f t="array" aca="1" ref="AR15" ca="1">IFERROR(IF(AND(INDIRECT("Mérföldkövek[@Kezdés]")&lt;=AR$3,AR$3&lt;=INDIRECT("Mérföldkövek[@Befejezés]"),NETWORKDAYS(AR$3,AR$3,0)), INDIRECT("Mérföldkövek[@[Humánerő]]"),0),"")</f>
        <v>0</v>
      </c>
      <c r="AS15" s="69" cm="1">
        <f t="array" aca="1" ref="AS15" ca="1">IFERROR(IF(AND(INDIRECT("Mérföldkövek[@Kezdés]")&lt;=AS$3,AS$3&lt;=INDIRECT("Mérföldkövek[@Befejezés]"),NETWORKDAYS(AS$3,AS$3,0)), INDIRECT("Mérföldkövek[@[Humánerő]]"),0),"")</f>
        <v>0</v>
      </c>
      <c r="AT15" s="69" cm="1">
        <f t="array" aca="1" ref="AT15" ca="1">IFERROR(IF(AND(INDIRECT("Mérföldkövek[@Kezdés]")&lt;=AT$3,AT$3&lt;=INDIRECT("Mérföldkövek[@Befejezés]"),NETWORKDAYS(AT$3,AT$3,0)), INDIRECT("Mérföldkövek[@[Humánerő]]"),0),"")</f>
        <v>0</v>
      </c>
      <c r="AU15" s="69" cm="1">
        <f t="array" aca="1" ref="AU15" ca="1">IFERROR(IF(AND(INDIRECT("Mérföldkövek[@Kezdés]")&lt;=AU$3,AU$3&lt;=INDIRECT("Mérföldkövek[@Befejezés]"),NETWORKDAYS(AU$3,AU$3,0)), INDIRECT("Mérföldkövek[@[Humánerő]]"),0),"")</f>
        <v>0</v>
      </c>
      <c r="AV15" s="69" cm="1">
        <f t="array" aca="1" ref="AV15" ca="1">IFERROR(IF(AND(INDIRECT("Mérföldkövek[@Kezdés]")&lt;=AV$3,AV$3&lt;=INDIRECT("Mérföldkövek[@Befejezés]"),NETWORKDAYS(AV$3,AV$3,0)), INDIRECT("Mérföldkövek[@[Humánerő]]"),0),"")</f>
        <v>0</v>
      </c>
      <c r="AW15" s="69" cm="1">
        <f t="array" aca="1" ref="AW15" ca="1">IFERROR(IF(AND(INDIRECT("Mérföldkövek[@Kezdés]")&lt;=AW$3,AW$3&lt;=INDIRECT("Mérföldkövek[@Befejezés]"),NETWORKDAYS(AW$3,AW$3,0)), INDIRECT("Mérföldkövek[@[Humánerő]]"),0),"")</f>
        <v>0</v>
      </c>
      <c r="AX15" s="69" cm="1">
        <f t="array" aca="1" ref="AX15" ca="1">IFERROR(IF(AND(INDIRECT("Mérföldkövek[@Kezdés]")&lt;=AX$3,AX$3&lt;=INDIRECT("Mérföldkövek[@Befejezés]"),NETWORKDAYS(AX$3,AX$3,0)), INDIRECT("Mérföldkövek[@[Humánerő]]"),0),"")</f>
        <v>0</v>
      </c>
      <c r="AY15" s="69" cm="1">
        <f t="array" aca="1" ref="AY15" ca="1">IFERROR(IF(AND(INDIRECT("Mérföldkövek[@Kezdés]")&lt;=AY$3,AY$3&lt;=INDIRECT("Mérföldkövek[@Befejezés]"),NETWORKDAYS(AY$3,AY$3,0)), INDIRECT("Mérföldkövek[@[Humánerő]]"),0),"")</f>
        <v>0</v>
      </c>
      <c r="AZ15" s="69" cm="1">
        <f t="array" aca="1" ref="AZ15" ca="1">IFERROR(IF(AND(INDIRECT("Mérföldkövek[@Kezdés]")&lt;=AZ$3,AZ$3&lt;=INDIRECT("Mérföldkövek[@Befejezés]"),NETWORKDAYS(AZ$3,AZ$3,0)), INDIRECT("Mérföldkövek[@[Humánerő]]"),0),"")</f>
        <v>0</v>
      </c>
      <c r="BA15" s="69" cm="1">
        <f t="array" aca="1" ref="BA15" ca="1">IFERROR(IF(AND(INDIRECT("Mérföldkövek[@Kezdés]")&lt;=BA$3,BA$3&lt;=INDIRECT("Mérföldkövek[@Befejezés]"),NETWORKDAYS(BA$3,BA$3,0)), INDIRECT("Mérföldkövek[@[Humánerő]]"),0),"")</f>
        <v>0</v>
      </c>
    </row>
    <row r="16" spans="1:53" x14ac:dyDescent="0.3">
      <c r="A16" s="78" t="str">
        <f>IFERROR(Mérföldkövek[[#This Row],[Feladat ID]],"")</f>
        <v>ProjektSzám-GyI-E.09</v>
      </c>
      <c r="B16" s="70" t="str">
        <f>IFERROR(Mérföldkövek[[#This Row],[Feladat leírás]],"")</f>
        <v>Anyagszükséglet</v>
      </c>
      <c r="C16" s="71">
        <f ca="1">IFERROR(Mérföldkövek[[#This Row],[Kezdés]],"")</f>
        <v>3</v>
      </c>
      <c r="D16" s="71">
        <f ca="1">IFERROR(Mérföldkövek[[#This Row],[Befejezés]],"")</f>
        <v>3</v>
      </c>
      <c r="E16" s="70" t="str">
        <f>IFERROR(Mérföldkövek[[#This Row],[Kockázat]],"")</f>
        <v>Terv szerint</v>
      </c>
      <c r="F16" s="70" t="str">
        <f>IFERROR(Mérföldkövek[[#This Row],[Részleg 02]],"")</f>
        <v>Gyártás Iroda</v>
      </c>
      <c r="G16" s="70" t="str">
        <f>IFERROR(Mérföldkövek[[#This Row],[Részleg 01]],"")</f>
        <v>Műszaki tervezés</v>
      </c>
      <c r="H16" s="82">
        <f>IFERROR(Mérföldkövek[[#This Row],[Volumen]],"")</f>
        <v>1</v>
      </c>
      <c r="I16" s="70">
        <f>IFERROR(Mérföldkövek[[#This Row],[Humánerő]],"")</f>
        <v>1</v>
      </c>
      <c r="J16" s="80">
        <f>IFERROR(Mérföldkövek[[#This Row],[Egység idő]],"")</f>
        <v>4.1666666666666664E-2</v>
      </c>
      <c r="K16" s="80">
        <f>IFERROR(Mérföldkövek[[#This Row],[Tervezett Munkaidő]],"")</f>
        <v>4.1666666666666664E-2</v>
      </c>
      <c r="L16" s="69" cm="1">
        <f t="array" aca="1" ref="L16" ca="1">IFERROR(IF(AND(INDIRECT("Mérföldkövek[@Kezdés]")&lt;=L$3,L$3&lt;=INDIRECT("Mérföldkövek[@Befejezés]"),NETWORKDAYS(L$3,L$3,0)), INDIRECT("Mérföldkövek[@[Humánerő]]"),0),"")</f>
        <v>0</v>
      </c>
      <c r="M16" s="69" cm="1">
        <f t="array" aca="1" ref="M16" ca="1">IFERROR(IF(AND(INDIRECT("Mérföldkövek[@Kezdés]")&lt;=M$3,M$3&lt;=INDIRECT("Mérföldkövek[@Befejezés]"),NETWORKDAYS(M$3,M$3,0)), INDIRECT("Mérföldkövek[@[Humánerő]]"),0),"")</f>
        <v>0</v>
      </c>
      <c r="N16" s="69" cm="1">
        <f t="array" aca="1" ref="N16" ca="1">IFERROR(IF(AND(INDIRECT("Mérföldkövek[@Kezdés]")&lt;=N$3,N$3&lt;=INDIRECT("Mérföldkövek[@Befejezés]"),NETWORKDAYS(N$3,N$3,0)), INDIRECT("Mérföldkövek[@[Humánerő]]"),0),"")</f>
        <v>0</v>
      </c>
      <c r="O16" s="69" cm="1">
        <f t="array" aca="1" ref="O16" ca="1">IFERROR(IF(AND(INDIRECT("Mérföldkövek[@Kezdés]")&lt;=O$3,O$3&lt;=INDIRECT("Mérföldkövek[@Befejezés]"),NETWORKDAYS(O$3,O$3,0)), INDIRECT("Mérföldkövek[@[Humánerő]]"),0),"")</f>
        <v>0</v>
      </c>
      <c r="P16" s="69" cm="1">
        <f t="array" aca="1" ref="P16" ca="1">IFERROR(IF(AND(INDIRECT("Mérföldkövek[@Kezdés]")&lt;=P$3,P$3&lt;=INDIRECT("Mérföldkövek[@Befejezés]"),NETWORKDAYS(P$3,P$3,0)), INDIRECT("Mérföldkövek[@[Humánerő]]"),0),"")</f>
        <v>0</v>
      </c>
      <c r="Q16" s="69" cm="1">
        <f t="array" aca="1" ref="Q16" ca="1">IFERROR(IF(AND(INDIRECT("Mérföldkövek[@Kezdés]")&lt;=Q$3,Q$3&lt;=INDIRECT("Mérföldkövek[@Befejezés]"),NETWORKDAYS(Q$3,Q$3,0)), INDIRECT("Mérföldkövek[@[Humánerő]]"),0),"")</f>
        <v>0</v>
      </c>
      <c r="R16" s="69" cm="1">
        <f t="array" aca="1" ref="R16" ca="1">IFERROR(IF(AND(INDIRECT("Mérföldkövek[@Kezdés]")&lt;=R$3,R$3&lt;=INDIRECT("Mérföldkövek[@Befejezés]"),NETWORKDAYS(R$3,R$3,0)), INDIRECT("Mérföldkövek[@[Humánerő]]"),0),"")</f>
        <v>0</v>
      </c>
      <c r="S16" s="69" cm="1">
        <f t="array" aca="1" ref="S16" ca="1">IFERROR(IF(AND(INDIRECT("Mérföldkövek[@Kezdés]")&lt;=S$3,S$3&lt;=INDIRECT("Mérföldkövek[@Befejezés]"),NETWORKDAYS(S$3,S$3,0)), INDIRECT("Mérföldkövek[@[Humánerő]]"),0),"")</f>
        <v>0</v>
      </c>
      <c r="T16" s="69" cm="1">
        <f t="array" aca="1" ref="T16" ca="1">IFERROR(IF(AND(INDIRECT("Mérföldkövek[@Kezdés]")&lt;=T$3,T$3&lt;=INDIRECT("Mérföldkövek[@Befejezés]"),NETWORKDAYS(T$3,T$3,0)), INDIRECT("Mérföldkövek[@[Humánerő]]"),0),"")</f>
        <v>0</v>
      </c>
      <c r="U16" s="69" cm="1">
        <f t="array" aca="1" ref="U16" ca="1">IFERROR(IF(AND(INDIRECT("Mérföldkövek[@Kezdés]")&lt;=U$3,U$3&lt;=INDIRECT("Mérföldkövek[@Befejezés]"),NETWORKDAYS(U$3,U$3,0)), INDIRECT("Mérföldkövek[@[Humánerő]]"),0),"")</f>
        <v>0</v>
      </c>
      <c r="V16" s="69" cm="1">
        <f t="array" aca="1" ref="V16" ca="1">IFERROR(IF(AND(INDIRECT("Mérföldkövek[@Kezdés]")&lt;=V$3,V$3&lt;=INDIRECT("Mérföldkövek[@Befejezés]"),NETWORKDAYS(V$3,V$3,0)), INDIRECT("Mérföldkövek[@[Humánerő]]"),0),"")</f>
        <v>0</v>
      </c>
      <c r="W16" s="69" cm="1">
        <f t="array" aca="1" ref="W16" ca="1">IFERROR(IF(AND(INDIRECT("Mérföldkövek[@Kezdés]")&lt;=W$3,W$3&lt;=INDIRECT("Mérföldkövek[@Befejezés]"),NETWORKDAYS(W$3,W$3,0)), INDIRECT("Mérföldkövek[@[Humánerő]]"),0),"")</f>
        <v>0</v>
      </c>
      <c r="X16" s="69" cm="1">
        <f t="array" aca="1" ref="X16" ca="1">IFERROR(IF(AND(INDIRECT("Mérföldkövek[@Kezdés]")&lt;=X$3,X$3&lt;=INDIRECT("Mérföldkövek[@Befejezés]"),NETWORKDAYS(X$3,X$3,0)), INDIRECT("Mérföldkövek[@[Humánerő]]"),0),"")</f>
        <v>0</v>
      </c>
      <c r="Y16" s="69" cm="1">
        <f t="array" aca="1" ref="Y16" ca="1">IFERROR(IF(AND(INDIRECT("Mérföldkövek[@Kezdés]")&lt;=Y$3,Y$3&lt;=INDIRECT("Mérföldkövek[@Befejezés]"),NETWORKDAYS(Y$3,Y$3,0)), INDIRECT("Mérföldkövek[@[Humánerő]]"),0),"")</f>
        <v>0</v>
      </c>
      <c r="Z16" s="69" cm="1">
        <f t="array" aca="1" ref="Z16" ca="1">IFERROR(IF(AND(INDIRECT("Mérföldkövek[@Kezdés]")&lt;=Z$3,Z$3&lt;=INDIRECT("Mérföldkövek[@Befejezés]"),NETWORKDAYS(Z$3,Z$3,0)), INDIRECT("Mérföldkövek[@[Humánerő]]"),0),"")</f>
        <v>0</v>
      </c>
      <c r="AA16" s="69" cm="1">
        <f t="array" aca="1" ref="AA16" ca="1">IFERROR(IF(AND(INDIRECT("Mérföldkövek[@Kezdés]")&lt;=AA$3,AA$3&lt;=INDIRECT("Mérföldkövek[@Befejezés]"),NETWORKDAYS(AA$3,AA$3,0)), INDIRECT("Mérföldkövek[@[Humánerő]]"),0),"")</f>
        <v>0</v>
      </c>
      <c r="AB16" s="69" cm="1">
        <f t="array" aca="1" ref="AB16" ca="1">IFERROR(IF(AND(INDIRECT("Mérföldkövek[@Kezdés]")&lt;=AB$3,AB$3&lt;=INDIRECT("Mérföldkövek[@Befejezés]"),NETWORKDAYS(AB$3,AB$3,0)), INDIRECT("Mérföldkövek[@[Humánerő]]"),0),"")</f>
        <v>0</v>
      </c>
      <c r="AC16" s="69" cm="1">
        <f t="array" aca="1" ref="AC16" ca="1">IFERROR(IF(AND(INDIRECT("Mérföldkövek[@Kezdés]")&lt;=AC$3,AC$3&lt;=INDIRECT("Mérföldkövek[@Befejezés]"),NETWORKDAYS(AC$3,AC$3,0)), INDIRECT("Mérföldkövek[@[Humánerő]]"),0),"")</f>
        <v>0</v>
      </c>
      <c r="AD16" s="69" cm="1">
        <f t="array" aca="1" ref="AD16" ca="1">IFERROR(IF(AND(INDIRECT("Mérföldkövek[@Kezdés]")&lt;=AD$3,AD$3&lt;=INDIRECT("Mérföldkövek[@Befejezés]"),NETWORKDAYS(AD$3,AD$3,0)), INDIRECT("Mérföldkövek[@[Humánerő]]"),0),"")</f>
        <v>0</v>
      </c>
      <c r="AE16" s="69" cm="1">
        <f t="array" aca="1" ref="AE16" ca="1">IFERROR(IF(AND(INDIRECT("Mérföldkövek[@Kezdés]")&lt;=AE$3,AE$3&lt;=INDIRECT("Mérföldkövek[@Befejezés]"),NETWORKDAYS(AE$3,AE$3,0)), INDIRECT("Mérföldkövek[@[Humánerő]]"),0),"")</f>
        <v>0</v>
      </c>
      <c r="AF16" s="69" cm="1">
        <f t="array" aca="1" ref="AF16" ca="1">IFERROR(IF(AND(INDIRECT("Mérföldkövek[@Kezdés]")&lt;=AF$3,AF$3&lt;=INDIRECT("Mérföldkövek[@Befejezés]"),NETWORKDAYS(AF$3,AF$3,0)), INDIRECT("Mérföldkövek[@[Humánerő]]"),0),"")</f>
        <v>0</v>
      </c>
      <c r="AG16" s="69" cm="1">
        <f t="array" aca="1" ref="AG16" ca="1">IFERROR(IF(AND(INDIRECT("Mérföldkövek[@Kezdés]")&lt;=AG$3,AG$3&lt;=INDIRECT("Mérföldkövek[@Befejezés]"),NETWORKDAYS(AG$3,AG$3,0)), INDIRECT("Mérföldkövek[@[Humánerő]]"),0),"")</f>
        <v>0</v>
      </c>
      <c r="AH16" s="69" cm="1">
        <f t="array" aca="1" ref="AH16" ca="1">IFERROR(IF(AND(INDIRECT("Mérföldkövek[@Kezdés]")&lt;=AH$3,AH$3&lt;=INDIRECT("Mérföldkövek[@Befejezés]"),NETWORKDAYS(AH$3,AH$3,0)), INDIRECT("Mérföldkövek[@[Humánerő]]"),0),"")</f>
        <v>0</v>
      </c>
      <c r="AI16" s="69" cm="1">
        <f t="array" aca="1" ref="AI16" ca="1">IFERROR(IF(AND(INDIRECT("Mérföldkövek[@Kezdés]")&lt;=AI$3,AI$3&lt;=INDIRECT("Mérföldkövek[@Befejezés]"),NETWORKDAYS(AI$3,AI$3,0)), INDIRECT("Mérföldkövek[@[Humánerő]]"),0),"")</f>
        <v>0</v>
      </c>
      <c r="AJ16" s="69" cm="1">
        <f t="array" aca="1" ref="AJ16" ca="1">IFERROR(IF(AND(INDIRECT("Mérföldkövek[@Kezdés]")&lt;=AJ$3,AJ$3&lt;=INDIRECT("Mérföldkövek[@Befejezés]"),NETWORKDAYS(AJ$3,AJ$3,0)), INDIRECT("Mérföldkövek[@[Humánerő]]"),0),"")</f>
        <v>0</v>
      </c>
      <c r="AK16" s="69" cm="1">
        <f t="array" aca="1" ref="AK16" ca="1">IFERROR(IF(AND(INDIRECT("Mérföldkövek[@Kezdés]")&lt;=AK$3,AK$3&lt;=INDIRECT("Mérföldkövek[@Befejezés]"),NETWORKDAYS(AK$3,AK$3,0)), INDIRECT("Mérföldkövek[@[Humánerő]]"),0),"")</f>
        <v>0</v>
      </c>
      <c r="AL16" s="69" cm="1">
        <f t="array" aca="1" ref="AL16" ca="1">IFERROR(IF(AND(INDIRECT("Mérföldkövek[@Kezdés]")&lt;=AL$3,AL$3&lt;=INDIRECT("Mérföldkövek[@Befejezés]"),NETWORKDAYS(AL$3,AL$3,0)), INDIRECT("Mérföldkövek[@[Humánerő]]"),0),"")</f>
        <v>0</v>
      </c>
      <c r="AM16" s="69" cm="1">
        <f t="array" aca="1" ref="AM16" ca="1">IFERROR(IF(AND(INDIRECT("Mérföldkövek[@Kezdés]")&lt;=AM$3,AM$3&lt;=INDIRECT("Mérföldkövek[@Befejezés]"),NETWORKDAYS(AM$3,AM$3,0)), INDIRECT("Mérföldkövek[@[Humánerő]]"),0),"")</f>
        <v>0</v>
      </c>
      <c r="AN16" s="69" cm="1">
        <f t="array" aca="1" ref="AN16" ca="1">IFERROR(IF(AND(INDIRECT("Mérföldkövek[@Kezdés]")&lt;=AN$3,AN$3&lt;=INDIRECT("Mérföldkövek[@Befejezés]"),NETWORKDAYS(AN$3,AN$3,0)), INDIRECT("Mérföldkövek[@[Humánerő]]"),0),"")</f>
        <v>0</v>
      </c>
      <c r="AO16" s="69" cm="1">
        <f t="array" aca="1" ref="AO16" ca="1">IFERROR(IF(AND(INDIRECT("Mérföldkövek[@Kezdés]")&lt;=AO$3,AO$3&lt;=INDIRECT("Mérföldkövek[@Befejezés]"),NETWORKDAYS(AO$3,AO$3,0)), INDIRECT("Mérföldkövek[@[Humánerő]]"),0),"")</f>
        <v>0</v>
      </c>
      <c r="AP16" s="69" cm="1">
        <f t="array" aca="1" ref="AP16" ca="1">IFERROR(IF(AND(INDIRECT("Mérföldkövek[@Kezdés]")&lt;=AP$3,AP$3&lt;=INDIRECT("Mérföldkövek[@Befejezés]"),NETWORKDAYS(AP$3,AP$3,0)), INDIRECT("Mérföldkövek[@[Humánerő]]"),0),"")</f>
        <v>0</v>
      </c>
      <c r="AQ16" s="69" cm="1">
        <f t="array" aca="1" ref="AQ16" ca="1">IFERROR(IF(AND(INDIRECT("Mérföldkövek[@Kezdés]")&lt;=AQ$3,AQ$3&lt;=INDIRECT("Mérföldkövek[@Befejezés]"),NETWORKDAYS(AQ$3,AQ$3,0)), INDIRECT("Mérföldkövek[@[Humánerő]]"),0),"")</f>
        <v>0</v>
      </c>
      <c r="AR16" s="69" cm="1">
        <f t="array" aca="1" ref="AR16" ca="1">IFERROR(IF(AND(INDIRECT("Mérföldkövek[@Kezdés]")&lt;=AR$3,AR$3&lt;=INDIRECT("Mérföldkövek[@Befejezés]"),NETWORKDAYS(AR$3,AR$3,0)), INDIRECT("Mérföldkövek[@[Humánerő]]"),0),"")</f>
        <v>0</v>
      </c>
      <c r="AS16" s="69" cm="1">
        <f t="array" aca="1" ref="AS16" ca="1">IFERROR(IF(AND(INDIRECT("Mérföldkövek[@Kezdés]")&lt;=AS$3,AS$3&lt;=INDIRECT("Mérföldkövek[@Befejezés]"),NETWORKDAYS(AS$3,AS$3,0)), INDIRECT("Mérföldkövek[@[Humánerő]]"),0),"")</f>
        <v>0</v>
      </c>
      <c r="AT16" s="69" cm="1">
        <f t="array" aca="1" ref="AT16" ca="1">IFERROR(IF(AND(INDIRECT("Mérföldkövek[@Kezdés]")&lt;=AT$3,AT$3&lt;=INDIRECT("Mérföldkövek[@Befejezés]"),NETWORKDAYS(AT$3,AT$3,0)), INDIRECT("Mérföldkövek[@[Humánerő]]"),0),"")</f>
        <v>0</v>
      </c>
      <c r="AU16" s="69" cm="1">
        <f t="array" aca="1" ref="AU16" ca="1">IFERROR(IF(AND(INDIRECT("Mérföldkövek[@Kezdés]")&lt;=AU$3,AU$3&lt;=INDIRECT("Mérföldkövek[@Befejezés]"),NETWORKDAYS(AU$3,AU$3,0)), INDIRECT("Mérföldkövek[@[Humánerő]]"),0),"")</f>
        <v>0</v>
      </c>
      <c r="AV16" s="69" cm="1">
        <f t="array" aca="1" ref="AV16" ca="1">IFERROR(IF(AND(INDIRECT("Mérföldkövek[@Kezdés]")&lt;=AV$3,AV$3&lt;=INDIRECT("Mérföldkövek[@Befejezés]"),NETWORKDAYS(AV$3,AV$3,0)), INDIRECT("Mérföldkövek[@[Humánerő]]"),0),"")</f>
        <v>0</v>
      </c>
      <c r="AW16" s="69" cm="1">
        <f t="array" aca="1" ref="AW16" ca="1">IFERROR(IF(AND(INDIRECT("Mérföldkövek[@Kezdés]")&lt;=AW$3,AW$3&lt;=INDIRECT("Mérföldkövek[@Befejezés]"),NETWORKDAYS(AW$3,AW$3,0)), INDIRECT("Mérföldkövek[@[Humánerő]]"),0),"")</f>
        <v>0</v>
      </c>
      <c r="AX16" s="69" cm="1">
        <f t="array" aca="1" ref="AX16" ca="1">IFERROR(IF(AND(INDIRECT("Mérföldkövek[@Kezdés]")&lt;=AX$3,AX$3&lt;=INDIRECT("Mérföldkövek[@Befejezés]"),NETWORKDAYS(AX$3,AX$3,0)), INDIRECT("Mérföldkövek[@[Humánerő]]"),0),"")</f>
        <v>0</v>
      </c>
      <c r="AY16" s="69" cm="1">
        <f t="array" aca="1" ref="AY16" ca="1">IFERROR(IF(AND(INDIRECT("Mérföldkövek[@Kezdés]")&lt;=AY$3,AY$3&lt;=INDIRECT("Mérföldkövek[@Befejezés]"),NETWORKDAYS(AY$3,AY$3,0)), INDIRECT("Mérföldkövek[@[Humánerő]]"),0),"")</f>
        <v>0</v>
      </c>
      <c r="AZ16" s="69" cm="1">
        <f t="array" aca="1" ref="AZ16" ca="1">IFERROR(IF(AND(INDIRECT("Mérföldkövek[@Kezdés]")&lt;=AZ$3,AZ$3&lt;=INDIRECT("Mérföldkövek[@Befejezés]"),NETWORKDAYS(AZ$3,AZ$3,0)), INDIRECT("Mérföldkövek[@[Humánerő]]"),0),"")</f>
        <v>0</v>
      </c>
      <c r="BA16" s="69" cm="1">
        <f t="array" aca="1" ref="BA16" ca="1">IFERROR(IF(AND(INDIRECT("Mérföldkövek[@Kezdés]")&lt;=BA$3,BA$3&lt;=INDIRECT("Mérföldkövek[@Befejezés]"),NETWORKDAYS(BA$3,BA$3,0)), INDIRECT("Mérföldkövek[@[Humánerő]]"),0),"")</f>
        <v>0</v>
      </c>
    </row>
    <row r="17" spans="1:53" x14ac:dyDescent="0.3">
      <c r="A17" s="78" t="str">
        <f>IFERROR(Mérföldkövek[[#This Row],[Feladat ID]],"")</f>
        <v>ProjektSzám-GyV-BF.00</v>
      </c>
      <c r="B17" s="70" t="str">
        <f>IFERROR(Mérföldkövek[[#This Row],[Feladat leírás]],"")</f>
        <v>Bútorfront</v>
      </c>
      <c r="C17" s="71">
        <f ca="1">IFERROR(Mérföldkövek[[#This Row],[Kezdés]],"")</f>
        <v>45833</v>
      </c>
      <c r="D17" s="71">
        <f ca="1">IFERROR(Mérföldkövek[[#This Row],[Befejezés]],"")</f>
        <v>45845</v>
      </c>
      <c r="E17" s="70" t="str">
        <f>IFERROR(Mérföldkövek[[#This Row],[Kockázat]],"")</f>
        <v>Terv szerint</v>
      </c>
      <c r="F17" s="70" t="str">
        <f>IFERROR(Mérföldkövek[[#This Row],[Részleg 02]],"")</f>
        <v>Gyártásvezetés</v>
      </c>
      <c r="G17" s="70">
        <f>IFERROR(Mérföldkövek[[#This Row],[Részleg 01]],"")</f>
        <v>0</v>
      </c>
      <c r="H17" s="82">
        <f>IFERROR(Mérföldkövek[[#This Row],[Volumen]],"")</f>
        <v>1</v>
      </c>
      <c r="I17" s="70">
        <f>IFERROR(Mérföldkövek[[#This Row],[Humánerő]],"")</f>
        <v>0</v>
      </c>
      <c r="J17" s="80">
        <f>IFERROR(Mérföldkövek[[#This Row],[Egység idő]],"")</f>
        <v>0</v>
      </c>
      <c r="K17" s="80">
        <f>IFERROR(Mérföldkövek[[#This Row],[Tervezett Munkaidő]],"")</f>
        <v>0</v>
      </c>
      <c r="L17" s="69" cm="1">
        <f t="array" aca="1" ref="L17" ca="1">IFERROR(IF(AND(INDIRECT("Mérföldkövek[@Kezdés]")&lt;=L$3,L$3&lt;=INDIRECT("Mérföldkövek[@Befejezés]"),NETWORKDAYS(L$3,L$3,0)), INDIRECT("Mérföldkövek[@[Humánerő]]"),0),"")</f>
        <v>0</v>
      </c>
      <c r="M17" s="69" cm="1">
        <f t="array" aca="1" ref="M17" ca="1">IFERROR(IF(AND(INDIRECT("Mérföldkövek[@Kezdés]")&lt;=M$3,M$3&lt;=INDIRECT("Mérföldkövek[@Befejezés]"),NETWORKDAYS(M$3,M$3,0)), INDIRECT("Mérföldkövek[@[Humánerő]]"),0),"")</f>
        <v>0</v>
      </c>
      <c r="N17" s="69" cm="1">
        <f t="array" aca="1" ref="N17" ca="1">IFERROR(IF(AND(INDIRECT("Mérföldkövek[@Kezdés]")&lt;=N$3,N$3&lt;=INDIRECT("Mérföldkövek[@Befejezés]"),NETWORKDAYS(N$3,N$3,0)), INDIRECT("Mérföldkövek[@[Humánerő]]"),0),"")</f>
        <v>0</v>
      </c>
      <c r="O17" s="69" cm="1">
        <f t="array" aca="1" ref="O17" ca="1">IFERROR(IF(AND(INDIRECT("Mérföldkövek[@Kezdés]")&lt;=O$3,O$3&lt;=INDIRECT("Mérföldkövek[@Befejezés]"),NETWORKDAYS(O$3,O$3,0)), INDIRECT("Mérföldkövek[@[Humánerő]]"),0),"")</f>
        <v>0</v>
      </c>
      <c r="P17" s="69" cm="1">
        <f t="array" aca="1" ref="P17" ca="1">IFERROR(IF(AND(INDIRECT("Mérföldkövek[@Kezdés]")&lt;=P$3,P$3&lt;=INDIRECT("Mérföldkövek[@Befejezés]"),NETWORKDAYS(P$3,P$3,0)), INDIRECT("Mérföldkövek[@[Humánerő]]"),0),"")</f>
        <v>0</v>
      </c>
      <c r="Q17" s="69" cm="1">
        <f t="array" aca="1" ref="Q17" ca="1">IFERROR(IF(AND(INDIRECT("Mérföldkövek[@Kezdés]")&lt;=Q$3,Q$3&lt;=INDIRECT("Mérföldkövek[@Befejezés]"),NETWORKDAYS(Q$3,Q$3,0)), INDIRECT("Mérföldkövek[@[Humánerő]]"),0),"")</f>
        <v>0</v>
      </c>
      <c r="R17" s="69" cm="1">
        <f t="array" aca="1" ref="R17" ca="1">IFERROR(IF(AND(INDIRECT("Mérföldkövek[@Kezdés]")&lt;=R$3,R$3&lt;=INDIRECT("Mérföldkövek[@Befejezés]"),NETWORKDAYS(R$3,R$3,0)), INDIRECT("Mérföldkövek[@[Humánerő]]"),0),"")</f>
        <v>0</v>
      </c>
      <c r="S17" s="69" cm="1">
        <f t="array" aca="1" ref="S17" ca="1">IFERROR(IF(AND(INDIRECT("Mérföldkövek[@Kezdés]")&lt;=S$3,S$3&lt;=INDIRECT("Mérföldkövek[@Befejezés]"),NETWORKDAYS(S$3,S$3,0)), INDIRECT("Mérföldkövek[@[Humánerő]]"),0),"")</f>
        <v>0</v>
      </c>
      <c r="T17" s="69" cm="1">
        <f t="array" aca="1" ref="T17" ca="1">IFERROR(IF(AND(INDIRECT("Mérföldkövek[@Kezdés]")&lt;=T$3,T$3&lt;=INDIRECT("Mérföldkövek[@Befejezés]"),NETWORKDAYS(T$3,T$3,0)), INDIRECT("Mérföldkövek[@[Humánerő]]"),0),"")</f>
        <v>0</v>
      </c>
      <c r="U17" s="69" cm="1">
        <f t="array" aca="1" ref="U17" ca="1">IFERROR(IF(AND(INDIRECT("Mérföldkövek[@Kezdés]")&lt;=U$3,U$3&lt;=INDIRECT("Mérföldkövek[@Befejezés]"),NETWORKDAYS(U$3,U$3,0)), INDIRECT("Mérföldkövek[@[Humánerő]]"),0),"")</f>
        <v>0</v>
      </c>
      <c r="V17" s="69" cm="1">
        <f t="array" aca="1" ref="V17" ca="1">IFERROR(IF(AND(INDIRECT("Mérföldkövek[@Kezdés]")&lt;=V$3,V$3&lt;=INDIRECT("Mérföldkövek[@Befejezés]"),NETWORKDAYS(V$3,V$3,0)), INDIRECT("Mérföldkövek[@[Humánerő]]"),0),"")</f>
        <v>0</v>
      </c>
      <c r="W17" s="69" cm="1">
        <f t="array" aca="1" ref="W17" ca="1">IFERROR(IF(AND(INDIRECT("Mérföldkövek[@Kezdés]")&lt;=W$3,W$3&lt;=INDIRECT("Mérföldkövek[@Befejezés]"),NETWORKDAYS(W$3,W$3,0)), INDIRECT("Mérföldkövek[@[Humánerő]]"),0),"")</f>
        <v>0</v>
      </c>
      <c r="X17" s="69" cm="1">
        <f t="array" aca="1" ref="X17" ca="1">IFERROR(IF(AND(INDIRECT("Mérföldkövek[@Kezdés]")&lt;=X$3,X$3&lt;=INDIRECT("Mérföldkövek[@Befejezés]"),NETWORKDAYS(X$3,X$3,0)), INDIRECT("Mérföldkövek[@[Humánerő]]"),0),"")</f>
        <v>0</v>
      </c>
      <c r="Y17" s="69" cm="1">
        <f t="array" aca="1" ref="Y17" ca="1">IFERROR(IF(AND(INDIRECT("Mérföldkövek[@Kezdés]")&lt;=Y$3,Y$3&lt;=INDIRECT("Mérföldkövek[@Befejezés]"),NETWORKDAYS(Y$3,Y$3,0)), INDIRECT("Mérföldkövek[@[Humánerő]]"),0),"")</f>
        <v>0</v>
      </c>
      <c r="Z17" s="69" cm="1">
        <f t="array" aca="1" ref="Z17" ca="1">IFERROR(IF(AND(INDIRECT("Mérföldkövek[@Kezdés]")&lt;=Z$3,Z$3&lt;=INDIRECT("Mérföldkövek[@Befejezés]"),NETWORKDAYS(Z$3,Z$3,0)), INDIRECT("Mérföldkövek[@[Humánerő]]"),0),"")</f>
        <v>0</v>
      </c>
      <c r="AA17" s="69" cm="1">
        <f t="array" aca="1" ref="AA17" ca="1">IFERROR(IF(AND(INDIRECT("Mérföldkövek[@Kezdés]")&lt;=AA$3,AA$3&lt;=INDIRECT("Mérföldkövek[@Befejezés]"),NETWORKDAYS(AA$3,AA$3,0)), INDIRECT("Mérföldkövek[@[Humánerő]]"),0),"")</f>
        <v>0</v>
      </c>
      <c r="AB17" s="69" cm="1">
        <f t="array" aca="1" ref="AB17" ca="1">IFERROR(IF(AND(INDIRECT("Mérföldkövek[@Kezdés]")&lt;=AB$3,AB$3&lt;=INDIRECT("Mérföldkövek[@Befejezés]"),NETWORKDAYS(AB$3,AB$3,0)), INDIRECT("Mérföldkövek[@[Humánerő]]"),0),"")</f>
        <v>0</v>
      </c>
      <c r="AC17" s="69" cm="1">
        <f t="array" aca="1" ref="AC17" ca="1">IFERROR(IF(AND(INDIRECT("Mérföldkövek[@Kezdés]")&lt;=AC$3,AC$3&lt;=INDIRECT("Mérföldkövek[@Befejezés]"),NETWORKDAYS(AC$3,AC$3,0)), INDIRECT("Mérföldkövek[@[Humánerő]]"),0),"")</f>
        <v>0</v>
      </c>
      <c r="AD17" s="69" cm="1">
        <f t="array" aca="1" ref="AD17" ca="1">IFERROR(IF(AND(INDIRECT("Mérföldkövek[@Kezdés]")&lt;=AD$3,AD$3&lt;=INDIRECT("Mérföldkövek[@Befejezés]"),NETWORKDAYS(AD$3,AD$3,0)), INDIRECT("Mérföldkövek[@[Humánerő]]"),0),"")</f>
        <v>0</v>
      </c>
      <c r="AE17" s="69" cm="1">
        <f t="array" aca="1" ref="AE17" ca="1">IFERROR(IF(AND(INDIRECT("Mérföldkövek[@Kezdés]")&lt;=AE$3,AE$3&lt;=INDIRECT("Mérföldkövek[@Befejezés]"),NETWORKDAYS(AE$3,AE$3,0)), INDIRECT("Mérföldkövek[@[Humánerő]]"),0),"")</f>
        <v>0</v>
      </c>
      <c r="AF17" s="69" cm="1">
        <f t="array" aca="1" ref="AF17" ca="1">IFERROR(IF(AND(INDIRECT("Mérföldkövek[@Kezdés]")&lt;=AF$3,AF$3&lt;=INDIRECT("Mérföldkövek[@Befejezés]"),NETWORKDAYS(AF$3,AF$3,0)), INDIRECT("Mérföldkövek[@[Humánerő]]"),0),"")</f>
        <v>0</v>
      </c>
      <c r="AG17" s="69" cm="1">
        <f t="array" aca="1" ref="AG17" ca="1">IFERROR(IF(AND(INDIRECT("Mérföldkövek[@Kezdés]")&lt;=AG$3,AG$3&lt;=INDIRECT("Mérföldkövek[@Befejezés]"),NETWORKDAYS(AG$3,AG$3,0)), INDIRECT("Mérföldkövek[@[Humánerő]]"),0),"")</f>
        <v>0</v>
      </c>
      <c r="AH17" s="69" cm="1">
        <f t="array" aca="1" ref="AH17" ca="1">IFERROR(IF(AND(INDIRECT("Mérföldkövek[@Kezdés]")&lt;=AH$3,AH$3&lt;=INDIRECT("Mérföldkövek[@Befejezés]"),NETWORKDAYS(AH$3,AH$3,0)), INDIRECT("Mérföldkövek[@[Humánerő]]"),0),"")</f>
        <v>0</v>
      </c>
      <c r="AI17" s="69" cm="1">
        <f t="array" aca="1" ref="AI17" ca="1">IFERROR(IF(AND(INDIRECT("Mérföldkövek[@Kezdés]")&lt;=AI$3,AI$3&lt;=INDIRECT("Mérföldkövek[@Befejezés]"),NETWORKDAYS(AI$3,AI$3,0)), INDIRECT("Mérföldkövek[@[Humánerő]]"),0),"")</f>
        <v>0</v>
      </c>
      <c r="AJ17" s="69" cm="1">
        <f t="array" aca="1" ref="AJ17" ca="1">IFERROR(IF(AND(INDIRECT("Mérföldkövek[@Kezdés]")&lt;=AJ$3,AJ$3&lt;=INDIRECT("Mérföldkövek[@Befejezés]"),NETWORKDAYS(AJ$3,AJ$3,0)), INDIRECT("Mérföldkövek[@[Humánerő]]"),0),"")</f>
        <v>0</v>
      </c>
      <c r="AK17" s="69" cm="1">
        <f t="array" aca="1" ref="AK17" ca="1">IFERROR(IF(AND(INDIRECT("Mérföldkövek[@Kezdés]")&lt;=AK$3,AK$3&lt;=INDIRECT("Mérföldkövek[@Befejezés]"),NETWORKDAYS(AK$3,AK$3,0)), INDIRECT("Mérföldkövek[@[Humánerő]]"),0),"")</f>
        <v>0</v>
      </c>
      <c r="AL17" s="69" cm="1">
        <f t="array" aca="1" ref="AL17" ca="1">IFERROR(IF(AND(INDIRECT("Mérföldkövek[@Kezdés]")&lt;=AL$3,AL$3&lt;=INDIRECT("Mérföldkövek[@Befejezés]"),NETWORKDAYS(AL$3,AL$3,0)), INDIRECT("Mérföldkövek[@[Humánerő]]"),0),"")</f>
        <v>0</v>
      </c>
      <c r="AM17" s="69" cm="1">
        <f t="array" aca="1" ref="AM17" ca="1">IFERROR(IF(AND(INDIRECT("Mérföldkövek[@Kezdés]")&lt;=AM$3,AM$3&lt;=INDIRECT("Mérföldkövek[@Befejezés]"),NETWORKDAYS(AM$3,AM$3,0)), INDIRECT("Mérföldkövek[@[Humánerő]]"),0),"")</f>
        <v>0</v>
      </c>
      <c r="AN17" s="69" cm="1">
        <f t="array" aca="1" ref="AN17" ca="1">IFERROR(IF(AND(INDIRECT("Mérföldkövek[@Kezdés]")&lt;=AN$3,AN$3&lt;=INDIRECT("Mérföldkövek[@Befejezés]"),NETWORKDAYS(AN$3,AN$3,0)), INDIRECT("Mérföldkövek[@[Humánerő]]"),0),"")</f>
        <v>0</v>
      </c>
      <c r="AO17" s="69" cm="1">
        <f t="array" aca="1" ref="AO17" ca="1">IFERROR(IF(AND(INDIRECT("Mérföldkövek[@Kezdés]")&lt;=AO$3,AO$3&lt;=INDIRECT("Mérföldkövek[@Befejezés]"),NETWORKDAYS(AO$3,AO$3,0)), INDIRECT("Mérföldkövek[@[Humánerő]]"),0),"")</f>
        <v>0</v>
      </c>
      <c r="AP17" s="69" cm="1">
        <f t="array" aca="1" ref="AP17" ca="1">IFERROR(IF(AND(INDIRECT("Mérföldkövek[@Kezdés]")&lt;=AP$3,AP$3&lt;=INDIRECT("Mérföldkövek[@Befejezés]"),NETWORKDAYS(AP$3,AP$3,0)), INDIRECT("Mérföldkövek[@[Humánerő]]"),0),"")</f>
        <v>0</v>
      </c>
      <c r="AQ17" s="69" cm="1">
        <f t="array" aca="1" ref="AQ17" ca="1">IFERROR(IF(AND(INDIRECT("Mérföldkövek[@Kezdés]")&lt;=AQ$3,AQ$3&lt;=INDIRECT("Mérföldkövek[@Befejezés]"),NETWORKDAYS(AQ$3,AQ$3,0)), INDIRECT("Mérföldkövek[@[Humánerő]]"),0),"")</f>
        <v>0</v>
      </c>
      <c r="AR17" s="69" cm="1">
        <f t="array" aca="1" ref="AR17" ca="1">IFERROR(IF(AND(INDIRECT("Mérföldkövek[@Kezdés]")&lt;=AR$3,AR$3&lt;=INDIRECT("Mérföldkövek[@Befejezés]"),NETWORKDAYS(AR$3,AR$3,0)), INDIRECT("Mérföldkövek[@[Humánerő]]"),0),"")</f>
        <v>0</v>
      </c>
      <c r="AS17" s="69" cm="1">
        <f t="array" aca="1" ref="AS17" ca="1">IFERROR(IF(AND(INDIRECT("Mérföldkövek[@Kezdés]")&lt;=AS$3,AS$3&lt;=INDIRECT("Mérföldkövek[@Befejezés]"),NETWORKDAYS(AS$3,AS$3,0)), INDIRECT("Mérföldkövek[@[Humánerő]]"),0),"")</f>
        <v>0</v>
      </c>
      <c r="AT17" s="69" cm="1">
        <f t="array" aca="1" ref="AT17" ca="1">IFERROR(IF(AND(INDIRECT("Mérföldkövek[@Kezdés]")&lt;=AT$3,AT$3&lt;=INDIRECT("Mérföldkövek[@Befejezés]"),NETWORKDAYS(AT$3,AT$3,0)), INDIRECT("Mérföldkövek[@[Humánerő]]"),0),"")</f>
        <v>0</v>
      </c>
      <c r="AU17" s="69" cm="1">
        <f t="array" aca="1" ref="AU17" ca="1">IFERROR(IF(AND(INDIRECT("Mérföldkövek[@Kezdés]")&lt;=AU$3,AU$3&lt;=INDIRECT("Mérföldkövek[@Befejezés]"),NETWORKDAYS(AU$3,AU$3,0)), INDIRECT("Mérföldkövek[@[Humánerő]]"),0),"")</f>
        <v>0</v>
      </c>
      <c r="AV17" s="69" cm="1">
        <f t="array" aca="1" ref="AV17" ca="1">IFERROR(IF(AND(INDIRECT("Mérföldkövek[@Kezdés]")&lt;=AV$3,AV$3&lt;=INDIRECT("Mérföldkövek[@Befejezés]"),NETWORKDAYS(AV$3,AV$3,0)), INDIRECT("Mérföldkövek[@[Humánerő]]"),0),"")</f>
        <v>0</v>
      </c>
      <c r="AW17" s="69" cm="1">
        <f t="array" aca="1" ref="AW17" ca="1">IFERROR(IF(AND(INDIRECT("Mérföldkövek[@Kezdés]")&lt;=AW$3,AW$3&lt;=INDIRECT("Mérföldkövek[@Befejezés]"),NETWORKDAYS(AW$3,AW$3,0)), INDIRECT("Mérföldkövek[@[Humánerő]]"),0),"")</f>
        <v>0</v>
      </c>
      <c r="AX17" s="69" cm="1">
        <f t="array" aca="1" ref="AX17" ca="1">IFERROR(IF(AND(INDIRECT("Mérföldkövek[@Kezdés]")&lt;=AX$3,AX$3&lt;=INDIRECT("Mérföldkövek[@Befejezés]"),NETWORKDAYS(AX$3,AX$3,0)), INDIRECT("Mérföldkövek[@[Humánerő]]"),0),"")</f>
        <v>0</v>
      </c>
      <c r="AY17" s="69" cm="1">
        <f t="array" aca="1" ref="AY17" ca="1">IFERROR(IF(AND(INDIRECT("Mérföldkövek[@Kezdés]")&lt;=AY$3,AY$3&lt;=INDIRECT("Mérföldkövek[@Befejezés]"),NETWORKDAYS(AY$3,AY$3,0)), INDIRECT("Mérföldkövek[@[Humánerő]]"),0),"")</f>
        <v>0</v>
      </c>
      <c r="AZ17" s="69" cm="1">
        <f t="array" aca="1" ref="AZ17" ca="1">IFERROR(IF(AND(INDIRECT("Mérföldkövek[@Kezdés]")&lt;=AZ$3,AZ$3&lt;=INDIRECT("Mérföldkövek[@Befejezés]"),NETWORKDAYS(AZ$3,AZ$3,0)), INDIRECT("Mérföldkövek[@[Humánerő]]"),0),"")</f>
        <v>0</v>
      </c>
      <c r="BA17" s="69" cm="1">
        <f t="array" aca="1" ref="BA17" ca="1">IFERROR(IF(AND(INDIRECT("Mérföldkövek[@Kezdés]")&lt;=BA$3,BA$3&lt;=INDIRECT("Mérföldkövek[@Befejezés]"),NETWORKDAYS(BA$3,BA$3,0)), INDIRECT("Mérföldkövek[@[Humánerő]]"),0),"")</f>
        <v>0</v>
      </c>
    </row>
    <row r="18" spans="1:53" x14ac:dyDescent="0.3">
      <c r="A18" s="78" t="str">
        <f>IFERROR(Mérföldkövek[[#This Row],[Feladat ID]],"")</f>
        <v>ProjektSzám-GyV-BF.01</v>
      </c>
      <c r="B18" s="70" t="str">
        <f>IFERROR(Mérföldkövek[[#This Row],[Feladat leírás]],"")</f>
        <v>18-as szabás</v>
      </c>
      <c r="C18" s="71">
        <f ca="1">IFERROR(Mérföldkövek[[#This Row],[Kezdés]],"")</f>
        <v>45833</v>
      </c>
      <c r="D18" s="71">
        <f ca="1">IFERROR(Mérföldkövek[[#This Row],[Befejezés]],"")</f>
        <v>45833</v>
      </c>
      <c r="E18" s="70" t="str">
        <f>IFERROR(Mérföldkövek[[#This Row],[Kockázat]],"")</f>
        <v>Terv szerint</v>
      </c>
      <c r="F18" s="70" t="str">
        <f>IFERROR(Mérföldkövek[[#This Row],[Részleg 02]],"")</f>
        <v>Gyártásvezetés</v>
      </c>
      <c r="G18" s="70" t="str">
        <f>IFERROR(Mérföldkövek[[#This Row],[Részleg 01]],"")</f>
        <v>Asztalos</v>
      </c>
      <c r="H18" s="82">
        <f>IFERROR(Mérföldkövek[[#This Row],[Volumen]],"")</f>
        <v>70</v>
      </c>
      <c r="I18" s="70">
        <f>IFERROR(Mérföldkövek[[#This Row],[Humánerő]],"")</f>
        <v>2</v>
      </c>
      <c r="J18" s="80">
        <f>IFERROR(Mérföldkövek[[#This Row],[Egység idő]],"")</f>
        <v>3.0555555555555557E-3</v>
      </c>
      <c r="K18" s="80">
        <f>IFERROR(Mérföldkövek[[#This Row],[Tervezett Munkaidő]],"")</f>
        <v>0.42777777777777781</v>
      </c>
      <c r="L18" s="69" cm="1">
        <f t="array" aca="1" ref="L18" ca="1">IFERROR(IF(AND(INDIRECT("Mérföldkövek[@Kezdés]")&lt;=L$3,L$3&lt;=INDIRECT("Mérföldkövek[@Befejezés]"),NETWORKDAYS(L$3,L$3,0)), INDIRECT("Mérföldkövek[@[Humánerő]]"),0),"")</f>
        <v>0</v>
      </c>
      <c r="M18" s="69" cm="1">
        <f t="array" aca="1" ref="M18" ca="1">IFERROR(IF(AND(INDIRECT("Mérföldkövek[@Kezdés]")&lt;=M$3,M$3&lt;=INDIRECT("Mérföldkövek[@Befejezés]"),NETWORKDAYS(M$3,M$3,0)), INDIRECT("Mérföldkövek[@[Humánerő]]"),0),"")</f>
        <v>0</v>
      </c>
      <c r="N18" s="69" cm="1">
        <f t="array" aca="1" ref="N18" ca="1">IFERROR(IF(AND(INDIRECT("Mérföldkövek[@Kezdés]")&lt;=N$3,N$3&lt;=INDIRECT("Mérföldkövek[@Befejezés]"),NETWORKDAYS(N$3,N$3,0)), INDIRECT("Mérföldkövek[@[Humánerő]]"),0),"")</f>
        <v>0</v>
      </c>
      <c r="O18" s="69" cm="1">
        <f t="array" aca="1" ref="O18" ca="1">IFERROR(IF(AND(INDIRECT("Mérföldkövek[@Kezdés]")&lt;=O$3,O$3&lt;=INDIRECT("Mérföldkövek[@Befejezés]"),NETWORKDAYS(O$3,O$3,0)), INDIRECT("Mérföldkövek[@[Humánerő]]"),0),"")</f>
        <v>0</v>
      </c>
      <c r="P18" s="69" cm="1">
        <f t="array" aca="1" ref="P18" ca="1">IFERROR(IF(AND(INDIRECT("Mérföldkövek[@Kezdés]")&lt;=P$3,P$3&lt;=INDIRECT("Mérföldkövek[@Befejezés]"),NETWORKDAYS(P$3,P$3,0)), INDIRECT("Mérföldkövek[@[Humánerő]]"),0),"")</f>
        <v>0</v>
      </c>
      <c r="Q18" s="69" cm="1">
        <f t="array" aca="1" ref="Q18" ca="1">IFERROR(IF(AND(INDIRECT("Mérföldkövek[@Kezdés]")&lt;=Q$3,Q$3&lt;=INDIRECT("Mérföldkövek[@Befejezés]"),NETWORKDAYS(Q$3,Q$3,0)), INDIRECT("Mérföldkövek[@[Humánerő]]"),0),"")</f>
        <v>0</v>
      </c>
      <c r="R18" s="69" cm="1">
        <f t="array" aca="1" ref="R18" ca="1">IFERROR(IF(AND(INDIRECT("Mérföldkövek[@Kezdés]")&lt;=R$3,R$3&lt;=INDIRECT("Mérföldkövek[@Befejezés]"),NETWORKDAYS(R$3,R$3,0)), INDIRECT("Mérföldkövek[@[Humánerő]]"),0),"")</f>
        <v>0</v>
      </c>
      <c r="S18" s="69" cm="1">
        <f t="array" aca="1" ref="S18" ca="1">IFERROR(IF(AND(INDIRECT("Mérföldkövek[@Kezdés]")&lt;=S$3,S$3&lt;=INDIRECT("Mérföldkövek[@Befejezés]"),NETWORKDAYS(S$3,S$3,0)), INDIRECT("Mérföldkövek[@[Humánerő]]"),0),"")</f>
        <v>0</v>
      </c>
      <c r="T18" s="69" cm="1">
        <f t="array" aca="1" ref="T18" ca="1">IFERROR(IF(AND(INDIRECT("Mérföldkövek[@Kezdés]")&lt;=T$3,T$3&lt;=INDIRECT("Mérföldkövek[@Befejezés]"),NETWORKDAYS(T$3,T$3,0)), INDIRECT("Mérföldkövek[@[Humánerő]]"),0),"")</f>
        <v>0</v>
      </c>
      <c r="U18" s="69" cm="1">
        <f t="array" aca="1" ref="U18" ca="1">IFERROR(IF(AND(INDIRECT("Mérföldkövek[@Kezdés]")&lt;=U$3,U$3&lt;=INDIRECT("Mérföldkövek[@Befejezés]"),NETWORKDAYS(U$3,U$3,0)), INDIRECT("Mérföldkövek[@[Humánerő]]"),0),"")</f>
        <v>0</v>
      </c>
      <c r="V18" s="69" cm="1">
        <f t="array" aca="1" ref="V18" ca="1">IFERROR(IF(AND(INDIRECT("Mérföldkövek[@Kezdés]")&lt;=V$3,V$3&lt;=INDIRECT("Mérföldkövek[@Befejezés]"),NETWORKDAYS(V$3,V$3,0)), INDIRECT("Mérföldkövek[@[Humánerő]]"),0),"")</f>
        <v>2</v>
      </c>
      <c r="W18" s="69" cm="1">
        <f t="array" aca="1" ref="W18" ca="1">IFERROR(IF(AND(INDIRECT("Mérföldkövek[@Kezdés]")&lt;=W$3,W$3&lt;=INDIRECT("Mérföldkövek[@Befejezés]"),NETWORKDAYS(W$3,W$3,0)), INDIRECT("Mérföldkövek[@[Humánerő]]"),0),"")</f>
        <v>0</v>
      </c>
      <c r="X18" s="69" cm="1">
        <f t="array" aca="1" ref="X18" ca="1">IFERROR(IF(AND(INDIRECT("Mérföldkövek[@Kezdés]")&lt;=X$3,X$3&lt;=INDIRECT("Mérföldkövek[@Befejezés]"),NETWORKDAYS(X$3,X$3,0)), INDIRECT("Mérföldkövek[@[Humánerő]]"),0),"")</f>
        <v>0</v>
      </c>
      <c r="Y18" s="69" cm="1">
        <f t="array" aca="1" ref="Y18" ca="1">IFERROR(IF(AND(INDIRECT("Mérföldkövek[@Kezdés]")&lt;=Y$3,Y$3&lt;=INDIRECT("Mérföldkövek[@Befejezés]"),NETWORKDAYS(Y$3,Y$3,0)), INDIRECT("Mérföldkövek[@[Humánerő]]"),0),"")</f>
        <v>0</v>
      </c>
      <c r="Z18" s="69" cm="1">
        <f t="array" aca="1" ref="Z18" ca="1">IFERROR(IF(AND(INDIRECT("Mérföldkövek[@Kezdés]")&lt;=Z$3,Z$3&lt;=INDIRECT("Mérföldkövek[@Befejezés]"),NETWORKDAYS(Z$3,Z$3,0)), INDIRECT("Mérföldkövek[@[Humánerő]]"),0),"")</f>
        <v>0</v>
      </c>
      <c r="AA18" s="69" cm="1">
        <f t="array" aca="1" ref="AA18" ca="1">IFERROR(IF(AND(INDIRECT("Mérföldkövek[@Kezdés]")&lt;=AA$3,AA$3&lt;=INDIRECT("Mérföldkövek[@Befejezés]"),NETWORKDAYS(AA$3,AA$3,0)), INDIRECT("Mérföldkövek[@[Humánerő]]"),0),"")</f>
        <v>0</v>
      </c>
      <c r="AB18" s="69" cm="1">
        <f t="array" aca="1" ref="AB18" ca="1">IFERROR(IF(AND(INDIRECT("Mérföldkövek[@Kezdés]")&lt;=AB$3,AB$3&lt;=INDIRECT("Mérföldkövek[@Befejezés]"),NETWORKDAYS(AB$3,AB$3,0)), INDIRECT("Mérföldkövek[@[Humánerő]]"),0),"")</f>
        <v>0</v>
      </c>
      <c r="AC18" s="69" cm="1">
        <f t="array" aca="1" ref="AC18" ca="1">IFERROR(IF(AND(INDIRECT("Mérföldkövek[@Kezdés]")&lt;=AC$3,AC$3&lt;=INDIRECT("Mérföldkövek[@Befejezés]"),NETWORKDAYS(AC$3,AC$3,0)), INDIRECT("Mérföldkövek[@[Humánerő]]"),0),"")</f>
        <v>0</v>
      </c>
      <c r="AD18" s="69" cm="1">
        <f t="array" aca="1" ref="AD18" ca="1">IFERROR(IF(AND(INDIRECT("Mérföldkövek[@Kezdés]")&lt;=AD$3,AD$3&lt;=INDIRECT("Mérföldkövek[@Befejezés]"),NETWORKDAYS(AD$3,AD$3,0)), INDIRECT("Mérföldkövek[@[Humánerő]]"),0),"")</f>
        <v>0</v>
      </c>
      <c r="AE18" s="69" cm="1">
        <f t="array" aca="1" ref="AE18" ca="1">IFERROR(IF(AND(INDIRECT("Mérföldkövek[@Kezdés]")&lt;=AE$3,AE$3&lt;=INDIRECT("Mérföldkövek[@Befejezés]"),NETWORKDAYS(AE$3,AE$3,0)), INDIRECT("Mérföldkövek[@[Humánerő]]"),0),"")</f>
        <v>0</v>
      </c>
      <c r="AF18" s="69" cm="1">
        <f t="array" aca="1" ref="AF18" ca="1">IFERROR(IF(AND(INDIRECT("Mérföldkövek[@Kezdés]")&lt;=AF$3,AF$3&lt;=INDIRECT("Mérföldkövek[@Befejezés]"),NETWORKDAYS(AF$3,AF$3,0)), INDIRECT("Mérföldkövek[@[Humánerő]]"),0),"")</f>
        <v>0</v>
      </c>
      <c r="AG18" s="69" cm="1">
        <f t="array" aca="1" ref="AG18" ca="1">IFERROR(IF(AND(INDIRECT("Mérföldkövek[@Kezdés]")&lt;=AG$3,AG$3&lt;=INDIRECT("Mérföldkövek[@Befejezés]"),NETWORKDAYS(AG$3,AG$3,0)), INDIRECT("Mérföldkövek[@[Humánerő]]"),0),"")</f>
        <v>0</v>
      </c>
      <c r="AH18" s="69" cm="1">
        <f t="array" aca="1" ref="AH18" ca="1">IFERROR(IF(AND(INDIRECT("Mérföldkövek[@Kezdés]")&lt;=AH$3,AH$3&lt;=INDIRECT("Mérföldkövek[@Befejezés]"),NETWORKDAYS(AH$3,AH$3,0)), INDIRECT("Mérföldkövek[@[Humánerő]]"),0),"")</f>
        <v>0</v>
      </c>
      <c r="AI18" s="69" cm="1">
        <f t="array" aca="1" ref="AI18" ca="1">IFERROR(IF(AND(INDIRECT("Mérföldkövek[@Kezdés]")&lt;=AI$3,AI$3&lt;=INDIRECT("Mérföldkövek[@Befejezés]"),NETWORKDAYS(AI$3,AI$3,0)), INDIRECT("Mérföldkövek[@[Humánerő]]"),0),"")</f>
        <v>0</v>
      </c>
      <c r="AJ18" s="69" cm="1">
        <f t="array" aca="1" ref="AJ18" ca="1">IFERROR(IF(AND(INDIRECT("Mérföldkövek[@Kezdés]")&lt;=AJ$3,AJ$3&lt;=INDIRECT("Mérföldkövek[@Befejezés]"),NETWORKDAYS(AJ$3,AJ$3,0)), INDIRECT("Mérföldkövek[@[Humánerő]]"),0),"")</f>
        <v>0</v>
      </c>
      <c r="AK18" s="69" cm="1">
        <f t="array" aca="1" ref="AK18" ca="1">IFERROR(IF(AND(INDIRECT("Mérföldkövek[@Kezdés]")&lt;=AK$3,AK$3&lt;=INDIRECT("Mérföldkövek[@Befejezés]"),NETWORKDAYS(AK$3,AK$3,0)), INDIRECT("Mérföldkövek[@[Humánerő]]"),0),"")</f>
        <v>0</v>
      </c>
      <c r="AL18" s="69" cm="1">
        <f t="array" aca="1" ref="AL18" ca="1">IFERROR(IF(AND(INDIRECT("Mérföldkövek[@Kezdés]")&lt;=AL$3,AL$3&lt;=INDIRECT("Mérföldkövek[@Befejezés]"),NETWORKDAYS(AL$3,AL$3,0)), INDIRECT("Mérföldkövek[@[Humánerő]]"),0),"")</f>
        <v>0</v>
      </c>
      <c r="AM18" s="69" cm="1">
        <f t="array" aca="1" ref="AM18" ca="1">IFERROR(IF(AND(INDIRECT("Mérföldkövek[@Kezdés]")&lt;=AM$3,AM$3&lt;=INDIRECT("Mérföldkövek[@Befejezés]"),NETWORKDAYS(AM$3,AM$3,0)), INDIRECT("Mérföldkövek[@[Humánerő]]"),0),"")</f>
        <v>0</v>
      </c>
      <c r="AN18" s="69" cm="1">
        <f t="array" aca="1" ref="AN18" ca="1">IFERROR(IF(AND(INDIRECT("Mérföldkövek[@Kezdés]")&lt;=AN$3,AN$3&lt;=INDIRECT("Mérföldkövek[@Befejezés]"),NETWORKDAYS(AN$3,AN$3,0)), INDIRECT("Mérföldkövek[@[Humánerő]]"),0),"")</f>
        <v>0</v>
      </c>
      <c r="AO18" s="69" cm="1">
        <f t="array" aca="1" ref="AO18" ca="1">IFERROR(IF(AND(INDIRECT("Mérföldkövek[@Kezdés]")&lt;=AO$3,AO$3&lt;=INDIRECT("Mérföldkövek[@Befejezés]"),NETWORKDAYS(AO$3,AO$3,0)), INDIRECT("Mérföldkövek[@[Humánerő]]"),0),"")</f>
        <v>0</v>
      </c>
      <c r="AP18" s="69" cm="1">
        <f t="array" aca="1" ref="AP18" ca="1">IFERROR(IF(AND(INDIRECT("Mérföldkövek[@Kezdés]")&lt;=AP$3,AP$3&lt;=INDIRECT("Mérföldkövek[@Befejezés]"),NETWORKDAYS(AP$3,AP$3,0)), INDIRECT("Mérföldkövek[@[Humánerő]]"),0),"")</f>
        <v>0</v>
      </c>
      <c r="AQ18" s="69" cm="1">
        <f t="array" aca="1" ref="AQ18" ca="1">IFERROR(IF(AND(INDIRECT("Mérföldkövek[@Kezdés]")&lt;=AQ$3,AQ$3&lt;=INDIRECT("Mérföldkövek[@Befejezés]"),NETWORKDAYS(AQ$3,AQ$3,0)), INDIRECT("Mérföldkövek[@[Humánerő]]"),0),"")</f>
        <v>0</v>
      </c>
      <c r="AR18" s="69" cm="1">
        <f t="array" aca="1" ref="AR18" ca="1">IFERROR(IF(AND(INDIRECT("Mérföldkövek[@Kezdés]")&lt;=AR$3,AR$3&lt;=INDIRECT("Mérföldkövek[@Befejezés]"),NETWORKDAYS(AR$3,AR$3,0)), INDIRECT("Mérföldkövek[@[Humánerő]]"),0),"")</f>
        <v>0</v>
      </c>
      <c r="AS18" s="69" cm="1">
        <f t="array" aca="1" ref="AS18" ca="1">IFERROR(IF(AND(INDIRECT("Mérföldkövek[@Kezdés]")&lt;=AS$3,AS$3&lt;=INDIRECT("Mérföldkövek[@Befejezés]"),NETWORKDAYS(AS$3,AS$3,0)), INDIRECT("Mérföldkövek[@[Humánerő]]"),0),"")</f>
        <v>0</v>
      </c>
      <c r="AT18" s="69" cm="1">
        <f t="array" aca="1" ref="AT18" ca="1">IFERROR(IF(AND(INDIRECT("Mérföldkövek[@Kezdés]")&lt;=AT$3,AT$3&lt;=INDIRECT("Mérföldkövek[@Befejezés]"),NETWORKDAYS(AT$3,AT$3,0)), INDIRECT("Mérföldkövek[@[Humánerő]]"),0),"")</f>
        <v>0</v>
      </c>
      <c r="AU18" s="69" cm="1">
        <f t="array" aca="1" ref="AU18" ca="1">IFERROR(IF(AND(INDIRECT("Mérföldkövek[@Kezdés]")&lt;=AU$3,AU$3&lt;=INDIRECT("Mérföldkövek[@Befejezés]"),NETWORKDAYS(AU$3,AU$3,0)), INDIRECT("Mérföldkövek[@[Humánerő]]"),0),"")</f>
        <v>0</v>
      </c>
      <c r="AV18" s="69" cm="1">
        <f t="array" aca="1" ref="AV18" ca="1">IFERROR(IF(AND(INDIRECT("Mérföldkövek[@Kezdés]")&lt;=AV$3,AV$3&lt;=INDIRECT("Mérföldkövek[@Befejezés]"),NETWORKDAYS(AV$3,AV$3,0)), INDIRECT("Mérföldkövek[@[Humánerő]]"),0),"")</f>
        <v>0</v>
      </c>
      <c r="AW18" s="69" cm="1">
        <f t="array" aca="1" ref="AW18" ca="1">IFERROR(IF(AND(INDIRECT("Mérföldkövek[@Kezdés]")&lt;=AW$3,AW$3&lt;=INDIRECT("Mérföldkövek[@Befejezés]"),NETWORKDAYS(AW$3,AW$3,0)), INDIRECT("Mérföldkövek[@[Humánerő]]"),0),"")</f>
        <v>0</v>
      </c>
      <c r="AX18" s="69" cm="1">
        <f t="array" aca="1" ref="AX18" ca="1">IFERROR(IF(AND(INDIRECT("Mérföldkövek[@Kezdés]")&lt;=AX$3,AX$3&lt;=INDIRECT("Mérföldkövek[@Befejezés]"),NETWORKDAYS(AX$3,AX$3,0)), INDIRECT("Mérföldkövek[@[Humánerő]]"),0),"")</f>
        <v>0</v>
      </c>
      <c r="AY18" s="69" cm="1">
        <f t="array" aca="1" ref="AY18" ca="1">IFERROR(IF(AND(INDIRECT("Mérföldkövek[@Kezdés]")&lt;=AY$3,AY$3&lt;=INDIRECT("Mérföldkövek[@Befejezés]"),NETWORKDAYS(AY$3,AY$3,0)), INDIRECT("Mérföldkövek[@[Humánerő]]"),0),"")</f>
        <v>0</v>
      </c>
      <c r="AZ18" s="69" cm="1">
        <f t="array" aca="1" ref="AZ18" ca="1">IFERROR(IF(AND(INDIRECT("Mérföldkövek[@Kezdés]")&lt;=AZ$3,AZ$3&lt;=INDIRECT("Mérföldkövek[@Befejezés]"),NETWORKDAYS(AZ$3,AZ$3,0)), INDIRECT("Mérföldkövek[@[Humánerő]]"),0),"")</f>
        <v>0</v>
      </c>
      <c r="BA18" s="69" cm="1">
        <f t="array" aca="1" ref="BA18" ca="1">IFERROR(IF(AND(INDIRECT("Mérföldkövek[@Kezdés]")&lt;=BA$3,BA$3&lt;=INDIRECT("Mérföldkövek[@Befejezés]"),NETWORKDAYS(BA$3,BA$3,0)), INDIRECT("Mérföldkövek[@[Humánerő]]"),0),"")</f>
        <v>0</v>
      </c>
    </row>
    <row r="19" spans="1:53" x14ac:dyDescent="0.3">
      <c r="A19" s="78" t="str">
        <f>IFERROR(Mérföldkövek[[#This Row],[Feladat ID]],"")</f>
        <v>ProjektSzám-GyV-BF.02</v>
      </c>
      <c r="B19" s="70" t="str">
        <f>IFERROR(Mérföldkövek[[#This Row],[Feladat leírás]],"")</f>
        <v>CNC kontúr+ minta</v>
      </c>
      <c r="C19" s="71">
        <f ca="1">IFERROR(Mérföldkövek[[#This Row],[Kezdés]],"")</f>
        <v>45834</v>
      </c>
      <c r="D19" s="71">
        <f ca="1">IFERROR(Mérföldkövek[[#This Row],[Befejezés]],"")</f>
        <v>45835</v>
      </c>
      <c r="E19" s="70" t="str">
        <f>IFERROR(Mérföldkövek[[#This Row],[Kockázat]],"")</f>
        <v>Terv szerint</v>
      </c>
      <c r="F19" s="70" t="str">
        <f>IFERROR(Mérföldkövek[[#This Row],[Részleg 02]],"")</f>
        <v>Gyártásvezetés</v>
      </c>
      <c r="G19" s="70" t="str">
        <f>IFERROR(Mérföldkövek[[#This Row],[Részleg 01]],"")</f>
        <v>CNC</v>
      </c>
      <c r="H19" s="82">
        <f>IFERROR(Mérföldkövek[[#This Row],[Volumen]],"")</f>
        <v>70</v>
      </c>
      <c r="I19" s="70">
        <f>IFERROR(Mérföldkövek[[#This Row],[Humánerő]],"")</f>
        <v>1</v>
      </c>
      <c r="J19" s="80">
        <f>IFERROR(Mérföldkövek[[#This Row],[Egység idő]],"")</f>
        <v>9.4212962962962957E-3</v>
      </c>
      <c r="K19" s="80">
        <f>IFERROR(Mérföldkövek[[#This Row],[Tervezett Munkaidő]],"")</f>
        <v>0.65949074074074066</v>
      </c>
      <c r="L19" s="69" cm="1">
        <f t="array" aca="1" ref="L19" ca="1">IFERROR(IF(AND(INDIRECT("Mérföldkövek[@Kezdés]")&lt;=L$3,L$3&lt;=INDIRECT("Mérföldkövek[@Befejezés]"),NETWORKDAYS(L$3,L$3,0)), INDIRECT("Mérföldkövek[@[Humánerő]]"),0),"")</f>
        <v>0</v>
      </c>
      <c r="M19" s="69" cm="1">
        <f t="array" aca="1" ref="M19" ca="1">IFERROR(IF(AND(INDIRECT("Mérföldkövek[@Kezdés]")&lt;=M$3,M$3&lt;=INDIRECT("Mérföldkövek[@Befejezés]"),NETWORKDAYS(M$3,M$3,0)), INDIRECT("Mérföldkövek[@[Humánerő]]"),0),"")</f>
        <v>0</v>
      </c>
      <c r="N19" s="69" cm="1">
        <f t="array" aca="1" ref="N19" ca="1">IFERROR(IF(AND(INDIRECT("Mérföldkövek[@Kezdés]")&lt;=N$3,N$3&lt;=INDIRECT("Mérföldkövek[@Befejezés]"),NETWORKDAYS(N$3,N$3,0)), INDIRECT("Mérföldkövek[@[Humánerő]]"),0),"")</f>
        <v>0</v>
      </c>
      <c r="O19" s="69" cm="1">
        <f t="array" aca="1" ref="O19" ca="1">IFERROR(IF(AND(INDIRECT("Mérföldkövek[@Kezdés]")&lt;=O$3,O$3&lt;=INDIRECT("Mérföldkövek[@Befejezés]"),NETWORKDAYS(O$3,O$3,0)), INDIRECT("Mérföldkövek[@[Humánerő]]"),0),"")</f>
        <v>0</v>
      </c>
      <c r="P19" s="69" cm="1">
        <f t="array" aca="1" ref="P19" ca="1">IFERROR(IF(AND(INDIRECT("Mérföldkövek[@Kezdés]")&lt;=P$3,P$3&lt;=INDIRECT("Mérföldkövek[@Befejezés]"),NETWORKDAYS(P$3,P$3,0)), INDIRECT("Mérföldkövek[@[Humánerő]]"),0),"")</f>
        <v>0</v>
      </c>
      <c r="Q19" s="69" cm="1">
        <f t="array" aca="1" ref="Q19" ca="1">IFERROR(IF(AND(INDIRECT("Mérföldkövek[@Kezdés]")&lt;=Q$3,Q$3&lt;=INDIRECT("Mérföldkövek[@Befejezés]"),NETWORKDAYS(Q$3,Q$3,0)), INDIRECT("Mérföldkövek[@[Humánerő]]"),0),"")</f>
        <v>0</v>
      </c>
      <c r="R19" s="69" cm="1">
        <f t="array" aca="1" ref="R19" ca="1">IFERROR(IF(AND(INDIRECT("Mérföldkövek[@Kezdés]")&lt;=R$3,R$3&lt;=INDIRECT("Mérföldkövek[@Befejezés]"),NETWORKDAYS(R$3,R$3,0)), INDIRECT("Mérföldkövek[@[Humánerő]]"),0),"")</f>
        <v>0</v>
      </c>
      <c r="S19" s="69" cm="1">
        <f t="array" aca="1" ref="S19" ca="1">IFERROR(IF(AND(INDIRECT("Mérföldkövek[@Kezdés]")&lt;=S$3,S$3&lt;=INDIRECT("Mérföldkövek[@Befejezés]"),NETWORKDAYS(S$3,S$3,0)), INDIRECT("Mérföldkövek[@[Humánerő]]"),0),"")</f>
        <v>0</v>
      </c>
      <c r="T19" s="69" cm="1">
        <f t="array" aca="1" ref="T19" ca="1">IFERROR(IF(AND(INDIRECT("Mérföldkövek[@Kezdés]")&lt;=T$3,T$3&lt;=INDIRECT("Mérföldkövek[@Befejezés]"),NETWORKDAYS(T$3,T$3,0)), INDIRECT("Mérföldkövek[@[Humánerő]]"),0),"")</f>
        <v>0</v>
      </c>
      <c r="U19" s="69" cm="1">
        <f t="array" aca="1" ref="U19" ca="1">IFERROR(IF(AND(INDIRECT("Mérföldkövek[@Kezdés]")&lt;=U$3,U$3&lt;=INDIRECT("Mérföldkövek[@Befejezés]"),NETWORKDAYS(U$3,U$3,0)), INDIRECT("Mérföldkövek[@[Humánerő]]"),0),"")</f>
        <v>0</v>
      </c>
      <c r="V19" s="69" cm="1">
        <f t="array" aca="1" ref="V19" ca="1">IFERROR(IF(AND(INDIRECT("Mérföldkövek[@Kezdés]")&lt;=V$3,V$3&lt;=INDIRECT("Mérföldkövek[@Befejezés]"),NETWORKDAYS(V$3,V$3,0)), INDIRECT("Mérföldkövek[@[Humánerő]]"),0),"")</f>
        <v>0</v>
      </c>
      <c r="W19" s="69" cm="1">
        <f t="array" aca="1" ref="W19" ca="1">IFERROR(IF(AND(INDIRECT("Mérföldkövek[@Kezdés]")&lt;=W$3,W$3&lt;=INDIRECT("Mérföldkövek[@Befejezés]"),NETWORKDAYS(W$3,W$3,0)), INDIRECT("Mérföldkövek[@[Humánerő]]"),0),"")</f>
        <v>1</v>
      </c>
      <c r="X19" s="69" cm="1">
        <f t="array" aca="1" ref="X19" ca="1">IFERROR(IF(AND(INDIRECT("Mérföldkövek[@Kezdés]")&lt;=X$3,X$3&lt;=INDIRECT("Mérföldkövek[@Befejezés]"),NETWORKDAYS(X$3,X$3,0)), INDIRECT("Mérföldkövek[@[Humánerő]]"),0),"")</f>
        <v>1</v>
      </c>
      <c r="Y19" s="69" cm="1">
        <f t="array" aca="1" ref="Y19" ca="1">IFERROR(IF(AND(INDIRECT("Mérföldkövek[@Kezdés]")&lt;=Y$3,Y$3&lt;=INDIRECT("Mérföldkövek[@Befejezés]"),NETWORKDAYS(Y$3,Y$3,0)), INDIRECT("Mérföldkövek[@[Humánerő]]"),0),"")</f>
        <v>0</v>
      </c>
      <c r="Z19" s="69" cm="1">
        <f t="array" aca="1" ref="Z19" ca="1">IFERROR(IF(AND(INDIRECT("Mérföldkövek[@Kezdés]")&lt;=Z$3,Z$3&lt;=INDIRECT("Mérföldkövek[@Befejezés]"),NETWORKDAYS(Z$3,Z$3,0)), INDIRECT("Mérföldkövek[@[Humánerő]]"),0),"")</f>
        <v>0</v>
      </c>
      <c r="AA19" s="69" cm="1">
        <f t="array" aca="1" ref="AA19" ca="1">IFERROR(IF(AND(INDIRECT("Mérföldkövek[@Kezdés]")&lt;=AA$3,AA$3&lt;=INDIRECT("Mérföldkövek[@Befejezés]"),NETWORKDAYS(AA$3,AA$3,0)), INDIRECT("Mérföldkövek[@[Humánerő]]"),0),"")</f>
        <v>0</v>
      </c>
      <c r="AB19" s="69" cm="1">
        <f t="array" aca="1" ref="AB19" ca="1">IFERROR(IF(AND(INDIRECT("Mérföldkövek[@Kezdés]")&lt;=AB$3,AB$3&lt;=INDIRECT("Mérföldkövek[@Befejezés]"),NETWORKDAYS(AB$3,AB$3,0)), INDIRECT("Mérföldkövek[@[Humánerő]]"),0),"")</f>
        <v>0</v>
      </c>
      <c r="AC19" s="69" cm="1">
        <f t="array" aca="1" ref="AC19" ca="1">IFERROR(IF(AND(INDIRECT("Mérföldkövek[@Kezdés]")&lt;=AC$3,AC$3&lt;=INDIRECT("Mérföldkövek[@Befejezés]"),NETWORKDAYS(AC$3,AC$3,0)), INDIRECT("Mérföldkövek[@[Humánerő]]"),0),"")</f>
        <v>0</v>
      </c>
      <c r="AD19" s="69" cm="1">
        <f t="array" aca="1" ref="AD19" ca="1">IFERROR(IF(AND(INDIRECT("Mérföldkövek[@Kezdés]")&lt;=AD$3,AD$3&lt;=INDIRECT("Mérföldkövek[@Befejezés]"),NETWORKDAYS(AD$3,AD$3,0)), INDIRECT("Mérföldkövek[@[Humánerő]]"),0),"")</f>
        <v>0</v>
      </c>
      <c r="AE19" s="69" cm="1">
        <f t="array" aca="1" ref="AE19" ca="1">IFERROR(IF(AND(INDIRECT("Mérföldkövek[@Kezdés]")&lt;=AE$3,AE$3&lt;=INDIRECT("Mérföldkövek[@Befejezés]"),NETWORKDAYS(AE$3,AE$3,0)), INDIRECT("Mérföldkövek[@[Humánerő]]"),0),"")</f>
        <v>0</v>
      </c>
      <c r="AF19" s="69" cm="1">
        <f t="array" aca="1" ref="AF19" ca="1">IFERROR(IF(AND(INDIRECT("Mérföldkövek[@Kezdés]")&lt;=AF$3,AF$3&lt;=INDIRECT("Mérföldkövek[@Befejezés]"),NETWORKDAYS(AF$3,AF$3,0)), INDIRECT("Mérföldkövek[@[Humánerő]]"),0),"")</f>
        <v>0</v>
      </c>
      <c r="AG19" s="69" cm="1">
        <f t="array" aca="1" ref="AG19" ca="1">IFERROR(IF(AND(INDIRECT("Mérföldkövek[@Kezdés]")&lt;=AG$3,AG$3&lt;=INDIRECT("Mérföldkövek[@Befejezés]"),NETWORKDAYS(AG$3,AG$3,0)), INDIRECT("Mérföldkövek[@[Humánerő]]"),0),"")</f>
        <v>0</v>
      </c>
      <c r="AH19" s="69" cm="1">
        <f t="array" aca="1" ref="AH19" ca="1">IFERROR(IF(AND(INDIRECT("Mérföldkövek[@Kezdés]")&lt;=AH$3,AH$3&lt;=INDIRECT("Mérföldkövek[@Befejezés]"),NETWORKDAYS(AH$3,AH$3,0)), INDIRECT("Mérföldkövek[@[Humánerő]]"),0),"")</f>
        <v>0</v>
      </c>
      <c r="AI19" s="69" cm="1">
        <f t="array" aca="1" ref="AI19" ca="1">IFERROR(IF(AND(INDIRECT("Mérföldkövek[@Kezdés]")&lt;=AI$3,AI$3&lt;=INDIRECT("Mérföldkövek[@Befejezés]"),NETWORKDAYS(AI$3,AI$3,0)), INDIRECT("Mérföldkövek[@[Humánerő]]"),0),"")</f>
        <v>0</v>
      </c>
      <c r="AJ19" s="69" cm="1">
        <f t="array" aca="1" ref="AJ19" ca="1">IFERROR(IF(AND(INDIRECT("Mérföldkövek[@Kezdés]")&lt;=AJ$3,AJ$3&lt;=INDIRECT("Mérföldkövek[@Befejezés]"),NETWORKDAYS(AJ$3,AJ$3,0)), INDIRECT("Mérföldkövek[@[Humánerő]]"),0),"")</f>
        <v>0</v>
      </c>
      <c r="AK19" s="69" cm="1">
        <f t="array" aca="1" ref="AK19" ca="1">IFERROR(IF(AND(INDIRECT("Mérföldkövek[@Kezdés]")&lt;=AK$3,AK$3&lt;=INDIRECT("Mérföldkövek[@Befejezés]"),NETWORKDAYS(AK$3,AK$3,0)), INDIRECT("Mérföldkövek[@[Humánerő]]"),0),"")</f>
        <v>0</v>
      </c>
      <c r="AL19" s="69" cm="1">
        <f t="array" aca="1" ref="AL19" ca="1">IFERROR(IF(AND(INDIRECT("Mérföldkövek[@Kezdés]")&lt;=AL$3,AL$3&lt;=INDIRECT("Mérföldkövek[@Befejezés]"),NETWORKDAYS(AL$3,AL$3,0)), INDIRECT("Mérföldkövek[@[Humánerő]]"),0),"")</f>
        <v>0</v>
      </c>
      <c r="AM19" s="69" cm="1">
        <f t="array" aca="1" ref="AM19" ca="1">IFERROR(IF(AND(INDIRECT("Mérföldkövek[@Kezdés]")&lt;=AM$3,AM$3&lt;=INDIRECT("Mérföldkövek[@Befejezés]"),NETWORKDAYS(AM$3,AM$3,0)), INDIRECT("Mérföldkövek[@[Humánerő]]"),0),"")</f>
        <v>0</v>
      </c>
      <c r="AN19" s="69" cm="1">
        <f t="array" aca="1" ref="AN19" ca="1">IFERROR(IF(AND(INDIRECT("Mérföldkövek[@Kezdés]")&lt;=AN$3,AN$3&lt;=INDIRECT("Mérföldkövek[@Befejezés]"),NETWORKDAYS(AN$3,AN$3,0)), INDIRECT("Mérföldkövek[@[Humánerő]]"),0),"")</f>
        <v>0</v>
      </c>
      <c r="AO19" s="69" cm="1">
        <f t="array" aca="1" ref="AO19" ca="1">IFERROR(IF(AND(INDIRECT("Mérföldkövek[@Kezdés]")&lt;=AO$3,AO$3&lt;=INDIRECT("Mérföldkövek[@Befejezés]"),NETWORKDAYS(AO$3,AO$3,0)), INDIRECT("Mérföldkövek[@[Humánerő]]"),0),"")</f>
        <v>0</v>
      </c>
      <c r="AP19" s="69" cm="1">
        <f t="array" aca="1" ref="AP19" ca="1">IFERROR(IF(AND(INDIRECT("Mérföldkövek[@Kezdés]")&lt;=AP$3,AP$3&lt;=INDIRECT("Mérföldkövek[@Befejezés]"),NETWORKDAYS(AP$3,AP$3,0)), INDIRECT("Mérföldkövek[@[Humánerő]]"),0),"")</f>
        <v>0</v>
      </c>
      <c r="AQ19" s="69" cm="1">
        <f t="array" aca="1" ref="AQ19" ca="1">IFERROR(IF(AND(INDIRECT("Mérföldkövek[@Kezdés]")&lt;=AQ$3,AQ$3&lt;=INDIRECT("Mérföldkövek[@Befejezés]"),NETWORKDAYS(AQ$3,AQ$3,0)), INDIRECT("Mérföldkövek[@[Humánerő]]"),0),"")</f>
        <v>0</v>
      </c>
      <c r="AR19" s="69" cm="1">
        <f t="array" aca="1" ref="AR19" ca="1">IFERROR(IF(AND(INDIRECT("Mérföldkövek[@Kezdés]")&lt;=AR$3,AR$3&lt;=INDIRECT("Mérföldkövek[@Befejezés]"),NETWORKDAYS(AR$3,AR$3,0)), INDIRECT("Mérföldkövek[@[Humánerő]]"),0),"")</f>
        <v>0</v>
      </c>
      <c r="AS19" s="69" cm="1">
        <f t="array" aca="1" ref="AS19" ca="1">IFERROR(IF(AND(INDIRECT("Mérföldkövek[@Kezdés]")&lt;=AS$3,AS$3&lt;=INDIRECT("Mérföldkövek[@Befejezés]"),NETWORKDAYS(AS$3,AS$3,0)), INDIRECT("Mérföldkövek[@[Humánerő]]"),0),"")</f>
        <v>0</v>
      </c>
      <c r="AT19" s="69" cm="1">
        <f t="array" aca="1" ref="AT19" ca="1">IFERROR(IF(AND(INDIRECT("Mérföldkövek[@Kezdés]")&lt;=AT$3,AT$3&lt;=INDIRECT("Mérföldkövek[@Befejezés]"),NETWORKDAYS(AT$3,AT$3,0)), INDIRECT("Mérföldkövek[@[Humánerő]]"),0),"")</f>
        <v>0</v>
      </c>
      <c r="AU19" s="69" cm="1">
        <f t="array" aca="1" ref="AU19" ca="1">IFERROR(IF(AND(INDIRECT("Mérföldkövek[@Kezdés]")&lt;=AU$3,AU$3&lt;=INDIRECT("Mérföldkövek[@Befejezés]"),NETWORKDAYS(AU$3,AU$3,0)), INDIRECT("Mérföldkövek[@[Humánerő]]"),0),"")</f>
        <v>0</v>
      </c>
      <c r="AV19" s="69" cm="1">
        <f t="array" aca="1" ref="AV19" ca="1">IFERROR(IF(AND(INDIRECT("Mérföldkövek[@Kezdés]")&lt;=AV$3,AV$3&lt;=INDIRECT("Mérföldkövek[@Befejezés]"),NETWORKDAYS(AV$3,AV$3,0)), INDIRECT("Mérföldkövek[@[Humánerő]]"),0),"")</f>
        <v>0</v>
      </c>
      <c r="AW19" s="69" cm="1">
        <f t="array" aca="1" ref="AW19" ca="1">IFERROR(IF(AND(INDIRECT("Mérföldkövek[@Kezdés]")&lt;=AW$3,AW$3&lt;=INDIRECT("Mérföldkövek[@Befejezés]"),NETWORKDAYS(AW$3,AW$3,0)), INDIRECT("Mérföldkövek[@[Humánerő]]"),0),"")</f>
        <v>0</v>
      </c>
      <c r="AX19" s="69" cm="1">
        <f t="array" aca="1" ref="AX19" ca="1">IFERROR(IF(AND(INDIRECT("Mérföldkövek[@Kezdés]")&lt;=AX$3,AX$3&lt;=INDIRECT("Mérföldkövek[@Befejezés]"),NETWORKDAYS(AX$3,AX$3,0)), INDIRECT("Mérföldkövek[@[Humánerő]]"),0),"")</f>
        <v>0</v>
      </c>
      <c r="AY19" s="69" cm="1">
        <f t="array" aca="1" ref="AY19" ca="1">IFERROR(IF(AND(INDIRECT("Mérföldkövek[@Kezdés]")&lt;=AY$3,AY$3&lt;=INDIRECT("Mérföldkövek[@Befejezés]"),NETWORKDAYS(AY$3,AY$3,0)), INDIRECT("Mérföldkövek[@[Humánerő]]"),0),"")</f>
        <v>0</v>
      </c>
      <c r="AZ19" s="69" cm="1">
        <f t="array" aca="1" ref="AZ19" ca="1">IFERROR(IF(AND(INDIRECT("Mérföldkövek[@Kezdés]")&lt;=AZ$3,AZ$3&lt;=INDIRECT("Mérföldkövek[@Befejezés]"),NETWORKDAYS(AZ$3,AZ$3,0)), INDIRECT("Mérföldkövek[@[Humánerő]]"),0),"")</f>
        <v>0</v>
      </c>
      <c r="BA19" s="69" cm="1">
        <f t="array" aca="1" ref="BA19" ca="1">IFERROR(IF(AND(INDIRECT("Mérföldkövek[@Kezdés]")&lt;=BA$3,BA$3&lt;=INDIRECT("Mérföldkövek[@Befejezés]"),NETWORKDAYS(BA$3,BA$3,0)), INDIRECT("Mérföldkövek[@[Humánerő]]"),0),"")</f>
        <v>0</v>
      </c>
    </row>
    <row r="20" spans="1:53" x14ac:dyDescent="0.3">
      <c r="A20" s="78" t="str">
        <f>IFERROR(Mérföldkövek[[#This Row],[Feladat ID]],"")</f>
        <v>ProjektSzám-GyV-BF.03</v>
      </c>
      <c r="B20" s="70" t="str">
        <f>IFERROR(Mérföldkövek[[#This Row],[Feladat leírás]],"")</f>
        <v>Csiszolás</v>
      </c>
      <c r="C20" s="71">
        <f ca="1">IFERROR(Mérföldkövek[[#This Row],[Kezdés]],"")</f>
        <v>45838</v>
      </c>
      <c r="D20" s="71">
        <f ca="1">IFERROR(Mérföldkövek[[#This Row],[Befejezés]],"")</f>
        <v>45839</v>
      </c>
      <c r="E20" s="70" t="str">
        <f>IFERROR(Mérföldkövek[[#This Row],[Kockázat]],"")</f>
        <v>Terv szerint</v>
      </c>
      <c r="F20" s="70" t="str">
        <f>IFERROR(Mérföldkövek[[#This Row],[Részleg 02]],"")</f>
        <v>Gyártásvezetés</v>
      </c>
      <c r="G20" s="70" t="str">
        <f>IFERROR(Mérföldkövek[[#This Row],[Részleg 01]],"")</f>
        <v>Összeszerelő</v>
      </c>
      <c r="H20" s="82">
        <f>IFERROR(Mérföldkövek[[#This Row],[Volumen]],"")</f>
        <v>70</v>
      </c>
      <c r="I20" s="70">
        <f>IFERROR(Mérföldkövek[[#This Row],[Humánerő]],"")</f>
        <v>1</v>
      </c>
      <c r="J20" s="80">
        <f>IFERROR(Mérföldkövek[[#This Row],[Egység idő]],"")</f>
        <v>9.4212962962962957E-3</v>
      </c>
      <c r="K20" s="80">
        <f>IFERROR(Mérföldkövek[[#This Row],[Tervezett Munkaidő]],"")</f>
        <v>0.65949074074074066</v>
      </c>
      <c r="L20" s="69" cm="1">
        <f t="array" aca="1" ref="L20" ca="1">IFERROR(IF(AND(INDIRECT("Mérföldkövek[@Kezdés]")&lt;=L$3,L$3&lt;=INDIRECT("Mérföldkövek[@Befejezés]"),NETWORKDAYS(L$3,L$3,0)), INDIRECT("Mérföldkövek[@[Humánerő]]"),0),"")</f>
        <v>0</v>
      </c>
      <c r="M20" s="69" cm="1">
        <f t="array" aca="1" ref="M20" ca="1">IFERROR(IF(AND(INDIRECT("Mérföldkövek[@Kezdés]")&lt;=M$3,M$3&lt;=INDIRECT("Mérföldkövek[@Befejezés]"),NETWORKDAYS(M$3,M$3,0)), INDIRECT("Mérföldkövek[@[Humánerő]]"),0),"")</f>
        <v>0</v>
      </c>
      <c r="N20" s="69" cm="1">
        <f t="array" aca="1" ref="N20" ca="1">IFERROR(IF(AND(INDIRECT("Mérföldkövek[@Kezdés]")&lt;=N$3,N$3&lt;=INDIRECT("Mérföldkövek[@Befejezés]"),NETWORKDAYS(N$3,N$3,0)), INDIRECT("Mérföldkövek[@[Humánerő]]"),0),"")</f>
        <v>0</v>
      </c>
      <c r="O20" s="69" cm="1">
        <f t="array" aca="1" ref="O20" ca="1">IFERROR(IF(AND(INDIRECT("Mérföldkövek[@Kezdés]")&lt;=O$3,O$3&lt;=INDIRECT("Mérföldkövek[@Befejezés]"),NETWORKDAYS(O$3,O$3,0)), INDIRECT("Mérföldkövek[@[Humánerő]]"),0),"")</f>
        <v>0</v>
      </c>
      <c r="P20" s="69" cm="1">
        <f t="array" aca="1" ref="P20" ca="1">IFERROR(IF(AND(INDIRECT("Mérföldkövek[@Kezdés]")&lt;=P$3,P$3&lt;=INDIRECT("Mérföldkövek[@Befejezés]"),NETWORKDAYS(P$3,P$3,0)), INDIRECT("Mérföldkövek[@[Humánerő]]"),0),"")</f>
        <v>0</v>
      </c>
      <c r="Q20" s="69" cm="1">
        <f t="array" aca="1" ref="Q20" ca="1">IFERROR(IF(AND(INDIRECT("Mérföldkövek[@Kezdés]")&lt;=Q$3,Q$3&lt;=INDIRECT("Mérföldkövek[@Befejezés]"),NETWORKDAYS(Q$3,Q$3,0)), INDIRECT("Mérföldkövek[@[Humánerő]]"),0),"")</f>
        <v>0</v>
      </c>
      <c r="R20" s="69" cm="1">
        <f t="array" aca="1" ref="R20" ca="1">IFERROR(IF(AND(INDIRECT("Mérföldkövek[@Kezdés]")&lt;=R$3,R$3&lt;=INDIRECT("Mérföldkövek[@Befejezés]"),NETWORKDAYS(R$3,R$3,0)), INDIRECT("Mérföldkövek[@[Humánerő]]"),0),"")</f>
        <v>0</v>
      </c>
      <c r="S20" s="69" cm="1">
        <f t="array" aca="1" ref="S20" ca="1">IFERROR(IF(AND(INDIRECT("Mérföldkövek[@Kezdés]")&lt;=S$3,S$3&lt;=INDIRECT("Mérföldkövek[@Befejezés]"),NETWORKDAYS(S$3,S$3,0)), INDIRECT("Mérföldkövek[@[Humánerő]]"),0),"")</f>
        <v>0</v>
      </c>
      <c r="T20" s="69" cm="1">
        <f t="array" aca="1" ref="T20" ca="1">IFERROR(IF(AND(INDIRECT("Mérföldkövek[@Kezdés]")&lt;=T$3,T$3&lt;=INDIRECT("Mérföldkövek[@Befejezés]"),NETWORKDAYS(T$3,T$3,0)), INDIRECT("Mérföldkövek[@[Humánerő]]"),0),"")</f>
        <v>0</v>
      </c>
      <c r="U20" s="69" cm="1">
        <f t="array" aca="1" ref="U20" ca="1">IFERROR(IF(AND(INDIRECT("Mérföldkövek[@Kezdés]")&lt;=U$3,U$3&lt;=INDIRECT("Mérföldkövek[@Befejezés]"),NETWORKDAYS(U$3,U$3,0)), INDIRECT("Mérföldkövek[@[Humánerő]]"),0),"")</f>
        <v>0</v>
      </c>
      <c r="V20" s="69" cm="1">
        <f t="array" aca="1" ref="V20" ca="1">IFERROR(IF(AND(INDIRECT("Mérföldkövek[@Kezdés]")&lt;=V$3,V$3&lt;=INDIRECT("Mérföldkövek[@Befejezés]"),NETWORKDAYS(V$3,V$3,0)), INDIRECT("Mérföldkövek[@[Humánerő]]"),0),"")</f>
        <v>0</v>
      </c>
      <c r="W20" s="69" cm="1">
        <f t="array" aca="1" ref="W20" ca="1">IFERROR(IF(AND(INDIRECT("Mérföldkövek[@Kezdés]")&lt;=W$3,W$3&lt;=INDIRECT("Mérföldkövek[@Befejezés]"),NETWORKDAYS(W$3,W$3,0)), INDIRECT("Mérföldkövek[@[Humánerő]]"),0),"")</f>
        <v>0</v>
      </c>
      <c r="X20" s="69" cm="1">
        <f t="array" aca="1" ref="X20" ca="1">IFERROR(IF(AND(INDIRECT("Mérföldkövek[@Kezdés]")&lt;=X$3,X$3&lt;=INDIRECT("Mérföldkövek[@Befejezés]"),NETWORKDAYS(X$3,X$3,0)), INDIRECT("Mérföldkövek[@[Humánerő]]"),0),"")</f>
        <v>0</v>
      </c>
      <c r="Y20" s="69" cm="1">
        <f t="array" aca="1" ref="Y20" ca="1">IFERROR(IF(AND(INDIRECT("Mérföldkövek[@Kezdés]")&lt;=Y$3,Y$3&lt;=INDIRECT("Mérföldkövek[@Befejezés]"),NETWORKDAYS(Y$3,Y$3,0)), INDIRECT("Mérföldkövek[@[Humánerő]]"),0),"")</f>
        <v>0</v>
      </c>
      <c r="Z20" s="69" cm="1">
        <f t="array" aca="1" ref="Z20" ca="1">IFERROR(IF(AND(INDIRECT("Mérföldkövek[@Kezdés]")&lt;=Z$3,Z$3&lt;=INDIRECT("Mérföldkövek[@Befejezés]"),NETWORKDAYS(Z$3,Z$3,0)), INDIRECT("Mérföldkövek[@[Humánerő]]"),0),"")</f>
        <v>0</v>
      </c>
      <c r="AA20" s="69" cm="1">
        <f t="array" aca="1" ref="AA20" ca="1">IFERROR(IF(AND(INDIRECT("Mérföldkövek[@Kezdés]")&lt;=AA$3,AA$3&lt;=INDIRECT("Mérföldkövek[@Befejezés]"),NETWORKDAYS(AA$3,AA$3,0)), INDIRECT("Mérföldkövek[@[Humánerő]]"),0),"")</f>
        <v>1</v>
      </c>
      <c r="AB20" s="69" cm="1">
        <f t="array" aca="1" ref="AB20" ca="1">IFERROR(IF(AND(INDIRECT("Mérföldkövek[@Kezdés]")&lt;=AB$3,AB$3&lt;=INDIRECT("Mérföldkövek[@Befejezés]"),NETWORKDAYS(AB$3,AB$3,0)), INDIRECT("Mérföldkövek[@[Humánerő]]"),0),"")</f>
        <v>1</v>
      </c>
      <c r="AC20" s="69" cm="1">
        <f t="array" aca="1" ref="AC20" ca="1">IFERROR(IF(AND(INDIRECT("Mérföldkövek[@Kezdés]")&lt;=AC$3,AC$3&lt;=INDIRECT("Mérföldkövek[@Befejezés]"),NETWORKDAYS(AC$3,AC$3,0)), INDIRECT("Mérföldkövek[@[Humánerő]]"),0),"")</f>
        <v>0</v>
      </c>
      <c r="AD20" s="69" cm="1">
        <f t="array" aca="1" ref="AD20" ca="1">IFERROR(IF(AND(INDIRECT("Mérföldkövek[@Kezdés]")&lt;=AD$3,AD$3&lt;=INDIRECT("Mérföldkövek[@Befejezés]"),NETWORKDAYS(AD$3,AD$3,0)), INDIRECT("Mérföldkövek[@[Humánerő]]"),0),"")</f>
        <v>0</v>
      </c>
      <c r="AE20" s="69" cm="1">
        <f t="array" aca="1" ref="AE20" ca="1">IFERROR(IF(AND(INDIRECT("Mérföldkövek[@Kezdés]")&lt;=AE$3,AE$3&lt;=INDIRECT("Mérföldkövek[@Befejezés]"),NETWORKDAYS(AE$3,AE$3,0)), INDIRECT("Mérföldkövek[@[Humánerő]]"),0),"")</f>
        <v>0</v>
      </c>
      <c r="AF20" s="69" cm="1">
        <f t="array" aca="1" ref="AF20" ca="1">IFERROR(IF(AND(INDIRECT("Mérföldkövek[@Kezdés]")&lt;=AF$3,AF$3&lt;=INDIRECT("Mérföldkövek[@Befejezés]"),NETWORKDAYS(AF$3,AF$3,0)), INDIRECT("Mérföldkövek[@[Humánerő]]"),0),"")</f>
        <v>0</v>
      </c>
      <c r="AG20" s="69" cm="1">
        <f t="array" aca="1" ref="AG20" ca="1">IFERROR(IF(AND(INDIRECT("Mérföldkövek[@Kezdés]")&lt;=AG$3,AG$3&lt;=INDIRECT("Mérföldkövek[@Befejezés]"),NETWORKDAYS(AG$3,AG$3,0)), INDIRECT("Mérföldkövek[@[Humánerő]]"),0),"")</f>
        <v>0</v>
      </c>
      <c r="AH20" s="69" cm="1">
        <f t="array" aca="1" ref="AH20" ca="1">IFERROR(IF(AND(INDIRECT("Mérföldkövek[@Kezdés]")&lt;=AH$3,AH$3&lt;=INDIRECT("Mérföldkövek[@Befejezés]"),NETWORKDAYS(AH$3,AH$3,0)), INDIRECT("Mérföldkövek[@[Humánerő]]"),0),"")</f>
        <v>0</v>
      </c>
      <c r="AI20" s="69" cm="1">
        <f t="array" aca="1" ref="AI20" ca="1">IFERROR(IF(AND(INDIRECT("Mérföldkövek[@Kezdés]")&lt;=AI$3,AI$3&lt;=INDIRECT("Mérföldkövek[@Befejezés]"),NETWORKDAYS(AI$3,AI$3,0)), INDIRECT("Mérföldkövek[@[Humánerő]]"),0),"")</f>
        <v>0</v>
      </c>
      <c r="AJ20" s="69" cm="1">
        <f t="array" aca="1" ref="AJ20" ca="1">IFERROR(IF(AND(INDIRECT("Mérföldkövek[@Kezdés]")&lt;=AJ$3,AJ$3&lt;=INDIRECT("Mérföldkövek[@Befejezés]"),NETWORKDAYS(AJ$3,AJ$3,0)), INDIRECT("Mérföldkövek[@[Humánerő]]"),0),"")</f>
        <v>0</v>
      </c>
      <c r="AK20" s="69" cm="1">
        <f t="array" aca="1" ref="AK20" ca="1">IFERROR(IF(AND(INDIRECT("Mérföldkövek[@Kezdés]")&lt;=AK$3,AK$3&lt;=INDIRECT("Mérföldkövek[@Befejezés]"),NETWORKDAYS(AK$3,AK$3,0)), INDIRECT("Mérföldkövek[@[Humánerő]]"),0),"")</f>
        <v>0</v>
      </c>
      <c r="AL20" s="69" cm="1">
        <f t="array" aca="1" ref="AL20" ca="1">IFERROR(IF(AND(INDIRECT("Mérföldkövek[@Kezdés]")&lt;=AL$3,AL$3&lt;=INDIRECT("Mérföldkövek[@Befejezés]"),NETWORKDAYS(AL$3,AL$3,0)), INDIRECT("Mérföldkövek[@[Humánerő]]"),0),"")</f>
        <v>0</v>
      </c>
      <c r="AM20" s="69" cm="1">
        <f t="array" aca="1" ref="AM20" ca="1">IFERROR(IF(AND(INDIRECT("Mérföldkövek[@Kezdés]")&lt;=AM$3,AM$3&lt;=INDIRECT("Mérföldkövek[@Befejezés]"),NETWORKDAYS(AM$3,AM$3,0)), INDIRECT("Mérföldkövek[@[Humánerő]]"),0),"")</f>
        <v>0</v>
      </c>
      <c r="AN20" s="69" cm="1">
        <f t="array" aca="1" ref="AN20" ca="1">IFERROR(IF(AND(INDIRECT("Mérföldkövek[@Kezdés]")&lt;=AN$3,AN$3&lt;=INDIRECT("Mérföldkövek[@Befejezés]"),NETWORKDAYS(AN$3,AN$3,0)), INDIRECT("Mérföldkövek[@[Humánerő]]"),0),"")</f>
        <v>0</v>
      </c>
      <c r="AO20" s="69" cm="1">
        <f t="array" aca="1" ref="AO20" ca="1">IFERROR(IF(AND(INDIRECT("Mérföldkövek[@Kezdés]")&lt;=AO$3,AO$3&lt;=INDIRECT("Mérföldkövek[@Befejezés]"),NETWORKDAYS(AO$3,AO$3,0)), INDIRECT("Mérföldkövek[@[Humánerő]]"),0),"")</f>
        <v>0</v>
      </c>
      <c r="AP20" s="69" cm="1">
        <f t="array" aca="1" ref="AP20" ca="1">IFERROR(IF(AND(INDIRECT("Mérföldkövek[@Kezdés]")&lt;=AP$3,AP$3&lt;=INDIRECT("Mérföldkövek[@Befejezés]"),NETWORKDAYS(AP$3,AP$3,0)), INDIRECT("Mérföldkövek[@[Humánerő]]"),0),"")</f>
        <v>0</v>
      </c>
      <c r="AQ20" s="69" cm="1">
        <f t="array" aca="1" ref="AQ20" ca="1">IFERROR(IF(AND(INDIRECT("Mérföldkövek[@Kezdés]")&lt;=AQ$3,AQ$3&lt;=INDIRECT("Mérföldkövek[@Befejezés]"),NETWORKDAYS(AQ$3,AQ$3,0)), INDIRECT("Mérföldkövek[@[Humánerő]]"),0),"")</f>
        <v>0</v>
      </c>
      <c r="AR20" s="69" cm="1">
        <f t="array" aca="1" ref="AR20" ca="1">IFERROR(IF(AND(INDIRECT("Mérföldkövek[@Kezdés]")&lt;=AR$3,AR$3&lt;=INDIRECT("Mérföldkövek[@Befejezés]"),NETWORKDAYS(AR$3,AR$3,0)), INDIRECT("Mérföldkövek[@[Humánerő]]"),0),"")</f>
        <v>0</v>
      </c>
      <c r="AS20" s="69" cm="1">
        <f t="array" aca="1" ref="AS20" ca="1">IFERROR(IF(AND(INDIRECT("Mérföldkövek[@Kezdés]")&lt;=AS$3,AS$3&lt;=INDIRECT("Mérföldkövek[@Befejezés]"),NETWORKDAYS(AS$3,AS$3,0)), INDIRECT("Mérföldkövek[@[Humánerő]]"),0),"")</f>
        <v>0</v>
      </c>
      <c r="AT20" s="69" cm="1">
        <f t="array" aca="1" ref="AT20" ca="1">IFERROR(IF(AND(INDIRECT("Mérföldkövek[@Kezdés]")&lt;=AT$3,AT$3&lt;=INDIRECT("Mérföldkövek[@Befejezés]"),NETWORKDAYS(AT$3,AT$3,0)), INDIRECT("Mérföldkövek[@[Humánerő]]"),0),"")</f>
        <v>0</v>
      </c>
      <c r="AU20" s="69" cm="1">
        <f t="array" aca="1" ref="AU20" ca="1">IFERROR(IF(AND(INDIRECT("Mérföldkövek[@Kezdés]")&lt;=AU$3,AU$3&lt;=INDIRECT("Mérföldkövek[@Befejezés]"),NETWORKDAYS(AU$3,AU$3,0)), INDIRECT("Mérföldkövek[@[Humánerő]]"),0),"")</f>
        <v>0</v>
      </c>
      <c r="AV20" s="69" cm="1">
        <f t="array" aca="1" ref="AV20" ca="1">IFERROR(IF(AND(INDIRECT("Mérföldkövek[@Kezdés]")&lt;=AV$3,AV$3&lt;=INDIRECT("Mérföldkövek[@Befejezés]"),NETWORKDAYS(AV$3,AV$3,0)), INDIRECT("Mérföldkövek[@[Humánerő]]"),0),"")</f>
        <v>0</v>
      </c>
      <c r="AW20" s="69" cm="1">
        <f t="array" aca="1" ref="AW20" ca="1">IFERROR(IF(AND(INDIRECT("Mérföldkövek[@Kezdés]")&lt;=AW$3,AW$3&lt;=INDIRECT("Mérföldkövek[@Befejezés]"),NETWORKDAYS(AW$3,AW$3,0)), INDIRECT("Mérföldkövek[@[Humánerő]]"),0),"")</f>
        <v>0</v>
      </c>
      <c r="AX20" s="69" cm="1">
        <f t="array" aca="1" ref="AX20" ca="1">IFERROR(IF(AND(INDIRECT("Mérföldkövek[@Kezdés]")&lt;=AX$3,AX$3&lt;=INDIRECT("Mérföldkövek[@Befejezés]"),NETWORKDAYS(AX$3,AX$3,0)), INDIRECT("Mérföldkövek[@[Humánerő]]"),0),"")</f>
        <v>0</v>
      </c>
      <c r="AY20" s="69" cm="1">
        <f t="array" aca="1" ref="AY20" ca="1">IFERROR(IF(AND(INDIRECT("Mérföldkövek[@Kezdés]")&lt;=AY$3,AY$3&lt;=INDIRECT("Mérföldkövek[@Befejezés]"),NETWORKDAYS(AY$3,AY$3,0)), INDIRECT("Mérföldkövek[@[Humánerő]]"),0),"")</f>
        <v>0</v>
      </c>
      <c r="AZ20" s="69" cm="1">
        <f t="array" aca="1" ref="AZ20" ca="1">IFERROR(IF(AND(INDIRECT("Mérföldkövek[@Kezdés]")&lt;=AZ$3,AZ$3&lt;=INDIRECT("Mérföldkövek[@Befejezés]"),NETWORKDAYS(AZ$3,AZ$3,0)), INDIRECT("Mérföldkövek[@[Humánerő]]"),0),"")</f>
        <v>0</v>
      </c>
      <c r="BA20" s="69" cm="1">
        <f t="array" aca="1" ref="BA20" ca="1">IFERROR(IF(AND(INDIRECT("Mérföldkövek[@Kezdés]")&lt;=BA$3,BA$3&lt;=INDIRECT("Mérföldkövek[@Befejezés]"),NETWORKDAYS(BA$3,BA$3,0)), INDIRECT("Mérföldkövek[@[Humánerő]]"),0),"")</f>
        <v>0</v>
      </c>
    </row>
    <row r="21" spans="1:53" x14ac:dyDescent="0.3">
      <c r="A21" s="78" t="str">
        <f>IFERROR(Mérföldkövek[[#This Row],[Feladat ID]],"")</f>
        <v>ProjektSzám-GyV-BF.04</v>
      </c>
      <c r="B21" s="70" t="str">
        <f>IFERROR(Mérföldkövek[[#This Row],[Feladat leírás]],"")</f>
        <v>Fújás</v>
      </c>
      <c r="C21" s="71">
        <f ca="1">IFERROR(Mérföldkövek[[#This Row],[Kezdés]],"")</f>
        <v>45838</v>
      </c>
      <c r="D21" s="71">
        <f ca="1">IFERROR(Mérföldkövek[[#This Row],[Befejezés]],"")</f>
        <v>45838</v>
      </c>
      <c r="E21" s="70" t="str">
        <f>IFERROR(Mérföldkövek[[#This Row],[Kockázat]],"")</f>
        <v>Terv szerint</v>
      </c>
      <c r="F21" s="70" t="str">
        <f>IFERROR(Mérföldkövek[[#This Row],[Részleg 02]],"")</f>
        <v>Gyártásvezetés</v>
      </c>
      <c r="G21" s="70" t="str">
        <f>IFERROR(Mérföldkövek[[#This Row],[Részleg 01]],"")</f>
        <v>Összeszerelő</v>
      </c>
      <c r="H21" s="82">
        <f>IFERROR(Mérföldkövek[[#This Row],[Volumen]],"")</f>
        <v>70</v>
      </c>
      <c r="I21" s="70">
        <f>IFERROR(Mérföldkövek[[#This Row],[Humánerő]],"")</f>
        <v>1</v>
      </c>
      <c r="J21" s="80">
        <f>IFERROR(Mérföldkövek[[#This Row],[Egység idő]],"")</f>
        <v>2.5000000000000001E-3</v>
      </c>
      <c r="K21" s="80">
        <f>IFERROR(Mérföldkövek[[#This Row],[Tervezett Munkaidő]],"")</f>
        <v>0.17500000000000002</v>
      </c>
      <c r="L21" s="69" cm="1">
        <f t="array" aca="1" ref="L21" ca="1">IFERROR(IF(AND(INDIRECT("Mérföldkövek[@Kezdés]")&lt;=L$3,L$3&lt;=INDIRECT("Mérföldkövek[@Befejezés]"),NETWORKDAYS(L$3,L$3,0)), INDIRECT("Mérföldkövek[@[Humánerő]]"),0),"")</f>
        <v>0</v>
      </c>
      <c r="M21" s="69" cm="1">
        <f t="array" aca="1" ref="M21" ca="1">IFERROR(IF(AND(INDIRECT("Mérföldkövek[@Kezdés]")&lt;=M$3,M$3&lt;=INDIRECT("Mérföldkövek[@Befejezés]"),NETWORKDAYS(M$3,M$3,0)), INDIRECT("Mérföldkövek[@[Humánerő]]"),0),"")</f>
        <v>0</v>
      </c>
      <c r="N21" s="69" cm="1">
        <f t="array" aca="1" ref="N21" ca="1">IFERROR(IF(AND(INDIRECT("Mérföldkövek[@Kezdés]")&lt;=N$3,N$3&lt;=INDIRECT("Mérföldkövek[@Befejezés]"),NETWORKDAYS(N$3,N$3,0)), INDIRECT("Mérföldkövek[@[Humánerő]]"),0),"")</f>
        <v>0</v>
      </c>
      <c r="O21" s="69" cm="1">
        <f t="array" aca="1" ref="O21" ca="1">IFERROR(IF(AND(INDIRECT("Mérföldkövek[@Kezdés]")&lt;=O$3,O$3&lt;=INDIRECT("Mérföldkövek[@Befejezés]"),NETWORKDAYS(O$3,O$3,0)), INDIRECT("Mérföldkövek[@[Humánerő]]"),0),"")</f>
        <v>0</v>
      </c>
      <c r="P21" s="69" cm="1">
        <f t="array" aca="1" ref="P21" ca="1">IFERROR(IF(AND(INDIRECT("Mérföldkövek[@Kezdés]")&lt;=P$3,P$3&lt;=INDIRECT("Mérföldkövek[@Befejezés]"),NETWORKDAYS(P$3,P$3,0)), INDIRECT("Mérföldkövek[@[Humánerő]]"),0),"")</f>
        <v>0</v>
      </c>
      <c r="Q21" s="69" cm="1">
        <f t="array" aca="1" ref="Q21" ca="1">IFERROR(IF(AND(INDIRECT("Mérföldkövek[@Kezdés]")&lt;=Q$3,Q$3&lt;=INDIRECT("Mérföldkövek[@Befejezés]"),NETWORKDAYS(Q$3,Q$3,0)), INDIRECT("Mérföldkövek[@[Humánerő]]"),0),"")</f>
        <v>0</v>
      </c>
      <c r="R21" s="69" cm="1">
        <f t="array" aca="1" ref="R21" ca="1">IFERROR(IF(AND(INDIRECT("Mérföldkövek[@Kezdés]")&lt;=R$3,R$3&lt;=INDIRECT("Mérföldkövek[@Befejezés]"),NETWORKDAYS(R$3,R$3,0)), INDIRECT("Mérföldkövek[@[Humánerő]]"),0),"")</f>
        <v>0</v>
      </c>
      <c r="S21" s="69" cm="1">
        <f t="array" aca="1" ref="S21" ca="1">IFERROR(IF(AND(INDIRECT("Mérföldkövek[@Kezdés]")&lt;=S$3,S$3&lt;=INDIRECT("Mérföldkövek[@Befejezés]"),NETWORKDAYS(S$3,S$3,0)), INDIRECT("Mérföldkövek[@[Humánerő]]"),0),"")</f>
        <v>0</v>
      </c>
      <c r="T21" s="69" cm="1">
        <f t="array" aca="1" ref="T21" ca="1">IFERROR(IF(AND(INDIRECT("Mérföldkövek[@Kezdés]")&lt;=T$3,T$3&lt;=INDIRECT("Mérföldkövek[@Befejezés]"),NETWORKDAYS(T$3,T$3,0)), INDIRECT("Mérföldkövek[@[Humánerő]]"),0),"")</f>
        <v>0</v>
      </c>
      <c r="U21" s="69" cm="1">
        <f t="array" aca="1" ref="U21" ca="1">IFERROR(IF(AND(INDIRECT("Mérföldkövek[@Kezdés]")&lt;=U$3,U$3&lt;=INDIRECT("Mérföldkövek[@Befejezés]"),NETWORKDAYS(U$3,U$3,0)), INDIRECT("Mérföldkövek[@[Humánerő]]"),0),"")</f>
        <v>0</v>
      </c>
      <c r="V21" s="69" cm="1">
        <f t="array" aca="1" ref="V21" ca="1">IFERROR(IF(AND(INDIRECT("Mérföldkövek[@Kezdés]")&lt;=V$3,V$3&lt;=INDIRECT("Mérföldkövek[@Befejezés]"),NETWORKDAYS(V$3,V$3,0)), INDIRECT("Mérföldkövek[@[Humánerő]]"),0),"")</f>
        <v>0</v>
      </c>
      <c r="W21" s="69" cm="1">
        <f t="array" aca="1" ref="W21" ca="1">IFERROR(IF(AND(INDIRECT("Mérföldkövek[@Kezdés]")&lt;=W$3,W$3&lt;=INDIRECT("Mérföldkövek[@Befejezés]"),NETWORKDAYS(W$3,W$3,0)), INDIRECT("Mérföldkövek[@[Humánerő]]"),0),"")</f>
        <v>0</v>
      </c>
      <c r="X21" s="69" cm="1">
        <f t="array" aca="1" ref="X21" ca="1">IFERROR(IF(AND(INDIRECT("Mérföldkövek[@Kezdés]")&lt;=X$3,X$3&lt;=INDIRECT("Mérföldkövek[@Befejezés]"),NETWORKDAYS(X$3,X$3,0)), INDIRECT("Mérföldkövek[@[Humánerő]]"),0),"")</f>
        <v>0</v>
      </c>
      <c r="Y21" s="69" cm="1">
        <f t="array" aca="1" ref="Y21" ca="1">IFERROR(IF(AND(INDIRECT("Mérföldkövek[@Kezdés]")&lt;=Y$3,Y$3&lt;=INDIRECT("Mérföldkövek[@Befejezés]"),NETWORKDAYS(Y$3,Y$3,0)), INDIRECT("Mérföldkövek[@[Humánerő]]"),0),"")</f>
        <v>0</v>
      </c>
      <c r="Z21" s="69" cm="1">
        <f t="array" aca="1" ref="Z21" ca="1">IFERROR(IF(AND(INDIRECT("Mérföldkövek[@Kezdés]")&lt;=Z$3,Z$3&lt;=INDIRECT("Mérföldkövek[@Befejezés]"),NETWORKDAYS(Z$3,Z$3,0)), INDIRECT("Mérföldkövek[@[Humánerő]]"),0),"")</f>
        <v>0</v>
      </c>
      <c r="AA21" s="69" cm="1">
        <f t="array" aca="1" ref="AA21" ca="1">IFERROR(IF(AND(INDIRECT("Mérföldkövek[@Kezdés]")&lt;=AA$3,AA$3&lt;=INDIRECT("Mérföldkövek[@Befejezés]"),NETWORKDAYS(AA$3,AA$3,0)), INDIRECT("Mérföldkövek[@[Humánerő]]"),0),"")</f>
        <v>1</v>
      </c>
      <c r="AB21" s="69" cm="1">
        <f t="array" aca="1" ref="AB21" ca="1">IFERROR(IF(AND(INDIRECT("Mérföldkövek[@Kezdés]")&lt;=AB$3,AB$3&lt;=INDIRECT("Mérföldkövek[@Befejezés]"),NETWORKDAYS(AB$3,AB$3,0)), INDIRECT("Mérföldkövek[@[Humánerő]]"),0),"")</f>
        <v>0</v>
      </c>
      <c r="AC21" s="69" cm="1">
        <f t="array" aca="1" ref="AC21" ca="1">IFERROR(IF(AND(INDIRECT("Mérföldkövek[@Kezdés]")&lt;=AC$3,AC$3&lt;=INDIRECT("Mérföldkövek[@Befejezés]"),NETWORKDAYS(AC$3,AC$3,0)), INDIRECT("Mérföldkövek[@[Humánerő]]"),0),"")</f>
        <v>0</v>
      </c>
      <c r="AD21" s="69" cm="1">
        <f t="array" aca="1" ref="AD21" ca="1">IFERROR(IF(AND(INDIRECT("Mérföldkövek[@Kezdés]")&lt;=AD$3,AD$3&lt;=INDIRECT("Mérföldkövek[@Befejezés]"),NETWORKDAYS(AD$3,AD$3,0)), INDIRECT("Mérföldkövek[@[Humánerő]]"),0),"")</f>
        <v>0</v>
      </c>
      <c r="AE21" s="69" cm="1">
        <f t="array" aca="1" ref="AE21" ca="1">IFERROR(IF(AND(INDIRECT("Mérföldkövek[@Kezdés]")&lt;=AE$3,AE$3&lt;=INDIRECT("Mérföldkövek[@Befejezés]"),NETWORKDAYS(AE$3,AE$3,0)), INDIRECT("Mérföldkövek[@[Humánerő]]"),0),"")</f>
        <v>0</v>
      </c>
      <c r="AF21" s="69" cm="1">
        <f t="array" aca="1" ref="AF21" ca="1">IFERROR(IF(AND(INDIRECT("Mérföldkövek[@Kezdés]")&lt;=AF$3,AF$3&lt;=INDIRECT("Mérföldkövek[@Befejezés]"),NETWORKDAYS(AF$3,AF$3,0)), INDIRECT("Mérföldkövek[@[Humánerő]]"),0),"")</f>
        <v>0</v>
      </c>
      <c r="AG21" s="69" cm="1">
        <f t="array" aca="1" ref="AG21" ca="1">IFERROR(IF(AND(INDIRECT("Mérföldkövek[@Kezdés]")&lt;=AG$3,AG$3&lt;=INDIRECT("Mérföldkövek[@Befejezés]"),NETWORKDAYS(AG$3,AG$3,0)), INDIRECT("Mérföldkövek[@[Humánerő]]"),0),"")</f>
        <v>0</v>
      </c>
      <c r="AH21" s="69" cm="1">
        <f t="array" aca="1" ref="AH21" ca="1">IFERROR(IF(AND(INDIRECT("Mérföldkövek[@Kezdés]")&lt;=AH$3,AH$3&lt;=INDIRECT("Mérföldkövek[@Befejezés]"),NETWORKDAYS(AH$3,AH$3,0)), INDIRECT("Mérföldkövek[@[Humánerő]]"),0),"")</f>
        <v>0</v>
      </c>
      <c r="AI21" s="69" cm="1">
        <f t="array" aca="1" ref="AI21" ca="1">IFERROR(IF(AND(INDIRECT("Mérföldkövek[@Kezdés]")&lt;=AI$3,AI$3&lt;=INDIRECT("Mérföldkövek[@Befejezés]"),NETWORKDAYS(AI$3,AI$3,0)), INDIRECT("Mérföldkövek[@[Humánerő]]"),0),"")</f>
        <v>0</v>
      </c>
      <c r="AJ21" s="69" cm="1">
        <f t="array" aca="1" ref="AJ21" ca="1">IFERROR(IF(AND(INDIRECT("Mérföldkövek[@Kezdés]")&lt;=AJ$3,AJ$3&lt;=INDIRECT("Mérföldkövek[@Befejezés]"),NETWORKDAYS(AJ$3,AJ$3,0)), INDIRECT("Mérföldkövek[@[Humánerő]]"),0),"")</f>
        <v>0</v>
      </c>
      <c r="AK21" s="69" cm="1">
        <f t="array" aca="1" ref="AK21" ca="1">IFERROR(IF(AND(INDIRECT("Mérföldkövek[@Kezdés]")&lt;=AK$3,AK$3&lt;=INDIRECT("Mérföldkövek[@Befejezés]"),NETWORKDAYS(AK$3,AK$3,0)), INDIRECT("Mérföldkövek[@[Humánerő]]"),0),"")</f>
        <v>0</v>
      </c>
      <c r="AL21" s="69" cm="1">
        <f t="array" aca="1" ref="AL21" ca="1">IFERROR(IF(AND(INDIRECT("Mérföldkövek[@Kezdés]")&lt;=AL$3,AL$3&lt;=INDIRECT("Mérföldkövek[@Befejezés]"),NETWORKDAYS(AL$3,AL$3,0)), INDIRECT("Mérföldkövek[@[Humánerő]]"),0),"")</f>
        <v>0</v>
      </c>
      <c r="AM21" s="69" cm="1">
        <f t="array" aca="1" ref="AM21" ca="1">IFERROR(IF(AND(INDIRECT("Mérföldkövek[@Kezdés]")&lt;=AM$3,AM$3&lt;=INDIRECT("Mérföldkövek[@Befejezés]"),NETWORKDAYS(AM$3,AM$3,0)), INDIRECT("Mérföldkövek[@[Humánerő]]"),0),"")</f>
        <v>0</v>
      </c>
      <c r="AN21" s="69" cm="1">
        <f t="array" aca="1" ref="AN21" ca="1">IFERROR(IF(AND(INDIRECT("Mérföldkövek[@Kezdés]")&lt;=AN$3,AN$3&lt;=INDIRECT("Mérföldkövek[@Befejezés]"),NETWORKDAYS(AN$3,AN$3,0)), INDIRECT("Mérföldkövek[@[Humánerő]]"),0),"")</f>
        <v>0</v>
      </c>
      <c r="AO21" s="69" cm="1">
        <f t="array" aca="1" ref="AO21" ca="1">IFERROR(IF(AND(INDIRECT("Mérföldkövek[@Kezdés]")&lt;=AO$3,AO$3&lt;=INDIRECT("Mérföldkövek[@Befejezés]"),NETWORKDAYS(AO$3,AO$3,0)), INDIRECT("Mérföldkövek[@[Humánerő]]"),0),"")</f>
        <v>0</v>
      </c>
      <c r="AP21" s="69" cm="1">
        <f t="array" aca="1" ref="AP21" ca="1">IFERROR(IF(AND(INDIRECT("Mérföldkövek[@Kezdés]")&lt;=AP$3,AP$3&lt;=INDIRECT("Mérföldkövek[@Befejezés]"),NETWORKDAYS(AP$3,AP$3,0)), INDIRECT("Mérföldkövek[@[Humánerő]]"),0),"")</f>
        <v>0</v>
      </c>
      <c r="AQ21" s="69" cm="1">
        <f t="array" aca="1" ref="AQ21" ca="1">IFERROR(IF(AND(INDIRECT("Mérföldkövek[@Kezdés]")&lt;=AQ$3,AQ$3&lt;=INDIRECT("Mérföldkövek[@Befejezés]"),NETWORKDAYS(AQ$3,AQ$3,0)), INDIRECT("Mérföldkövek[@[Humánerő]]"),0),"")</f>
        <v>0</v>
      </c>
      <c r="AR21" s="69" cm="1">
        <f t="array" aca="1" ref="AR21" ca="1">IFERROR(IF(AND(INDIRECT("Mérföldkövek[@Kezdés]")&lt;=AR$3,AR$3&lt;=INDIRECT("Mérföldkövek[@Befejezés]"),NETWORKDAYS(AR$3,AR$3,0)), INDIRECT("Mérföldkövek[@[Humánerő]]"),0),"")</f>
        <v>0</v>
      </c>
      <c r="AS21" s="69" cm="1">
        <f t="array" aca="1" ref="AS21" ca="1">IFERROR(IF(AND(INDIRECT("Mérföldkövek[@Kezdés]")&lt;=AS$3,AS$3&lt;=INDIRECT("Mérföldkövek[@Befejezés]"),NETWORKDAYS(AS$3,AS$3,0)), INDIRECT("Mérföldkövek[@[Humánerő]]"),0),"")</f>
        <v>0</v>
      </c>
      <c r="AT21" s="69" cm="1">
        <f t="array" aca="1" ref="AT21" ca="1">IFERROR(IF(AND(INDIRECT("Mérföldkövek[@Kezdés]")&lt;=AT$3,AT$3&lt;=INDIRECT("Mérföldkövek[@Befejezés]"),NETWORKDAYS(AT$3,AT$3,0)), INDIRECT("Mérföldkövek[@[Humánerő]]"),0),"")</f>
        <v>0</v>
      </c>
      <c r="AU21" s="69" cm="1">
        <f t="array" aca="1" ref="AU21" ca="1">IFERROR(IF(AND(INDIRECT("Mérföldkövek[@Kezdés]")&lt;=AU$3,AU$3&lt;=INDIRECT("Mérföldkövek[@Befejezés]"),NETWORKDAYS(AU$3,AU$3,0)), INDIRECT("Mérföldkövek[@[Humánerő]]"),0),"")</f>
        <v>0</v>
      </c>
      <c r="AV21" s="69" cm="1">
        <f t="array" aca="1" ref="AV21" ca="1">IFERROR(IF(AND(INDIRECT("Mérföldkövek[@Kezdés]")&lt;=AV$3,AV$3&lt;=INDIRECT("Mérföldkövek[@Befejezés]"),NETWORKDAYS(AV$3,AV$3,0)), INDIRECT("Mérföldkövek[@[Humánerő]]"),0),"")</f>
        <v>0</v>
      </c>
      <c r="AW21" s="69" cm="1">
        <f t="array" aca="1" ref="AW21" ca="1">IFERROR(IF(AND(INDIRECT("Mérföldkövek[@Kezdés]")&lt;=AW$3,AW$3&lt;=INDIRECT("Mérföldkövek[@Befejezés]"),NETWORKDAYS(AW$3,AW$3,0)), INDIRECT("Mérföldkövek[@[Humánerő]]"),0),"")</f>
        <v>0</v>
      </c>
      <c r="AX21" s="69" cm="1">
        <f t="array" aca="1" ref="AX21" ca="1">IFERROR(IF(AND(INDIRECT("Mérföldkövek[@Kezdés]")&lt;=AX$3,AX$3&lt;=INDIRECT("Mérföldkövek[@Befejezés]"),NETWORKDAYS(AX$3,AX$3,0)), INDIRECT("Mérföldkövek[@[Humánerő]]"),0),"")</f>
        <v>0</v>
      </c>
      <c r="AY21" s="69" cm="1">
        <f t="array" aca="1" ref="AY21" ca="1">IFERROR(IF(AND(INDIRECT("Mérföldkövek[@Kezdés]")&lt;=AY$3,AY$3&lt;=INDIRECT("Mérföldkövek[@Befejezés]"),NETWORKDAYS(AY$3,AY$3,0)), INDIRECT("Mérföldkövek[@[Humánerő]]"),0),"")</f>
        <v>0</v>
      </c>
      <c r="AZ21" s="69" cm="1">
        <f t="array" aca="1" ref="AZ21" ca="1">IFERROR(IF(AND(INDIRECT("Mérföldkövek[@Kezdés]")&lt;=AZ$3,AZ$3&lt;=INDIRECT("Mérföldkövek[@Befejezés]"),NETWORKDAYS(AZ$3,AZ$3,0)), INDIRECT("Mérföldkövek[@[Humánerő]]"),0),"")</f>
        <v>0</v>
      </c>
      <c r="BA21" s="69" cm="1">
        <f t="array" aca="1" ref="BA21" ca="1">IFERROR(IF(AND(INDIRECT("Mérföldkövek[@Kezdés]")&lt;=BA$3,BA$3&lt;=INDIRECT("Mérföldkövek[@Befejezés]"),NETWORKDAYS(BA$3,BA$3,0)), INDIRECT("Mérföldkövek[@[Humánerő]]"),0),"")</f>
        <v>0</v>
      </c>
    </row>
    <row r="22" spans="1:53" x14ac:dyDescent="0.3">
      <c r="A22" s="78" t="str">
        <f>IFERROR(Mérföldkövek[[#This Row],[Feladat ID]],"")</f>
        <v>ProjektSzám-GyV-BF.05</v>
      </c>
      <c r="B22" s="70" t="str">
        <f>IFERROR(Mérföldkövek[[#This Row],[Feladat leírás]],"")</f>
        <v>Ragasztó Csiszolás</v>
      </c>
      <c r="C22" s="71">
        <f ca="1">IFERROR(Mérföldkövek[[#This Row],[Kezdés]],"")</f>
        <v>45839</v>
      </c>
      <c r="D22" s="71">
        <f ca="1">IFERROR(Mérföldkövek[[#This Row],[Befejezés]],"")</f>
        <v>45839</v>
      </c>
      <c r="E22" s="70" t="str">
        <f>IFERROR(Mérföldkövek[[#This Row],[Kockázat]],"")</f>
        <v>Terv szerint</v>
      </c>
      <c r="F22" s="70" t="str">
        <f>IFERROR(Mérföldkövek[[#This Row],[Részleg 02]],"")</f>
        <v>Gyártásvezetés</v>
      </c>
      <c r="G22" s="70" t="str">
        <f>IFERROR(Mérföldkövek[[#This Row],[Részleg 01]],"")</f>
        <v>Fóliázó</v>
      </c>
      <c r="H22" s="82">
        <f>IFERROR(Mérföldkövek[[#This Row],[Volumen]],"")</f>
        <v>3</v>
      </c>
      <c r="I22" s="70">
        <f>IFERROR(Mérföldkövek[[#This Row],[Humánerő]],"")</f>
        <v>1</v>
      </c>
      <c r="J22" s="80">
        <f>IFERROR(Mérföldkövek[[#This Row],[Egység idő]],"")</f>
        <v>3.2638888888888891E-3</v>
      </c>
      <c r="K22" s="80">
        <f>IFERROR(Mérföldkövek[[#This Row],[Tervezett Munkaidő]],"")</f>
        <v>9.7916666666666673E-3</v>
      </c>
      <c r="L22" s="69" cm="1">
        <f t="array" aca="1" ref="L22" ca="1">IFERROR(IF(AND(INDIRECT("Mérföldkövek[@Kezdés]")&lt;=L$3,L$3&lt;=INDIRECT("Mérföldkövek[@Befejezés]"),NETWORKDAYS(L$3,L$3,0)), INDIRECT("Mérföldkövek[@[Humánerő]]"),0),"")</f>
        <v>0</v>
      </c>
      <c r="M22" s="69" cm="1">
        <f t="array" aca="1" ref="M22" ca="1">IFERROR(IF(AND(INDIRECT("Mérföldkövek[@Kezdés]")&lt;=M$3,M$3&lt;=INDIRECT("Mérföldkövek[@Befejezés]"),NETWORKDAYS(M$3,M$3,0)), INDIRECT("Mérföldkövek[@[Humánerő]]"),0),"")</f>
        <v>0</v>
      </c>
      <c r="N22" s="69" cm="1">
        <f t="array" aca="1" ref="N22" ca="1">IFERROR(IF(AND(INDIRECT("Mérföldkövek[@Kezdés]")&lt;=N$3,N$3&lt;=INDIRECT("Mérföldkövek[@Befejezés]"),NETWORKDAYS(N$3,N$3,0)), INDIRECT("Mérföldkövek[@[Humánerő]]"),0),"")</f>
        <v>0</v>
      </c>
      <c r="O22" s="69" cm="1">
        <f t="array" aca="1" ref="O22" ca="1">IFERROR(IF(AND(INDIRECT("Mérföldkövek[@Kezdés]")&lt;=O$3,O$3&lt;=INDIRECT("Mérföldkövek[@Befejezés]"),NETWORKDAYS(O$3,O$3,0)), INDIRECT("Mérföldkövek[@[Humánerő]]"),0),"")</f>
        <v>0</v>
      </c>
      <c r="P22" s="69" cm="1">
        <f t="array" aca="1" ref="P22" ca="1">IFERROR(IF(AND(INDIRECT("Mérföldkövek[@Kezdés]")&lt;=P$3,P$3&lt;=INDIRECT("Mérföldkövek[@Befejezés]"),NETWORKDAYS(P$3,P$3,0)), INDIRECT("Mérföldkövek[@[Humánerő]]"),0),"")</f>
        <v>0</v>
      </c>
      <c r="Q22" s="69" cm="1">
        <f t="array" aca="1" ref="Q22" ca="1">IFERROR(IF(AND(INDIRECT("Mérföldkövek[@Kezdés]")&lt;=Q$3,Q$3&lt;=INDIRECT("Mérföldkövek[@Befejezés]"),NETWORKDAYS(Q$3,Q$3,0)), INDIRECT("Mérföldkövek[@[Humánerő]]"),0),"")</f>
        <v>0</v>
      </c>
      <c r="R22" s="69" cm="1">
        <f t="array" aca="1" ref="R22" ca="1">IFERROR(IF(AND(INDIRECT("Mérföldkövek[@Kezdés]")&lt;=R$3,R$3&lt;=INDIRECT("Mérföldkövek[@Befejezés]"),NETWORKDAYS(R$3,R$3,0)), INDIRECT("Mérföldkövek[@[Humánerő]]"),0),"")</f>
        <v>0</v>
      </c>
      <c r="S22" s="69" cm="1">
        <f t="array" aca="1" ref="S22" ca="1">IFERROR(IF(AND(INDIRECT("Mérföldkövek[@Kezdés]")&lt;=S$3,S$3&lt;=INDIRECT("Mérföldkövek[@Befejezés]"),NETWORKDAYS(S$3,S$3,0)), INDIRECT("Mérföldkövek[@[Humánerő]]"),0),"")</f>
        <v>0</v>
      </c>
      <c r="T22" s="69" cm="1">
        <f t="array" aca="1" ref="T22" ca="1">IFERROR(IF(AND(INDIRECT("Mérföldkövek[@Kezdés]")&lt;=T$3,T$3&lt;=INDIRECT("Mérföldkövek[@Befejezés]"),NETWORKDAYS(T$3,T$3,0)), INDIRECT("Mérföldkövek[@[Humánerő]]"),0),"")</f>
        <v>0</v>
      </c>
      <c r="U22" s="69" cm="1">
        <f t="array" aca="1" ref="U22" ca="1">IFERROR(IF(AND(INDIRECT("Mérföldkövek[@Kezdés]")&lt;=U$3,U$3&lt;=INDIRECT("Mérföldkövek[@Befejezés]"),NETWORKDAYS(U$3,U$3,0)), INDIRECT("Mérföldkövek[@[Humánerő]]"),0),"")</f>
        <v>0</v>
      </c>
      <c r="V22" s="69" cm="1">
        <f t="array" aca="1" ref="V22" ca="1">IFERROR(IF(AND(INDIRECT("Mérföldkövek[@Kezdés]")&lt;=V$3,V$3&lt;=INDIRECT("Mérföldkövek[@Befejezés]"),NETWORKDAYS(V$3,V$3,0)), INDIRECT("Mérföldkövek[@[Humánerő]]"),0),"")</f>
        <v>0</v>
      </c>
      <c r="W22" s="69" cm="1">
        <f t="array" aca="1" ref="W22" ca="1">IFERROR(IF(AND(INDIRECT("Mérföldkövek[@Kezdés]")&lt;=W$3,W$3&lt;=INDIRECT("Mérföldkövek[@Befejezés]"),NETWORKDAYS(W$3,W$3,0)), INDIRECT("Mérföldkövek[@[Humánerő]]"),0),"")</f>
        <v>0</v>
      </c>
      <c r="X22" s="69" cm="1">
        <f t="array" aca="1" ref="X22" ca="1">IFERROR(IF(AND(INDIRECT("Mérföldkövek[@Kezdés]")&lt;=X$3,X$3&lt;=INDIRECT("Mérföldkövek[@Befejezés]"),NETWORKDAYS(X$3,X$3,0)), INDIRECT("Mérföldkövek[@[Humánerő]]"),0),"")</f>
        <v>0</v>
      </c>
      <c r="Y22" s="69" cm="1">
        <f t="array" aca="1" ref="Y22" ca="1">IFERROR(IF(AND(INDIRECT("Mérföldkövek[@Kezdés]")&lt;=Y$3,Y$3&lt;=INDIRECT("Mérföldkövek[@Befejezés]"),NETWORKDAYS(Y$3,Y$3,0)), INDIRECT("Mérföldkövek[@[Humánerő]]"),0),"")</f>
        <v>0</v>
      </c>
      <c r="Z22" s="69" cm="1">
        <f t="array" aca="1" ref="Z22" ca="1">IFERROR(IF(AND(INDIRECT("Mérföldkövek[@Kezdés]")&lt;=Z$3,Z$3&lt;=INDIRECT("Mérföldkövek[@Befejezés]"),NETWORKDAYS(Z$3,Z$3,0)), INDIRECT("Mérföldkövek[@[Humánerő]]"),0),"")</f>
        <v>0</v>
      </c>
      <c r="AA22" s="69" cm="1">
        <f t="array" aca="1" ref="AA22" ca="1">IFERROR(IF(AND(INDIRECT("Mérföldkövek[@Kezdés]")&lt;=AA$3,AA$3&lt;=INDIRECT("Mérföldkövek[@Befejezés]"),NETWORKDAYS(AA$3,AA$3,0)), INDIRECT("Mérföldkövek[@[Humánerő]]"),0),"")</f>
        <v>0</v>
      </c>
      <c r="AB22" s="69" cm="1">
        <f t="array" aca="1" ref="AB22" ca="1">IFERROR(IF(AND(INDIRECT("Mérföldkövek[@Kezdés]")&lt;=AB$3,AB$3&lt;=INDIRECT("Mérföldkövek[@Befejezés]"),NETWORKDAYS(AB$3,AB$3,0)), INDIRECT("Mérföldkövek[@[Humánerő]]"),0),"")</f>
        <v>1</v>
      </c>
      <c r="AC22" s="69" cm="1">
        <f t="array" aca="1" ref="AC22" ca="1">IFERROR(IF(AND(INDIRECT("Mérföldkövek[@Kezdés]")&lt;=AC$3,AC$3&lt;=INDIRECT("Mérföldkövek[@Befejezés]"),NETWORKDAYS(AC$3,AC$3,0)), INDIRECT("Mérföldkövek[@[Humánerő]]"),0),"")</f>
        <v>0</v>
      </c>
      <c r="AD22" s="69" cm="1">
        <f t="array" aca="1" ref="AD22" ca="1">IFERROR(IF(AND(INDIRECT("Mérföldkövek[@Kezdés]")&lt;=AD$3,AD$3&lt;=INDIRECT("Mérföldkövek[@Befejezés]"),NETWORKDAYS(AD$3,AD$3,0)), INDIRECT("Mérföldkövek[@[Humánerő]]"),0),"")</f>
        <v>0</v>
      </c>
      <c r="AE22" s="69" cm="1">
        <f t="array" aca="1" ref="AE22" ca="1">IFERROR(IF(AND(INDIRECT("Mérföldkövek[@Kezdés]")&lt;=AE$3,AE$3&lt;=INDIRECT("Mérföldkövek[@Befejezés]"),NETWORKDAYS(AE$3,AE$3,0)), INDIRECT("Mérföldkövek[@[Humánerő]]"),0),"")</f>
        <v>0</v>
      </c>
      <c r="AF22" s="69" cm="1">
        <f t="array" aca="1" ref="AF22" ca="1">IFERROR(IF(AND(INDIRECT("Mérföldkövek[@Kezdés]")&lt;=AF$3,AF$3&lt;=INDIRECT("Mérföldkövek[@Befejezés]"),NETWORKDAYS(AF$3,AF$3,0)), INDIRECT("Mérföldkövek[@[Humánerő]]"),0),"")</f>
        <v>0</v>
      </c>
      <c r="AG22" s="69" cm="1">
        <f t="array" aca="1" ref="AG22" ca="1">IFERROR(IF(AND(INDIRECT("Mérföldkövek[@Kezdés]")&lt;=AG$3,AG$3&lt;=INDIRECT("Mérföldkövek[@Befejezés]"),NETWORKDAYS(AG$3,AG$3,0)), INDIRECT("Mérföldkövek[@[Humánerő]]"),0),"")</f>
        <v>0</v>
      </c>
      <c r="AH22" s="69" cm="1">
        <f t="array" aca="1" ref="AH22" ca="1">IFERROR(IF(AND(INDIRECT("Mérföldkövek[@Kezdés]")&lt;=AH$3,AH$3&lt;=INDIRECT("Mérföldkövek[@Befejezés]"),NETWORKDAYS(AH$3,AH$3,0)), INDIRECT("Mérföldkövek[@[Humánerő]]"),0),"")</f>
        <v>0</v>
      </c>
      <c r="AI22" s="69" cm="1">
        <f t="array" aca="1" ref="AI22" ca="1">IFERROR(IF(AND(INDIRECT("Mérföldkövek[@Kezdés]")&lt;=AI$3,AI$3&lt;=INDIRECT("Mérföldkövek[@Befejezés]"),NETWORKDAYS(AI$3,AI$3,0)), INDIRECT("Mérföldkövek[@[Humánerő]]"),0),"")</f>
        <v>0</v>
      </c>
      <c r="AJ22" s="69" cm="1">
        <f t="array" aca="1" ref="AJ22" ca="1">IFERROR(IF(AND(INDIRECT("Mérföldkövek[@Kezdés]")&lt;=AJ$3,AJ$3&lt;=INDIRECT("Mérföldkövek[@Befejezés]"),NETWORKDAYS(AJ$3,AJ$3,0)), INDIRECT("Mérföldkövek[@[Humánerő]]"),0),"")</f>
        <v>0</v>
      </c>
      <c r="AK22" s="69" cm="1">
        <f t="array" aca="1" ref="AK22" ca="1">IFERROR(IF(AND(INDIRECT("Mérföldkövek[@Kezdés]")&lt;=AK$3,AK$3&lt;=INDIRECT("Mérföldkövek[@Befejezés]"),NETWORKDAYS(AK$3,AK$3,0)), INDIRECT("Mérföldkövek[@[Humánerő]]"),0),"")</f>
        <v>0</v>
      </c>
      <c r="AL22" s="69" cm="1">
        <f t="array" aca="1" ref="AL22" ca="1">IFERROR(IF(AND(INDIRECT("Mérföldkövek[@Kezdés]")&lt;=AL$3,AL$3&lt;=INDIRECT("Mérföldkövek[@Befejezés]"),NETWORKDAYS(AL$3,AL$3,0)), INDIRECT("Mérföldkövek[@[Humánerő]]"),0),"")</f>
        <v>0</v>
      </c>
      <c r="AM22" s="69" cm="1">
        <f t="array" aca="1" ref="AM22" ca="1">IFERROR(IF(AND(INDIRECT("Mérföldkövek[@Kezdés]")&lt;=AM$3,AM$3&lt;=INDIRECT("Mérföldkövek[@Befejezés]"),NETWORKDAYS(AM$3,AM$3,0)), INDIRECT("Mérföldkövek[@[Humánerő]]"),0),"")</f>
        <v>0</v>
      </c>
      <c r="AN22" s="69" cm="1">
        <f t="array" aca="1" ref="AN22" ca="1">IFERROR(IF(AND(INDIRECT("Mérföldkövek[@Kezdés]")&lt;=AN$3,AN$3&lt;=INDIRECT("Mérföldkövek[@Befejezés]"),NETWORKDAYS(AN$3,AN$3,0)), INDIRECT("Mérföldkövek[@[Humánerő]]"),0),"")</f>
        <v>0</v>
      </c>
      <c r="AO22" s="69" cm="1">
        <f t="array" aca="1" ref="AO22" ca="1">IFERROR(IF(AND(INDIRECT("Mérföldkövek[@Kezdés]")&lt;=AO$3,AO$3&lt;=INDIRECT("Mérföldkövek[@Befejezés]"),NETWORKDAYS(AO$3,AO$3,0)), INDIRECT("Mérföldkövek[@[Humánerő]]"),0),"")</f>
        <v>0</v>
      </c>
      <c r="AP22" s="69" cm="1">
        <f t="array" aca="1" ref="AP22" ca="1">IFERROR(IF(AND(INDIRECT("Mérföldkövek[@Kezdés]")&lt;=AP$3,AP$3&lt;=INDIRECT("Mérföldkövek[@Befejezés]"),NETWORKDAYS(AP$3,AP$3,0)), INDIRECT("Mérföldkövek[@[Humánerő]]"),0),"")</f>
        <v>0</v>
      </c>
      <c r="AQ22" s="69" cm="1">
        <f t="array" aca="1" ref="AQ22" ca="1">IFERROR(IF(AND(INDIRECT("Mérföldkövek[@Kezdés]")&lt;=AQ$3,AQ$3&lt;=INDIRECT("Mérföldkövek[@Befejezés]"),NETWORKDAYS(AQ$3,AQ$3,0)), INDIRECT("Mérföldkövek[@[Humánerő]]"),0),"")</f>
        <v>0</v>
      </c>
      <c r="AR22" s="69" cm="1">
        <f t="array" aca="1" ref="AR22" ca="1">IFERROR(IF(AND(INDIRECT("Mérföldkövek[@Kezdés]")&lt;=AR$3,AR$3&lt;=INDIRECT("Mérföldkövek[@Befejezés]"),NETWORKDAYS(AR$3,AR$3,0)), INDIRECT("Mérföldkövek[@[Humánerő]]"),0),"")</f>
        <v>0</v>
      </c>
      <c r="AS22" s="69" cm="1">
        <f t="array" aca="1" ref="AS22" ca="1">IFERROR(IF(AND(INDIRECT("Mérföldkövek[@Kezdés]")&lt;=AS$3,AS$3&lt;=INDIRECT("Mérföldkövek[@Befejezés]"),NETWORKDAYS(AS$3,AS$3,0)), INDIRECT("Mérföldkövek[@[Humánerő]]"),0),"")</f>
        <v>0</v>
      </c>
      <c r="AT22" s="69" cm="1">
        <f t="array" aca="1" ref="AT22" ca="1">IFERROR(IF(AND(INDIRECT("Mérföldkövek[@Kezdés]")&lt;=AT$3,AT$3&lt;=INDIRECT("Mérföldkövek[@Befejezés]"),NETWORKDAYS(AT$3,AT$3,0)), INDIRECT("Mérföldkövek[@[Humánerő]]"),0),"")</f>
        <v>0</v>
      </c>
      <c r="AU22" s="69" cm="1">
        <f t="array" aca="1" ref="AU22" ca="1">IFERROR(IF(AND(INDIRECT("Mérföldkövek[@Kezdés]")&lt;=AU$3,AU$3&lt;=INDIRECT("Mérföldkövek[@Befejezés]"),NETWORKDAYS(AU$3,AU$3,0)), INDIRECT("Mérföldkövek[@[Humánerő]]"),0),"")</f>
        <v>0</v>
      </c>
      <c r="AV22" s="69" cm="1">
        <f t="array" aca="1" ref="AV22" ca="1">IFERROR(IF(AND(INDIRECT("Mérföldkövek[@Kezdés]")&lt;=AV$3,AV$3&lt;=INDIRECT("Mérföldkövek[@Befejezés]"),NETWORKDAYS(AV$3,AV$3,0)), INDIRECT("Mérföldkövek[@[Humánerő]]"),0),"")</f>
        <v>0</v>
      </c>
      <c r="AW22" s="69" cm="1">
        <f t="array" aca="1" ref="AW22" ca="1">IFERROR(IF(AND(INDIRECT("Mérföldkövek[@Kezdés]")&lt;=AW$3,AW$3&lt;=INDIRECT("Mérföldkövek[@Befejezés]"),NETWORKDAYS(AW$3,AW$3,0)), INDIRECT("Mérföldkövek[@[Humánerő]]"),0),"")</f>
        <v>0</v>
      </c>
      <c r="AX22" s="69" cm="1">
        <f t="array" aca="1" ref="AX22" ca="1">IFERROR(IF(AND(INDIRECT("Mérföldkövek[@Kezdés]")&lt;=AX$3,AX$3&lt;=INDIRECT("Mérföldkövek[@Befejezés]"),NETWORKDAYS(AX$3,AX$3,0)), INDIRECT("Mérföldkövek[@[Humánerő]]"),0),"")</f>
        <v>0</v>
      </c>
      <c r="AY22" s="69" cm="1">
        <f t="array" aca="1" ref="AY22" ca="1">IFERROR(IF(AND(INDIRECT("Mérföldkövek[@Kezdés]")&lt;=AY$3,AY$3&lt;=INDIRECT("Mérföldkövek[@Befejezés]"),NETWORKDAYS(AY$3,AY$3,0)), INDIRECT("Mérföldkövek[@[Humánerő]]"),0),"")</f>
        <v>0</v>
      </c>
      <c r="AZ22" s="69" cm="1">
        <f t="array" aca="1" ref="AZ22" ca="1">IFERROR(IF(AND(INDIRECT("Mérföldkövek[@Kezdés]")&lt;=AZ$3,AZ$3&lt;=INDIRECT("Mérföldkövek[@Befejezés]"),NETWORKDAYS(AZ$3,AZ$3,0)), INDIRECT("Mérföldkövek[@[Humánerő]]"),0),"")</f>
        <v>0</v>
      </c>
      <c r="BA22" s="69" cm="1">
        <f t="array" aca="1" ref="BA22" ca="1">IFERROR(IF(AND(INDIRECT("Mérföldkövek[@Kezdés]")&lt;=BA$3,BA$3&lt;=INDIRECT("Mérföldkövek[@Befejezés]"),NETWORKDAYS(BA$3,BA$3,0)), INDIRECT("Mérföldkövek[@[Humánerő]]"),0),"")</f>
        <v>0</v>
      </c>
    </row>
    <row r="23" spans="1:53" x14ac:dyDescent="0.3">
      <c r="A23" s="78" t="str">
        <f>IFERROR(Mérföldkövek[[#This Row],[Feladat ID]],"")</f>
        <v>ProjektSzám-GyV-BF.06</v>
      </c>
      <c r="B23" s="70" t="str">
        <f>IFERROR(Mérföldkövek[[#This Row],[Feladat leírás]],"")</f>
        <v>Fóliázás</v>
      </c>
      <c r="C23" s="71">
        <f ca="1">IFERROR(Mérföldkövek[[#This Row],[Kezdés]],"")</f>
        <v>45839</v>
      </c>
      <c r="D23" s="71">
        <f ca="1">IFERROR(Mérföldkövek[[#This Row],[Befejezés]],"")</f>
        <v>45839</v>
      </c>
      <c r="E23" s="70" t="str">
        <f>IFERROR(Mérföldkövek[[#This Row],[Kockázat]],"")</f>
        <v>Terv szerint</v>
      </c>
      <c r="F23" s="70" t="str">
        <f>IFERROR(Mérföldkövek[[#This Row],[Részleg 02]],"")</f>
        <v>Gyártásvezetés</v>
      </c>
      <c r="G23" s="70" t="str">
        <f>IFERROR(Mérföldkövek[[#This Row],[Részleg 01]],"")</f>
        <v>Fóliázó</v>
      </c>
      <c r="H23" s="82">
        <f>IFERROR(Mérföldkövek[[#This Row],[Volumen]],"")</f>
        <v>3</v>
      </c>
      <c r="I23" s="70">
        <f>IFERROR(Mérföldkövek[[#This Row],[Humánerő]],"")</f>
        <v>2</v>
      </c>
      <c r="J23" s="80">
        <f>IFERROR(Mérföldkövek[[#This Row],[Egység idő]],"")</f>
        <v>7.2916666666666668E-3</v>
      </c>
      <c r="K23" s="80">
        <f>IFERROR(Mérföldkövek[[#This Row],[Tervezett Munkaidő]],"")</f>
        <v>4.3749999999999997E-2</v>
      </c>
      <c r="L23" s="69" cm="1">
        <f t="array" aca="1" ref="L23" ca="1">IFERROR(IF(AND(INDIRECT("Mérföldkövek[@Kezdés]")&lt;=L$3,L$3&lt;=INDIRECT("Mérföldkövek[@Befejezés]"),NETWORKDAYS(L$3,L$3,0)), INDIRECT("Mérföldkövek[@[Humánerő]]"),0),"")</f>
        <v>0</v>
      </c>
      <c r="M23" s="69" cm="1">
        <f t="array" aca="1" ref="M23" ca="1">IFERROR(IF(AND(INDIRECT("Mérföldkövek[@Kezdés]")&lt;=M$3,M$3&lt;=INDIRECT("Mérföldkövek[@Befejezés]"),NETWORKDAYS(M$3,M$3,0)), INDIRECT("Mérföldkövek[@[Humánerő]]"),0),"")</f>
        <v>0</v>
      </c>
      <c r="N23" s="69" cm="1">
        <f t="array" aca="1" ref="N23" ca="1">IFERROR(IF(AND(INDIRECT("Mérföldkövek[@Kezdés]")&lt;=N$3,N$3&lt;=INDIRECT("Mérföldkövek[@Befejezés]"),NETWORKDAYS(N$3,N$3,0)), INDIRECT("Mérföldkövek[@[Humánerő]]"),0),"")</f>
        <v>0</v>
      </c>
      <c r="O23" s="69" cm="1">
        <f t="array" aca="1" ref="O23" ca="1">IFERROR(IF(AND(INDIRECT("Mérföldkövek[@Kezdés]")&lt;=O$3,O$3&lt;=INDIRECT("Mérföldkövek[@Befejezés]"),NETWORKDAYS(O$3,O$3,0)), INDIRECT("Mérföldkövek[@[Humánerő]]"),0),"")</f>
        <v>0</v>
      </c>
      <c r="P23" s="69" cm="1">
        <f t="array" aca="1" ref="P23" ca="1">IFERROR(IF(AND(INDIRECT("Mérföldkövek[@Kezdés]")&lt;=P$3,P$3&lt;=INDIRECT("Mérföldkövek[@Befejezés]"),NETWORKDAYS(P$3,P$3,0)), INDIRECT("Mérföldkövek[@[Humánerő]]"),0),"")</f>
        <v>0</v>
      </c>
      <c r="Q23" s="69" cm="1">
        <f t="array" aca="1" ref="Q23" ca="1">IFERROR(IF(AND(INDIRECT("Mérföldkövek[@Kezdés]")&lt;=Q$3,Q$3&lt;=INDIRECT("Mérföldkövek[@Befejezés]"),NETWORKDAYS(Q$3,Q$3,0)), INDIRECT("Mérföldkövek[@[Humánerő]]"),0),"")</f>
        <v>0</v>
      </c>
      <c r="R23" s="69" cm="1">
        <f t="array" aca="1" ref="R23" ca="1">IFERROR(IF(AND(INDIRECT("Mérföldkövek[@Kezdés]")&lt;=R$3,R$3&lt;=INDIRECT("Mérföldkövek[@Befejezés]"),NETWORKDAYS(R$3,R$3,0)), INDIRECT("Mérföldkövek[@[Humánerő]]"),0),"")</f>
        <v>0</v>
      </c>
      <c r="S23" s="69" cm="1">
        <f t="array" aca="1" ref="S23" ca="1">IFERROR(IF(AND(INDIRECT("Mérföldkövek[@Kezdés]")&lt;=S$3,S$3&lt;=INDIRECT("Mérföldkövek[@Befejezés]"),NETWORKDAYS(S$3,S$3,0)), INDIRECT("Mérföldkövek[@[Humánerő]]"),0),"")</f>
        <v>0</v>
      </c>
      <c r="T23" s="69" cm="1">
        <f t="array" aca="1" ref="T23" ca="1">IFERROR(IF(AND(INDIRECT("Mérföldkövek[@Kezdés]")&lt;=T$3,T$3&lt;=INDIRECT("Mérföldkövek[@Befejezés]"),NETWORKDAYS(T$3,T$3,0)), INDIRECT("Mérföldkövek[@[Humánerő]]"),0),"")</f>
        <v>0</v>
      </c>
      <c r="U23" s="69" cm="1">
        <f t="array" aca="1" ref="U23" ca="1">IFERROR(IF(AND(INDIRECT("Mérföldkövek[@Kezdés]")&lt;=U$3,U$3&lt;=INDIRECT("Mérföldkövek[@Befejezés]"),NETWORKDAYS(U$3,U$3,0)), INDIRECT("Mérföldkövek[@[Humánerő]]"),0),"")</f>
        <v>0</v>
      </c>
      <c r="V23" s="69" cm="1">
        <f t="array" aca="1" ref="V23" ca="1">IFERROR(IF(AND(INDIRECT("Mérföldkövek[@Kezdés]")&lt;=V$3,V$3&lt;=INDIRECT("Mérföldkövek[@Befejezés]"),NETWORKDAYS(V$3,V$3,0)), INDIRECT("Mérföldkövek[@[Humánerő]]"),0),"")</f>
        <v>0</v>
      </c>
      <c r="W23" s="69" cm="1">
        <f t="array" aca="1" ref="W23" ca="1">IFERROR(IF(AND(INDIRECT("Mérföldkövek[@Kezdés]")&lt;=W$3,W$3&lt;=INDIRECT("Mérföldkövek[@Befejezés]"),NETWORKDAYS(W$3,W$3,0)), INDIRECT("Mérföldkövek[@[Humánerő]]"),0),"")</f>
        <v>0</v>
      </c>
      <c r="X23" s="69" cm="1">
        <f t="array" aca="1" ref="X23" ca="1">IFERROR(IF(AND(INDIRECT("Mérföldkövek[@Kezdés]")&lt;=X$3,X$3&lt;=INDIRECT("Mérföldkövek[@Befejezés]"),NETWORKDAYS(X$3,X$3,0)), INDIRECT("Mérföldkövek[@[Humánerő]]"),0),"")</f>
        <v>0</v>
      </c>
      <c r="Y23" s="69" cm="1">
        <f t="array" aca="1" ref="Y23" ca="1">IFERROR(IF(AND(INDIRECT("Mérföldkövek[@Kezdés]")&lt;=Y$3,Y$3&lt;=INDIRECT("Mérföldkövek[@Befejezés]"),NETWORKDAYS(Y$3,Y$3,0)), INDIRECT("Mérföldkövek[@[Humánerő]]"),0),"")</f>
        <v>0</v>
      </c>
      <c r="Z23" s="69" cm="1">
        <f t="array" aca="1" ref="Z23" ca="1">IFERROR(IF(AND(INDIRECT("Mérföldkövek[@Kezdés]")&lt;=Z$3,Z$3&lt;=INDIRECT("Mérföldkövek[@Befejezés]"),NETWORKDAYS(Z$3,Z$3,0)), INDIRECT("Mérföldkövek[@[Humánerő]]"),0),"")</f>
        <v>0</v>
      </c>
      <c r="AA23" s="69" cm="1">
        <f t="array" aca="1" ref="AA23" ca="1">IFERROR(IF(AND(INDIRECT("Mérföldkövek[@Kezdés]")&lt;=AA$3,AA$3&lt;=INDIRECT("Mérföldkövek[@Befejezés]"),NETWORKDAYS(AA$3,AA$3,0)), INDIRECT("Mérföldkövek[@[Humánerő]]"),0),"")</f>
        <v>0</v>
      </c>
      <c r="AB23" s="69" cm="1">
        <f t="array" aca="1" ref="AB23" ca="1">IFERROR(IF(AND(INDIRECT("Mérföldkövek[@Kezdés]")&lt;=AB$3,AB$3&lt;=INDIRECT("Mérföldkövek[@Befejezés]"),NETWORKDAYS(AB$3,AB$3,0)), INDIRECT("Mérföldkövek[@[Humánerő]]"),0),"")</f>
        <v>2</v>
      </c>
      <c r="AC23" s="69" cm="1">
        <f t="array" aca="1" ref="AC23" ca="1">IFERROR(IF(AND(INDIRECT("Mérföldkövek[@Kezdés]")&lt;=AC$3,AC$3&lt;=INDIRECT("Mérföldkövek[@Befejezés]"),NETWORKDAYS(AC$3,AC$3,0)), INDIRECT("Mérföldkövek[@[Humánerő]]"),0),"")</f>
        <v>0</v>
      </c>
      <c r="AD23" s="69" cm="1">
        <f t="array" aca="1" ref="AD23" ca="1">IFERROR(IF(AND(INDIRECT("Mérföldkövek[@Kezdés]")&lt;=AD$3,AD$3&lt;=INDIRECT("Mérföldkövek[@Befejezés]"),NETWORKDAYS(AD$3,AD$3,0)), INDIRECT("Mérföldkövek[@[Humánerő]]"),0),"")</f>
        <v>0</v>
      </c>
      <c r="AE23" s="69" cm="1">
        <f t="array" aca="1" ref="AE23" ca="1">IFERROR(IF(AND(INDIRECT("Mérföldkövek[@Kezdés]")&lt;=AE$3,AE$3&lt;=INDIRECT("Mérföldkövek[@Befejezés]"),NETWORKDAYS(AE$3,AE$3,0)), INDIRECT("Mérföldkövek[@[Humánerő]]"),0),"")</f>
        <v>0</v>
      </c>
      <c r="AF23" s="69" cm="1">
        <f t="array" aca="1" ref="AF23" ca="1">IFERROR(IF(AND(INDIRECT("Mérföldkövek[@Kezdés]")&lt;=AF$3,AF$3&lt;=INDIRECT("Mérföldkövek[@Befejezés]"),NETWORKDAYS(AF$3,AF$3,0)), INDIRECT("Mérföldkövek[@[Humánerő]]"),0),"")</f>
        <v>0</v>
      </c>
      <c r="AG23" s="69" cm="1">
        <f t="array" aca="1" ref="AG23" ca="1">IFERROR(IF(AND(INDIRECT("Mérföldkövek[@Kezdés]")&lt;=AG$3,AG$3&lt;=INDIRECT("Mérföldkövek[@Befejezés]"),NETWORKDAYS(AG$3,AG$3,0)), INDIRECT("Mérföldkövek[@[Humánerő]]"),0),"")</f>
        <v>0</v>
      </c>
      <c r="AH23" s="69" cm="1">
        <f t="array" aca="1" ref="AH23" ca="1">IFERROR(IF(AND(INDIRECT("Mérföldkövek[@Kezdés]")&lt;=AH$3,AH$3&lt;=INDIRECT("Mérföldkövek[@Befejezés]"),NETWORKDAYS(AH$3,AH$3,0)), INDIRECT("Mérföldkövek[@[Humánerő]]"),0),"")</f>
        <v>0</v>
      </c>
      <c r="AI23" s="69" cm="1">
        <f t="array" aca="1" ref="AI23" ca="1">IFERROR(IF(AND(INDIRECT("Mérföldkövek[@Kezdés]")&lt;=AI$3,AI$3&lt;=INDIRECT("Mérföldkövek[@Befejezés]"),NETWORKDAYS(AI$3,AI$3,0)), INDIRECT("Mérföldkövek[@[Humánerő]]"),0),"")</f>
        <v>0</v>
      </c>
      <c r="AJ23" s="69" cm="1">
        <f t="array" aca="1" ref="AJ23" ca="1">IFERROR(IF(AND(INDIRECT("Mérföldkövek[@Kezdés]")&lt;=AJ$3,AJ$3&lt;=INDIRECT("Mérföldkövek[@Befejezés]"),NETWORKDAYS(AJ$3,AJ$3,0)), INDIRECT("Mérföldkövek[@[Humánerő]]"),0),"")</f>
        <v>0</v>
      </c>
      <c r="AK23" s="69" cm="1">
        <f t="array" aca="1" ref="AK23" ca="1">IFERROR(IF(AND(INDIRECT("Mérföldkövek[@Kezdés]")&lt;=AK$3,AK$3&lt;=INDIRECT("Mérföldkövek[@Befejezés]"),NETWORKDAYS(AK$3,AK$3,0)), INDIRECT("Mérföldkövek[@[Humánerő]]"),0),"")</f>
        <v>0</v>
      </c>
      <c r="AL23" s="69" cm="1">
        <f t="array" aca="1" ref="AL23" ca="1">IFERROR(IF(AND(INDIRECT("Mérföldkövek[@Kezdés]")&lt;=AL$3,AL$3&lt;=INDIRECT("Mérföldkövek[@Befejezés]"),NETWORKDAYS(AL$3,AL$3,0)), INDIRECT("Mérföldkövek[@[Humánerő]]"),0),"")</f>
        <v>0</v>
      </c>
      <c r="AM23" s="69" cm="1">
        <f t="array" aca="1" ref="AM23" ca="1">IFERROR(IF(AND(INDIRECT("Mérföldkövek[@Kezdés]")&lt;=AM$3,AM$3&lt;=INDIRECT("Mérföldkövek[@Befejezés]"),NETWORKDAYS(AM$3,AM$3,0)), INDIRECT("Mérföldkövek[@[Humánerő]]"),0),"")</f>
        <v>0</v>
      </c>
      <c r="AN23" s="69" cm="1">
        <f t="array" aca="1" ref="AN23" ca="1">IFERROR(IF(AND(INDIRECT("Mérföldkövek[@Kezdés]")&lt;=AN$3,AN$3&lt;=INDIRECT("Mérföldkövek[@Befejezés]"),NETWORKDAYS(AN$3,AN$3,0)), INDIRECT("Mérföldkövek[@[Humánerő]]"),0),"")</f>
        <v>0</v>
      </c>
      <c r="AO23" s="69" cm="1">
        <f t="array" aca="1" ref="AO23" ca="1">IFERROR(IF(AND(INDIRECT("Mérföldkövek[@Kezdés]")&lt;=AO$3,AO$3&lt;=INDIRECT("Mérföldkövek[@Befejezés]"),NETWORKDAYS(AO$3,AO$3,0)), INDIRECT("Mérföldkövek[@[Humánerő]]"),0),"")</f>
        <v>0</v>
      </c>
      <c r="AP23" s="69" cm="1">
        <f t="array" aca="1" ref="AP23" ca="1">IFERROR(IF(AND(INDIRECT("Mérföldkövek[@Kezdés]")&lt;=AP$3,AP$3&lt;=INDIRECT("Mérföldkövek[@Befejezés]"),NETWORKDAYS(AP$3,AP$3,0)), INDIRECT("Mérföldkövek[@[Humánerő]]"),0),"")</f>
        <v>0</v>
      </c>
      <c r="AQ23" s="69" cm="1">
        <f t="array" aca="1" ref="AQ23" ca="1">IFERROR(IF(AND(INDIRECT("Mérföldkövek[@Kezdés]")&lt;=AQ$3,AQ$3&lt;=INDIRECT("Mérföldkövek[@Befejezés]"),NETWORKDAYS(AQ$3,AQ$3,0)), INDIRECT("Mérföldkövek[@[Humánerő]]"),0),"")</f>
        <v>0</v>
      </c>
      <c r="AR23" s="69" cm="1">
        <f t="array" aca="1" ref="AR23" ca="1">IFERROR(IF(AND(INDIRECT("Mérföldkövek[@Kezdés]")&lt;=AR$3,AR$3&lt;=INDIRECT("Mérföldkövek[@Befejezés]"),NETWORKDAYS(AR$3,AR$3,0)), INDIRECT("Mérföldkövek[@[Humánerő]]"),0),"")</f>
        <v>0</v>
      </c>
      <c r="AS23" s="69" cm="1">
        <f t="array" aca="1" ref="AS23" ca="1">IFERROR(IF(AND(INDIRECT("Mérföldkövek[@Kezdés]")&lt;=AS$3,AS$3&lt;=INDIRECT("Mérföldkövek[@Befejezés]"),NETWORKDAYS(AS$3,AS$3,0)), INDIRECT("Mérföldkövek[@[Humánerő]]"),0),"")</f>
        <v>0</v>
      </c>
      <c r="AT23" s="69" cm="1">
        <f t="array" aca="1" ref="AT23" ca="1">IFERROR(IF(AND(INDIRECT("Mérföldkövek[@Kezdés]")&lt;=AT$3,AT$3&lt;=INDIRECT("Mérföldkövek[@Befejezés]"),NETWORKDAYS(AT$3,AT$3,0)), INDIRECT("Mérföldkövek[@[Humánerő]]"),0),"")</f>
        <v>0</v>
      </c>
      <c r="AU23" s="69" cm="1">
        <f t="array" aca="1" ref="AU23" ca="1">IFERROR(IF(AND(INDIRECT("Mérföldkövek[@Kezdés]")&lt;=AU$3,AU$3&lt;=INDIRECT("Mérföldkövek[@Befejezés]"),NETWORKDAYS(AU$3,AU$3,0)), INDIRECT("Mérföldkövek[@[Humánerő]]"),0),"")</f>
        <v>0</v>
      </c>
      <c r="AV23" s="69" cm="1">
        <f t="array" aca="1" ref="AV23" ca="1">IFERROR(IF(AND(INDIRECT("Mérföldkövek[@Kezdés]")&lt;=AV$3,AV$3&lt;=INDIRECT("Mérföldkövek[@Befejezés]"),NETWORKDAYS(AV$3,AV$3,0)), INDIRECT("Mérföldkövek[@[Humánerő]]"),0),"")</f>
        <v>0</v>
      </c>
      <c r="AW23" s="69" cm="1">
        <f t="array" aca="1" ref="AW23" ca="1">IFERROR(IF(AND(INDIRECT("Mérföldkövek[@Kezdés]")&lt;=AW$3,AW$3&lt;=INDIRECT("Mérföldkövek[@Befejezés]"),NETWORKDAYS(AW$3,AW$3,0)), INDIRECT("Mérföldkövek[@[Humánerő]]"),0),"")</f>
        <v>0</v>
      </c>
      <c r="AX23" s="69" cm="1">
        <f t="array" aca="1" ref="AX23" ca="1">IFERROR(IF(AND(INDIRECT("Mérföldkövek[@Kezdés]")&lt;=AX$3,AX$3&lt;=INDIRECT("Mérföldkövek[@Befejezés]"),NETWORKDAYS(AX$3,AX$3,0)), INDIRECT("Mérföldkövek[@[Humánerő]]"),0),"")</f>
        <v>0</v>
      </c>
      <c r="AY23" s="69" cm="1">
        <f t="array" aca="1" ref="AY23" ca="1">IFERROR(IF(AND(INDIRECT("Mérföldkövek[@Kezdés]")&lt;=AY$3,AY$3&lt;=INDIRECT("Mérföldkövek[@Befejezés]"),NETWORKDAYS(AY$3,AY$3,0)), INDIRECT("Mérföldkövek[@[Humánerő]]"),0),"")</f>
        <v>0</v>
      </c>
      <c r="AZ23" s="69" cm="1">
        <f t="array" aca="1" ref="AZ23" ca="1">IFERROR(IF(AND(INDIRECT("Mérföldkövek[@Kezdés]")&lt;=AZ$3,AZ$3&lt;=INDIRECT("Mérföldkövek[@Befejezés]"),NETWORKDAYS(AZ$3,AZ$3,0)), INDIRECT("Mérföldkövek[@[Humánerő]]"),0),"")</f>
        <v>0</v>
      </c>
      <c r="BA23" s="69" cm="1">
        <f t="array" aca="1" ref="BA23" ca="1">IFERROR(IF(AND(INDIRECT("Mérföldkövek[@Kezdés]")&lt;=BA$3,BA$3&lt;=INDIRECT("Mérföldkövek[@Befejezés]"),NETWORKDAYS(BA$3,BA$3,0)), INDIRECT("Mérföldkövek[@[Humánerő]]"),0),"")</f>
        <v>0</v>
      </c>
    </row>
    <row r="24" spans="1:53" x14ac:dyDescent="0.3">
      <c r="A24" s="78" t="str">
        <f>IFERROR(Mérföldkövek[[#This Row],[Feladat ID]],"")</f>
        <v>ProjektSzám-GyV-BF.07</v>
      </c>
      <c r="B24" s="70" t="str">
        <f>IFERROR(Mérföldkövek[[#This Row],[Feladat leírás]],"")</f>
        <v>Kivágás</v>
      </c>
      <c r="C24" s="71">
        <f ca="1">IFERROR(Mérföldkövek[[#This Row],[Kezdés]],"")</f>
        <v>45839</v>
      </c>
      <c r="D24" s="71">
        <f ca="1">IFERROR(Mérföldkövek[[#This Row],[Befejezés]],"")</f>
        <v>45839</v>
      </c>
      <c r="E24" s="70" t="str">
        <f>IFERROR(Mérföldkövek[[#This Row],[Kockázat]],"")</f>
        <v>Terv szerint</v>
      </c>
      <c r="F24" s="70" t="str">
        <f>IFERROR(Mérföldkövek[[#This Row],[Részleg 02]],"")</f>
        <v>Gyártásvezetés</v>
      </c>
      <c r="G24" s="70" t="str">
        <f>IFERROR(Mérföldkövek[[#This Row],[Részleg 01]],"")</f>
        <v>Fóliázó</v>
      </c>
      <c r="H24" s="82">
        <f>IFERROR(Mérföldkövek[[#This Row],[Volumen]],"")</f>
        <v>3</v>
      </c>
      <c r="I24" s="70">
        <f>IFERROR(Mérföldkövek[[#This Row],[Humánerő]],"")</f>
        <v>1</v>
      </c>
      <c r="J24" s="80">
        <f>IFERROR(Mérföldkövek[[#This Row],[Egység idő]],"")</f>
        <v>2.6041666666666665E-3</v>
      </c>
      <c r="K24" s="80">
        <f>IFERROR(Mérföldkövek[[#This Row],[Tervezett Munkaidő]],"")</f>
        <v>7.8125E-3</v>
      </c>
      <c r="L24" s="69" cm="1">
        <f t="array" aca="1" ref="L24" ca="1">IFERROR(IF(AND(INDIRECT("Mérföldkövek[@Kezdés]")&lt;=L$3,L$3&lt;=INDIRECT("Mérföldkövek[@Befejezés]"),NETWORKDAYS(L$3,L$3,0)), INDIRECT("Mérföldkövek[@[Humánerő]]"),0),"")</f>
        <v>0</v>
      </c>
      <c r="M24" s="69" cm="1">
        <f t="array" aca="1" ref="M24" ca="1">IFERROR(IF(AND(INDIRECT("Mérföldkövek[@Kezdés]")&lt;=M$3,M$3&lt;=INDIRECT("Mérföldkövek[@Befejezés]"),NETWORKDAYS(M$3,M$3,0)), INDIRECT("Mérföldkövek[@[Humánerő]]"),0),"")</f>
        <v>0</v>
      </c>
      <c r="N24" s="69" cm="1">
        <f t="array" aca="1" ref="N24" ca="1">IFERROR(IF(AND(INDIRECT("Mérföldkövek[@Kezdés]")&lt;=N$3,N$3&lt;=INDIRECT("Mérföldkövek[@Befejezés]"),NETWORKDAYS(N$3,N$3,0)), INDIRECT("Mérföldkövek[@[Humánerő]]"),0),"")</f>
        <v>0</v>
      </c>
      <c r="O24" s="69" cm="1">
        <f t="array" aca="1" ref="O24" ca="1">IFERROR(IF(AND(INDIRECT("Mérföldkövek[@Kezdés]")&lt;=O$3,O$3&lt;=INDIRECT("Mérföldkövek[@Befejezés]"),NETWORKDAYS(O$3,O$3,0)), INDIRECT("Mérföldkövek[@[Humánerő]]"),0),"")</f>
        <v>0</v>
      </c>
      <c r="P24" s="69" cm="1">
        <f t="array" aca="1" ref="P24" ca="1">IFERROR(IF(AND(INDIRECT("Mérföldkövek[@Kezdés]")&lt;=P$3,P$3&lt;=INDIRECT("Mérföldkövek[@Befejezés]"),NETWORKDAYS(P$3,P$3,0)), INDIRECT("Mérföldkövek[@[Humánerő]]"),0),"")</f>
        <v>0</v>
      </c>
      <c r="Q24" s="69" cm="1">
        <f t="array" aca="1" ref="Q24" ca="1">IFERROR(IF(AND(INDIRECT("Mérföldkövek[@Kezdés]")&lt;=Q$3,Q$3&lt;=INDIRECT("Mérföldkövek[@Befejezés]"),NETWORKDAYS(Q$3,Q$3,0)), INDIRECT("Mérföldkövek[@[Humánerő]]"),0),"")</f>
        <v>0</v>
      </c>
      <c r="R24" s="69" cm="1">
        <f t="array" aca="1" ref="R24" ca="1">IFERROR(IF(AND(INDIRECT("Mérföldkövek[@Kezdés]")&lt;=R$3,R$3&lt;=INDIRECT("Mérföldkövek[@Befejezés]"),NETWORKDAYS(R$3,R$3,0)), INDIRECT("Mérföldkövek[@[Humánerő]]"),0),"")</f>
        <v>0</v>
      </c>
      <c r="S24" s="69" cm="1">
        <f t="array" aca="1" ref="S24" ca="1">IFERROR(IF(AND(INDIRECT("Mérföldkövek[@Kezdés]")&lt;=S$3,S$3&lt;=INDIRECT("Mérföldkövek[@Befejezés]"),NETWORKDAYS(S$3,S$3,0)), INDIRECT("Mérföldkövek[@[Humánerő]]"),0),"")</f>
        <v>0</v>
      </c>
      <c r="T24" s="69" cm="1">
        <f t="array" aca="1" ref="T24" ca="1">IFERROR(IF(AND(INDIRECT("Mérföldkövek[@Kezdés]")&lt;=T$3,T$3&lt;=INDIRECT("Mérföldkövek[@Befejezés]"),NETWORKDAYS(T$3,T$3,0)), INDIRECT("Mérföldkövek[@[Humánerő]]"),0),"")</f>
        <v>0</v>
      </c>
      <c r="U24" s="69" cm="1">
        <f t="array" aca="1" ref="U24" ca="1">IFERROR(IF(AND(INDIRECT("Mérföldkövek[@Kezdés]")&lt;=U$3,U$3&lt;=INDIRECT("Mérföldkövek[@Befejezés]"),NETWORKDAYS(U$3,U$3,0)), INDIRECT("Mérföldkövek[@[Humánerő]]"),0),"")</f>
        <v>0</v>
      </c>
      <c r="V24" s="69" cm="1">
        <f t="array" aca="1" ref="V24" ca="1">IFERROR(IF(AND(INDIRECT("Mérföldkövek[@Kezdés]")&lt;=V$3,V$3&lt;=INDIRECT("Mérföldkövek[@Befejezés]"),NETWORKDAYS(V$3,V$3,0)), INDIRECT("Mérföldkövek[@[Humánerő]]"),0),"")</f>
        <v>0</v>
      </c>
      <c r="W24" s="69" cm="1">
        <f t="array" aca="1" ref="W24" ca="1">IFERROR(IF(AND(INDIRECT("Mérföldkövek[@Kezdés]")&lt;=W$3,W$3&lt;=INDIRECT("Mérföldkövek[@Befejezés]"),NETWORKDAYS(W$3,W$3,0)), INDIRECT("Mérföldkövek[@[Humánerő]]"),0),"")</f>
        <v>0</v>
      </c>
      <c r="X24" s="69" cm="1">
        <f t="array" aca="1" ref="X24" ca="1">IFERROR(IF(AND(INDIRECT("Mérföldkövek[@Kezdés]")&lt;=X$3,X$3&lt;=INDIRECT("Mérföldkövek[@Befejezés]"),NETWORKDAYS(X$3,X$3,0)), INDIRECT("Mérföldkövek[@[Humánerő]]"),0),"")</f>
        <v>0</v>
      </c>
      <c r="Y24" s="69" cm="1">
        <f t="array" aca="1" ref="Y24" ca="1">IFERROR(IF(AND(INDIRECT("Mérföldkövek[@Kezdés]")&lt;=Y$3,Y$3&lt;=INDIRECT("Mérföldkövek[@Befejezés]"),NETWORKDAYS(Y$3,Y$3,0)), INDIRECT("Mérföldkövek[@[Humánerő]]"),0),"")</f>
        <v>0</v>
      </c>
      <c r="Z24" s="69" cm="1">
        <f t="array" aca="1" ref="Z24" ca="1">IFERROR(IF(AND(INDIRECT("Mérföldkövek[@Kezdés]")&lt;=Z$3,Z$3&lt;=INDIRECT("Mérföldkövek[@Befejezés]"),NETWORKDAYS(Z$3,Z$3,0)), INDIRECT("Mérföldkövek[@[Humánerő]]"),0),"")</f>
        <v>0</v>
      </c>
      <c r="AA24" s="69" cm="1">
        <f t="array" aca="1" ref="AA24" ca="1">IFERROR(IF(AND(INDIRECT("Mérföldkövek[@Kezdés]")&lt;=AA$3,AA$3&lt;=INDIRECT("Mérföldkövek[@Befejezés]"),NETWORKDAYS(AA$3,AA$3,0)), INDIRECT("Mérföldkövek[@[Humánerő]]"),0),"")</f>
        <v>0</v>
      </c>
      <c r="AB24" s="69" cm="1">
        <f t="array" aca="1" ref="AB24" ca="1">IFERROR(IF(AND(INDIRECT("Mérföldkövek[@Kezdés]")&lt;=AB$3,AB$3&lt;=INDIRECT("Mérföldkövek[@Befejezés]"),NETWORKDAYS(AB$3,AB$3,0)), INDIRECT("Mérföldkövek[@[Humánerő]]"),0),"")</f>
        <v>1</v>
      </c>
      <c r="AC24" s="69" cm="1">
        <f t="array" aca="1" ref="AC24" ca="1">IFERROR(IF(AND(INDIRECT("Mérföldkövek[@Kezdés]")&lt;=AC$3,AC$3&lt;=INDIRECT("Mérföldkövek[@Befejezés]"),NETWORKDAYS(AC$3,AC$3,0)), INDIRECT("Mérföldkövek[@[Humánerő]]"),0),"")</f>
        <v>0</v>
      </c>
      <c r="AD24" s="69" cm="1">
        <f t="array" aca="1" ref="AD24" ca="1">IFERROR(IF(AND(INDIRECT("Mérföldkövek[@Kezdés]")&lt;=AD$3,AD$3&lt;=INDIRECT("Mérföldkövek[@Befejezés]"),NETWORKDAYS(AD$3,AD$3,0)), INDIRECT("Mérföldkövek[@[Humánerő]]"),0),"")</f>
        <v>0</v>
      </c>
      <c r="AE24" s="69" cm="1">
        <f t="array" aca="1" ref="AE24" ca="1">IFERROR(IF(AND(INDIRECT("Mérföldkövek[@Kezdés]")&lt;=AE$3,AE$3&lt;=INDIRECT("Mérföldkövek[@Befejezés]"),NETWORKDAYS(AE$3,AE$3,0)), INDIRECT("Mérföldkövek[@[Humánerő]]"),0),"")</f>
        <v>0</v>
      </c>
      <c r="AF24" s="69" cm="1">
        <f t="array" aca="1" ref="AF24" ca="1">IFERROR(IF(AND(INDIRECT("Mérföldkövek[@Kezdés]")&lt;=AF$3,AF$3&lt;=INDIRECT("Mérföldkövek[@Befejezés]"),NETWORKDAYS(AF$3,AF$3,0)), INDIRECT("Mérföldkövek[@[Humánerő]]"),0),"")</f>
        <v>0</v>
      </c>
      <c r="AG24" s="69" cm="1">
        <f t="array" aca="1" ref="AG24" ca="1">IFERROR(IF(AND(INDIRECT("Mérföldkövek[@Kezdés]")&lt;=AG$3,AG$3&lt;=INDIRECT("Mérföldkövek[@Befejezés]"),NETWORKDAYS(AG$3,AG$3,0)), INDIRECT("Mérföldkövek[@[Humánerő]]"),0),"")</f>
        <v>0</v>
      </c>
      <c r="AH24" s="69" cm="1">
        <f t="array" aca="1" ref="AH24" ca="1">IFERROR(IF(AND(INDIRECT("Mérföldkövek[@Kezdés]")&lt;=AH$3,AH$3&lt;=INDIRECT("Mérföldkövek[@Befejezés]"),NETWORKDAYS(AH$3,AH$3,0)), INDIRECT("Mérföldkövek[@[Humánerő]]"),0),"")</f>
        <v>0</v>
      </c>
      <c r="AI24" s="69" cm="1">
        <f t="array" aca="1" ref="AI24" ca="1">IFERROR(IF(AND(INDIRECT("Mérföldkövek[@Kezdés]")&lt;=AI$3,AI$3&lt;=INDIRECT("Mérföldkövek[@Befejezés]"),NETWORKDAYS(AI$3,AI$3,0)), INDIRECT("Mérföldkövek[@[Humánerő]]"),0),"")</f>
        <v>0</v>
      </c>
      <c r="AJ24" s="69" cm="1">
        <f t="array" aca="1" ref="AJ24" ca="1">IFERROR(IF(AND(INDIRECT("Mérföldkövek[@Kezdés]")&lt;=AJ$3,AJ$3&lt;=INDIRECT("Mérföldkövek[@Befejezés]"),NETWORKDAYS(AJ$3,AJ$3,0)), INDIRECT("Mérföldkövek[@[Humánerő]]"),0),"")</f>
        <v>0</v>
      </c>
      <c r="AK24" s="69" cm="1">
        <f t="array" aca="1" ref="AK24" ca="1">IFERROR(IF(AND(INDIRECT("Mérföldkövek[@Kezdés]")&lt;=AK$3,AK$3&lt;=INDIRECT("Mérföldkövek[@Befejezés]"),NETWORKDAYS(AK$3,AK$3,0)), INDIRECT("Mérföldkövek[@[Humánerő]]"),0),"")</f>
        <v>0</v>
      </c>
      <c r="AL24" s="69" cm="1">
        <f t="array" aca="1" ref="AL24" ca="1">IFERROR(IF(AND(INDIRECT("Mérföldkövek[@Kezdés]")&lt;=AL$3,AL$3&lt;=INDIRECT("Mérföldkövek[@Befejezés]"),NETWORKDAYS(AL$3,AL$3,0)), INDIRECT("Mérföldkövek[@[Humánerő]]"),0),"")</f>
        <v>0</v>
      </c>
      <c r="AM24" s="69" cm="1">
        <f t="array" aca="1" ref="AM24" ca="1">IFERROR(IF(AND(INDIRECT("Mérföldkövek[@Kezdés]")&lt;=AM$3,AM$3&lt;=INDIRECT("Mérföldkövek[@Befejezés]"),NETWORKDAYS(AM$3,AM$3,0)), INDIRECT("Mérföldkövek[@[Humánerő]]"),0),"")</f>
        <v>0</v>
      </c>
      <c r="AN24" s="69" cm="1">
        <f t="array" aca="1" ref="AN24" ca="1">IFERROR(IF(AND(INDIRECT("Mérföldkövek[@Kezdés]")&lt;=AN$3,AN$3&lt;=INDIRECT("Mérföldkövek[@Befejezés]"),NETWORKDAYS(AN$3,AN$3,0)), INDIRECT("Mérföldkövek[@[Humánerő]]"),0),"")</f>
        <v>0</v>
      </c>
      <c r="AO24" s="69" cm="1">
        <f t="array" aca="1" ref="AO24" ca="1">IFERROR(IF(AND(INDIRECT("Mérföldkövek[@Kezdés]")&lt;=AO$3,AO$3&lt;=INDIRECT("Mérföldkövek[@Befejezés]"),NETWORKDAYS(AO$3,AO$3,0)), INDIRECT("Mérföldkövek[@[Humánerő]]"),0),"")</f>
        <v>0</v>
      </c>
      <c r="AP24" s="69" cm="1">
        <f t="array" aca="1" ref="AP24" ca="1">IFERROR(IF(AND(INDIRECT("Mérföldkövek[@Kezdés]")&lt;=AP$3,AP$3&lt;=INDIRECT("Mérföldkövek[@Befejezés]"),NETWORKDAYS(AP$3,AP$3,0)), INDIRECT("Mérföldkövek[@[Humánerő]]"),0),"")</f>
        <v>0</v>
      </c>
      <c r="AQ24" s="69" cm="1">
        <f t="array" aca="1" ref="AQ24" ca="1">IFERROR(IF(AND(INDIRECT("Mérföldkövek[@Kezdés]")&lt;=AQ$3,AQ$3&lt;=INDIRECT("Mérföldkövek[@Befejezés]"),NETWORKDAYS(AQ$3,AQ$3,0)), INDIRECT("Mérföldkövek[@[Humánerő]]"),0),"")</f>
        <v>0</v>
      </c>
      <c r="AR24" s="69" cm="1">
        <f t="array" aca="1" ref="AR24" ca="1">IFERROR(IF(AND(INDIRECT("Mérföldkövek[@Kezdés]")&lt;=AR$3,AR$3&lt;=INDIRECT("Mérföldkövek[@Befejezés]"),NETWORKDAYS(AR$3,AR$3,0)), INDIRECT("Mérföldkövek[@[Humánerő]]"),0),"")</f>
        <v>0</v>
      </c>
      <c r="AS24" s="69" cm="1">
        <f t="array" aca="1" ref="AS24" ca="1">IFERROR(IF(AND(INDIRECT("Mérföldkövek[@Kezdés]")&lt;=AS$3,AS$3&lt;=INDIRECT("Mérföldkövek[@Befejezés]"),NETWORKDAYS(AS$3,AS$3,0)), INDIRECT("Mérföldkövek[@[Humánerő]]"),0),"")</f>
        <v>0</v>
      </c>
      <c r="AT24" s="69" cm="1">
        <f t="array" aca="1" ref="AT24" ca="1">IFERROR(IF(AND(INDIRECT("Mérföldkövek[@Kezdés]")&lt;=AT$3,AT$3&lt;=INDIRECT("Mérföldkövek[@Befejezés]"),NETWORKDAYS(AT$3,AT$3,0)), INDIRECT("Mérföldkövek[@[Humánerő]]"),0),"")</f>
        <v>0</v>
      </c>
      <c r="AU24" s="69" cm="1">
        <f t="array" aca="1" ref="AU24" ca="1">IFERROR(IF(AND(INDIRECT("Mérföldkövek[@Kezdés]")&lt;=AU$3,AU$3&lt;=INDIRECT("Mérföldkövek[@Befejezés]"),NETWORKDAYS(AU$3,AU$3,0)), INDIRECT("Mérföldkövek[@[Humánerő]]"),0),"")</f>
        <v>0</v>
      </c>
      <c r="AV24" s="69" cm="1">
        <f t="array" aca="1" ref="AV24" ca="1">IFERROR(IF(AND(INDIRECT("Mérföldkövek[@Kezdés]")&lt;=AV$3,AV$3&lt;=INDIRECT("Mérföldkövek[@Befejezés]"),NETWORKDAYS(AV$3,AV$3,0)), INDIRECT("Mérföldkövek[@[Humánerő]]"),0),"")</f>
        <v>0</v>
      </c>
      <c r="AW24" s="69" cm="1">
        <f t="array" aca="1" ref="AW24" ca="1">IFERROR(IF(AND(INDIRECT("Mérföldkövek[@Kezdés]")&lt;=AW$3,AW$3&lt;=INDIRECT("Mérföldkövek[@Befejezés]"),NETWORKDAYS(AW$3,AW$3,0)), INDIRECT("Mérföldkövek[@[Humánerő]]"),0),"")</f>
        <v>0</v>
      </c>
      <c r="AX24" s="69" cm="1">
        <f t="array" aca="1" ref="AX24" ca="1">IFERROR(IF(AND(INDIRECT("Mérföldkövek[@Kezdés]")&lt;=AX$3,AX$3&lt;=INDIRECT("Mérföldkövek[@Befejezés]"),NETWORKDAYS(AX$3,AX$3,0)), INDIRECT("Mérföldkövek[@[Humánerő]]"),0),"")</f>
        <v>0</v>
      </c>
      <c r="AY24" s="69" cm="1">
        <f t="array" aca="1" ref="AY24" ca="1">IFERROR(IF(AND(INDIRECT("Mérföldkövek[@Kezdés]")&lt;=AY$3,AY$3&lt;=INDIRECT("Mérföldkövek[@Befejezés]"),NETWORKDAYS(AY$3,AY$3,0)), INDIRECT("Mérföldkövek[@[Humánerő]]"),0),"")</f>
        <v>0</v>
      </c>
      <c r="AZ24" s="69" cm="1">
        <f t="array" aca="1" ref="AZ24" ca="1">IFERROR(IF(AND(INDIRECT("Mérföldkövek[@Kezdés]")&lt;=AZ$3,AZ$3&lt;=INDIRECT("Mérföldkövek[@Befejezés]"),NETWORKDAYS(AZ$3,AZ$3,0)), INDIRECT("Mérföldkövek[@[Humánerő]]"),0),"")</f>
        <v>0</v>
      </c>
      <c r="BA24" s="69" cm="1">
        <f t="array" aca="1" ref="BA24" ca="1">IFERROR(IF(AND(INDIRECT("Mérföldkövek[@Kezdés]")&lt;=BA$3,BA$3&lt;=INDIRECT("Mérföldkövek[@Befejezés]"),NETWORKDAYS(BA$3,BA$3,0)), INDIRECT("Mérföldkövek[@[Humánerő]]"),0),"")</f>
        <v>0</v>
      </c>
    </row>
    <row r="25" spans="1:53" x14ac:dyDescent="0.3">
      <c r="A25" s="78" t="str">
        <f>IFERROR(Mérföldkövek[[#This Row],[Feladat ID]],"")</f>
        <v>ProjektSzám-GyV-BF.08</v>
      </c>
      <c r="B25" s="70" t="str">
        <f>IFERROR(Mérföldkövek[[#This Row],[Feladat leírás]],"")</f>
        <v>Visszafordítás</v>
      </c>
      <c r="C25" s="71">
        <f ca="1">IFERROR(Mérföldkövek[[#This Row],[Kezdés]],"")</f>
        <v>45839</v>
      </c>
      <c r="D25" s="71">
        <f ca="1">IFERROR(Mérföldkövek[[#This Row],[Befejezés]],"")</f>
        <v>45839</v>
      </c>
      <c r="E25" s="70" t="str">
        <f>IFERROR(Mérföldkövek[[#This Row],[Kockázat]],"")</f>
        <v>Terv szerint</v>
      </c>
      <c r="F25" s="70" t="str">
        <f>IFERROR(Mérföldkövek[[#This Row],[Részleg 02]],"")</f>
        <v>Gyártásvezetés</v>
      </c>
      <c r="G25" s="70" t="str">
        <f>IFERROR(Mérföldkövek[[#This Row],[Részleg 01]],"")</f>
        <v>Fóliázó</v>
      </c>
      <c r="H25" s="82">
        <f>IFERROR(Mérföldkövek[[#This Row],[Volumen]],"")</f>
        <v>3</v>
      </c>
      <c r="I25" s="70">
        <f>IFERROR(Mérföldkövek[[#This Row],[Humánerő]],"")</f>
        <v>1</v>
      </c>
      <c r="J25" s="80">
        <f>IFERROR(Mérföldkövek[[#This Row],[Egység idő]],"")</f>
        <v>6.9444444444444441E-3</v>
      </c>
      <c r="K25" s="80">
        <f>IFERROR(Mérföldkövek[[#This Row],[Tervezett Munkaidő]],"")</f>
        <v>2.0833333333333332E-2</v>
      </c>
      <c r="L25" s="69" cm="1">
        <f t="array" aca="1" ref="L25" ca="1">IFERROR(IF(AND(INDIRECT("Mérföldkövek[@Kezdés]")&lt;=L$3,L$3&lt;=INDIRECT("Mérföldkövek[@Befejezés]"),NETWORKDAYS(L$3,L$3,0)), INDIRECT("Mérföldkövek[@[Humánerő]]"),0),"")</f>
        <v>0</v>
      </c>
      <c r="M25" s="69" cm="1">
        <f t="array" aca="1" ref="M25" ca="1">IFERROR(IF(AND(INDIRECT("Mérföldkövek[@Kezdés]")&lt;=M$3,M$3&lt;=INDIRECT("Mérföldkövek[@Befejezés]"),NETWORKDAYS(M$3,M$3,0)), INDIRECT("Mérföldkövek[@[Humánerő]]"),0),"")</f>
        <v>0</v>
      </c>
      <c r="N25" s="69" cm="1">
        <f t="array" aca="1" ref="N25" ca="1">IFERROR(IF(AND(INDIRECT("Mérföldkövek[@Kezdés]")&lt;=N$3,N$3&lt;=INDIRECT("Mérföldkövek[@Befejezés]"),NETWORKDAYS(N$3,N$3,0)), INDIRECT("Mérföldkövek[@[Humánerő]]"),0),"")</f>
        <v>0</v>
      </c>
      <c r="O25" s="69" cm="1">
        <f t="array" aca="1" ref="O25" ca="1">IFERROR(IF(AND(INDIRECT("Mérföldkövek[@Kezdés]")&lt;=O$3,O$3&lt;=INDIRECT("Mérföldkövek[@Befejezés]"),NETWORKDAYS(O$3,O$3,0)), INDIRECT("Mérföldkövek[@[Humánerő]]"),0),"")</f>
        <v>0</v>
      </c>
      <c r="P25" s="69" cm="1">
        <f t="array" aca="1" ref="P25" ca="1">IFERROR(IF(AND(INDIRECT("Mérföldkövek[@Kezdés]")&lt;=P$3,P$3&lt;=INDIRECT("Mérföldkövek[@Befejezés]"),NETWORKDAYS(P$3,P$3,0)), INDIRECT("Mérföldkövek[@[Humánerő]]"),0),"")</f>
        <v>0</v>
      </c>
      <c r="Q25" s="69" cm="1">
        <f t="array" aca="1" ref="Q25" ca="1">IFERROR(IF(AND(INDIRECT("Mérföldkövek[@Kezdés]")&lt;=Q$3,Q$3&lt;=INDIRECT("Mérföldkövek[@Befejezés]"),NETWORKDAYS(Q$3,Q$3,0)), INDIRECT("Mérföldkövek[@[Humánerő]]"),0),"")</f>
        <v>0</v>
      </c>
      <c r="R25" s="69" cm="1">
        <f t="array" aca="1" ref="R25" ca="1">IFERROR(IF(AND(INDIRECT("Mérföldkövek[@Kezdés]")&lt;=R$3,R$3&lt;=INDIRECT("Mérföldkövek[@Befejezés]"),NETWORKDAYS(R$3,R$3,0)), INDIRECT("Mérföldkövek[@[Humánerő]]"),0),"")</f>
        <v>0</v>
      </c>
      <c r="S25" s="69" cm="1">
        <f t="array" aca="1" ref="S25" ca="1">IFERROR(IF(AND(INDIRECT("Mérföldkövek[@Kezdés]")&lt;=S$3,S$3&lt;=INDIRECT("Mérföldkövek[@Befejezés]"),NETWORKDAYS(S$3,S$3,0)), INDIRECT("Mérföldkövek[@[Humánerő]]"),0),"")</f>
        <v>0</v>
      </c>
      <c r="T25" s="69" cm="1">
        <f t="array" aca="1" ref="T25" ca="1">IFERROR(IF(AND(INDIRECT("Mérföldkövek[@Kezdés]")&lt;=T$3,T$3&lt;=INDIRECT("Mérföldkövek[@Befejezés]"),NETWORKDAYS(T$3,T$3,0)), INDIRECT("Mérföldkövek[@[Humánerő]]"),0),"")</f>
        <v>0</v>
      </c>
      <c r="U25" s="69" cm="1">
        <f t="array" aca="1" ref="U25" ca="1">IFERROR(IF(AND(INDIRECT("Mérföldkövek[@Kezdés]")&lt;=U$3,U$3&lt;=INDIRECT("Mérföldkövek[@Befejezés]"),NETWORKDAYS(U$3,U$3,0)), INDIRECT("Mérföldkövek[@[Humánerő]]"),0),"")</f>
        <v>0</v>
      </c>
      <c r="V25" s="69" cm="1">
        <f t="array" aca="1" ref="V25" ca="1">IFERROR(IF(AND(INDIRECT("Mérföldkövek[@Kezdés]")&lt;=V$3,V$3&lt;=INDIRECT("Mérföldkövek[@Befejezés]"),NETWORKDAYS(V$3,V$3,0)), INDIRECT("Mérföldkövek[@[Humánerő]]"),0),"")</f>
        <v>0</v>
      </c>
      <c r="W25" s="69" cm="1">
        <f t="array" aca="1" ref="W25" ca="1">IFERROR(IF(AND(INDIRECT("Mérföldkövek[@Kezdés]")&lt;=W$3,W$3&lt;=INDIRECT("Mérföldkövek[@Befejezés]"),NETWORKDAYS(W$3,W$3,0)), INDIRECT("Mérföldkövek[@[Humánerő]]"),0),"")</f>
        <v>0</v>
      </c>
      <c r="X25" s="69" cm="1">
        <f t="array" aca="1" ref="X25" ca="1">IFERROR(IF(AND(INDIRECT("Mérföldkövek[@Kezdés]")&lt;=X$3,X$3&lt;=INDIRECT("Mérföldkövek[@Befejezés]"),NETWORKDAYS(X$3,X$3,0)), INDIRECT("Mérföldkövek[@[Humánerő]]"),0),"")</f>
        <v>0</v>
      </c>
      <c r="Y25" s="69" cm="1">
        <f t="array" aca="1" ref="Y25" ca="1">IFERROR(IF(AND(INDIRECT("Mérföldkövek[@Kezdés]")&lt;=Y$3,Y$3&lt;=INDIRECT("Mérföldkövek[@Befejezés]"),NETWORKDAYS(Y$3,Y$3,0)), INDIRECT("Mérföldkövek[@[Humánerő]]"),0),"")</f>
        <v>0</v>
      </c>
      <c r="Z25" s="69" cm="1">
        <f t="array" aca="1" ref="Z25" ca="1">IFERROR(IF(AND(INDIRECT("Mérföldkövek[@Kezdés]")&lt;=Z$3,Z$3&lt;=INDIRECT("Mérföldkövek[@Befejezés]"),NETWORKDAYS(Z$3,Z$3,0)), INDIRECT("Mérföldkövek[@[Humánerő]]"),0),"")</f>
        <v>0</v>
      </c>
      <c r="AA25" s="69" cm="1">
        <f t="array" aca="1" ref="AA25" ca="1">IFERROR(IF(AND(INDIRECT("Mérföldkövek[@Kezdés]")&lt;=AA$3,AA$3&lt;=INDIRECT("Mérföldkövek[@Befejezés]"),NETWORKDAYS(AA$3,AA$3,0)), INDIRECT("Mérföldkövek[@[Humánerő]]"),0),"")</f>
        <v>0</v>
      </c>
      <c r="AB25" s="69" cm="1">
        <f t="array" aca="1" ref="AB25" ca="1">IFERROR(IF(AND(INDIRECT("Mérföldkövek[@Kezdés]")&lt;=AB$3,AB$3&lt;=INDIRECT("Mérföldkövek[@Befejezés]"),NETWORKDAYS(AB$3,AB$3,0)), INDIRECT("Mérföldkövek[@[Humánerő]]"),0),"")</f>
        <v>1</v>
      </c>
      <c r="AC25" s="69" cm="1">
        <f t="array" aca="1" ref="AC25" ca="1">IFERROR(IF(AND(INDIRECT("Mérföldkövek[@Kezdés]")&lt;=AC$3,AC$3&lt;=INDIRECT("Mérföldkövek[@Befejezés]"),NETWORKDAYS(AC$3,AC$3,0)), INDIRECT("Mérföldkövek[@[Humánerő]]"),0),"")</f>
        <v>0</v>
      </c>
      <c r="AD25" s="69" cm="1">
        <f t="array" aca="1" ref="AD25" ca="1">IFERROR(IF(AND(INDIRECT("Mérföldkövek[@Kezdés]")&lt;=AD$3,AD$3&lt;=INDIRECT("Mérföldkövek[@Befejezés]"),NETWORKDAYS(AD$3,AD$3,0)), INDIRECT("Mérföldkövek[@[Humánerő]]"),0),"")</f>
        <v>0</v>
      </c>
      <c r="AE25" s="69" cm="1">
        <f t="array" aca="1" ref="AE25" ca="1">IFERROR(IF(AND(INDIRECT("Mérföldkövek[@Kezdés]")&lt;=AE$3,AE$3&lt;=INDIRECT("Mérföldkövek[@Befejezés]"),NETWORKDAYS(AE$3,AE$3,0)), INDIRECT("Mérföldkövek[@[Humánerő]]"),0),"")</f>
        <v>0</v>
      </c>
      <c r="AF25" s="69" cm="1">
        <f t="array" aca="1" ref="AF25" ca="1">IFERROR(IF(AND(INDIRECT("Mérföldkövek[@Kezdés]")&lt;=AF$3,AF$3&lt;=INDIRECT("Mérföldkövek[@Befejezés]"),NETWORKDAYS(AF$3,AF$3,0)), INDIRECT("Mérföldkövek[@[Humánerő]]"),0),"")</f>
        <v>0</v>
      </c>
      <c r="AG25" s="69" cm="1">
        <f t="array" aca="1" ref="AG25" ca="1">IFERROR(IF(AND(INDIRECT("Mérföldkövek[@Kezdés]")&lt;=AG$3,AG$3&lt;=INDIRECT("Mérföldkövek[@Befejezés]"),NETWORKDAYS(AG$3,AG$3,0)), INDIRECT("Mérföldkövek[@[Humánerő]]"),0),"")</f>
        <v>0</v>
      </c>
      <c r="AH25" s="69" cm="1">
        <f t="array" aca="1" ref="AH25" ca="1">IFERROR(IF(AND(INDIRECT("Mérföldkövek[@Kezdés]")&lt;=AH$3,AH$3&lt;=INDIRECT("Mérföldkövek[@Befejezés]"),NETWORKDAYS(AH$3,AH$3,0)), INDIRECT("Mérföldkövek[@[Humánerő]]"),0),"")</f>
        <v>0</v>
      </c>
      <c r="AI25" s="69" cm="1">
        <f t="array" aca="1" ref="AI25" ca="1">IFERROR(IF(AND(INDIRECT("Mérföldkövek[@Kezdés]")&lt;=AI$3,AI$3&lt;=INDIRECT("Mérföldkövek[@Befejezés]"),NETWORKDAYS(AI$3,AI$3,0)), INDIRECT("Mérföldkövek[@[Humánerő]]"),0),"")</f>
        <v>0</v>
      </c>
      <c r="AJ25" s="69" cm="1">
        <f t="array" aca="1" ref="AJ25" ca="1">IFERROR(IF(AND(INDIRECT("Mérföldkövek[@Kezdés]")&lt;=AJ$3,AJ$3&lt;=INDIRECT("Mérföldkövek[@Befejezés]"),NETWORKDAYS(AJ$3,AJ$3,0)), INDIRECT("Mérföldkövek[@[Humánerő]]"),0),"")</f>
        <v>0</v>
      </c>
      <c r="AK25" s="69" cm="1">
        <f t="array" aca="1" ref="AK25" ca="1">IFERROR(IF(AND(INDIRECT("Mérföldkövek[@Kezdés]")&lt;=AK$3,AK$3&lt;=INDIRECT("Mérföldkövek[@Befejezés]"),NETWORKDAYS(AK$3,AK$3,0)), INDIRECT("Mérföldkövek[@[Humánerő]]"),0),"")</f>
        <v>0</v>
      </c>
      <c r="AL25" s="69" cm="1">
        <f t="array" aca="1" ref="AL25" ca="1">IFERROR(IF(AND(INDIRECT("Mérföldkövek[@Kezdés]")&lt;=AL$3,AL$3&lt;=INDIRECT("Mérföldkövek[@Befejezés]"),NETWORKDAYS(AL$3,AL$3,0)), INDIRECT("Mérföldkövek[@[Humánerő]]"),0),"")</f>
        <v>0</v>
      </c>
      <c r="AM25" s="69" cm="1">
        <f t="array" aca="1" ref="AM25" ca="1">IFERROR(IF(AND(INDIRECT("Mérföldkövek[@Kezdés]")&lt;=AM$3,AM$3&lt;=INDIRECT("Mérföldkövek[@Befejezés]"),NETWORKDAYS(AM$3,AM$3,0)), INDIRECT("Mérföldkövek[@[Humánerő]]"),0),"")</f>
        <v>0</v>
      </c>
      <c r="AN25" s="69" cm="1">
        <f t="array" aca="1" ref="AN25" ca="1">IFERROR(IF(AND(INDIRECT("Mérföldkövek[@Kezdés]")&lt;=AN$3,AN$3&lt;=INDIRECT("Mérföldkövek[@Befejezés]"),NETWORKDAYS(AN$3,AN$3,0)), INDIRECT("Mérföldkövek[@[Humánerő]]"),0),"")</f>
        <v>0</v>
      </c>
      <c r="AO25" s="69" cm="1">
        <f t="array" aca="1" ref="AO25" ca="1">IFERROR(IF(AND(INDIRECT("Mérföldkövek[@Kezdés]")&lt;=AO$3,AO$3&lt;=INDIRECT("Mérföldkövek[@Befejezés]"),NETWORKDAYS(AO$3,AO$3,0)), INDIRECT("Mérföldkövek[@[Humánerő]]"),0),"")</f>
        <v>0</v>
      </c>
      <c r="AP25" s="69" cm="1">
        <f t="array" aca="1" ref="AP25" ca="1">IFERROR(IF(AND(INDIRECT("Mérföldkövek[@Kezdés]")&lt;=AP$3,AP$3&lt;=INDIRECT("Mérföldkövek[@Befejezés]"),NETWORKDAYS(AP$3,AP$3,0)), INDIRECT("Mérföldkövek[@[Humánerő]]"),0),"")</f>
        <v>0</v>
      </c>
      <c r="AQ25" s="69" cm="1">
        <f t="array" aca="1" ref="AQ25" ca="1">IFERROR(IF(AND(INDIRECT("Mérföldkövek[@Kezdés]")&lt;=AQ$3,AQ$3&lt;=INDIRECT("Mérföldkövek[@Befejezés]"),NETWORKDAYS(AQ$3,AQ$3,0)), INDIRECT("Mérföldkövek[@[Humánerő]]"),0),"")</f>
        <v>0</v>
      </c>
      <c r="AR25" s="69" cm="1">
        <f t="array" aca="1" ref="AR25" ca="1">IFERROR(IF(AND(INDIRECT("Mérföldkövek[@Kezdés]")&lt;=AR$3,AR$3&lt;=INDIRECT("Mérföldkövek[@Befejezés]"),NETWORKDAYS(AR$3,AR$3,0)), INDIRECT("Mérföldkövek[@[Humánerő]]"),0),"")</f>
        <v>0</v>
      </c>
      <c r="AS25" s="69" cm="1">
        <f t="array" aca="1" ref="AS25" ca="1">IFERROR(IF(AND(INDIRECT("Mérföldkövek[@Kezdés]")&lt;=AS$3,AS$3&lt;=INDIRECT("Mérföldkövek[@Befejezés]"),NETWORKDAYS(AS$3,AS$3,0)), INDIRECT("Mérföldkövek[@[Humánerő]]"),0),"")</f>
        <v>0</v>
      </c>
      <c r="AT25" s="69" cm="1">
        <f t="array" aca="1" ref="AT25" ca="1">IFERROR(IF(AND(INDIRECT("Mérföldkövek[@Kezdés]")&lt;=AT$3,AT$3&lt;=INDIRECT("Mérföldkövek[@Befejezés]"),NETWORKDAYS(AT$3,AT$3,0)), INDIRECT("Mérföldkövek[@[Humánerő]]"),0),"")</f>
        <v>0</v>
      </c>
      <c r="AU25" s="69" cm="1">
        <f t="array" aca="1" ref="AU25" ca="1">IFERROR(IF(AND(INDIRECT("Mérföldkövek[@Kezdés]")&lt;=AU$3,AU$3&lt;=INDIRECT("Mérföldkövek[@Befejezés]"),NETWORKDAYS(AU$3,AU$3,0)), INDIRECT("Mérföldkövek[@[Humánerő]]"),0),"")</f>
        <v>0</v>
      </c>
      <c r="AV25" s="69" cm="1">
        <f t="array" aca="1" ref="AV25" ca="1">IFERROR(IF(AND(INDIRECT("Mérföldkövek[@Kezdés]")&lt;=AV$3,AV$3&lt;=INDIRECT("Mérföldkövek[@Befejezés]"),NETWORKDAYS(AV$3,AV$3,0)), INDIRECT("Mérföldkövek[@[Humánerő]]"),0),"")</f>
        <v>0</v>
      </c>
      <c r="AW25" s="69" cm="1">
        <f t="array" aca="1" ref="AW25" ca="1">IFERROR(IF(AND(INDIRECT("Mérföldkövek[@Kezdés]")&lt;=AW$3,AW$3&lt;=INDIRECT("Mérföldkövek[@Befejezés]"),NETWORKDAYS(AW$3,AW$3,0)), INDIRECT("Mérföldkövek[@[Humánerő]]"),0),"")</f>
        <v>0</v>
      </c>
      <c r="AX25" s="69" cm="1">
        <f t="array" aca="1" ref="AX25" ca="1">IFERROR(IF(AND(INDIRECT("Mérföldkövek[@Kezdés]")&lt;=AX$3,AX$3&lt;=INDIRECT("Mérföldkövek[@Befejezés]"),NETWORKDAYS(AX$3,AX$3,0)), INDIRECT("Mérföldkövek[@[Humánerő]]"),0),"")</f>
        <v>0</v>
      </c>
      <c r="AY25" s="69" cm="1">
        <f t="array" aca="1" ref="AY25" ca="1">IFERROR(IF(AND(INDIRECT("Mérföldkövek[@Kezdés]")&lt;=AY$3,AY$3&lt;=INDIRECT("Mérföldkövek[@Befejezés]"),NETWORKDAYS(AY$3,AY$3,0)), INDIRECT("Mérföldkövek[@[Humánerő]]"),0),"")</f>
        <v>0</v>
      </c>
      <c r="AZ25" s="69" cm="1">
        <f t="array" aca="1" ref="AZ25" ca="1">IFERROR(IF(AND(INDIRECT("Mérföldkövek[@Kezdés]")&lt;=AZ$3,AZ$3&lt;=INDIRECT("Mérföldkövek[@Befejezés]"),NETWORKDAYS(AZ$3,AZ$3,0)), INDIRECT("Mérföldkövek[@[Humánerő]]"),0),"")</f>
        <v>0</v>
      </c>
      <c r="BA25" s="69" cm="1">
        <f t="array" aca="1" ref="BA25" ca="1">IFERROR(IF(AND(INDIRECT("Mérföldkövek[@Kezdés]")&lt;=BA$3,BA$3&lt;=INDIRECT("Mérföldkövek[@Befejezés]"),NETWORKDAYS(BA$3,BA$3,0)), INDIRECT("Mérföldkövek[@[Humánerő]]"),0),"")</f>
        <v>0</v>
      </c>
    </row>
    <row r="26" spans="1:53" x14ac:dyDescent="0.3">
      <c r="A26" s="78" t="str">
        <f>IFERROR(Mérföldkövek[[#This Row],[Feladat ID]],"")</f>
        <v>ProjektSzám-GyV-BF.09</v>
      </c>
      <c r="B26" s="70" t="str">
        <f>IFERROR(Mérföldkövek[[#This Row],[Feladat leírás]],"")</f>
        <v>Festőnél</v>
      </c>
      <c r="C26" s="71">
        <f ca="1">IFERROR(Mérföldkövek[[#This Row],[Kezdés]],"")</f>
        <v>45840</v>
      </c>
      <c r="D26" s="71">
        <f ca="1">IFERROR(Mérföldkövek[[#This Row],[Befejezés]],"")</f>
        <v>45852</v>
      </c>
      <c r="E26" s="70" t="str">
        <f>IFERROR(Mérföldkövek[[#This Row],[Kockázat]],"")</f>
        <v>Terv szerint</v>
      </c>
      <c r="F26" s="70" t="str">
        <f>IFERROR(Mérföldkövek[[#This Row],[Részleg 02]],"")</f>
        <v>Gyártásvezetés</v>
      </c>
      <c r="G26" s="70" t="str">
        <f>IFERROR(Mérföldkövek[[#This Row],[Részleg 01]],"")</f>
        <v>CNC</v>
      </c>
      <c r="H26" s="82">
        <f>IFERROR(Mérföldkövek[[#This Row],[Volumen]],"")</f>
        <v>70</v>
      </c>
      <c r="I26" s="70">
        <f>IFERROR(Mérföldkövek[[#This Row],[Humánerő]],"")</f>
        <v>1</v>
      </c>
      <c r="J26" s="80">
        <f>IFERROR(Mérföldkövek[[#This Row],[Egység idő]],"")</f>
        <v>4.1666666666666664E-2</v>
      </c>
      <c r="K26" s="80">
        <f>IFERROR(Mérföldkövek[[#This Row],[Tervezett Munkaidő]],"")</f>
        <v>2.9166666666666665</v>
      </c>
      <c r="L26" s="69" cm="1">
        <f t="array" aca="1" ref="L26" ca="1">IFERROR(IF(AND(INDIRECT("Mérföldkövek[@Kezdés]")&lt;=L$3,L$3&lt;=INDIRECT("Mérföldkövek[@Befejezés]"),NETWORKDAYS(L$3,L$3,0)), INDIRECT("Mérföldkövek[@[Humánerő]]"),0),"")</f>
        <v>0</v>
      </c>
      <c r="M26" s="69" cm="1">
        <f t="array" aca="1" ref="M26" ca="1">IFERROR(IF(AND(INDIRECT("Mérföldkövek[@Kezdés]")&lt;=M$3,M$3&lt;=INDIRECT("Mérföldkövek[@Befejezés]"),NETWORKDAYS(M$3,M$3,0)), INDIRECT("Mérföldkövek[@[Humánerő]]"),0),"")</f>
        <v>0</v>
      </c>
      <c r="N26" s="69" cm="1">
        <f t="array" aca="1" ref="N26" ca="1">IFERROR(IF(AND(INDIRECT("Mérföldkövek[@Kezdés]")&lt;=N$3,N$3&lt;=INDIRECT("Mérföldkövek[@Befejezés]"),NETWORKDAYS(N$3,N$3,0)), INDIRECT("Mérföldkövek[@[Humánerő]]"),0),"")</f>
        <v>0</v>
      </c>
      <c r="O26" s="69" cm="1">
        <f t="array" aca="1" ref="O26" ca="1">IFERROR(IF(AND(INDIRECT("Mérföldkövek[@Kezdés]")&lt;=O$3,O$3&lt;=INDIRECT("Mérföldkövek[@Befejezés]"),NETWORKDAYS(O$3,O$3,0)), INDIRECT("Mérföldkövek[@[Humánerő]]"),0),"")</f>
        <v>0</v>
      </c>
      <c r="P26" s="69" cm="1">
        <f t="array" aca="1" ref="P26" ca="1">IFERROR(IF(AND(INDIRECT("Mérföldkövek[@Kezdés]")&lt;=P$3,P$3&lt;=INDIRECT("Mérföldkövek[@Befejezés]"),NETWORKDAYS(P$3,P$3,0)), INDIRECT("Mérföldkövek[@[Humánerő]]"),0),"")</f>
        <v>0</v>
      </c>
      <c r="Q26" s="69" cm="1">
        <f t="array" aca="1" ref="Q26" ca="1">IFERROR(IF(AND(INDIRECT("Mérföldkövek[@Kezdés]")&lt;=Q$3,Q$3&lt;=INDIRECT("Mérföldkövek[@Befejezés]"),NETWORKDAYS(Q$3,Q$3,0)), INDIRECT("Mérföldkövek[@[Humánerő]]"),0),"")</f>
        <v>0</v>
      </c>
      <c r="R26" s="69" cm="1">
        <f t="array" aca="1" ref="R26" ca="1">IFERROR(IF(AND(INDIRECT("Mérföldkövek[@Kezdés]")&lt;=R$3,R$3&lt;=INDIRECT("Mérföldkövek[@Befejezés]"),NETWORKDAYS(R$3,R$3,0)), INDIRECT("Mérföldkövek[@[Humánerő]]"),0),"")</f>
        <v>0</v>
      </c>
      <c r="S26" s="69" cm="1">
        <f t="array" aca="1" ref="S26" ca="1">IFERROR(IF(AND(INDIRECT("Mérföldkövek[@Kezdés]")&lt;=S$3,S$3&lt;=INDIRECT("Mérföldkövek[@Befejezés]"),NETWORKDAYS(S$3,S$3,0)), INDIRECT("Mérföldkövek[@[Humánerő]]"),0),"")</f>
        <v>0</v>
      </c>
      <c r="T26" s="69" cm="1">
        <f t="array" aca="1" ref="T26" ca="1">IFERROR(IF(AND(INDIRECT("Mérföldkövek[@Kezdés]")&lt;=T$3,T$3&lt;=INDIRECT("Mérföldkövek[@Befejezés]"),NETWORKDAYS(T$3,T$3,0)), INDIRECT("Mérföldkövek[@[Humánerő]]"),0),"")</f>
        <v>0</v>
      </c>
      <c r="U26" s="69" cm="1">
        <f t="array" aca="1" ref="U26" ca="1">IFERROR(IF(AND(INDIRECT("Mérföldkövek[@Kezdés]")&lt;=U$3,U$3&lt;=INDIRECT("Mérföldkövek[@Befejezés]"),NETWORKDAYS(U$3,U$3,0)), INDIRECT("Mérföldkövek[@[Humánerő]]"),0),"")</f>
        <v>0</v>
      </c>
      <c r="V26" s="69" cm="1">
        <f t="array" aca="1" ref="V26" ca="1">IFERROR(IF(AND(INDIRECT("Mérföldkövek[@Kezdés]")&lt;=V$3,V$3&lt;=INDIRECT("Mérföldkövek[@Befejezés]"),NETWORKDAYS(V$3,V$3,0)), INDIRECT("Mérföldkövek[@[Humánerő]]"),0),"")</f>
        <v>0</v>
      </c>
      <c r="W26" s="69" cm="1">
        <f t="array" aca="1" ref="W26" ca="1">IFERROR(IF(AND(INDIRECT("Mérföldkövek[@Kezdés]")&lt;=W$3,W$3&lt;=INDIRECT("Mérföldkövek[@Befejezés]"),NETWORKDAYS(W$3,W$3,0)), INDIRECT("Mérföldkövek[@[Humánerő]]"),0),"")</f>
        <v>0</v>
      </c>
      <c r="X26" s="69" cm="1">
        <f t="array" aca="1" ref="X26" ca="1">IFERROR(IF(AND(INDIRECT("Mérföldkövek[@Kezdés]")&lt;=X$3,X$3&lt;=INDIRECT("Mérföldkövek[@Befejezés]"),NETWORKDAYS(X$3,X$3,0)), INDIRECT("Mérföldkövek[@[Humánerő]]"),0),"")</f>
        <v>0</v>
      </c>
      <c r="Y26" s="69" cm="1">
        <f t="array" aca="1" ref="Y26" ca="1">IFERROR(IF(AND(INDIRECT("Mérföldkövek[@Kezdés]")&lt;=Y$3,Y$3&lt;=INDIRECT("Mérföldkövek[@Befejezés]"),NETWORKDAYS(Y$3,Y$3,0)), INDIRECT("Mérföldkövek[@[Humánerő]]"),0),"")</f>
        <v>0</v>
      </c>
      <c r="Z26" s="69" cm="1">
        <f t="array" aca="1" ref="Z26" ca="1">IFERROR(IF(AND(INDIRECT("Mérföldkövek[@Kezdés]")&lt;=Z$3,Z$3&lt;=INDIRECT("Mérföldkövek[@Befejezés]"),NETWORKDAYS(Z$3,Z$3,0)), INDIRECT("Mérföldkövek[@[Humánerő]]"),0),"")</f>
        <v>0</v>
      </c>
      <c r="AA26" s="69" cm="1">
        <f t="array" aca="1" ref="AA26" ca="1">IFERROR(IF(AND(INDIRECT("Mérföldkövek[@Kezdés]")&lt;=AA$3,AA$3&lt;=INDIRECT("Mérföldkövek[@Befejezés]"),NETWORKDAYS(AA$3,AA$3,0)), INDIRECT("Mérföldkövek[@[Humánerő]]"),0),"")</f>
        <v>0</v>
      </c>
      <c r="AB26" s="69" cm="1">
        <f t="array" aca="1" ref="AB26" ca="1">IFERROR(IF(AND(INDIRECT("Mérföldkövek[@Kezdés]")&lt;=AB$3,AB$3&lt;=INDIRECT("Mérföldkövek[@Befejezés]"),NETWORKDAYS(AB$3,AB$3,0)), INDIRECT("Mérföldkövek[@[Humánerő]]"),0),"")</f>
        <v>0</v>
      </c>
      <c r="AC26" s="69" cm="1">
        <f t="array" aca="1" ref="AC26" ca="1">IFERROR(IF(AND(INDIRECT("Mérföldkövek[@Kezdés]")&lt;=AC$3,AC$3&lt;=INDIRECT("Mérföldkövek[@Befejezés]"),NETWORKDAYS(AC$3,AC$3,0)), INDIRECT("Mérföldkövek[@[Humánerő]]"),0),"")</f>
        <v>1</v>
      </c>
      <c r="AD26" s="69" cm="1">
        <f t="array" aca="1" ref="AD26" ca="1">IFERROR(IF(AND(INDIRECT("Mérföldkövek[@Kezdés]")&lt;=AD$3,AD$3&lt;=INDIRECT("Mérföldkövek[@Befejezés]"),NETWORKDAYS(AD$3,AD$3,0)), INDIRECT("Mérföldkövek[@[Humánerő]]"),0),"")</f>
        <v>1</v>
      </c>
      <c r="AE26" s="69" cm="1">
        <f t="array" aca="1" ref="AE26" ca="1">IFERROR(IF(AND(INDIRECT("Mérföldkövek[@Kezdés]")&lt;=AE$3,AE$3&lt;=INDIRECT("Mérföldkövek[@Befejezés]"),NETWORKDAYS(AE$3,AE$3,0)), INDIRECT("Mérföldkövek[@[Humánerő]]"),0),"")</f>
        <v>1</v>
      </c>
      <c r="AF26" s="69" cm="1">
        <f t="array" aca="1" ref="AF26" ca="1">IFERROR(IF(AND(INDIRECT("Mérföldkövek[@Kezdés]")&lt;=AF$3,AF$3&lt;=INDIRECT("Mérföldkövek[@Befejezés]"),NETWORKDAYS(AF$3,AF$3,0)), INDIRECT("Mérföldkövek[@[Humánerő]]"),0),"")</f>
        <v>0</v>
      </c>
      <c r="AG26" s="69" cm="1">
        <f t="array" aca="1" ref="AG26" ca="1">IFERROR(IF(AND(INDIRECT("Mérföldkövek[@Kezdés]")&lt;=AG$3,AG$3&lt;=INDIRECT("Mérföldkövek[@Befejezés]"),NETWORKDAYS(AG$3,AG$3,0)), INDIRECT("Mérföldkövek[@[Humánerő]]"),0),"")</f>
        <v>0</v>
      </c>
      <c r="AH26" s="69" cm="1">
        <f t="array" aca="1" ref="AH26" ca="1">IFERROR(IF(AND(INDIRECT("Mérföldkövek[@Kezdés]")&lt;=AH$3,AH$3&lt;=INDIRECT("Mérföldkövek[@Befejezés]"),NETWORKDAYS(AH$3,AH$3,0)), INDIRECT("Mérföldkövek[@[Humánerő]]"),0),"")</f>
        <v>1</v>
      </c>
      <c r="AI26" s="69" cm="1">
        <f t="array" aca="1" ref="AI26" ca="1">IFERROR(IF(AND(INDIRECT("Mérföldkövek[@Kezdés]")&lt;=AI$3,AI$3&lt;=INDIRECT("Mérföldkövek[@Befejezés]"),NETWORKDAYS(AI$3,AI$3,0)), INDIRECT("Mérföldkövek[@[Humánerő]]"),0),"")</f>
        <v>1</v>
      </c>
      <c r="AJ26" s="69" cm="1">
        <f t="array" aca="1" ref="AJ26" ca="1">IFERROR(IF(AND(INDIRECT("Mérföldkövek[@Kezdés]")&lt;=AJ$3,AJ$3&lt;=INDIRECT("Mérföldkövek[@Befejezés]"),NETWORKDAYS(AJ$3,AJ$3,0)), INDIRECT("Mérföldkövek[@[Humánerő]]"),0),"")</f>
        <v>1</v>
      </c>
      <c r="AK26" s="69" cm="1">
        <f t="array" aca="1" ref="AK26" ca="1">IFERROR(IF(AND(INDIRECT("Mérföldkövek[@Kezdés]")&lt;=AK$3,AK$3&lt;=INDIRECT("Mérföldkövek[@Befejezés]"),NETWORKDAYS(AK$3,AK$3,0)), INDIRECT("Mérföldkövek[@[Humánerő]]"),0),"")</f>
        <v>1</v>
      </c>
      <c r="AL26" s="69" cm="1">
        <f t="array" aca="1" ref="AL26" ca="1">IFERROR(IF(AND(INDIRECT("Mérföldkövek[@Kezdés]")&lt;=AL$3,AL$3&lt;=INDIRECT("Mérföldkövek[@Befejezés]"),NETWORKDAYS(AL$3,AL$3,0)), INDIRECT("Mérföldkövek[@[Humánerő]]"),0),"")</f>
        <v>1</v>
      </c>
      <c r="AM26" s="69" cm="1">
        <f t="array" aca="1" ref="AM26" ca="1">IFERROR(IF(AND(INDIRECT("Mérföldkövek[@Kezdés]")&lt;=AM$3,AM$3&lt;=INDIRECT("Mérföldkövek[@Befejezés]"),NETWORKDAYS(AM$3,AM$3,0)), INDIRECT("Mérföldkövek[@[Humánerő]]"),0),"")</f>
        <v>0</v>
      </c>
      <c r="AN26" s="69" cm="1">
        <f t="array" aca="1" ref="AN26" ca="1">IFERROR(IF(AND(INDIRECT("Mérföldkövek[@Kezdés]")&lt;=AN$3,AN$3&lt;=INDIRECT("Mérföldkövek[@Befejezés]"),NETWORKDAYS(AN$3,AN$3,0)), INDIRECT("Mérföldkövek[@[Humánerő]]"),0),"")</f>
        <v>0</v>
      </c>
      <c r="AO26" s="69" cm="1">
        <f t="array" aca="1" ref="AO26" ca="1">IFERROR(IF(AND(INDIRECT("Mérföldkövek[@Kezdés]")&lt;=AO$3,AO$3&lt;=INDIRECT("Mérföldkövek[@Befejezés]"),NETWORKDAYS(AO$3,AO$3,0)), INDIRECT("Mérföldkövek[@[Humánerő]]"),0),"")</f>
        <v>1</v>
      </c>
      <c r="AP26" s="69" cm="1">
        <f t="array" aca="1" ref="AP26" ca="1">IFERROR(IF(AND(INDIRECT("Mérföldkövek[@Kezdés]")&lt;=AP$3,AP$3&lt;=INDIRECT("Mérföldkövek[@Befejezés]"),NETWORKDAYS(AP$3,AP$3,0)), INDIRECT("Mérföldkövek[@[Humánerő]]"),0),"")</f>
        <v>0</v>
      </c>
      <c r="AQ26" s="69" cm="1">
        <f t="array" aca="1" ref="AQ26" ca="1">IFERROR(IF(AND(INDIRECT("Mérföldkövek[@Kezdés]")&lt;=AQ$3,AQ$3&lt;=INDIRECT("Mérföldkövek[@Befejezés]"),NETWORKDAYS(AQ$3,AQ$3,0)), INDIRECT("Mérföldkövek[@[Humánerő]]"),0),"")</f>
        <v>0</v>
      </c>
      <c r="AR26" s="69" cm="1">
        <f t="array" aca="1" ref="AR26" ca="1">IFERROR(IF(AND(INDIRECT("Mérföldkövek[@Kezdés]")&lt;=AR$3,AR$3&lt;=INDIRECT("Mérföldkövek[@Befejezés]"),NETWORKDAYS(AR$3,AR$3,0)), INDIRECT("Mérföldkövek[@[Humánerő]]"),0),"")</f>
        <v>0</v>
      </c>
      <c r="AS26" s="69" cm="1">
        <f t="array" aca="1" ref="AS26" ca="1">IFERROR(IF(AND(INDIRECT("Mérföldkövek[@Kezdés]")&lt;=AS$3,AS$3&lt;=INDIRECT("Mérföldkövek[@Befejezés]"),NETWORKDAYS(AS$3,AS$3,0)), INDIRECT("Mérföldkövek[@[Humánerő]]"),0),"")</f>
        <v>0</v>
      </c>
      <c r="AT26" s="69" cm="1">
        <f t="array" aca="1" ref="AT26" ca="1">IFERROR(IF(AND(INDIRECT("Mérföldkövek[@Kezdés]")&lt;=AT$3,AT$3&lt;=INDIRECT("Mérföldkövek[@Befejezés]"),NETWORKDAYS(AT$3,AT$3,0)), INDIRECT("Mérföldkövek[@[Humánerő]]"),0),"")</f>
        <v>0</v>
      </c>
      <c r="AU26" s="69" cm="1">
        <f t="array" aca="1" ref="AU26" ca="1">IFERROR(IF(AND(INDIRECT("Mérföldkövek[@Kezdés]")&lt;=AU$3,AU$3&lt;=INDIRECT("Mérföldkövek[@Befejezés]"),NETWORKDAYS(AU$3,AU$3,0)), INDIRECT("Mérföldkövek[@[Humánerő]]"),0),"")</f>
        <v>0</v>
      </c>
      <c r="AV26" s="69" cm="1">
        <f t="array" aca="1" ref="AV26" ca="1">IFERROR(IF(AND(INDIRECT("Mérföldkövek[@Kezdés]")&lt;=AV$3,AV$3&lt;=INDIRECT("Mérföldkövek[@Befejezés]"),NETWORKDAYS(AV$3,AV$3,0)), INDIRECT("Mérföldkövek[@[Humánerő]]"),0),"")</f>
        <v>0</v>
      </c>
      <c r="AW26" s="69" cm="1">
        <f t="array" aca="1" ref="AW26" ca="1">IFERROR(IF(AND(INDIRECT("Mérföldkövek[@Kezdés]")&lt;=AW$3,AW$3&lt;=INDIRECT("Mérföldkövek[@Befejezés]"),NETWORKDAYS(AW$3,AW$3,0)), INDIRECT("Mérföldkövek[@[Humánerő]]"),0),"")</f>
        <v>0</v>
      </c>
      <c r="AX26" s="69" cm="1">
        <f t="array" aca="1" ref="AX26" ca="1">IFERROR(IF(AND(INDIRECT("Mérföldkövek[@Kezdés]")&lt;=AX$3,AX$3&lt;=INDIRECT("Mérföldkövek[@Befejezés]"),NETWORKDAYS(AX$3,AX$3,0)), INDIRECT("Mérföldkövek[@[Humánerő]]"),0),"")</f>
        <v>0</v>
      </c>
      <c r="AY26" s="69" cm="1">
        <f t="array" aca="1" ref="AY26" ca="1">IFERROR(IF(AND(INDIRECT("Mérföldkövek[@Kezdés]")&lt;=AY$3,AY$3&lt;=INDIRECT("Mérföldkövek[@Befejezés]"),NETWORKDAYS(AY$3,AY$3,0)), INDIRECT("Mérföldkövek[@[Humánerő]]"),0),"")</f>
        <v>0</v>
      </c>
      <c r="AZ26" s="69" cm="1">
        <f t="array" aca="1" ref="AZ26" ca="1">IFERROR(IF(AND(INDIRECT("Mérföldkövek[@Kezdés]")&lt;=AZ$3,AZ$3&lt;=INDIRECT("Mérföldkövek[@Befejezés]"),NETWORKDAYS(AZ$3,AZ$3,0)), INDIRECT("Mérföldkövek[@[Humánerő]]"),0),"")</f>
        <v>0</v>
      </c>
      <c r="BA26" s="69" cm="1">
        <f t="array" aca="1" ref="BA26" ca="1">IFERROR(IF(AND(INDIRECT("Mérföldkövek[@Kezdés]")&lt;=BA$3,BA$3&lt;=INDIRECT("Mérföldkövek[@Befejezés]"),NETWORKDAYS(BA$3,BA$3,0)), INDIRECT("Mérföldkövek[@[Humánerő]]"),0),"")</f>
        <v>0</v>
      </c>
    </row>
    <row r="27" spans="1:53" x14ac:dyDescent="0.3">
      <c r="A27" s="78" t="str">
        <f>IFERROR(Mérföldkövek[[#This Row],[Feladat ID]],"")</f>
        <v>ProjektSzám-GyV-BF.10</v>
      </c>
      <c r="B27" s="70" t="str">
        <f>IFERROR(Mérföldkövek[[#This Row],[Feladat leírás]],"")</f>
        <v>Festőtöl viszahozzva</v>
      </c>
      <c r="C27" s="71">
        <f ca="1">IFERROR(Mérföldkövek[[#This Row],[Kezdés]],"")</f>
        <v>45853</v>
      </c>
      <c r="D27" s="71">
        <f ca="1">IFERROR(Mérföldkövek[[#This Row],[Befejezés]],"")</f>
        <v>45863</v>
      </c>
      <c r="E27" s="70" t="str">
        <f>IFERROR(Mérföldkövek[[#This Row],[Kockázat]],"")</f>
        <v>Terv szerint</v>
      </c>
      <c r="F27" s="70" t="str">
        <f>IFERROR(Mérföldkövek[[#This Row],[Részleg 02]],"")</f>
        <v>Gyártásvezetés</v>
      </c>
      <c r="G27" s="70" t="str">
        <f>IFERROR(Mérföldkövek[[#This Row],[Részleg 01]],"")</f>
        <v>Összeszerelő</v>
      </c>
      <c r="H27" s="82">
        <f>IFERROR(Mérföldkövek[[#This Row],[Volumen]],"")</f>
        <v>70</v>
      </c>
      <c r="I27" s="70">
        <f>IFERROR(Mérföldkövek[[#This Row],[Humánerő]],"")</f>
        <v>1</v>
      </c>
      <c r="J27" s="80">
        <f>IFERROR(Mérföldkövek[[#This Row],[Egység idő]],"")</f>
        <v>4.1666666666666664E-2</v>
      </c>
      <c r="K27" s="80">
        <f>IFERROR(Mérföldkövek[[#This Row],[Tervezett Munkaidő]],"")</f>
        <v>2.9166666666666665</v>
      </c>
      <c r="L27" s="69" cm="1">
        <f t="array" aca="1" ref="L27" ca="1">IFERROR(IF(AND(INDIRECT("Mérföldkövek[@Kezdés]")&lt;=L$3,L$3&lt;=INDIRECT("Mérföldkövek[@Befejezés]"),NETWORKDAYS(L$3,L$3,0)), INDIRECT("Mérföldkövek[@[Humánerő]]"),0),"")</f>
        <v>0</v>
      </c>
      <c r="M27" s="69" cm="1">
        <f t="array" aca="1" ref="M27" ca="1">IFERROR(IF(AND(INDIRECT("Mérföldkövek[@Kezdés]")&lt;=M$3,M$3&lt;=INDIRECT("Mérföldkövek[@Befejezés]"),NETWORKDAYS(M$3,M$3,0)), INDIRECT("Mérföldkövek[@[Humánerő]]"),0),"")</f>
        <v>0</v>
      </c>
      <c r="N27" s="69" cm="1">
        <f t="array" aca="1" ref="N27" ca="1">IFERROR(IF(AND(INDIRECT("Mérföldkövek[@Kezdés]")&lt;=N$3,N$3&lt;=INDIRECT("Mérföldkövek[@Befejezés]"),NETWORKDAYS(N$3,N$3,0)), INDIRECT("Mérföldkövek[@[Humánerő]]"),0),"")</f>
        <v>0</v>
      </c>
      <c r="O27" s="69" cm="1">
        <f t="array" aca="1" ref="O27" ca="1">IFERROR(IF(AND(INDIRECT("Mérföldkövek[@Kezdés]")&lt;=O$3,O$3&lt;=INDIRECT("Mérföldkövek[@Befejezés]"),NETWORKDAYS(O$3,O$3,0)), INDIRECT("Mérföldkövek[@[Humánerő]]"),0),"")</f>
        <v>0</v>
      </c>
      <c r="P27" s="69" cm="1">
        <f t="array" aca="1" ref="P27" ca="1">IFERROR(IF(AND(INDIRECT("Mérföldkövek[@Kezdés]")&lt;=P$3,P$3&lt;=INDIRECT("Mérföldkövek[@Befejezés]"),NETWORKDAYS(P$3,P$3,0)), INDIRECT("Mérföldkövek[@[Humánerő]]"),0),"")</f>
        <v>0</v>
      </c>
      <c r="Q27" s="69" cm="1">
        <f t="array" aca="1" ref="Q27" ca="1">IFERROR(IF(AND(INDIRECT("Mérföldkövek[@Kezdés]")&lt;=Q$3,Q$3&lt;=INDIRECT("Mérföldkövek[@Befejezés]"),NETWORKDAYS(Q$3,Q$3,0)), INDIRECT("Mérföldkövek[@[Humánerő]]"),0),"")</f>
        <v>0</v>
      </c>
      <c r="R27" s="69" cm="1">
        <f t="array" aca="1" ref="R27" ca="1">IFERROR(IF(AND(INDIRECT("Mérföldkövek[@Kezdés]")&lt;=R$3,R$3&lt;=INDIRECT("Mérföldkövek[@Befejezés]"),NETWORKDAYS(R$3,R$3,0)), INDIRECT("Mérföldkövek[@[Humánerő]]"),0),"")</f>
        <v>0</v>
      </c>
      <c r="S27" s="69" cm="1">
        <f t="array" aca="1" ref="S27" ca="1">IFERROR(IF(AND(INDIRECT("Mérföldkövek[@Kezdés]")&lt;=S$3,S$3&lt;=INDIRECT("Mérföldkövek[@Befejezés]"),NETWORKDAYS(S$3,S$3,0)), INDIRECT("Mérföldkövek[@[Humánerő]]"),0),"")</f>
        <v>0</v>
      </c>
      <c r="T27" s="69" cm="1">
        <f t="array" aca="1" ref="T27" ca="1">IFERROR(IF(AND(INDIRECT("Mérföldkövek[@Kezdés]")&lt;=T$3,T$3&lt;=INDIRECT("Mérföldkövek[@Befejezés]"),NETWORKDAYS(T$3,T$3,0)), INDIRECT("Mérföldkövek[@[Humánerő]]"),0),"")</f>
        <v>0</v>
      </c>
      <c r="U27" s="69" cm="1">
        <f t="array" aca="1" ref="U27" ca="1">IFERROR(IF(AND(INDIRECT("Mérföldkövek[@Kezdés]")&lt;=U$3,U$3&lt;=INDIRECT("Mérföldkövek[@Befejezés]"),NETWORKDAYS(U$3,U$3,0)), INDIRECT("Mérföldkövek[@[Humánerő]]"),0),"")</f>
        <v>0</v>
      </c>
      <c r="V27" s="69" cm="1">
        <f t="array" aca="1" ref="V27" ca="1">IFERROR(IF(AND(INDIRECT("Mérföldkövek[@Kezdés]")&lt;=V$3,V$3&lt;=INDIRECT("Mérföldkövek[@Befejezés]"),NETWORKDAYS(V$3,V$3,0)), INDIRECT("Mérföldkövek[@[Humánerő]]"),0),"")</f>
        <v>0</v>
      </c>
      <c r="W27" s="69" cm="1">
        <f t="array" aca="1" ref="W27" ca="1">IFERROR(IF(AND(INDIRECT("Mérföldkövek[@Kezdés]")&lt;=W$3,W$3&lt;=INDIRECT("Mérföldkövek[@Befejezés]"),NETWORKDAYS(W$3,W$3,0)), INDIRECT("Mérföldkövek[@[Humánerő]]"),0),"")</f>
        <v>0</v>
      </c>
      <c r="X27" s="69" cm="1">
        <f t="array" aca="1" ref="X27" ca="1">IFERROR(IF(AND(INDIRECT("Mérföldkövek[@Kezdés]")&lt;=X$3,X$3&lt;=INDIRECT("Mérföldkövek[@Befejezés]"),NETWORKDAYS(X$3,X$3,0)), INDIRECT("Mérföldkövek[@[Humánerő]]"),0),"")</f>
        <v>0</v>
      </c>
      <c r="Y27" s="69" cm="1">
        <f t="array" aca="1" ref="Y27" ca="1">IFERROR(IF(AND(INDIRECT("Mérföldkövek[@Kezdés]")&lt;=Y$3,Y$3&lt;=INDIRECT("Mérföldkövek[@Befejezés]"),NETWORKDAYS(Y$3,Y$3,0)), INDIRECT("Mérföldkövek[@[Humánerő]]"),0),"")</f>
        <v>0</v>
      </c>
      <c r="Z27" s="69" cm="1">
        <f t="array" aca="1" ref="Z27" ca="1">IFERROR(IF(AND(INDIRECT("Mérföldkövek[@Kezdés]")&lt;=Z$3,Z$3&lt;=INDIRECT("Mérföldkövek[@Befejezés]"),NETWORKDAYS(Z$3,Z$3,0)), INDIRECT("Mérföldkövek[@[Humánerő]]"),0),"")</f>
        <v>0</v>
      </c>
      <c r="AA27" s="69" cm="1">
        <f t="array" aca="1" ref="AA27" ca="1">IFERROR(IF(AND(INDIRECT("Mérföldkövek[@Kezdés]")&lt;=AA$3,AA$3&lt;=INDIRECT("Mérföldkövek[@Befejezés]"),NETWORKDAYS(AA$3,AA$3,0)), INDIRECT("Mérföldkövek[@[Humánerő]]"),0),"")</f>
        <v>0</v>
      </c>
      <c r="AB27" s="69" cm="1">
        <f t="array" aca="1" ref="AB27" ca="1">IFERROR(IF(AND(INDIRECT("Mérföldkövek[@Kezdés]")&lt;=AB$3,AB$3&lt;=INDIRECT("Mérföldkövek[@Befejezés]"),NETWORKDAYS(AB$3,AB$3,0)), INDIRECT("Mérföldkövek[@[Humánerő]]"),0),"")</f>
        <v>0</v>
      </c>
      <c r="AC27" s="69" cm="1">
        <f t="array" aca="1" ref="AC27" ca="1">IFERROR(IF(AND(INDIRECT("Mérföldkövek[@Kezdés]")&lt;=AC$3,AC$3&lt;=INDIRECT("Mérföldkövek[@Befejezés]"),NETWORKDAYS(AC$3,AC$3,0)), INDIRECT("Mérföldkövek[@[Humánerő]]"),0),"")</f>
        <v>0</v>
      </c>
      <c r="AD27" s="69" cm="1">
        <f t="array" aca="1" ref="AD27" ca="1">IFERROR(IF(AND(INDIRECT("Mérföldkövek[@Kezdés]")&lt;=AD$3,AD$3&lt;=INDIRECT("Mérföldkövek[@Befejezés]"),NETWORKDAYS(AD$3,AD$3,0)), INDIRECT("Mérföldkövek[@[Humánerő]]"),0),"")</f>
        <v>0</v>
      </c>
      <c r="AE27" s="69" cm="1">
        <f t="array" aca="1" ref="AE27" ca="1">IFERROR(IF(AND(INDIRECT("Mérföldkövek[@Kezdés]")&lt;=AE$3,AE$3&lt;=INDIRECT("Mérföldkövek[@Befejezés]"),NETWORKDAYS(AE$3,AE$3,0)), INDIRECT("Mérföldkövek[@[Humánerő]]"),0),"")</f>
        <v>0</v>
      </c>
      <c r="AF27" s="69" cm="1">
        <f t="array" aca="1" ref="AF27" ca="1">IFERROR(IF(AND(INDIRECT("Mérföldkövek[@Kezdés]")&lt;=AF$3,AF$3&lt;=INDIRECT("Mérföldkövek[@Befejezés]"),NETWORKDAYS(AF$3,AF$3,0)), INDIRECT("Mérföldkövek[@[Humánerő]]"),0),"")</f>
        <v>0</v>
      </c>
      <c r="AG27" s="69" cm="1">
        <f t="array" aca="1" ref="AG27" ca="1">IFERROR(IF(AND(INDIRECT("Mérföldkövek[@Kezdés]")&lt;=AG$3,AG$3&lt;=INDIRECT("Mérföldkövek[@Befejezés]"),NETWORKDAYS(AG$3,AG$3,0)), INDIRECT("Mérföldkövek[@[Humánerő]]"),0),"")</f>
        <v>0</v>
      </c>
      <c r="AH27" s="69" cm="1">
        <f t="array" aca="1" ref="AH27" ca="1">IFERROR(IF(AND(INDIRECT("Mérföldkövek[@Kezdés]")&lt;=AH$3,AH$3&lt;=INDIRECT("Mérföldkövek[@Befejezés]"),NETWORKDAYS(AH$3,AH$3,0)), INDIRECT("Mérföldkövek[@[Humánerő]]"),0),"")</f>
        <v>0</v>
      </c>
      <c r="AI27" s="69" cm="1">
        <f t="array" aca="1" ref="AI27" ca="1">IFERROR(IF(AND(INDIRECT("Mérföldkövek[@Kezdés]")&lt;=AI$3,AI$3&lt;=INDIRECT("Mérföldkövek[@Befejezés]"),NETWORKDAYS(AI$3,AI$3,0)), INDIRECT("Mérföldkövek[@[Humánerő]]"),0),"")</f>
        <v>0</v>
      </c>
      <c r="AJ27" s="69" cm="1">
        <f t="array" aca="1" ref="AJ27" ca="1">IFERROR(IF(AND(INDIRECT("Mérföldkövek[@Kezdés]")&lt;=AJ$3,AJ$3&lt;=INDIRECT("Mérföldkövek[@Befejezés]"),NETWORKDAYS(AJ$3,AJ$3,0)), INDIRECT("Mérföldkövek[@[Humánerő]]"),0),"")</f>
        <v>0</v>
      </c>
      <c r="AK27" s="69" cm="1">
        <f t="array" aca="1" ref="AK27" ca="1">IFERROR(IF(AND(INDIRECT("Mérföldkövek[@Kezdés]")&lt;=AK$3,AK$3&lt;=INDIRECT("Mérföldkövek[@Befejezés]"),NETWORKDAYS(AK$3,AK$3,0)), INDIRECT("Mérföldkövek[@[Humánerő]]"),0),"")</f>
        <v>0</v>
      </c>
      <c r="AL27" s="69" cm="1">
        <f t="array" aca="1" ref="AL27" ca="1">IFERROR(IF(AND(INDIRECT("Mérföldkövek[@Kezdés]")&lt;=AL$3,AL$3&lt;=INDIRECT("Mérföldkövek[@Befejezés]"),NETWORKDAYS(AL$3,AL$3,0)), INDIRECT("Mérföldkövek[@[Humánerő]]"),0),"")</f>
        <v>0</v>
      </c>
      <c r="AM27" s="69" cm="1">
        <f t="array" aca="1" ref="AM27" ca="1">IFERROR(IF(AND(INDIRECT("Mérföldkövek[@Kezdés]")&lt;=AM$3,AM$3&lt;=INDIRECT("Mérföldkövek[@Befejezés]"),NETWORKDAYS(AM$3,AM$3,0)), INDIRECT("Mérföldkövek[@[Humánerő]]"),0),"")</f>
        <v>0</v>
      </c>
      <c r="AN27" s="69" cm="1">
        <f t="array" aca="1" ref="AN27" ca="1">IFERROR(IF(AND(INDIRECT("Mérföldkövek[@Kezdés]")&lt;=AN$3,AN$3&lt;=INDIRECT("Mérföldkövek[@Befejezés]"),NETWORKDAYS(AN$3,AN$3,0)), INDIRECT("Mérföldkövek[@[Humánerő]]"),0),"")</f>
        <v>0</v>
      </c>
      <c r="AO27" s="69" cm="1">
        <f t="array" aca="1" ref="AO27" ca="1">IFERROR(IF(AND(INDIRECT("Mérföldkövek[@Kezdés]")&lt;=AO$3,AO$3&lt;=INDIRECT("Mérföldkövek[@Befejezés]"),NETWORKDAYS(AO$3,AO$3,0)), INDIRECT("Mérföldkövek[@[Humánerő]]"),0),"")</f>
        <v>0</v>
      </c>
      <c r="AP27" s="69" cm="1">
        <f t="array" aca="1" ref="AP27" ca="1">IFERROR(IF(AND(INDIRECT("Mérföldkövek[@Kezdés]")&lt;=AP$3,AP$3&lt;=INDIRECT("Mérföldkövek[@Befejezés]"),NETWORKDAYS(AP$3,AP$3,0)), INDIRECT("Mérföldkövek[@[Humánerő]]"),0),"")</f>
        <v>1</v>
      </c>
      <c r="AQ27" s="69" cm="1">
        <f t="array" aca="1" ref="AQ27" ca="1">IFERROR(IF(AND(INDIRECT("Mérföldkövek[@Kezdés]")&lt;=AQ$3,AQ$3&lt;=INDIRECT("Mérföldkövek[@Befejezés]"),NETWORKDAYS(AQ$3,AQ$3,0)), INDIRECT("Mérföldkövek[@[Humánerő]]"),0),"")</f>
        <v>1</v>
      </c>
      <c r="AR27" s="69" cm="1">
        <f t="array" aca="1" ref="AR27" ca="1">IFERROR(IF(AND(INDIRECT("Mérföldkövek[@Kezdés]")&lt;=AR$3,AR$3&lt;=INDIRECT("Mérföldkövek[@Befejezés]"),NETWORKDAYS(AR$3,AR$3,0)), INDIRECT("Mérföldkövek[@[Humánerő]]"),0),"")</f>
        <v>1</v>
      </c>
      <c r="AS27" s="69" cm="1">
        <f t="array" aca="1" ref="AS27" ca="1">IFERROR(IF(AND(INDIRECT("Mérföldkövek[@Kezdés]")&lt;=AS$3,AS$3&lt;=INDIRECT("Mérföldkövek[@Befejezés]"),NETWORKDAYS(AS$3,AS$3,0)), INDIRECT("Mérföldkövek[@[Humánerő]]"),0),"")</f>
        <v>1</v>
      </c>
      <c r="AT27" s="69" cm="1">
        <f t="array" aca="1" ref="AT27" ca="1">IFERROR(IF(AND(INDIRECT("Mérföldkövek[@Kezdés]")&lt;=AT$3,AT$3&lt;=INDIRECT("Mérföldkövek[@Befejezés]"),NETWORKDAYS(AT$3,AT$3,0)), INDIRECT("Mérföldkövek[@[Humánerő]]"),0),"")</f>
        <v>0</v>
      </c>
      <c r="AU27" s="69" cm="1">
        <f t="array" aca="1" ref="AU27" ca="1">IFERROR(IF(AND(INDIRECT("Mérföldkövek[@Kezdés]")&lt;=AU$3,AU$3&lt;=INDIRECT("Mérföldkövek[@Befejezés]"),NETWORKDAYS(AU$3,AU$3,0)), INDIRECT("Mérföldkövek[@[Humánerő]]"),0),"")</f>
        <v>0</v>
      </c>
      <c r="AV27" s="69" cm="1">
        <f t="array" aca="1" ref="AV27" ca="1">IFERROR(IF(AND(INDIRECT("Mérföldkövek[@Kezdés]")&lt;=AV$3,AV$3&lt;=INDIRECT("Mérföldkövek[@Befejezés]"),NETWORKDAYS(AV$3,AV$3,0)), INDIRECT("Mérföldkövek[@[Humánerő]]"),0),"")</f>
        <v>1</v>
      </c>
      <c r="AW27" s="69" cm="1">
        <f t="array" aca="1" ref="AW27" ca="1">IFERROR(IF(AND(INDIRECT("Mérföldkövek[@Kezdés]")&lt;=AW$3,AW$3&lt;=INDIRECT("Mérföldkövek[@Befejezés]"),NETWORKDAYS(AW$3,AW$3,0)), INDIRECT("Mérföldkövek[@[Humánerő]]"),0),"")</f>
        <v>1</v>
      </c>
      <c r="AX27" s="69" cm="1">
        <f t="array" aca="1" ref="AX27" ca="1">IFERROR(IF(AND(INDIRECT("Mérföldkövek[@Kezdés]")&lt;=AX$3,AX$3&lt;=INDIRECT("Mérföldkövek[@Befejezés]"),NETWORKDAYS(AX$3,AX$3,0)), INDIRECT("Mérföldkövek[@[Humánerő]]"),0),"")</f>
        <v>1</v>
      </c>
      <c r="AY27" s="69" cm="1">
        <f t="array" aca="1" ref="AY27" ca="1">IFERROR(IF(AND(INDIRECT("Mérföldkövek[@Kezdés]")&lt;=AY$3,AY$3&lt;=INDIRECT("Mérföldkövek[@Befejezés]"),NETWORKDAYS(AY$3,AY$3,0)), INDIRECT("Mérföldkövek[@[Humánerő]]"),0),"")</f>
        <v>1</v>
      </c>
      <c r="AZ27" s="69" cm="1">
        <f t="array" aca="1" ref="AZ27" ca="1">IFERROR(IF(AND(INDIRECT("Mérföldkövek[@Kezdés]")&lt;=AZ$3,AZ$3&lt;=INDIRECT("Mérföldkövek[@Befejezés]"),NETWORKDAYS(AZ$3,AZ$3,0)), INDIRECT("Mérföldkövek[@[Humánerő]]"),0),"")</f>
        <v>1</v>
      </c>
      <c r="BA27" s="69" cm="1">
        <f t="array" aca="1" ref="BA27" ca="1">IFERROR(IF(AND(INDIRECT("Mérföldkövek[@Kezdés]")&lt;=BA$3,BA$3&lt;=INDIRECT("Mérföldkövek[@Befejezés]"),NETWORKDAYS(BA$3,BA$3,0)), INDIRECT("Mérföldkövek[@[Humánerő]]"),0),"")</f>
        <v>0</v>
      </c>
    </row>
    <row r="28" spans="1:53" x14ac:dyDescent="0.3">
      <c r="A28" s="78" t="str">
        <f>IFERROR(Mérföldkövek[[#This Row],[Feladat ID]],"")</f>
        <v>-</v>
      </c>
      <c r="B28" s="70" t="str">
        <f>IFERROR(Mérföldkövek[[#This Row],[Feladat leírás]],"")</f>
        <v/>
      </c>
      <c r="C28" s="71" t="str">
        <f ca="1">IFERROR(Mérföldkövek[[#This Row],[Kezdés]],"")</f>
        <v/>
      </c>
      <c r="D28" s="71" t="str">
        <f ca="1">IFERROR(Mérföldkövek[[#This Row],[Befejezés]],"")</f>
        <v/>
      </c>
      <c r="E28" s="70" t="str">
        <f>IFERROR(Mérföldkövek[[#This Row],[Kockázat]],"")</f>
        <v/>
      </c>
      <c r="F28" s="70" t="str">
        <f>IFERROR(Mérföldkövek[[#This Row],[Részleg 02]],"")</f>
        <v/>
      </c>
      <c r="G28" s="70" t="str">
        <f>IFERROR(Mérföldkövek[[#This Row],[Részleg 01]],"")</f>
        <v/>
      </c>
      <c r="H28" s="82" t="str">
        <f>IFERROR(Mérföldkövek[[#This Row],[Volumen]],"")</f>
        <v/>
      </c>
      <c r="I28" s="70" t="str">
        <f>IFERROR(Mérföldkövek[[#This Row],[Humánerő]],"")</f>
        <v/>
      </c>
      <c r="J28" s="80" t="str">
        <f>IFERROR(Mérföldkövek[[#This Row],[Egység idő]],"")</f>
        <v/>
      </c>
      <c r="K28" s="80">
        <f>IFERROR(Mérföldkövek[[#This Row],[Tervezett Munkaidő]],"")</f>
        <v>0</v>
      </c>
      <c r="L28" s="69" t="str" cm="1">
        <f t="array" aca="1" ref="L28" ca="1">IFERROR(IF(AND(INDIRECT("Mérföldkövek[@Kezdés]")&lt;=L$3,L$3&lt;=INDIRECT("Mérföldkövek[@Befejezés]"),NETWORKDAYS(L$3,L$3,0)), INDIRECT("Mérföldkövek[@[Humánerő]]"),0),"")</f>
        <v/>
      </c>
      <c r="M28" s="69" t="str" cm="1">
        <f t="array" aca="1" ref="M28" ca="1">IFERROR(IF(AND(INDIRECT("Mérföldkövek[@Kezdés]")&lt;=M$3,M$3&lt;=INDIRECT("Mérföldkövek[@Befejezés]"),NETWORKDAYS(M$3,M$3,0)), INDIRECT("Mérföldkövek[@[Humánerő]]"),0),"")</f>
        <v/>
      </c>
      <c r="N28" s="69" t="str" cm="1">
        <f t="array" aca="1" ref="N28" ca="1">IFERROR(IF(AND(INDIRECT("Mérföldkövek[@Kezdés]")&lt;=N$3,N$3&lt;=INDIRECT("Mérföldkövek[@Befejezés]"),NETWORKDAYS(N$3,N$3,0)), INDIRECT("Mérföldkövek[@[Humánerő]]"),0),"")</f>
        <v/>
      </c>
      <c r="O28" s="69" t="str" cm="1">
        <f t="array" aca="1" ref="O28" ca="1">IFERROR(IF(AND(INDIRECT("Mérföldkövek[@Kezdés]")&lt;=O$3,O$3&lt;=INDIRECT("Mérföldkövek[@Befejezés]"),NETWORKDAYS(O$3,O$3,0)), INDIRECT("Mérföldkövek[@[Humánerő]]"),0),"")</f>
        <v/>
      </c>
      <c r="P28" s="69" t="str" cm="1">
        <f t="array" aca="1" ref="P28" ca="1">IFERROR(IF(AND(INDIRECT("Mérföldkövek[@Kezdés]")&lt;=P$3,P$3&lt;=INDIRECT("Mérföldkövek[@Befejezés]"),NETWORKDAYS(P$3,P$3,0)), INDIRECT("Mérföldkövek[@[Humánerő]]"),0),"")</f>
        <v/>
      </c>
      <c r="Q28" s="69" t="str" cm="1">
        <f t="array" aca="1" ref="Q28" ca="1">IFERROR(IF(AND(INDIRECT("Mérföldkövek[@Kezdés]")&lt;=Q$3,Q$3&lt;=INDIRECT("Mérföldkövek[@Befejezés]"),NETWORKDAYS(Q$3,Q$3,0)), INDIRECT("Mérföldkövek[@[Humánerő]]"),0),"")</f>
        <v/>
      </c>
      <c r="R28" s="69" t="str" cm="1">
        <f t="array" aca="1" ref="R28" ca="1">IFERROR(IF(AND(INDIRECT("Mérföldkövek[@Kezdés]")&lt;=R$3,R$3&lt;=INDIRECT("Mérföldkövek[@Befejezés]"),NETWORKDAYS(R$3,R$3,0)), INDIRECT("Mérföldkövek[@[Humánerő]]"),0),"")</f>
        <v/>
      </c>
      <c r="S28" s="69" t="str" cm="1">
        <f t="array" aca="1" ref="S28" ca="1">IFERROR(IF(AND(INDIRECT("Mérföldkövek[@Kezdés]")&lt;=S$3,S$3&lt;=INDIRECT("Mérföldkövek[@Befejezés]"),NETWORKDAYS(S$3,S$3,0)), INDIRECT("Mérföldkövek[@[Humánerő]]"),0),"")</f>
        <v/>
      </c>
      <c r="T28" s="69" t="str" cm="1">
        <f t="array" aca="1" ref="T28" ca="1">IFERROR(IF(AND(INDIRECT("Mérföldkövek[@Kezdés]")&lt;=T$3,T$3&lt;=INDIRECT("Mérföldkövek[@Befejezés]"),NETWORKDAYS(T$3,T$3,0)), INDIRECT("Mérföldkövek[@[Humánerő]]"),0),"")</f>
        <v/>
      </c>
      <c r="U28" s="69" t="str" cm="1">
        <f t="array" aca="1" ref="U28" ca="1">IFERROR(IF(AND(INDIRECT("Mérföldkövek[@Kezdés]")&lt;=U$3,U$3&lt;=INDIRECT("Mérföldkövek[@Befejezés]"),NETWORKDAYS(U$3,U$3,0)), INDIRECT("Mérföldkövek[@[Humánerő]]"),0),"")</f>
        <v/>
      </c>
      <c r="V28" s="69" t="str" cm="1">
        <f t="array" aca="1" ref="V28" ca="1">IFERROR(IF(AND(INDIRECT("Mérföldkövek[@Kezdés]")&lt;=V$3,V$3&lt;=INDIRECT("Mérföldkövek[@Befejezés]"),NETWORKDAYS(V$3,V$3,0)), INDIRECT("Mérföldkövek[@[Humánerő]]"),0),"")</f>
        <v/>
      </c>
      <c r="W28" s="69" t="str" cm="1">
        <f t="array" aca="1" ref="W28" ca="1">IFERROR(IF(AND(INDIRECT("Mérföldkövek[@Kezdés]")&lt;=W$3,W$3&lt;=INDIRECT("Mérföldkövek[@Befejezés]"),NETWORKDAYS(W$3,W$3,0)), INDIRECT("Mérföldkövek[@[Humánerő]]"),0),"")</f>
        <v/>
      </c>
      <c r="X28" s="69" t="str" cm="1">
        <f t="array" aca="1" ref="X28" ca="1">IFERROR(IF(AND(INDIRECT("Mérföldkövek[@Kezdés]")&lt;=X$3,X$3&lt;=INDIRECT("Mérföldkövek[@Befejezés]"),NETWORKDAYS(X$3,X$3,0)), INDIRECT("Mérföldkövek[@[Humánerő]]"),0),"")</f>
        <v/>
      </c>
      <c r="Y28" s="69" t="str" cm="1">
        <f t="array" aca="1" ref="Y28" ca="1">IFERROR(IF(AND(INDIRECT("Mérföldkövek[@Kezdés]")&lt;=Y$3,Y$3&lt;=INDIRECT("Mérföldkövek[@Befejezés]"),NETWORKDAYS(Y$3,Y$3,0)), INDIRECT("Mérföldkövek[@[Humánerő]]"),0),"")</f>
        <v/>
      </c>
      <c r="Z28" s="69" t="str" cm="1">
        <f t="array" aca="1" ref="Z28" ca="1">IFERROR(IF(AND(INDIRECT("Mérföldkövek[@Kezdés]")&lt;=Z$3,Z$3&lt;=INDIRECT("Mérföldkövek[@Befejezés]"),NETWORKDAYS(Z$3,Z$3,0)), INDIRECT("Mérföldkövek[@[Humánerő]]"),0),"")</f>
        <v/>
      </c>
      <c r="AA28" s="69" t="str" cm="1">
        <f t="array" aca="1" ref="AA28" ca="1">IFERROR(IF(AND(INDIRECT("Mérföldkövek[@Kezdés]")&lt;=AA$3,AA$3&lt;=INDIRECT("Mérföldkövek[@Befejezés]"),NETWORKDAYS(AA$3,AA$3,0)), INDIRECT("Mérföldkövek[@[Humánerő]]"),0),"")</f>
        <v/>
      </c>
      <c r="AB28" s="69" t="str" cm="1">
        <f t="array" aca="1" ref="AB28" ca="1">IFERROR(IF(AND(INDIRECT("Mérföldkövek[@Kezdés]")&lt;=AB$3,AB$3&lt;=INDIRECT("Mérföldkövek[@Befejezés]"),NETWORKDAYS(AB$3,AB$3,0)), INDIRECT("Mérföldkövek[@[Humánerő]]"),0),"")</f>
        <v/>
      </c>
      <c r="AC28" s="69" t="str" cm="1">
        <f t="array" aca="1" ref="AC28" ca="1">IFERROR(IF(AND(INDIRECT("Mérföldkövek[@Kezdés]")&lt;=AC$3,AC$3&lt;=INDIRECT("Mérföldkövek[@Befejezés]"),NETWORKDAYS(AC$3,AC$3,0)), INDIRECT("Mérföldkövek[@[Humánerő]]"),0),"")</f>
        <v/>
      </c>
      <c r="AD28" s="69" t="str" cm="1">
        <f t="array" aca="1" ref="AD28" ca="1">IFERROR(IF(AND(INDIRECT("Mérföldkövek[@Kezdés]")&lt;=AD$3,AD$3&lt;=INDIRECT("Mérföldkövek[@Befejezés]"),NETWORKDAYS(AD$3,AD$3,0)), INDIRECT("Mérföldkövek[@[Humánerő]]"),0),"")</f>
        <v/>
      </c>
      <c r="AE28" s="69" t="str" cm="1">
        <f t="array" aca="1" ref="AE28" ca="1">IFERROR(IF(AND(INDIRECT("Mérföldkövek[@Kezdés]")&lt;=AE$3,AE$3&lt;=INDIRECT("Mérföldkövek[@Befejezés]"),NETWORKDAYS(AE$3,AE$3,0)), INDIRECT("Mérföldkövek[@[Humánerő]]"),0),"")</f>
        <v/>
      </c>
      <c r="AF28" s="69" t="str" cm="1">
        <f t="array" aca="1" ref="AF28" ca="1">IFERROR(IF(AND(INDIRECT("Mérföldkövek[@Kezdés]")&lt;=AF$3,AF$3&lt;=INDIRECT("Mérföldkövek[@Befejezés]"),NETWORKDAYS(AF$3,AF$3,0)), INDIRECT("Mérföldkövek[@[Humánerő]]"),0),"")</f>
        <v/>
      </c>
      <c r="AG28" s="69" t="str" cm="1">
        <f t="array" aca="1" ref="AG28" ca="1">IFERROR(IF(AND(INDIRECT("Mérföldkövek[@Kezdés]")&lt;=AG$3,AG$3&lt;=INDIRECT("Mérföldkövek[@Befejezés]"),NETWORKDAYS(AG$3,AG$3,0)), INDIRECT("Mérföldkövek[@[Humánerő]]"),0),"")</f>
        <v/>
      </c>
      <c r="AH28" s="69" t="str" cm="1">
        <f t="array" aca="1" ref="AH28" ca="1">IFERROR(IF(AND(INDIRECT("Mérföldkövek[@Kezdés]")&lt;=AH$3,AH$3&lt;=INDIRECT("Mérföldkövek[@Befejezés]"),NETWORKDAYS(AH$3,AH$3,0)), INDIRECT("Mérföldkövek[@[Humánerő]]"),0),"")</f>
        <v/>
      </c>
      <c r="AI28" s="69" t="str" cm="1">
        <f t="array" aca="1" ref="AI28" ca="1">IFERROR(IF(AND(INDIRECT("Mérföldkövek[@Kezdés]")&lt;=AI$3,AI$3&lt;=INDIRECT("Mérföldkövek[@Befejezés]"),NETWORKDAYS(AI$3,AI$3,0)), INDIRECT("Mérföldkövek[@[Humánerő]]"),0),"")</f>
        <v/>
      </c>
      <c r="AJ28" s="69" t="str" cm="1">
        <f t="array" aca="1" ref="AJ28" ca="1">IFERROR(IF(AND(INDIRECT("Mérföldkövek[@Kezdés]")&lt;=AJ$3,AJ$3&lt;=INDIRECT("Mérföldkövek[@Befejezés]"),NETWORKDAYS(AJ$3,AJ$3,0)), INDIRECT("Mérföldkövek[@[Humánerő]]"),0),"")</f>
        <v/>
      </c>
      <c r="AK28" s="69" t="str" cm="1">
        <f t="array" aca="1" ref="AK28" ca="1">IFERROR(IF(AND(INDIRECT("Mérföldkövek[@Kezdés]")&lt;=AK$3,AK$3&lt;=INDIRECT("Mérföldkövek[@Befejezés]"),NETWORKDAYS(AK$3,AK$3,0)), INDIRECT("Mérföldkövek[@[Humánerő]]"),0),"")</f>
        <v/>
      </c>
      <c r="AL28" s="69" t="str" cm="1">
        <f t="array" aca="1" ref="AL28" ca="1">IFERROR(IF(AND(INDIRECT("Mérföldkövek[@Kezdés]")&lt;=AL$3,AL$3&lt;=INDIRECT("Mérföldkövek[@Befejezés]"),NETWORKDAYS(AL$3,AL$3,0)), INDIRECT("Mérföldkövek[@[Humánerő]]"),0),"")</f>
        <v/>
      </c>
      <c r="AM28" s="69" t="str" cm="1">
        <f t="array" aca="1" ref="AM28" ca="1">IFERROR(IF(AND(INDIRECT("Mérföldkövek[@Kezdés]")&lt;=AM$3,AM$3&lt;=INDIRECT("Mérföldkövek[@Befejezés]"),NETWORKDAYS(AM$3,AM$3,0)), INDIRECT("Mérföldkövek[@[Humánerő]]"),0),"")</f>
        <v/>
      </c>
      <c r="AN28" s="69" t="str" cm="1">
        <f t="array" aca="1" ref="AN28" ca="1">IFERROR(IF(AND(INDIRECT("Mérföldkövek[@Kezdés]")&lt;=AN$3,AN$3&lt;=INDIRECT("Mérföldkövek[@Befejezés]"),NETWORKDAYS(AN$3,AN$3,0)), INDIRECT("Mérföldkövek[@[Humánerő]]"),0),"")</f>
        <v/>
      </c>
      <c r="AO28" s="69" t="str" cm="1">
        <f t="array" aca="1" ref="AO28" ca="1">IFERROR(IF(AND(INDIRECT("Mérföldkövek[@Kezdés]")&lt;=AO$3,AO$3&lt;=INDIRECT("Mérföldkövek[@Befejezés]"),NETWORKDAYS(AO$3,AO$3,0)), INDIRECT("Mérföldkövek[@[Humánerő]]"),0),"")</f>
        <v/>
      </c>
      <c r="AP28" s="69" t="str" cm="1">
        <f t="array" aca="1" ref="AP28" ca="1">IFERROR(IF(AND(INDIRECT("Mérföldkövek[@Kezdés]")&lt;=AP$3,AP$3&lt;=INDIRECT("Mérföldkövek[@Befejezés]"),NETWORKDAYS(AP$3,AP$3,0)), INDIRECT("Mérföldkövek[@[Humánerő]]"),0),"")</f>
        <v/>
      </c>
      <c r="AQ28" s="69" t="str" cm="1">
        <f t="array" aca="1" ref="AQ28" ca="1">IFERROR(IF(AND(INDIRECT("Mérföldkövek[@Kezdés]")&lt;=AQ$3,AQ$3&lt;=INDIRECT("Mérföldkövek[@Befejezés]"),NETWORKDAYS(AQ$3,AQ$3,0)), INDIRECT("Mérföldkövek[@[Humánerő]]"),0),"")</f>
        <v/>
      </c>
      <c r="AR28" s="69" t="str" cm="1">
        <f t="array" aca="1" ref="AR28" ca="1">IFERROR(IF(AND(INDIRECT("Mérföldkövek[@Kezdés]")&lt;=AR$3,AR$3&lt;=INDIRECT("Mérföldkövek[@Befejezés]"),NETWORKDAYS(AR$3,AR$3,0)), INDIRECT("Mérföldkövek[@[Humánerő]]"),0),"")</f>
        <v/>
      </c>
      <c r="AS28" s="69" t="str" cm="1">
        <f t="array" aca="1" ref="AS28" ca="1">IFERROR(IF(AND(INDIRECT("Mérföldkövek[@Kezdés]")&lt;=AS$3,AS$3&lt;=INDIRECT("Mérföldkövek[@Befejezés]"),NETWORKDAYS(AS$3,AS$3,0)), INDIRECT("Mérföldkövek[@[Humánerő]]"),0),"")</f>
        <v/>
      </c>
      <c r="AT28" s="69" t="str" cm="1">
        <f t="array" aca="1" ref="AT28" ca="1">IFERROR(IF(AND(INDIRECT("Mérföldkövek[@Kezdés]")&lt;=AT$3,AT$3&lt;=INDIRECT("Mérföldkövek[@Befejezés]"),NETWORKDAYS(AT$3,AT$3,0)), INDIRECT("Mérföldkövek[@[Humánerő]]"),0),"")</f>
        <v/>
      </c>
      <c r="AU28" s="69" t="str" cm="1">
        <f t="array" aca="1" ref="AU28" ca="1">IFERROR(IF(AND(INDIRECT("Mérföldkövek[@Kezdés]")&lt;=AU$3,AU$3&lt;=INDIRECT("Mérföldkövek[@Befejezés]"),NETWORKDAYS(AU$3,AU$3,0)), INDIRECT("Mérföldkövek[@[Humánerő]]"),0),"")</f>
        <v/>
      </c>
      <c r="AV28" s="69" t="str" cm="1">
        <f t="array" aca="1" ref="AV28" ca="1">IFERROR(IF(AND(INDIRECT("Mérföldkövek[@Kezdés]")&lt;=AV$3,AV$3&lt;=INDIRECT("Mérföldkövek[@Befejezés]"),NETWORKDAYS(AV$3,AV$3,0)), INDIRECT("Mérföldkövek[@[Humánerő]]"),0),"")</f>
        <v/>
      </c>
      <c r="AW28" s="69" t="str" cm="1">
        <f t="array" aca="1" ref="AW28" ca="1">IFERROR(IF(AND(INDIRECT("Mérföldkövek[@Kezdés]")&lt;=AW$3,AW$3&lt;=INDIRECT("Mérföldkövek[@Befejezés]"),NETWORKDAYS(AW$3,AW$3,0)), INDIRECT("Mérföldkövek[@[Humánerő]]"),0),"")</f>
        <v/>
      </c>
      <c r="AX28" s="69" t="str" cm="1">
        <f t="array" aca="1" ref="AX28" ca="1">IFERROR(IF(AND(INDIRECT("Mérföldkövek[@Kezdés]")&lt;=AX$3,AX$3&lt;=INDIRECT("Mérföldkövek[@Befejezés]"),NETWORKDAYS(AX$3,AX$3,0)), INDIRECT("Mérföldkövek[@[Humánerő]]"),0),"")</f>
        <v/>
      </c>
      <c r="AY28" s="69" t="str" cm="1">
        <f t="array" aca="1" ref="AY28" ca="1">IFERROR(IF(AND(INDIRECT("Mérföldkövek[@Kezdés]")&lt;=AY$3,AY$3&lt;=INDIRECT("Mérföldkövek[@Befejezés]"),NETWORKDAYS(AY$3,AY$3,0)), INDIRECT("Mérföldkövek[@[Humánerő]]"),0),"")</f>
        <v/>
      </c>
      <c r="AZ28" s="69" t="str" cm="1">
        <f t="array" aca="1" ref="AZ28" ca="1">IFERROR(IF(AND(INDIRECT("Mérföldkövek[@Kezdés]")&lt;=AZ$3,AZ$3&lt;=INDIRECT("Mérföldkövek[@Befejezés]"),NETWORKDAYS(AZ$3,AZ$3,0)), INDIRECT("Mérföldkövek[@[Humánerő]]"),0),"")</f>
        <v/>
      </c>
      <c r="BA28" s="69" t="str" cm="1">
        <f t="array" aca="1" ref="BA28" ca="1">IFERROR(IF(AND(INDIRECT("Mérföldkövek[@Kezdés]")&lt;=BA$3,BA$3&lt;=INDIRECT("Mérföldkövek[@Befejezés]"),NETWORKDAYS(BA$3,BA$3,0)), INDIRECT("Mérföldkövek[@[Humánerő]]"),0),"")</f>
        <v/>
      </c>
    </row>
    <row r="29" spans="1:53" x14ac:dyDescent="0.3">
      <c r="A29" s="78" t="str">
        <f>IFERROR(Mérföldkövek[[#This Row],[Feladat ID]],"")</f>
        <v>-</v>
      </c>
      <c r="B29" s="70" t="str">
        <f>IFERROR(Mérföldkövek[[#This Row],[Feladat leírás]],"")</f>
        <v/>
      </c>
      <c r="C29" s="71" t="str">
        <f ca="1">IFERROR(Mérföldkövek[[#This Row],[Kezdés]],"")</f>
        <v/>
      </c>
      <c r="D29" s="71" t="str">
        <f ca="1">IFERROR(Mérföldkövek[[#This Row],[Befejezés]],"")</f>
        <v/>
      </c>
      <c r="E29" s="70" t="str">
        <f>IFERROR(Mérföldkövek[[#This Row],[Kockázat]],"")</f>
        <v/>
      </c>
      <c r="F29" s="70" t="str">
        <f>IFERROR(Mérföldkövek[[#This Row],[Részleg 02]],"")</f>
        <v/>
      </c>
      <c r="G29" s="70" t="str">
        <f>IFERROR(Mérföldkövek[[#This Row],[Részleg 01]],"")</f>
        <v/>
      </c>
      <c r="H29" s="82" t="str">
        <f>IFERROR(Mérföldkövek[[#This Row],[Volumen]],"")</f>
        <v/>
      </c>
      <c r="I29" s="70" t="str">
        <f>IFERROR(Mérföldkövek[[#This Row],[Humánerő]],"")</f>
        <v/>
      </c>
      <c r="J29" s="80" t="str">
        <f>IFERROR(Mérföldkövek[[#This Row],[Egység idő]],"")</f>
        <v/>
      </c>
      <c r="K29" s="80">
        <f>IFERROR(Mérföldkövek[[#This Row],[Tervezett Munkaidő]],"")</f>
        <v>0</v>
      </c>
      <c r="L29" s="69" t="str" cm="1">
        <f t="array" aca="1" ref="L29" ca="1">IFERROR(IF(AND(INDIRECT("Mérföldkövek[@Kezdés]")&lt;=L$3,L$3&lt;=INDIRECT("Mérföldkövek[@Befejezés]"),NETWORKDAYS(L$3,L$3,0)), INDIRECT("Mérföldkövek[@[Humánerő]]"),0),"")</f>
        <v/>
      </c>
      <c r="M29" s="69" t="str" cm="1">
        <f t="array" aca="1" ref="M29" ca="1">IFERROR(IF(AND(INDIRECT("Mérföldkövek[@Kezdés]")&lt;=M$3,M$3&lt;=INDIRECT("Mérföldkövek[@Befejezés]"),NETWORKDAYS(M$3,M$3,0)), INDIRECT("Mérföldkövek[@[Humánerő]]"),0),"")</f>
        <v/>
      </c>
      <c r="N29" s="69" t="str" cm="1">
        <f t="array" aca="1" ref="N29" ca="1">IFERROR(IF(AND(INDIRECT("Mérföldkövek[@Kezdés]")&lt;=N$3,N$3&lt;=INDIRECT("Mérföldkövek[@Befejezés]"),NETWORKDAYS(N$3,N$3,0)), INDIRECT("Mérföldkövek[@[Humánerő]]"),0),"")</f>
        <v/>
      </c>
      <c r="O29" s="69" t="str" cm="1">
        <f t="array" aca="1" ref="O29" ca="1">IFERROR(IF(AND(INDIRECT("Mérföldkövek[@Kezdés]")&lt;=O$3,O$3&lt;=INDIRECT("Mérföldkövek[@Befejezés]"),NETWORKDAYS(O$3,O$3,0)), INDIRECT("Mérföldkövek[@[Humánerő]]"),0),"")</f>
        <v/>
      </c>
      <c r="P29" s="69" t="str" cm="1">
        <f t="array" aca="1" ref="P29" ca="1">IFERROR(IF(AND(INDIRECT("Mérföldkövek[@Kezdés]")&lt;=P$3,P$3&lt;=INDIRECT("Mérföldkövek[@Befejezés]"),NETWORKDAYS(P$3,P$3,0)), INDIRECT("Mérföldkövek[@[Humánerő]]"),0),"")</f>
        <v/>
      </c>
      <c r="Q29" s="69" t="str" cm="1">
        <f t="array" aca="1" ref="Q29" ca="1">IFERROR(IF(AND(INDIRECT("Mérföldkövek[@Kezdés]")&lt;=Q$3,Q$3&lt;=INDIRECT("Mérföldkövek[@Befejezés]"),NETWORKDAYS(Q$3,Q$3,0)), INDIRECT("Mérföldkövek[@[Humánerő]]"),0),"")</f>
        <v/>
      </c>
      <c r="R29" s="69" t="str" cm="1">
        <f t="array" aca="1" ref="R29" ca="1">IFERROR(IF(AND(INDIRECT("Mérföldkövek[@Kezdés]")&lt;=R$3,R$3&lt;=INDIRECT("Mérföldkövek[@Befejezés]"),NETWORKDAYS(R$3,R$3,0)), INDIRECT("Mérföldkövek[@[Humánerő]]"),0),"")</f>
        <v/>
      </c>
      <c r="S29" s="69" t="str" cm="1">
        <f t="array" aca="1" ref="S29" ca="1">IFERROR(IF(AND(INDIRECT("Mérföldkövek[@Kezdés]")&lt;=S$3,S$3&lt;=INDIRECT("Mérföldkövek[@Befejezés]"),NETWORKDAYS(S$3,S$3,0)), INDIRECT("Mérföldkövek[@[Humánerő]]"),0),"")</f>
        <v/>
      </c>
      <c r="T29" s="69" t="str" cm="1">
        <f t="array" aca="1" ref="T29" ca="1">IFERROR(IF(AND(INDIRECT("Mérföldkövek[@Kezdés]")&lt;=T$3,T$3&lt;=INDIRECT("Mérföldkövek[@Befejezés]"),NETWORKDAYS(T$3,T$3,0)), INDIRECT("Mérföldkövek[@[Humánerő]]"),0),"")</f>
        <v/>
      </c>
      <c r="U29" s="69" t="str" cm="1">
        <f t="array" aca="1" ref="U29" ca="1">IFERROR(IF(AND(INDIRECT("Mérföldkövek[@Kezdés]")&lt;=U$3,U$3&lt;=INDIRECT("Mérföldkövek[@Befejezés]"),NETWORKDAYS(U$3,U$3,0)), INDIRECT("Mérföldkövek[@[Humánerő]]"),0),"")</f>
        <v/>
      </c>
      <c r="V29" s="69" t="str" cm="1">
        <f t="array" aca="1" ref="V29" ca="1">IFERROR(IF(AND(INDIRECT("Mérföldkövek[@Kezdés]")&lt;=V$3,V$3&lt;=INDIRECT("Mérföldkövek[@Befejezés]"),NETWORKDAYS(V$3,V$3,0)), INDIRECT("Mérföldkövek[@[Humánerő]]"),0),"")</f>
        <v/>
      </c>
      <c r="W29" s="69" t="str" cm="1">
        <f t="array" aca="1" ref="W29" ca="1">IFERROR(IF(AND(INDIRECT("Mérföldkövek[@Kezdés]")&lt;=W$3,W$3&lt;=INDIRECT("Mérföldkövek[@Befejezés]"),NETWORKDAYS(W$3,W$3,0)), INDIRECT("Mérföldkövek[@[Humánerő]]"),0),"")</f>
        <v/>
      </c>
      <c r="X29" s="69" t="str" cm="1">
        <f t="array" aca="1" ref="X29" ca="1">IFERROR(IF(AND(INDIRECT("Mérföldkövek[@Kezdés]")&lt;=X$3,X$3&lt;=INDIRECT("Mérföldkövek[@Befejezés]"),NETWORKDAYS(X$3,X$3,0)), INDIRECT("Mérföldkövek[@[Humánerő]]"),0),"")</f>
        <v/>
      </c>
      <c r="Y29" s="69" t="str" cm="1">
        <f t="array" aca="1" ref="Y29" ca="1">IFERROR(IF(AND(INDIRECT("Mérföldkövek[@Kezdés]")&lt;=Y$3,Y$3&lt;=INDIRECT("Mérföldkövek[@Befejezés]"),NETWORKDAYS(Y$3,Y$3,0)), INDIRECT("Mérföldkövek[@[Humánerő]]"),0),"")</f>
        <v/>
      </c>
      <c r="Z29" s="69" t="str" cm="1">
        <f t="array" aca="1" ref="Z29" ca="1">IFERROR(IF(AND(INDIRECT("Mérföldkövek[@Kezdés]")&lt;=Z$3,Z$3&lt;=INDIRECT("Mérföldkövek[@Befejezés]"),NETWORKDAYS(Z$3,Z$3,0)), INDIRECT("Mérföldkövek[@[Humánerő]]"),0),"")</f>
        <v/>
      </c>
      <c r="AA29" s="69" t="str" cm="1">
        <f t="array" aca="1" ref="AA29" ca="1">IFERROR(IF(AND(INDIRECT("Mérföldkövek[@Kezdés]")&lt;=AA$3,AA$3&lt;=INDIRECT("Mérföldkövek[@Befejezés]"),NETWORKDAYS(AA$3,AA$3,0)), INDIRECT("Mérföldkövek[@[Humánerő]]"),0),"")</f>
        <v/>
      </c>
      <c r="AB29" s="69" t="str" cm="1">
        <f t="array" aca="1" ref="AB29" ca="1">IFERROR(IF(AND(INDIRECT("Mérföldkövek[@Kezdés]")&lt;=AB$3,AB$3&lt;=INDIRECT("Mérföldkövek[@Befejezés]"),NETWORKDAYS(AB$3,AB$3,0)), INDIRECT("Mérföldkövek[@[Humánerő]]"),0),"")</f>
        <v/>
      </c>
      <c r="AC29" s="69" t="str" cm="1">
        <f t="array" aca="1" ref="AC29" ca="1">IFERROR(IF(AND(INDIRECT("Mérföldkövek[@Kezdés]")&lt;=AC$3,AC$3&lt;=INDIRECT("Mérföldkövek[@Befejezés]"),NETWORKDAYS(AC$3,AC$3,0)), INDIRECT("Mérföldkövek[@[Humánerő]]"),0),"")</f>
        <v/>
      </c>
      <c r="AD29" s="69" t="str" cm="1">
        <f t="array" aca="1" ref="AD29" ca="1">IFERROR(IF(AND(INDIRECT("Mérföldkövek[@Kezdés]")&lt;=AD$3,AD$3&lt;=INDIRECT("Mérföldkövek[@Befejezés]"),NETWORKDAYS(AD$3,AD$3,0)), INDIRECT("Mérföldkövek[@[Humánerő]]"),0),"")</f>
        <v/>
      </c>
      <c r="AE29" s="69" t="str" cm="1">
        <f t="array" aca="1" ref="AE29" ca="1">IFERROR(IF(AND(INDIRECT("Mérföldkövek[@Kezdés]")&lt;=AE$3,AE$3&lt;=INDIRECT("Mérföldkövek[@Befejezés]"),NETWORKDAYS(AE$3,AE$3,0)), INDIRECT("Mérföldkövek[@[Humánerő]]"),0),"")</f>
        <v/>
      </c>
      <c r="AF29" s="69" t="str" cm="1">
        <f t="array" aca="1" ref="AF29" ca="1">IFERROR(IF(AND(INDIRECT("Mérföldkövek[@Kezdés]")&lt;=AF$3,AF$3&lt;=INDIRECT("Mérföldkövek[@Befejezés]"),NETWORKDAYS(AF$3,AF$3,0)), INDIRECT("Mérföldkövek[@[Humánerő]]"),0),"")</f>
        <v/>
      </c>
      <c r="AG29" s="69" t="str" cm="1">
        <f t="array" aca="1" ref="AG29" ca="1">IFERROR(IF(AND(INDIRECT("Mérföldkövek[@Kezdés]")&lt;=AG$3,AG$3&lt;=INDIRECT("Mérföldkövek[@Befejezés]"),NETWORKDAYS(AG$3,AG$3,0)), INDIRECT("Mérföldkövek[@[Humánerő]]"),0),"")</f>
        <v/>
      </c>
      <c r="AH29" s="69" t="str" cm="1">
        <f t="array" aca="1" ref="AH29" ca="1">IFERROR(IF(AND(INDIRECT("Mérföldkövek[@Kezdés]")&lt;=AH$3,AH$3&lt;=INDIRECT("Mérföldkövek[@Befejezés]"),NETWORKDAYS(AH$3,AH$3,0)), INDIRECT("Mérföldkövek[@[Humánerő]]"),0),"")</f>
        <v/>
      </c>
      <c r="AI29" s="69" t="str" cm="1">
        <f t="array" aca="1" ref="AI29" ca="1">IFERROR(IF(AND(INDIRECT("Mérföldkövek[@Kezdés]")&lt;=AI$3,AI$3&lt;=INDIRECT("Mérföldkövek[@Befejezés]"),NETWORKDAYS(AI$3,AI$3,0)), INDIRECT("Mérföldkövek[@[Humánerő]]"),0),"")</f>
        <v/>
      </c>
      <c r="AJ29" s="69" t="str" cm="1">
        <f t="array" aca="1" ref="AJ29" ca="1">IFERROR(IF(AND(INDIRECT("Mérföldkövek[@Kezdés]")&lt;=AJ$3,AJ$3&lt;=INDIRECT("Mérföldkövek[@Befejezés]"),NETWORKDAYS(AJ$3,AJ$3,0)), INDIRECT("Mérföldkövek[@[Humánerő]]"),0),"")</f>
        <v/>
      </c>
      <c r="AK29" s="69" t="str" cm="1">
        <f t="array" aca="1" ref="AK29" ca="1">IFERROR(IF(AND(INDIRECT("Mérföldkövek[@Kezdés]")&lt;=AK$3,AK$3&lt;=INDIRECT("Mérföldkövek[@Befejezés]"),NETWORKDAYS(AK$3,AK$3,0)), INDIRECT("Mérföldkövek[@[Humánerő]]"),0),"")</f>
        <v/>
      </c>
      <c r="AL29" s="69" t="str" cm="1">
        <f t="array" aca="1" ref="AL29" ca="1">IFERROR(IF(AND(INDIRECT("Mérföldkövek[@Kezdés]")&lt;=AL$3,AL$3&lt;=INDIRECT("Mérföldkövek[@Befejezés]"),NETWORKDAYS(AL$3,AL$3,0)), INDIRECT("Mérföldkövek[@[Humánerő]]"),0),"")</f>
        <v/>
      </c>
      <c r="AM29" s="69" t="str" cm="1">
        <f t="array" aca="1" ref="AM29" ca="1">IFERROR(IF(AND(INDIRECT("Mérföldkövek[@Kezdés]")&lt;=AM$3,AM$3&lt;=INDIRECT("Mérföldkövek[@Befejezés]"),NETWORKDAYS(AM$3,AM$3,0)), INDIRECT("Mérföldkövek[@[Humánerő]]"),0),"")</f>
        <v/>
      </c>
      <c r="AN29" s="69" t="str" cm="1">
        <f t="array" aca="1" ref="AN29" ca="1">IFERROR(IF(AND(INDIRECT("Mérföldkövek[@Kezdés]")&lt;=AN$3,AN$3&lt;=INDIRECT("Mérföldkövek[@Befejezés]"),NETWORKDAYS(AN$3,AN$3,0)), INDIRECT("Mérföldkövek[@[Humánerő]]"),0),"")</f>
        <v/>
      </c>
      <c r="AO29" s="69" t="str" cm="1">
        <f t="array" aca="1" ref="AO29" ca="1">IFERROR(IF(AND(INDIRECT("Mérföldkövek[@Kezdés]")&lt;=AO$3,AO$3&lt;=INDIRECT("Mérföldkövek[@Befejezés]"),NETWORKDAYS(AO$3,AO$3,0)), INDIRECT("Mérföldkövek[@[Humánerő]]"),0),"")</f>
        <v/>
      </c>
      <c r="AP29" s="69" t="str" cm="1">
        <f t="array" aca="1" ref="AP29" ca="1">IFERROR(IF(AND(INDIRECT("Mérföldkövek[@Kezdés]")&lt;=AP$3,AP$3&lt;=INDIRECT("Mérföldkövek[@Befejezés]"),NETWORKDAYS(AP$3,AP$3,0)), INDIRECT("Mérföldkövek[@[Humánerő]]"),0),"")</f>
        <v/>
      </c>
      <c r="AQ29" s="69" t="str" cm="1">
        <f t="array" aca="1" ref="AQ29" ca="1">IFERROR(IF(AND(INDIRECT("Mérföldkövek[@Kezdés]")&lt;=AQ$3,AQ$3&lt;=INDIRECT("Mérföldkövek[@Befejezés]"),NETWORKDAYS(AQ$3,AQ$3,0)), INDIRECT("Mérföldkövek[@[Humánerő]]"),0),"")</f>
        <v/>
      </c>
      <c r="AR29" s="69" t="str" cm="1">
        <f t="array" aca="1" ref="AR29" ca="1">IFERROR(IF(AND(INDIRECT("Mérföldkövek[@Kezdés]")&lt;=AR$3,AR$3&lt;=INDIRECT("Mérföldkövek[@Befejezés]"),NETWORKDAYS(AR$3,AR$3,0)), INDIRECT("Mérföldkövek[@[Humánerő]]"),0),"")</f>
        <v/>
      </c>
      <c r="AS29" s="69" t="str" cm="1">
        <f t="array" aca="1" ref="AS29" ca="1">IFERROR(IF(AND(INDIRECT("Mérföldkövek[@Kezdés]")&lt;=AS$3,AS$3&lt;=INDIRECT("Mérföldkövek[@Befejezés]"),NETWORKDAYS(AS$3,AS$3,0)), INDIRECT("Mérföldkövek[@[Humánerő]]"),0),"")</f>
        <v/>
      </c>
      <c r="AT29" s="69" t="str" cm="1">
        <f t="array" aca="1" ref="AT29" ca="1">IFERROR(IF(AND(INDIRECT("Mérföldkövek[@Kezdés]")&lt;=AT$3,AT$3&lt;=INDIRECT("Mérföldkövek[@Befejezés]"),NETWORKDAYS(AT$3,AT$3,0)), INDIRECT("Mérföldkövek[@[Humánerő]]"),0),"")</f>
        <v/>
      </c>
      <c r="AU29" s="69" t="str" cm="1">
        <f t="array" aca="1" ref="AU29" ca="1">IFERROR(IF(AND(INDIRECT("Mérföldkövek[@Kezdés]")&lt;=AU$3,AU$3&lt;=INDIRECT("Mérföldkövek[@Befejezés]"),NETWORKDAYS(AU$3,AU$3,0)), INDIRECT("Mérföldkövek[@[Humánerő]]"),0),"")</f>
        <v/>
      </c>
      <c r="AV29" s="69" t="str" cm="1">
        <f t="array" aca="1" ref="AV29" ca="1">IFERROR(IF(AND(INDIRECT("Mérföldkövek[@Kezdés]")&lt;=AV$3,AV$3&lt;=INDIRECT("Mérföldkövek[@Befejezés]"),NETWORKDAYS(AV$3,AV$3,0)), INDIRECT("Mérföldkövek[@[Humánerő]]"),0),"")</f>
        <v/>
      </c>
      <c r="AW29" s="69" t="str" cm="1">
        <f t="array" aca="1" ref="AW29" ca="1">IFERROR(IF(AND(INDIRECT("Mérföldkövek[@Kezdés]")&lt;=AW$3,AW$3&lt;=INDIRECT("Mérföldkövek[@Befejezés]"),NETWORKDAYS(AW$3,AW$3,0)), INDIRECT("Mérföldkövek[@[Humánerő]]"),0),"")</f>
        <v/>
      </c>
      <c r="AX29" s="69" t="str" cm="1">
        <f t="array" aca="1" ref="AX29" ca="1">IFERROR(IF(AND(INDIRECT("Mérföldkövek[@Kezdés]")&lt;=AX$3,AX$3&lt;=INDIRECT("Mérföldkövek[@Befejezés]"),NETWORKDAYS(AX$3,AX$3,0)), INDIRECT("Mérföldkövek[@[Humánerő]]"),0),"")</f>
        <v/>
      </c>
      <c r="AY29" s="69" t="str" cm="1">
        <f t="array" aca="1" ref="AY29" ca="1">IFERROR(IF(AND(INDIRECT("Mérföldkövek[@Kezdés]")&lt;=AY$3,AY$3&lt;=INDIRECT("Mérföldkövek[@Befejezés]"),NETWORKDAYS(AY$3,AY$3,0)), INDIRECT("Mérföldkövek[@[Humánerő]]"),0),"")</f>
        <v/>
      </c>
      <c r="AZ29" s="69" t="str" cm="1">
        <f t="array" aca="1" ref="AZ29" ca="1">IFERROR(IF(AND(INDIRECT("Mérföldkövek[@Kezdés]")&lt;=AZ$3,AZ$3&lt;=INDIRECT("Mérföldkövek[@Befejezés]"),NETWORKDAYS(AZ$3,AZ$3,0)), INDIRECT("Mérföldkövek[@[Humánerő]]"),0),"")</f>
        <v/>
      </c>
      <c r="BA29" s="69" t="str" cm="1">
        <f t="array" aca="1" ref="BA29" ca="1">IFERROR(IF(AND(INDIRECT("Mérföldkövek[@Kezdés]")&lt;=BA$3,BA$3&lt;=INDIRECT("Mérföldkövek[@Befejezés]"),NETWORKDAYS(BA$3,BA$3,0)), INDIRECT("Mérföldkövek[@[Humánerő]]"),0),"")</f>
        <v/>
      </c>
    </row>
    <row r="30" spans="1:53" x14ac:dyDescent="0.3">
      <c r="A30" s="78" t="str">
        <f>IFERROR(Mérföldkövek[[#This Row],[Feladat ID]],"")</f>
        <v>-</v>
      </c>
      <c r="B30" s="70" t="str">
        <f>IFERROR(Mérföldkövek[[#This Row],[Feladat leírás]],"")</f>
        <v/>
      </c>
      <c r="C30" s="71" t="str">
        <f ca="1">IFERROR(Mérföldkövek[[#This Row],[Kezdés]],"")</f>
        <v/>
      </c>
      <c r="D30" s="71" t="str">
        <f ca="1">IFERROR(Mérföldkövek[[#This Row],[Befejezés]],"")</f>
        <v/>
      </c>
      <c r="E30" s="70" t="str">
        <f>IFERROR(Mérföldkövek[[#This Row],[Kockázat]],"")</f>
        <v/>
      </c>
      <c r="F30" s="70" t="str">
        <f>IFERROR(Mérföldkövek[[#This Row],[Részleg 02]],"")</f>
        <v/>
      </c>
      <c r="G30" s="70" t="str">
        <f>IFERROR(Mérföldkövek[[#This Row],[Részleg 01]],"")</f>
        <v/>
      </c>
      <c r="H30" s="82" t="str">
        <f>IFERROR(Mérföldkövek[[#This Row],[Volumen]],"")</f>
        <v/>
      </c>
      <c r="I30" s="70" t="str">
        <f>IFERROR(Mérföldkövek[[#This Row],[Humánerő]],"")</f>
        <v/>
      </c>
      <c r="J30" s="80" t="str">
        <f>IFERROR(Mérföldkövek[[#This Row],[Egység idő]],"")</f>
        <v/>
      </c>
      <c r="K30" s="80">
        <f>IFERROR(Mérföldkövek[[#This Row],[Tervezett Munkaidő]],"")</f>
        <v>0</v>
      </c>
      <c r="L30" s="69" t="str" cm="1">
        <f t="array" aca="1" ref="L30" ca="1">IFERROR(IF(AND(INDIRECT("Mérföldkövek[@Kezdés]")&lt;=L$3,L$3&lt;=INDIRECT("Mérföldkövek[@Befejezés]"),NETWORKDAYS(L$3,L$3,0)), INDIRECT("Mérföldkövek[@[Humánerő]]"),0),"")</f>
        <v/>
      </c>
      <c r="M30" s="69" t="str" cm="1">
        <f t="array" aca="1" ref="M30" ca="1">IFERROR(IF(AND(INDIRECT("Mérföldkövek[@Kezdés]")&lt;=M$3,M$3&lt;=INDIRECT("Mérföldkövek[@Befejezés]"),NETWORKDAYS(M$3,M$3,0)), INDIRECT("Mérföldkövek[@[Humánerő]]"),0),"")</f>
        <v/>
      </c>
      <c r="N30" s="69" t="str" cm="1">
        <f t="array" aca="1" ref="N30" ca="1">IFERROR(IF(AND(INDIRECT("Mérföldkövek[@Kezdés]")&lt;=N$3,N$3&lt;=INDIRECT("Mérföldkövek[@Befejezés]"),NETWORKDAYS(N$3,N$3,0)), INDIRECT("Mérföldkövek[@[Humánerő]]"),0),"")</f>
        <v/>
      </c>
      <c r="O30" s="69" t="str" cm="1">
        <f t="array" aca="1" ref="O30" ca="1">IFERROR(IF(AND(INDIRECT("Mérföldkövek[@Kezdés]")&lt;=O$3,O$3&lt;=INDIRECT("Mérföldkövek[@Befejezés]"),NETWORKDAYS(O$3,O$3,0)), INDIRECT("Mérföldkövek[@[Humánerő]]"),0),"")</f>
        <v/>
      </c>
      <c r="P30" s="69" t="str" cm="1">
        <f t="array" aca="1" ref="P30" ca="1">IFERROR(IF(AND(INDIRECT("Mérföldkövek[@Kezdés]")&lt;=P$3,P$3&lt;=INDIRECT("Mérföldkövek[@Befejezés]"),NETWORKDAYS(P$3,P$3,0)), INDIRECT("Mérföldkövek[@[Humánerő]]"),0),"")</f>
        <v/>
      </c>
      <c r="Q30" s="69" t="str" cm="1">
        <f t="array" aca="1" ref="Q30" ca="1">IFERROR(IF(AND(INDIRECT("Mérföldkövek[@Kezdés]")&lt;=Q$3,Q$3&lt;=INDIRECT("Mérföldkövek[@Befejezés]"),NETWORKDAYS(Q$3,Q$3,0)), INDIRECT("Mérföldkövek[@[Humánerő]]"),0),"")</f>
        <v/>
      </c>
      <c r="R30" s="69" t="str" cm="1">
        <f t="array" aca="1" ref="R30" ca="1">IFERROR(IF(AND(INDIRECT("Mérföldkövek[@Kezdés]")&lt;=R$3,R$3&lt;=INDIRECT("Mérföldkövek[@Befejezés]"),NETWORKDAYS(R$3,R$3,0)), INDIRECT("Mérföldkövek[@[Humánerő]]"),0),"")</f>
        <v/>
      </c>
      <c r="S30" s="69" t="str" cm="1">
        <f t="array" aca="1" ref="S30" ca="1">IFERROR(IF(AND(INDIRECT("Mérföldkövek[@Kezdés]")&lt;=S$3,S$3&lt;=INDIRECT("Mérföldkövek[@Befejezés]"),NETWORKDAYS(S$3,S$3,0)), INDIRECT("Mérföldkövek[@[Humánerő]]"),0),"")</f>
        <v/>
      </c>
      <c r="T30" s="69" t="str" cm="1">
        <f t="array" aca="1" ref="T30" ca="1">IFERROR(IF(AND(INDIRECT("Mérföldkövek[@Kezdés]")&lt;=T$3,T$3&lt;=INDIRECT("Mérföldkövek[@Befejezés]"),NETWORKDAYS(T$3,T$3,0)), INDIRECT("Mérföldkövek[@[Humánerő]]"),0),"")</f>
        <v/>
      </c>
      <c r="U30" s="69" t="str" cm="1">
        <f t="array" aca="1" ref="U30" ca="1">IFERROR(IF(AND(INDIRECT("Mérföldkövek[@Kezdés]")&lt;=U$3,U$3&lt;=INDIRECT("Mérföldkövek[@Befejezés]"),NETWORKDAYS(U$3,U$3,0)), INDIRECT("Mérföldkövek[@[Humánerő]]"),0),"")</f>
        <v/>
      </c>
      <c r="V30" s="69" t="str" cm="1">
        <f t="array" aca="1" ref="V30" ca="1">IFERROR(IF(AND(INDIRECT("Mérföldkövek[@Kezdés]")&lt;=V$3,V$3&lt;=INDIRECT("Mérföldkövek[@Befejezés]"),NETWORKDAYS(V$3,V$3,0)), INDIRECT("Mérföldkövek[@[Humánerő]]"),0),"")</f>
        <v/>
      </c>
      <c r="W30" s="69" t="str" cm="1">
        <f t="array" aca="1" ref="W30" ca="1">IFERROR(IF(AND(INDIRECT("Mérföldkövek[@Kezdés]")&lt;=W$3,W$3&lt;=INDIRECT("Mérföldkövek[@Befejezés]"),NETWORKDAYS(W$3,W$3,0)), INDIRECT("Mérföldkövek[@[Humánerő]]"),0),"")</f>
        <v/>
      </c>
      <c r="X30" s="69" t="str" cm="1">
        <f t="array" aca="1" ref="X30" ca="1">IFERROR(IF(AND(INDIRECT("Mérföldkövek[@Kezdés]")&lt;=X$3,X$3&lt;=INDIRECT("Mérföldkövek[@Befejezés]"),NETWORKDAYS(X$3,X$3,0)), INDIRECT("Mérföldkövek[@[Humánerő]]"),0),"")</f>
        <v/>
      </c>
      <c r="Y30" s="69" t="str" cm="1">
        <f t="array" aca="1" ref="Y30" ca="1">IFERROR(IF(AND(INDIRECT("Mérföldkövek[@Kezdés]")&lt;=Y$3,Y$3&lt;=INDIRECT("Mérföldkövek[@Befejezés]"),NETWORKDAYS(Y$3,Y$3,0)), INDIRECT("Mérföldkövek[@[Humánerő]]"),0),"")</f>
        <v/>
      </c>
      <c r="Z30" s="69" t="str" cm="1">
        <f t="array" aca="1" ref="Z30" ca="1">IFERROR(IF(AND(INDIRECT("Mérföldkövek[@Kezdés]")&lt;=Z$3,Z$3&lt;=INDIRECT("Mérföldkövek[@Befejezés]"),NETWORKDAYS(Z$3,Z$3,0)), INDIRECT("Mérföldkövek[@[Humánerő]]"),0),"")</f>
        <v/>
      </c>
      <c r="AA30" s="69" t="str" cm="1">
        <f t="array" aca="1" ref="AA30" ca="1">IFERROR(IF(AND(INDIRECT("Mérföldkövek[@Kezdés]")&lt;=AA$3,AA$3&lt;=INDIRECT("Mérföldkövek[@Befejezés]"),NETWORKDAYS(AA$3,AA$3,0)), INDIRECT("Mérföldkövek[@[Humánerő]]"),0),"")</f>
        <v/>
      </c>
      <c r="AB30" s="69" t="str" cm="1">
        <f t="array" aca="1" ref="AB30" ca="1">IFERROR(IF(AND(INDIRECT("Mérföldkövek[@Kezdés]")&lt;=AB$3,AB$3&lt;=INDIRECT("Mérföldkövek[@Befejezés]"),NETWORKDAYS(AB$3,AB$3,0)), INDIRECT("Mérföldkövek[@[Humánerő]]"),0),"")</f>
        <v/>
      </c>
      <c r="AC30" s="69" t="str" cm="1">
        <f t="array" aca="1" ref="AC30" ca="1">IFERROR(IF(AND(INDIRECT("Mérföldkövek[@Kezdés]")&lt;=AC$3,AC$3&lt;=INDIRECT("Mérföldkövek[@Befejezés]"),NETWORKDAYS(AC$3,AC$3,0)), INDIRECT("Mérföldkövek[@[Humánerő]]"),0),"")</f>
        <v/>
      </c>
      <c r="AD30" s="69" t="str" cm="1">
        <f t="array" aca="1" ref="AD30" ca="1">IFERROR(IF(AND(INDIRECT("Mérföldkövek[@Kezdés]")&lt;=AD$3,AD$3&lt;=INDIRECT("Mérföldkövek[@Befejezés]"),NETWORKDAYS(AD$3,AD$3,0)), INDIRECT("Mérföldkövek[@[Humánerő]]"),0),"")</f>
        <v/>
      </c>
      <c r="AE30" s="69" t="str" cm="1">
        <f t="array" aca="1" ref="AE30" ca="1">IFERROR(IF(AND(INDIRECT("Mérföldkövek[@Kezdés]")&lt;=AE$3,AE$3&lt;=INDIRECT("Mérföldkövek[@Befejezés]"),NETWORKDAYS(AE$3,AE$3,0)), INDIRECT("Mérföldkövek[@[Humánerő]]"),0),"")</f>
        <v/>
      </c>
      <c r="AF30" s="69" t="str" cm="1">
        <f t="array" aca="1" ref="AF30" ca="1">IFERROR(IF(AND(INDIRECT("Mérföldkövek[@Kezdés]")&lt;=AF$3,AF$3&lt;=INDIRECT("Mérföldkövek[@Befejezés]"),NETWORKDAYS(AF$3,AF$3,0)), INDIRECT("Mérföldkövek[@[Humánerő]]"),0),"")</f>
        <v/>
      </c>
      <c r="AG30" s="69" t="str" cm="1">
        <f t="array" aca="1" ref="AG30" ca="1">IFERROR(IF(AND(INDIRECT("Mérföldkövek[@Kezdés]")&lt;=AG$3,AG$3&lt;=INDIRECT("Mérföldkövek[@Befejezés]"),NETWORKDAYS(AG$3,AG$3,0)), INDIRECT("Mérföldkövek[@[Humánerő]]"),0),"")</f>
        <v/>
      </c>
      <c r="AH30" s="69" t="str" cm="1">
        <f t="array" aca="1" ref="AH30" ca="1">IFERROR(IF(AND(INDIRECT("Mérföldkövek[@Kezdés]")&lt;=AH$3,AH$3&lt;=INDIRECT("Mérföldkövek[@Befejezés]"),NETWORKDAYS(AH$3,AH$3,0)), INDIRECT("Mérföldkövek[@[Humánerő]]"),0),"")</f>
        <v/>
      </c>
      <c r="AI30" s="69" t="str" cm="1">
        <f t="array" aca="1" ref="AI30" ca="1">IFERROR(IF(AND(INDIRECT("Mérföldkövek[@Kezdés]")&lt;=AI$3,AI$3&lt;=INDIRECT("Mérföldkövek[@Befejezés]"),NETWORKDAYS(AI$3,AI$3,0)), INDIRECT("Mérföldkövek[@[Humánerő]]"),0),"")</f>
        <v/>
      </c>
      <c r="AJ30" s="69" t="str" cm="1">
        <f t="array" aca="1" ref="AJ30" ca="1">IFERROR(IF(AND(INDIRECT("Mérföldkövek[@Kezdés]")&lt;=AJ$3,AJ$3&lt;=INDIRECT("Mérföldkövek[@Befejezés]"),NETWORKDAYS(AJ$3,AJ$3,0)), INDIRECT("Mérföldkövek[@[Humánerő]]"),0),"")</f>
        <v/>
      </c>
      <c r="AK30" s="69" t="str" cm="1">
        <f t="array" aca="1" ref="AK30" ca="1">IFERROR(IF(AND(INDIRECT("Mérföldkövek[@Kezdés]")&lt;=AK$3,AK$3&lt;=INDIRECT("Mérföldkövek[@Befejezés]"),NETWORKDAYS(AK$3,AK$3,0)), INDIRECT("Mérföldkövek[@[Humánerő]]"),0),"")</f>
        <v/>
      </c>
      <c r="AL30" s="69" t="str" cm="1">
        <f t="array" aca="1" ref="AL30" ca="1">IFERROR(IF(AND(INDIRECT("Mérföldkövek[@Kezdés]")&lt;=AL$3,AL$3&lt;=INDIRECT("Mérföldkövek[@Befejezés]"),NETWORKDAYS(AL$3,AL$3,0)), INDIRECT("Mérföldkövek[@[Humánerő]]"),0),"")</f>
        <v/>
      </c>
      <c r="AM30" s="69" t="str" cm="1">
        <f t="array" aca="1" ref="AM30" ca="1">IFERROR(IF(AND(INDIRECT("Mérföldkövek[@Kezdés]")&lt;=AM$3,AM$3&lt;=INDIRECT("Mérföldkövek[@Befejezés]"),NETWORKDAYS(AM$3,AM$3,0)), INDIRECT("Mérföldkövek[@[Humánerő]]"),0),"")</f>
        <v/>
      </c>
      <c r="AN30" s="69" t="str" cm="1">
        <f t="array" aca="1" ref="AN30" ca="1">IFERROR(IF(AND(INDIRECT("Mérföldkövek[@Kezdés]")&lt;=AN$3,AN$3&lt;=INDIRECT("Mérföldkövek[@Befejezés]"),NETWORKDAYS(AN$3,AN$3,0)), INDIRECT("Mérföldkövek[@[Humánerő]]"),0),"")</f>
        <v/>
      </c>
      <c r="AO30" s="69" t="str" cm="1">
        <f t="array" aca="1" ref="AO30" ca="1">IFERROR(IF(AND(INDIRECT("Mérföldkövek[@Kezdés]")&lt;=AO$3,AO$3&lt;=INDIRECT("Mérföldkövek[@Befejezés]"),NETWORKDAYS(AO$3,AO$3,0)), INDIRECT("Mérföldkövek[@[Humánerő]]"),0),"")</f>
        <v/>
      </c>
      <c r="AP30" s="69" t="str" cm="1">
        <f t="array" aca="1" ref="AP30" ca="1">IFERROR(IF(AND(INDIRECT("Mérföldkövek[@Kezdés]")&lt;=AP$3,AP$3&lt;=INDIRECT("Mérföldkövek[@Befejezés]"),NETWORKDAYS(AP$3,AP$3,0)), INDIRECT("Mérföldkövek[@[Humánerő]]"),0),"")</f>
        <v/>
      </c>
      <c r="AQ30" s="69" t="str" cm="1">
        <f t="array" aca="1" ref="AQ30" ca="1">IFERROR(IF(AND(INDIRECT("Mérföldkövek[@Kezdés]")&lt;=AQ$3,AQ$3&lt;=INDIRECT("Mérföldkövek[@Befejezés]"),NETWORKDAYS(AQ$3,AQ$3,0)), INDIRECT("Mérföldkövek[@[Humánerő]]"),0),"")</f>
        <v/>
      </c>
      <c r="AR30" s="69" t="str" cm="1">
        <f t="array" aca="1" ref="AR30" ca="1">IFERROR(IF(AND(INDIRECT("Mérföldkövek[@Kezdés]")&lt;=AR$3,AR$3&lt;=INDIRECT("Mérföldkövek[@Befejezés]"),NETWORKDAYS(AR$3,AR$3,0)), INDIRECT("Mérföldkövek[@[Humánerő]]"),0),"")</f>
        <v/>
      </c>
      <c r="AS30" s="69" t="str" cm="1">
        <f t="array" aca="1" ref="AS30" ca="1">IFERROR(IF(AND(INDIRECT("Mérföldkövek[@Kezdés]")&lt;=AS$3,AS$3&lt;=INDIRECT("Mérföldkövek[@Befejezés]"),NETWORKDAYS(AS$3,AS$3,0)), INDIRECT("Mérföldkövek[@[Humánerő]]"),0),"")</f>
        <v/>
      </c>
      <c r="AT30" s="69" t="str" cm="1">
        <f t="array" aca="1" ref="AT30" ca="1">IFERROR(IF(AND(INDIRECT("Mérföldkövek[@Kezdés]")&lt;=AT$3,AT$3&lt;=INDIRECT("Mérföldkövek[@Befejezés]"),NETWORKDAYS(AT$3,AT$3,0)), INDIRECT("Mérföldkövek[@[Humánerő]]"),0),"")</f>
        <v/>
      </c>
      <c r="AU30" s="69" t="str" cm="1">
        <f t="array" aca="1" ref="AU30" ca="1">IFERROR(IF(AND(INDIRECT("Mérföldkövek[@Kezdés]")&lt;=AU$3,AU$3&lt;=INDIRECT("Mérföldkövek[@Befejezés]"),NETWORKDAYS(AU$3,AU$3,0)), INDIRECT("Mérföldkövek[@[Humánerő]]"),0),"")</f>
        <v/>
      </c>
      <c r="AV30" s="69" t="str" cm="1">
        <f t="array" aca="1" ref="AV30" ca="1">IFERROR(IF(AND(INDIRECT("Mérföldkövek[@Kezdés]")&lt;=AV$3,AV$3&lt;=INDIRECT("Mérföldkövek[@Befejezés]"),NETWORKDAYS(AV$3,AV$3,0)), INDIRECT("Mérföldkövek[@[Humánerő]]"),0),"")</f>
        <v/>
      </c>
      <c r="AW30" s="69" t="str" cm="1">
        <f t="array" aca="1" ref="AW30" ca="1">IFERROR(IF(AND(INDIRECT("Mérföldkövek[@Kezdés]")&lt;=AW$3,AW$3&lt;=INDIRECT("Mérföldkövek[@Befejezés]"),NETWORKDAYS(AW$3,AW$3,0)), INDIRECT("Mérföldkövek[@[Humánerő]]"),0),"")</f>
        <v/>
      </c>
      <c r="AX30" s="69" t="str" cm="1">
        <f t="array" aca="1" ref="AX30" ca="1">IFERROR(IF(AND(INDIRECT("Mérföldkövek[@Kezdés]")&lt;=AX$3,AX$3&lt;=INDIRECT("Mérföldkövek[@Befejezés]"),NETWORKDAYS(AX$3,AX$3,0)), INDIRECT("Mérföldkövek[@[Humánerő]]"),0),"")</f>
        <v/>
      </c>
      <c r="AY30" s="69" t="str" cm="1">
        <f t="array" aca="1" ref="AY30" ca="1">IFERROR(IF(AND(INDIRECT("Mérföldkövek[@Kezdés]")&lt;=AY$3,AY$3&lt;=INDIRECT("Mérföldkövek[@Befejezés]"),NETWORKDAYS(AY$3,AY$3,0)), INDIRECT("Mérföldkövek[@[Humánerő]]"),0),"")</f>
        <v/>
      </c>
      <c r="AZ30" s="69" t="str" cm="1">
        <f t="array" aca="1" ref="AZ30" ca="1">IFERROR(IF(AND(INDIRECT("Mérföldkövek[@Kezdés]")&lt;=AZ$3,AZ$3&lt;=INDIRECT("Mérföldkövek[@Befejezés]"),NETWORKDAYS(AZ$3,AZ$3,0)), INDIRECT("Mérföldkövek[@[Humánerő]]"),0),"")</f>
        <v/>
      </c>
      <c r="BA30" s="69" t="str" cm="1">
        <f t="array" aca="1" ref="BA30" ca="1">IFERROR(IF(AND(INDIRECT("Mérföldkövek[@Kezdés]")&lt;=BA$3,BA$3&lt;=INDIRECT("Mérföldkövek[@Befejezés]"),NETWORKDAYS(BA$3,BA$3,0)), INDIRECT("Mérföldkövek[@[Humánerő]]"),0),"")</f>
        <v/>
      </c>
    </row>
    <row r="31" spans="1:53" x14ac:dyDescent="0.3">
      <c r="A31" s="78" t="str">
        <f>IFERROR(Mérföldkövek[[#This Row],[Feladat ID]],"")</f>
        <v>-</v>
      </c>
      <c r="B31" s="70" t="str">
        <f>IFERROR(Mérföldkövek[[#This Row],[Feladat leírás]],"")</f>
        <v/>
      </c>
      <c r="C31" s="71" t="str">
        <f ca="1">IFERROR(Mérföldkövek[[#This Row],[Kezdés]],"")</f>
        <v/>
      </c>
      <c r="D31" s="71" t="str">
        <f ca="1">IFERROR(Mérföldkövek[[#This Row],[Befejezés]],"")</f>
        <v/>
      </c>
      <c r="E31" s="70" t="str">
        <f>IFERROR(Mérföldkövek[[#This Row],[Kockázat]],"")</f>
        <v/>
      </c>
      <c r="F31" s="70" t="str">
        <f>IFERROR(Mérföldkövek[[#This Row],[Részleg 02]],"")</f>
        <v/>
      </c>
      <c r="G31" s="70" t="str">
        <f>IFERROR(Mérföldkövek[[#This Row],[Részleg 01]],"")</f>
        <v/>
      </c>
      <c r="H31" s="82" t="str">
        <f>IFERROR(Mérföldkövek[[#This Row],[Volumen]],"")</f>
        <v/>
      </c>
      <c r="I31" s="70" t="str">
        <f>IFERROR(Mérföldkövek[[#This Row],[Humánerő]],"")</f>
        <v/>
      </c>
      <c r="J31" s="80" t="str">
        <f>IFERROR(Mérföldkövek[[#This Row],[Egység idő]],"")</f>
        <v/>
      </c>
      <c r="K31" s="80">
        <f>IFERROR(Mérföldkövek[[#This Row],[Tervezett Munkaidő]],"")</f>
        <v>0</v>
      </c>
      <c r="L31" s="69" t="str" cm="1">
        <f t="array" aca="1" ref="L31" ca="1">IFERROR(IF(AND(INDIRECT("Mérföldkövek[@Kezdés]")&lt;=L$3,L$3&lt;=INDIRECT("Mérföldkövek[@Befejezés]"),NETWORKDAYS(L$3,L$3,0)), INDIRECT("Mérföldkövek[@[Humánerő]]"),0),"")</f>
        <v/>
      </c>
      <c r="M31" s="69" t="str" cm="1">
        <f t="array" aca="1" ref="M31" ca="1">IFERROR(IF(AND(INDIRECT("Mérföldkövek[@Kezdés]")&lt;=M$3,M$3&lt;=INDIRECT("Mérföldkövek[@Befejezés]"),NETWORKDAYS(M$3,M$3,0)), INDIRECT("Mérföldkövek[@[Humánerő]]"),0),"")</f>
        <v/>
      </c>
      <c r="N31" s="69" t="str" cm="1">
        <f t="array" aca="1" ref="N31" ca="1">IFERROR(IF(AND(INDIRECT("Mérföldkövek[@Kezdés]")&lt;=N$3,N$3&lt;=INDIRECT("Mérföldkövek[@Befejezés]"),NETWORKDAYS(N$3,N$3,0)), INDIRECT("Mérföldkövek[@[Humánerő]]"),0),"")</f>
        <v/>
      </c>
      <c r="O31" s="69" t="str" cm="1">
        <f t="array" aca="1" ref="O31" ca="1">IFERROR(IF(AND(INDIRECT("Mérföldkövek[@Kezdés]")&lt;=O$3,O$3&lt;=INDIRECT("Mérföldkövek[@Befejezés]"),NETWORKDAYS(O$3,O$3,0)), INDIRECT("Mérföldkövek[@[Humánerő]]"),0),"")</f>
        <v/>
      </c>
      <c r="P31" s="69" t="str" cm="1">
        <f t="array" aca="1" ref="P31" ca="1">IFERROR(IF(AND(INDIRECT("Mérföldkövek[@Kezdés]")&lt;=P$3,P$3&lt;=INDIRECT("Mérföldkövek[@Befejezés]"),NETWORKDAYS(P$3,P$3,0)), INDIRECT("Mérföldkövek[@[Humánerő]]"),0),"")</f>
        <v/>
      </c>
      <c r="Q31" s="69" t="str" cm="1">
        <f t="array" aca="1" ref="Q31" ca="1">IFERROR(IF(AND(INDIRECT("Mérföldkövek[@Kezdés]")&lt;=Q$3,Q$3&lt;=INDIRECT("Mérföldkövek[@Befejezés]"),NETWORKDAYS(Q$3,Q$3,0)), INDIRECT("Mérföldkövek[@[Humánerő]]"),0),"")</f>
        <v/>
      </c>
      <c r="R31" s="69" t="str" cm="1">
        <f t="array" aca="1" ref="R31" ca="1">IFERROR(IF(AND(INDIRECT("Mérföldkövek[@Kezdés]")&lt;=R$3,R$3&lt;=INDIRECT("Mérföldkövek[@Befejezés]"),NETWORKDAYS(R$3,R$3,0)), INDIRECT("Mérföldkövek[@[Humánerő]]"),0),"")</f>
        <v/>
      </c>
      <c r="S31" s="69" t="str" cm="1">
        <f t="array" aca="1" ref="S31" ca="1">IFERROR(IF(AND(INDIRECT("Mérföldkövek[@Kezdés]")&lt;=S$3,S$3&lt;=INDIRECT("Mérföldkövek[@Befejezés]"),NETWORKDAYS(S$3,S$3,0)), INDIRECT("Mérföldkövek[@[Humánerő]]"),0),"")</f>
        <v/>
      </c>
      <c r="T31" s="69" t="str" cm="1">
        <f t="array" aca="1" ref="T31" ca="1">IFERROR(IF(AND(INDIRECT("Mérföldkövek[@Kezdés]")&lt;=T$3,T$3&lt;=INDIRECT("Mérföldkövek[@Befejezés]"),NETWORKDAYS(T$3,T$3,0)), INDIRECT("Mérföldkövek[@[Humánerő]]"),0),"")</f>
        <v/>
      </c>
      <c r="U31" s="69" t="str" cm="1">
        <f t="array" aca="1" ref="U31" ca="1">IFERROR(IF(AND(INDIRECT("Mérföldkövek[@Kezdés]")&lt;=U$3,U$3&lt;=INDIRECT("Mérföldkövek[@Befejezés]"),NETWORKDAYS(U$3,U$3,0)), INDIRECT("Mérföldkövek[@[Humánerő]]"),0),"")</f>
        <v/>
      </c>
      <c r="V31" s="69" t="str" cm="1">
        <f t="array" aca="1" ref="V31" ca="1">IFERROR(IF(AND(INDIRECT("Mérföldkövek[@Kezdés]")&lt;=V$3,V$3&lt;=INDIRECT("Mérföldkövek[@Befejezés]"),NETWORKDAYS(V$3,V$3,0)), INDIRECT("Mérföldkövek[@[Humánerő]]"),0),"")</f>
        <v/>
      </c>
      <c r="W31" s="69" t="str" cm="1">
        <f t="array" aca="1" ref="W31" ca="1">IFERROR(IF(AND(INDIRECT("Mérföldkövek[@Kezdés]")&lt;=W$3,W$3&lt;=INDIRECT("Mérföldkövek[@Befejezés]"),NETWORKDAYS(W$3,W$3,0)), INDIRECT("Mérföldkövek[@[Humánerő]]"),0),"")</f>
        <v/>
      </c>
      <c r="X31" s="69" t="str" cm="1">
        <f t="array" aca="1" ref="X31" ca="1">IFERROR(IF(AND(INDIRECT("Mérföldkövek[@Kezdés]")&lt;=X$3,X$3&lt;=INDIRECT("Mérföldkövek[@Befejezés]"),NETWORKDAYS(X$3,X$3,0)), INDIRECT("Mérföldkövek[@[Humánerő]]"),0),"")</f>
        <v/>
      </c>
      <c r="Y31" s="69" t="str" cm="1">
        <f t="array" aca="1" ref="Y31" ca="1">IFERROR(IF(AND(INDIRECT("Mérföldkövek[@Kezdés]")&lt;=Y$3,Y$3&lt;=INDIRECT("Mérföldkövek[@Befejezés]"),NETWORKDAYS(Y$3,Y$3,0)), INDIRECT("Mérföldkövek[@[Humánerő]]"),0),"")</f>
        <v/>
      </c>
      <c r="Z31" s="69" t="str" cm="1">
        <f t="array" aca="1" ref="Z31" ca="1">IFERROR(IF(AND(INDIRECT("Mérföldkövek[@Kezdés]")&lt;=Z$3,Z$3&lt;=INDIRECT("Mérföldkövek[@Befejezés]"),NETWORKDAYS(Z$3,Z$3,0)), INDIRECT("Mérföldkövek[@[Humánerő]]"),0),"")</f>
        <v/>
      </c>
      <c r="AA31" s="69" t="str" cm="1">
        <f t="array" aca="1" ref="AA31" ca="1">IFERROR(IF(AND(INDIRECT("Mérföldkövek[@Kezdés]")&lt;=AA$3,AA$3&lt;=INDIRECT("Mérföldkövek[@Befejezés]"),NETWORKDAYS(AA$3,AA$3,0)), INDIRECT("Mérföldkövek[@[Humánerő]]"),0),"")</f>
        <v/>
      </c>
      <c r="AB31" s="69" t="str" cm="1">
        <f t="array" aca="1" ref="AB31" ca="1">IFERROR(IF(AND(INDIRECT("Mérföldkövek[@Kezdés]")&lt;=AB$3,AB$3&lt;=INDIRECT("Mérföldkövek[@Befejezés]"),NETWORKDAYS(AB$3,AB$3,0)), INDIRECT("Mérföldkövek[@[Humánerő]]"),0),"")</f>
        <v/>
      </c>
      <c r="AC31" s="69" t="str" cm="1">
        <f t="array" aca="1" ref="AC31" ca="1">IFERROR(IF(AND(INDIRECT("Mérföldkövek[@Kezdés]")&lt;=AC$3,AC$3&lt;=INDIRECT("Mérföldkövek[@Befejezés]"),NETWORKDAYS(AC$3,AC$3,0)), INDIRECT("Mérföldkövek[@[Humánerő]]"),0),"")</f>
        <v/>
      </c>
      <c r="AD31" s="69" t="str" cm="1">
        <f t="array" aca="1" ref="AD31" ca="1">IFERROR(IF(AND(INDIRECT("Mérföldkövek[@Kezdés]")&lt;=AD$3,AD$3&lt;=INDIRECT("Mérföldkövek[@Befejezés]"),NETWORKDAYS(AD$3,AD$3,0)), INDIRECT("Mérföldkövek[@[Humánerő]]"),0),"")</f>
        <v/>
      </c>
      <c r="AE31" s="69" t="str" cm="1">
        <f t="array" aca="1" ref="AE31" ca="1">IFERROR(IF(AND(INDIRECT("Mérföldkövek[@Kezdés]")&lt;=AE$3,AE$3&lt;=INDIRECT("Mérföldkövek[@Befejezés]"),NETWORKDAYS(AE$3,AE$3,0)), INDIRECT("Mérföldkövek[@[Humánerő]]"),0),"")</f>
        <v/>
      </c>
      <c r="AF31" s="69" t="str" cm="1">
        <f t="array" aca="1" ref="AF31" ca="1">IFERROR(IF(AND(INDIRECT("Mérföldkövek[@Kezdés]")&lt;=AF$3,AF$3&lt;=INDIRECT("Mérföldkövek[@Befejezés]"),NETWORKDAYS(AF$3,AF$3,0)), INDIRECT("Mérföldkövek[@[Humánerő]]"),0),"")</f>
        <v/>
      </c>
      <c r="AG31" s="69" t="str" cm="1">
        <f t="array" aca="1" ref="AG31" ca="1">IFERROR(IF(AND(INDIRECT("Mérföldkövek[@Kezdés]")&lt;=AG$3,AG$3&lt;=INDIRECT("Mérföldkövek[@Befejezés]"),NETWORKDAYS(AG$3,AG$3,0)), INDIRECT("Mérföldkövek[@[Humánerő]]"),0),"")</f>
        <v/>
      </c>
      <c r="AH31" s="69" t="str" cm="1">
        <f t="array" aca="1" ref="AH31" ca="1">IFERROR(IF(AND(INDIRECT("Mérföldkövek[@Kezdés]")&lt;=AH$3,AH$3&lt;=INDIRECT("Mérföldkövek[@Befejezés]"),NETWORKDAYS(AH$3,AH$3,0)), INDIRECT("Mérföldkövek[@[Humánerő]]"),0),"")</f>
        <v/>
      </c>
      <c r="AI31" s="69" t="str" cm="1">
        <f t="array" aca="1" ref="AI31" ca="1">IFERROR(IF(AND(INDIRECT("Mérföldkövek[@Kezdés]")&lt;=AI$3,AI$3&lt;=INDIRECT("Mérföldkövek[@Befejezés]"),NETWORKDAYS(AI$3,AI$3,0)), INDIRECT("Mérföldkövek[@[Humánerő]]"),0),"")</f>
        <v/>
      </c>
      <c r="AJ31" s="69" t="str" cm="1">
        <f t="array" aca="1" ref="AJ31" ca="1">IFERROR(IF(AND(INDIRECT("Mérföldkövek[@Kezdés]")&lt;=AJ$3,AJ$3&lt;=INDIRECT("Mérföldkövek[@Befejezés]"),NETWORKDAYS(AJ$3,AJ$3,0)), INDIRECT("Mérföldkövek[@[Humánerő]]"),0),"")</f>
        <v/>
      </c>
      <c r="AK31" s="69" t="str" cm="1">
        <f t="array" aca="1" ref="AK31" ca="1">IFERROR(IF(AND(INDIRECT("Mérföldkövek[@Kezdés]")&lt;=AK$3,AK$3&lt;=INDIRECT("Mérföldkövek[@Befejezés]"),NETWORKDAYS(AK$3,AK$3,0)), INDIRECT("Mérföldkövek[@[Humánerő]]"),0),"")</f>
        <v/>
      </c>
      <c r="AL31" s="69" t="str" cm="1">
        <f t="array" aca="1" ref="AL31" ca="1">IFERROR(IF(AND(INDIRECT("Mérföldkövek[@Kezdés]")&lt;=AL$3,AL$3&lt;=INDIRECT("Mérföldkövek[@Befejezés]"),NETWORKDAYS(AL$3,AL$3,0)), INDIRECT("Mérföldkövek[@[Humánerő]]"),0),"")</f>
        <v/>
      </c>
      <c r="AM31" s="69" t="str" cm="1">
        <f t="array" aca="1" ref="AM31" ca="1">IFERROR(IF(AND(INDIRECT("Mérföldkövek[@Kezdés]")&lt;=AM$3,AM$3&lt;=INDIRECT("Mérföldkövek[@Befejezés]"),NETWORKDAYS(AM$3,AM$3,0)), INDIRECT("Mérföldkövek[@[Humánerő]]"),0),"")</f>
        <v/>
      </c>
      <c r="AN31" s="69" t="str" cm="1">
        <f t="array" aca="1" ref="AN31" ca="1">IFERROR(IF(AND(INDIRECT("Mérföldkövek[@Kezdés]")&lt;=AN$3,AN$3&lt;=INDIRECT("Mérföldkövek[@Befejezés]"),NETWORKDAYS(AN$3,AN$3,0)), INDIRECT("Mérföldkövek[@[Humánerő]]"),0),"")</f>
        <v/>
      </c>
      <c r="AO31" s="69" t="str" cm="1">
        <f t="array" aca="1" ref="AO31" ca="1">IFERROR(IF(AND(INDIRECT("Mérföldkövek[@Kezdés]")&lt;=AO$3,AO$3&lt;=INDIRECT("Mérföldkövek[@Befejezés]"),NETWORKDAYS(AO$3,AO$3,0)), INDIRECT("Mérföldkövek[@[Humánerő]]"),0),"")</f>
        <v/>
      </c>
      <c r="AP31" s="69" t="str" cm="1">
        <f t="array" aca="1" ref="AP31" ca="1">IFERROR(IF(AND(INDIRECT("Mérföldkövek[@Kezdés]")&lt;=AP$3,AP$3&lt;=INDIRECT("Mérföldkövek[@Befejezés]"),NETWORKDAYS(AP$3,AP$3,0)), INDIRECT("Mérföldkövek[@[Humánerő]]"),0),"")</f>
        <v/>
      </c>
      <c r="AQ31" s="69" t="str" cm="1">
        <f t="array" aca="1" ref="AQ31" ca="1">IFERROR(IF(AND(INDIRECT("Mérföldkövek[@Kezdés]")&lt;=AQ$3,AQ$3&lt;=INDIRECT("Mérföldkövek[@Befejezés]"),NETWORKDAYS(AQ$3,AQ$3,0)), INDIRECT("Mérföldkövek[@[Humánerő]]"),0),"")</f>
        <v/>
      </c>
      <c r="AR31" s="69" t="str" cm="1">
        <f t="array" aca="1" ref="AR31" ca="1">IFERROR(IF(AND(INDIRECT("Mérföldkövek[@Kezdés]")&lt;=AR$3,AR$3&lt;=INDIRECT("Mérföldkövek[@Befejezés]"),NETWORKDAYS(AR$3,AR$3,0)), INDIRECT("Mérföldkövek[@[Humánerő]]"),0),"")</f>
        <v/>
      </c>
      <c r="AS31" s="69" t="str" cm="1">
        <f t="array" aca="1" ref="AS31" ca="1">IFERROR(IF(AND(INDIRECT("Mérföldkövek[@Kezdés]")&lt;=AS$3,AS$3&lt;=INDIRECT("Mérföldkövek[@Befejezés]"),NETWORKDAYS(AS$3,AS$3,0)), INDIRECT("Mérföldkövek[@[Humánerő]]"),0),"")</f>
        <v/>
      </c>
      <c r="AT31" s="69" t="str" cm="1">
        <f t="array" aca="1" ref="AT31" ca="1">IFERROR(IF(AND(INDIRECT("Mérföldkövek[@Kezdés]")&lt;=AT$3,AT$3&lt;=INDIRECT("Mérföldkövek[@Befejezés]"),NETWORKDAYS(AT$3,AT$3,0)), INDIRECT("Mérföldkövek[@[Humánerő]]"),0),"")</f>
        <v/>
      </c>
      <c r="AU31" s="69" t="str" cm="1">
        <f t="array" aca="1" ref="AU31" ca="1">IFERROR(IF(AND(INDIRECT("Mérföldkövek[@Kezdés]")&lt;=AU$3,AU$3&lt;=INDIRECT("Mérföldkövek[@Befejezés]"),NETWORKDAYS(AU$3,AU$3,0)), INDIRECT("Mérföldkövek[@[Humánerő]]"),0),"")</f>
        <v/>
      </c>
      <c r="AV31" s="69" t="str" cm="1">
        <f t="array" aca="1" ref="AV31" ca="1">IFERROR(IF(AND(INDIRECT("Mérföldkövek[@Kezdés]")&lt;=AV$3,AV$3&lt;=INDIRECT("Mérföldkövek[@Befejezés]"),NETWORKDAYS(AV$3,AV$3,0)), INDIRECT("Mérföldkövek[@[Humánerő]]"),0),"")</f>
        <v/>
      </c>
      <c r="AW31" s="69" t="str" cm="1">
        <f t="array" aca="1" ref="AW31" ca="1">IFERROR(IF(AND(INDIRECT("Mérföldkövek[@Kezdés]")&lt;=AW$3,AW$3&lt;=INDIRECT("Mérföldkövek[@Befejezés]"),NETWORKDAYS(AW$3,AW$3,0)), INDIRECT("Mérföldkövek[@[Humánerő]]"),0),"")</f>
        <v/>
      </c>
      <c r="AX31" s="69" t="str" cm="1">
        <f t="array" aca="1" ref="AX31" ca="1">IFERROR(IF(AND(INDIRECT("Mérföldkövek[@Kezdés]")&lt;=AX$3,AX$3&lt;=INDIRECT("Mérföldkövek[@Befejezés]"),NETWORKDAYS(AX$3,AX$3,0)), INDIRECT("Mérföldkövek[@[Humánerő]]"),0),"")</f>
        <v/>
      </c>
      <c r="AY31" s="69" t="str" cm="1">
        <f t="array" aca="1" ref="AY31" ca="1">IFERROR(IF(AND(INDIRECT("Mérföldkövek[@Kezdés]")&lt;=AY$3,AY$3&lt;=INDIRECT("Mérföldkövek[@Befejezés]"),NETWORKDAYS(AY$3,AY$3,0)), INDIRECT("Mérföldkövek[@[Humánerő]]"),0),"")</f>
        <v/>
      </c>
      <c r="AZ31" s="69" t="str" cm="1">
        <f t="array" aca="1" ref="AZ31" ca="1">IFERROR(IF(AND(INDIRECT("Mérföldkövek[@Kezdés]")&lt;=AZ$3,AZ$3&lt;=INDIRECT("Mérföldkövek[@Befejezés]"),NETWORKDAYS(AZ$3,AZ$3,0)), INDIRECT("Mérföldkövek[@[Humánerő]]"),0),"")</f>
        <v/>
      </c>
      <c r="BA31" s="69" t="str" cm="1">
        <f t="array" aca="1" ref="BA31" ca="1">IFERROR(IF(AND(INDIRECT("Mérföldkövek[@Kezdés]")&lt;=BA$3,BA$3&lt;=INDIRECT("Mérföldkövek[@Befejezés]"),NETWORKDAYS(BA$3,BA$3,0)), INDIRECT("Mérföldkövek[@[Humánerő]]"),0),"")</f>
        <v/>
      </c>
    </row>
    <row r="32" spans="1:53" x14ac:dyDescent="0.3">
      <c r="A32" s="78" t="str">
        <f>IFERROR(Mérföldkövek[[#This Row],[Feladat ID]],"")</f>
        <v>-</v>
      </c>
      <c r="B32" s="70" t="str">
        <f>IFERROR(Mérföldkövek[[#This Row],[Feladat leírás]],"")</f>
        <v/>
      </c>
      <c r="C32" s="71" t="str">
        <f ca="1">IFERROR(Mérföldkövek[[#This Row],[Kezdés]],"")</f>
        <v/>
      </c>
      <c r="D32" s="71" t="str">
        <f ca="1">IFERROR(Mérföldkövek[[#This Row],[Befejezés]],"")</f>
        <v/>
      </c>
      <c r="E32" s="70" t="str">
        <f>IFERROR(Mérföldkövek[[#This Row],[Kockázat]],"")</f>
        <v/>
      </c>
      <c r="F32" s="70" t="str">
        <f>IFERROR(Mérföldkövek[[#This Row],[Részleg 02]],"")</f>
        <v/>
      </c>
      <c r="G32" s="70" t="str">
        <f>IFERROR(Mérföldkövek[[#This Row],[Részleg 01]],"")</f>
        <v/>
      </c>
      <c r="H32" s="82" t="str">
        <f>IFERROR(Mérföldkövek[[#This Row],[Volumen]],"")</f>
        <v/>
      </c>
      <c r="I32" s="70" t="str">
        <f>IFERROR(Mérföldkövek[[#This Row],[Humánerő]],"")</f>
        <v/>
      </c>
      <c r="J32" s="80" t="str">
        <f>IFERROR(Mérföldkövek[[#This Row],[Egység idő]],"")</f>
        <v/>
      </c>
      <c r="K32" s="80">
        <f>IFERROR(Mérföldkövek[[#This Row],[Tervezett Munkaidő]],"")</f>
        <v>0</v>
      </c>
      <c r="L32" s="69" t="str" cm="1">
        <f t="array" aca="1" ref="L32" ca="1">IFERROR(IF(AND(INDIRECT("Mérföldkövek[@Kezdés]")&lt;=L$3,L$3&lt;=INDIRECT("Mérföldkövek[@Befejezés]"),NETWORKDAYS(L$3,L$3,0)), INDIRECT("Mérföldkövek[@[Humánerő]]"),0),"")</f>
        <v/>
      </c>
      <c r="M32" s="69" t="str" cm="1">
        <f t="array" aca="1" ref="M32" ca="1">IFERROR(IF(AND(INDIRECT("Mérföldkövek[@Kezdés]")&lt;=M$3,M$3&lt;=INDIRECT("Mérföldkövek[@Befejezés]"),NETWORKDAYS(M$3,M$3,0)), INDIRECT("Mérföldkövek[@[Humánerő]]"),0),"")</f>
        <v/>
      </c>
      <c r="N32" s="69" t="str" cm="1">
        <f t="array" aca="1" ref="N32" ca="1">IFERROR(IF(AND(INDIRECT("Mérföldkövek[@Kezdés]")&lt;=N$3,N$3&lt;=INDIRECT("Mérföldkövek[@Befejezés]"),NETWORKDAYS(N$3,N$3,0)), INDIRECT("Mérföldkövek[@[Humánerő]]"),0),"")</f>
        <v/>
      </c>
      <c r="O32" s="69" t="str" cm="1">
        <f t="array" aca="1" ref="O32" ca="1">IFERROR(IF(AND(INDIRECT("Mérföldkövek[@Kezdés]")&lt;=O$3,O$3&lt;=INDIRECT("Mérföldkövek[@Befejezés]"),NETWORKDAYS(O$3,O$3,0)), INDIRECT("Mérföldkövek[@[Humánerő]]"),0),"")</f>
        <v/>
      </c>
      <c r="P32" s="69" t="str" cm="1">
        <f t="array" aca="1" ref="P32" ca="1">IFERROR(IF(AND(INDIRECT("Mérföldkövek[@Kezdés]")&lt;=P$3,P$3&lt;=INDIRECT("Mérföldkövek[@Befejezés]"),NETWORKDAYS(P$3,P$3,0)), INDIRECT("Mérföldkövek[@[Humánerő]]"),0),"")</f>
        <v/>
      </c>
      <c r="Q32" s="69" t="str" cm="1">
        <f t="array" aca="1" ref="Q32" ca="1">IFERROR(IF(AND(INDIRECT("Mérföldkövek[@Kezdés]")&lt;=Q$3,Q$3&lt;=INDIRECT("Mérföldkövek[@Befejezés]"),NETWORKDAYS(Q$3,Q$3,0)), INDIRECT("Mérföldkövek[@[Humánerő]]"),0),"")</f>
        <v/>
      </c>
      <c r="R32" s="69" t="str" cm="1">
        <f t="array" aca="1" ref="R32" ca="1">IFERROR(IF(AND(INDIRECT("Mérföldkövek[@Kezdés]")&lt;=R$3,R$3&lt;=INDIRECT("Mérföldkövek[@Befejezés]"),NETWORKDAYS(R$3,R$3,0)), INDIRECT("Mérföldkövek[@[Humánerő]]"),0),"")</f>
        <v/>
      </c>
      <c r="S32" s="69" t="str" cm="1">
        <f t="array" aca="1" ref="S32" ca="1">IFERROR(IF(AND(INDIRECT("Mérföldkövek[@Kezdés]")&lt;=S$3,S$3&lt;=INDIRECT("Mérföldkövek[@Befejezés]"),NETWORKDAYS(S$3,S$3,0)), INDIRECT("Mérföldkövek[@[Humánerő]]"),0),"")</f>
        <v/>
      </c>
      <c r="T32" s="69" t="str" cm="1">
        <f t="array" aca="1" ref="T32" ca="1">IFERROR(IF(AND(INDIRECT("Mérföldkövek[@Kezdés]")&lt;=T$3,T$3&lt;=INDIRECT("Mérföldkövek[@Befejezés]"),NETWORKDAYS(T$3,T$3,0)), INDIRECT("Mérföldkövek[@[Humánerő]]"),0),"")</f>
        <v/>
      </c>
      <c r="U32" s="69" t="str" cm="1">
        <f t="array" aca="1" ref="U32" ca="1">IFERROR(IF(AND(INDIRECT("Mérföldkövek[@Kezdés]")&lt;=U$3,U$3&lt;=INDIRECT("Mérföldkövek[@Befejezés]"),NETWORKDAYS(U$3,U$3,0)), INDIRECT("Mérföldkövek[@[Humánerő]]"),0),"")</f>
        <v/>
      </c>
      <c r="V32" s="69" t="str" cm="1">
        <f t="array" aca="1" ref="V32" ca="1">IFERROR(IF(AND(INDIRECT("Mérföldkövek[@Kezdés]")&lt;=V$3,V$3&lt;=INDIRECT("Mérföldkövek[@Befejezés]"),NETWORKDAYS(V$3,V$3,0)), INDIRECT("Mérföldkövek[@[Humánerő]]"),0),"")</f>
        <v/>
      </c>
      <c r="W32" s="69" t="str" cm="1">
        <f t="array" aca="1" ref="W32" ca="1">IFERROR(IF(AND(INDIRECT("Mérföldkövek[@Kezdés]")&lt;=W$3,W$3&lt;=INDIRECT("Mérföldkövek[@Befejezés]"),NETWORKDAYS(W$3,W$3,0)), INDIRECT("Mérföldkövek[@[Humánerő]]"),0),"")</f>
        <v/>
      </c>
      <c r="X32" s="69" t="str" cm="1">
        <f t="array" aca="1" ref="X32" ca="1">IFERROR(IF(AND(INDIRECT("Mérföldkövek[@Kezdés]")&lt;=X$3,X$3&lt;=INDIRECT("Mérföldkövek[@Befejezés]"),NETWORKDAYS(X$3,X$3,0)), INDIRECT("Mérföldkövek[@[Humánerő]]"),0),"")</f>
        <v/>
      </c>
      <c r="Y32" s="69" t="str" cm="1">
        <f t="array" aca="1" ref="Y32" ca="1">IFERROR(IF(AND(INDIRECT("Mérföldkövek[@Kezdés]")&lt;=Y$3,Y$3&lt;=INDIRECT("Mérföldkövek[@Befejezés]"),NETWORKDAYS(Y$3,Y$3,0)), INDIRECT("Mérföldkövek[@[Humánerő]]"),0),"")</f>
        <v/>
      </c>
      <c r="Z32" s="69" t="str" cm="1">
        <f t="array" aca="1" ref="Z32" ca="1">IFERROR(IF(AND(INDIRECT("Mérföldkövek[@Kezdés]")&lt;=Z$3,Z$3&lt;=INDIRECT("Mérföldkövek[@Befejezés]"),NETWORKDAYS(Z$3,Z$3,0)), INDIRECT("Mérföldkövek[@[Humánerő]]"),0),"")</f>
        <v/>
      </c>
      <c r="AA32" s="69" t="str" cm="1">
        <f t="array" aca="1" ref="AA32" ca="1">IFERROR(IF(AND(INDIRECT("Mérföldkövek[@Kezdés]")&lt;=AA$3,AA$3&lt;=INDIRECT("Mérföldkövek[@Befejezés]"),NETWORKDAYS(AA$3,AA$3,0)), INDIRECT("Mérföldkövek[@[Humánerő]]"),0),"")</f>
        <v/>
      </c>
      <c r="AB32" s="69" t="str" cm="1">
        <f t="array" aca="1" ref="AB32" ca="1">IFERROR(IF(AND(INDIRECT("Mérföldkövek[@Kezdés]")&lt;=AB$3,AB$3&lt;=INDIRECT("Mérföldkövek[@Befejezés]"),NETWORKDAYS(AB$3,AB$3,0)), INDIRECT("Mérföldkövek[@[Humánerő]]"),0),"")</f>
        <v/>
      </c>
      <c r="AC32" s="69" t="str" cm="1">
        <f t="array" aca="1" ref="AC32" ca="1">IFERROR(IF(AND(INDIRECT("Mérföldkövek[@Kezdés]")&lt;=AC$3,AC$3&lt;=INDIRECT("Mérföldkövek[@Befejezés]"),NETWORKDAYS(AC$3,AC$3,0)), INDIRECT("Mérföldkövek[@[Humánerő]]"),0),"")</f>
        <v/>
      </c>
      <c r="AD32" s="69" t="str" cm="1">
        <f t="array" aca="1" ref="AD32" ca="1">IFERROR(IF(AND(INDIRECT("Mérföldkövek[@Kezdés]")&lt;=AD$3,AD$3&lt;=INDIRECT("Mérföldkövek[@Befejezés]"),NETWORKDAYS(AD$3,AD$3,0)), INDIRECT("Mérföldkövek[@[Humánerő]]"),0),"")</f>
        <v/>
      </c>
      <c r="AE32" s="69" t="str" cm="1">
        <f t="array" aca="1" ref="AE32" ca="1">IFERROR(IF(AND(INDIRECT("Mérföldkövek[@Kezdés]")&lt;=AE$3,AE$3&lt;=INDIRECT("Mérföldkövek[@Befejezés]"),NETWORKDAYS(AE$3,AE$3,0)), INDIRECT("Mérföldkövek[@[Humánerő]]"),0),"")</f>
        <v/>
      </c>
      <c r="AF32" s="69" t="str" cm="1">
        <f t="array" aca="1" ref="AF32" ca="1">IFERROR(IF(AND(INDIRECT("Mérföldkövek[@Kezdés]")&lt;=AF$3,AF$3&lt;=INDIRECT("Mérföldkövek[@Befejezés]"),NETWORKDAYS(AF$3,AF$3,0)), INDIRECT("Mérföldkövek[@[Humánerő]]"),0),"")</f>
        <v/>
      </c>
      <c r="AG32" s="69" t="str" cm="1">
        <f t="array" aca="1" ref="AG32" ca="1">IFERROR(IF(AND(INDIRECT("Mérföldkövek[@Kezdés]")&lt;=AG$3,AG$3&lt;=INDIRECT("Mérföldkövek[@Befejezés]"),NETWORKDAYS(AG$3,AG$3,0)), INDIRECT("Mérföldkövek[@[Humánerő]]"),0),"")</f>
        <v/>
      </c>
      <c r="AH32" s="69" t="str" cm="1">
        <f t="array" aca="1" ref="AH32" ca="1">IFERROR(IF(AND(INDIRECT("Mérföldkövek[@Kezdés]")&lt;=AH$3,AH$3&lt;=INDIRECT("Mérföldkövek[@Befejezés]"),NETWORKDAYS(AH$3,AH$3,0)), INDIRECT("Mérföldkövek[@[Humánerő]]"),0),"")</f>
        <v/>
      </c>
      <c r="AI32" s="69" t="str" cm="1">
        <f t="array" aca="1" ref="AI32" ca="1">IFERROR(IF(AND(INDIRECT("Mérföldkövek[@Kezdés]")&lt;=AI$3,AI$3&lt;=INDIRECT("Mérföldkövek[@Befejezés]"),NETWORKDAYS(AI$3,AI$3,0)), INDIRECT("Mérföldkövek[@[Humánerő]]"),0),"")</f>
        <v/>
      </c>
      <c r="AJ32" s="69" t="str" cm="1">
        <f t="array" aca="1" ref="AJ32" ca="1">IFERROR(IF(AND(INDIRECT("Mérföldkövek[@Kezdés]")&lt;=AJ$3,AJ$3&lt;=INDIRECT("Mérföldkövek[@Befejezés]"),NETWORKDAYS(AJ$3,AJ$3,0)), INDIRECT("Mérföldkövek[@[Humánerő]]"),0),"")</f>
        <v/>
      </c>
      <c r="AK32" s="69" t="str" cm="1">
        <f t="array" aca="1" ref="AK32" ca="1">IFERROR(IF(AND(INDIRECT("Mérföldkövek[@Kezdés]")&lt;=AK$3,AK$3&lt;=INDIRECT("Mérföldkövek[@Befejezés]"),NETWORKDAYS(AK$3,AK$3,0)), INDIRECT("Mérföldkövek[@[Humánerő]]"),0),"")</f>
        <v/>
      </c>
      <c r="AL32" s="69" t="str" cm="1">
        <f t="array" aca="1" ref="AL32" ca="1">IFERROR(IF(AND(INDIRECT("Mérföldkövek[@Kezdés]")&lt;=AL$3,AL$3&lt;=INDIRECT("Mérföldkövek[@Befejezés]"),NETWORKDAYS(AL$3,AL$3,0)), INDIRECT("Mérföldkövek[@[Humánerő]]"),0),"")</f>
        <v/>
      </c>
      <c r="AM32" s="69" t="str" cm="1">
        <f t="array" aca="1" ref="AM32" ca="1">IFERROR(IF(AND(INDIRECT("Mérföldkövek[@Kezdés]")&lt;=AM$3,AM$3&lt;=INDIRECT("Mérföldkövek[@Befejezés]"),NETWORKDAYS(AM$3,AM$3,0)), INDIRECT("Mérföldkövek[@[Humánerő]]"),0),"")</f>
        <v/>
      </c>
      <c r="AN32" s="69" t="str" cm="1">
        <f t="array" aca="1" ref="AN32" ca="1">IFERROR(IF(AND(INDIRECT("Mérföldkövek[@Kezdés]")&lt;=AN$3,AN$3&lt;=INDIRECT("Mérföldkövek[@Befejezés]"),NETWORKDAYS(AN$3,AN$3,0)), INDIRECT("Mérföldkövek[@[Humánerő]]"),0),"")</f>
        <v/>
      </c>
      <c r="AO32" s="69" t="str" cm="1">
        <f t="array" aca="1" ref="AO32" ca="1">IFERROR(IF(AND(INDIRECT("Mérföldkövek[@Kezdés]")&lt;=AO$3,AO$3&lt;=INDIRECT("Mérföldkövek[@Befejezés]"),NETWORKDAYS(AO$3,AO$3,0)), INDIRECT("Mérföldkövek[@[Humánerő]]"),0),"")</f>
        <v/>
      </c>
      <c r="AP32" s="69" t="str" cm="1">
        <f t="array" aca="1" ref="AP32" ca="1">IFERROR(IF(AND(INDIRECT("Mérföldkövek[@Kezdés]")&lt;=AP$3,AP$3&lt;=INDIRECT("Mérföldkövek[@Befejezés]"),NETWORKDAYS(AP$3,AP$3,0)), INDIRECT("Mérföldkövek[@[Humánerő]]"),0),"")</f>
        <v/>
      </c>
      <c r="AQ32" s="69" t="str" cm="1">
        <f t="array" aca="1" ref="AQ32" ca="1">IFERROR(IF(AND(INDIRECT("Mérföldkövek[@Kezdés]")&lt;=AQ$3,AQ$3&lt;=INDIRECT("Mérföldkövek[@Befejezés]"),NETWORKDAYS(AQ$3,AQ$3,0)), INDIRECT("Mérföldkövek[@[Humánerő]]"),0),"")</f>
        <v/>
      </c>
      <c r="AR32" s="69" t="str" cm="1">
        <f t="array" aca="1" ref="AR32" ca="1">IFERROR(IF(AND(INDIRECT("Mérföldkövek[@Kezdés]")&lt;=AR$3,AR$3&lt;=INDIRECT("Mérföldkövek[@Befejezés]"),NETWORKDAYS(AR$3,AR$3,0)), INDIRECT("Mérföldkövek[@[Humánerő]]"),0),"")</f>
        <v/>
      </c>
      <c r="AS32" s="69" t="str" cm="1">
        <f t="array" aca="1" ref="AS32" ca="1">IFERROR(IF(AND(INDIRECT("Mérföldkövek[@Kezdés]")&lt;=AS$3,AS$3&lt;=INDIRECT("Mérföldkövek[@Befejezés]"),NETWORKDAYS(AS$3,AS$3,0)), INDIRECT("Mérföldkövek[@[Humánerő]]"),0),"")</f>
        <v/>
      </c>
      <c r="AT32" s="69" t="str" cm="1">
        <f t="array" aca="1" ref="AT32" ca="1">IFERROR(IF(AND(INDIRECT("Mérföldkövek[@Kezdés]")&lt;=AT$3,AT$3&lt;=INDIRECT("Mérföldkövek[@Befejezés]"),NETWORKDAYS(AT$3,AT$3,0)), INDIRECT("Mérföldkövek[@[Humánerő]]"),0),"")</f>
        <v/>
      </c>
      <c r="AU32" s="69" t="str" cm="1">
        <f t="array" aca="1" ref="AU32" ca="1">IFERROR(IF(AND(INDIRECT("Mérföldkövek[@Kezdés]")&lt;=AU$3,AU$3&lt;=INDIRECT("Mérföldkövek[@Befejezés]"),NETWORKDAYS(AU$3,AU$3,0)), INDIRECT("Mérföldkövek[@[Humánerő]]"),0),"")</f>
        <v/>
      </c>
      <c r="AV32" s="69" t="str" cm="1">
        <f t="array" aca="1" ref="AV32" ca="1">IFERROR(IF(AND(INDIRECT("Mérföldkövek[@Kezdés]")&lt;=AV$3,AV$3&lt;=INDIRECT("Mérföldkövek[@Befejezés]"),NETWORKDAYS(AV$3,AV$3,0)), INDIRECT("Mérföldkövek[@[Humánerő]]"),0),"")</f>
        <v/>
      </c>
      <c r="AW32" s="69" t="str" cm="1">
        <f t="array" aca="1" ref="AW32" ca="1">IFERROR(IF(AND(INDIRECT("Mérföldkövek[@Kezdés]")&lt;=AW$3,AW$3&lt;=INDIRECT("Mérföldkövek[@Befejezés]"),NETWORKDAYS(AW$3,AW$3,0)), INDIRECT("Mérföldkövek[@[Humánerő]]"),0),"")</f>
        <v/>
      </c>
      <c r="AX32" s="69" t="str" cm="1">
        <f t="array" aca="1" ref="AX32" ca="1">IFERROR(IF(AND(INDIRECT("Mérföldkövek[@Kezdés]")&lt;=AX$3,AX$3&lt;=INDIRECT("Mérföldkövek[@Befejezés]"),NETWORKDAYS(AX$3,AX$3,0)), INDIRECT("Mérföldkövek[@[Humánerő]]"),0),"")</f>
        <v/>
      </c>
      <c r="AY32" s="69" t="str" cm="1">
        <f t="array" aca="1" ref="AY32" ca="1">IFERROR(IF(AND(INDIRECT("Mérföldkövek[@Kezdés]")&lt;=AY$3,AY$3&lt;=INDIRECT("Mérföldkövek[@Befejezés]"),NETWORKDAYS(AY$3,AY$3,0)), INDIRECT("Mérföldkövek[@[Humánerő]]"),0),"")</f>
        <v/>
      </c>
      <c r="AZ32" s="69" t="str" cm="1">
        <f t="array" aca="1" ref="AZ32" ca="1">IFERROR(IF(AND(INDIRECT("Mérföldkövek[@Kezdés]")&lt;=AZ$3,AZ$3&lt;=INDIRECT("Mérföldkövek[@Befejezés]"),NETWORKDAYS(AZ$3,AZ$3,0)), INDIRECT("Mérföldkövek[@[Humánerő]]"),0),"")</f>
        <v/>
      </c>
      <c r="BA32" s="69" t="str" cm="1">
        <f t="array" aca="1" ref="BA32" ca="1">IFERROR(IF(AND(INDIRECT("Mérföldkövek[@Kezdés]")&lt;=BA$3,BA$3&lt;=INDIRECT("Mérföldkövek[@Befejezés]"),NETWORKDAYS(BA$3,BA$3,0)), INDIRECT("Mérföldkövek[@[Humánerő]]"),0),"")</f>
        <v/>
      </c>
    </row>
    <row r="33" spans="1:53" x14ac:dyDescent="0.3">
      <c r="A33" s="78" t="str">
        <f>IFERROR(Mérföldkövek[[#This Row],[Feladat ID]],"")</f>
        <v>-</v>
      </c>
      <c r="B33" s="70" t="str">
        <f>IFERROR(Mérföldkövek[[#This Row],[Feladat leírás]],"")</f>
        <v/>
      </c>
      <c r="C33" s="71" t="str">
        <f ca="1">IFERROR(Mérföldkövek[[#This Row],[Kezdés]],"")</f>
        <v/>
      </c>
      <c r="D33" s="71" t="str">
        <f ca="1">IFERROR(Mérföldkövek[[#This Row],[Befejezés]],"")</f>
        <v/>
      </c>
      <c r="E33" s="70" t="str">
        <f>IFERROR(Mérföldkövek[[#This Row],[Kockázat]],"")</f>
        <v/>
      </c>
      <c r="F33" s="70" t="str">
        <f>IFERROR(Mérföldkövek[[#This Row],[Részleg 02]],"")</f>
        <v/>
      </c>
      <c r="G33" s="70" t="str">
        <f>IFERROR(Mérföldkövek[[#This Row],[Részleg 01]],"")</f>
        <v/>
      </c>
      <c r="H33" s="82" t="str">
        <f>IFERROR(Mérföldkövek[[#This Row],[Volumen]],"")</f>
        <v/>
      </c>
      <c r="I33" s="70" t="str">
        <f>IFERROR(Mérföldkövek[[#This Row],[Humánerő]],"")</f>
        <v/>
      </c>
      <c r="J33" s="80" t="str">
        <f>IFERROR(Mérföldkövek[[#This Row],[Egység idő]],"")</f>
        <v/>
      </c>
      <c r="K33" s="80">
        <f>IFERROR(Mérföldkövek[[#This Row],[Tervezett Munkaidő]],"")</f>
        <v>0</v>
      </c>
      <c r="L33" s="69" t="str" cm="1">
        <f t="array" aca="1" ref="L33" ca="1">IFERROR(IF(AND(INDIRECT("Mérföldkövek[@Kezdés]")&lt;=L$3,L$3&lt;=INDIRECT("Mérföldkövek[@Befejezés]"),NETWORKDAYS(L$3,L$3,0)), INDIRECT("Mérföldkövek[@[Humánerő]]"),0),"")</f>
        <v/>
      </c>
      <c r="M33" s="69" t="str" cm="1">
        <f t="array" aca="1" ref="M33" ca="1">IFERROR(IF(AND(INDIRECT("Mérföldkövek[@Kezdés]")&lt;=M$3,M$3&lt;=INDIRECT("Mérföldkövek[@Befejezés]"),NETWORKDAYS(M$3,M$3,0)), INDIRECT("Mérföldkövek[@[Humánerő]]"),0),"")</f>
        <v/>
      </c>
      <c r="N33" s="69" t="str" cm="1">
        <f t="array" aca="1" ref="N33" ca="1">IFERROR(IF(AND(INDIRECT("Mérföldkövek[@Kezdés]")&lt;=N$3,N$3&lt;=INDIRECT("Mérföldkövek[@Befejezés]"),NETWORKDAYS(N$3,N$3,0)), INDIRECT("Mérföldkövek[@[Humánerő]]"),0),"")</f>
        <v/>
      </c>
      <c r="O33" s="69" t="str" cm="1">
        <f t="array" aca="1" ref="O33" ca="1">IFERROR(IF(AND(INDIRECT("Mérföldkövek[@Kezdés]")&lt;=O$3,O$3&lt;=INDIRECT("Mérföldkövek[@Befejezés]"),NETWORKDAYS(O$3,O$3,0)), INDIRECT("Mérföldkövek[@[Humánerő]]"),0),"")</f>
        <v/>
      </c>
      <c r="P33" s="69" t="str" cm="1">
        <f t="array" aca="1" ref="P33" ca="1">IFERROR(IF(AND(INDIRECT("Mérföldkövek[@Kezdés]")&lt;=P$3,P$3&lt;=INDIRECT("Mérföldkövek[@Befejezés]"),NETWORKDAYS(P$3,P$3,0)), INDIRECT("Mérföldkövek[@[Humánerő]]"),0),"")</f>
        <v/>
      </c>
      <c r="Q33" s="69" t="str" cm="1">
        <f t="array" aca="1" ref="Q33" ca="1">IFERROR(IF(AND(INDIRECT("Mérföldkövek[@Kezdés]")&lt;=Q$3,Q$3&lt;=INDIRECT("Mérföldkövek[@Befejezés]"),NETWORKDAYS(Q$3,Q$3,0)), INDIRECT("Mérföldkövek[@[Humánerő]]"),0),"")</f>
        <v/>
      </c>
      <c r="R33" s="69" t="str" cm="1">
        <f t="array" aca="1" ref="R33" ca="1">IFERROR(IF(AND(INDIRECT("Mérföldkövek[@Kezdés]")&lt;=R$3,R$3&lt;=INDIRECT("Mérföldkövek[@Befejezés]"),NETWORKDAYS(R$3,R$3,0)), INDIRECT("Mérföldkövek[@[Humánerő]]"),0),"")</f>
        <v/>
      </c>
      <c r="S33" s="69" t="str" cm="1">
        <f t="array" aca="1" ref="S33" ca="1">IFERROR(IF(AND(INDIRECT("Mérföldkövek[@Kezdés]")&lt;=S$3,S$3&lt;=INDIRECT("Mérföldkövek[@Befejezés]"),NETWORKDAYS(S$3,S$3,0)), INDIRECT("Mérföldkövek[@[Humánerő]]"),0),"")</f>
        <v/>
      </c>
      <c r="T33" s="69" t="str" cm="1">
        <f t="array" aca="1" ref="T33" ca="1">IFERROR(IF(AND(INDIRECT("Mérföldkövek[@Kezdés]")&lt;=T$3,T$3&lt;=INDIRECT("Mérföldkövek[@Befejezés]"),NETWORKDAYS(T$3,T$3,0)), INDIRECT("Mérföldkövek[@[Humánerő]]"),0),"")</f>
        <v/>
      </c>
      <c r="U33" s="69" t="str" cm="1">
        <f t="array" aca="1" ref="U33" ca="1">IFERROR(IF(AND(INDIRECT("Mérföldkövek[@Kezdés]")&lt;=U$3,U$3&lt;=INDIRECT("Mérföldkövek[@Befejezés]"),NETWORKDAYS(U$3,U$3,0)), INDIRECT("Mérföldkövek[@[Humánerő]]"),0),"")</f>
        <v/>
      </c>
      <c r="V33" s="69" t="str" cm="1">
        <f t="array" aca="1" ref="V33" ca="1">IFERROR(IF(AND(INDIRECT("Mérföldkövek[@Kezdés]")&lt;=V$3,V$3&lt;=INDIRECT("Mérföldkövek[@Befejezés]"),NETWORKDAYS(V$3,V$3,0)), INDIRECT("Mérföldkövek[@[Humánerő]]"),0),"")</f>
        <v/>
      </c>
      <c r="W33" s="69" t="str" cm="1">
        <f t="array" aca="1" ref="W33" ca="1">IFERROR(IF(AND(INDIRECT("Mérföldkövek[@Kezdés]")&lt;=W$3,W$3&lt;=INDIRECT("Mérföldkövek[@Befejezés]"),NETWORKDAYS(W$3,W$3,0)), INDIRECT("Mérföldkövek[@[Humánerő]]"),0),"")</f>
        <v/>
      </c>
      <c r="X33" s="69" t="str" cm="1">
        <f t="array" aca="1" ref="X33" ca="1">IFERROR(IF(AND(INDIRECT("Mérföldkövek[@Kezdés]")&lt;=X$3,X$3&lt;=INDIRECT("Mérföldkövek[@Befejezés]"),NETWORKDAYS(X$3,X$3,0)), INDIRECT("Mérföldkövek[@[Humánerő]]"),0),"")</f>
        <v/>
      </c>
      <c r="Y33" s="69" t="str" cm="1">
        <f t="array" aca="1" ref="Y33" ca="1">IFERROR(IF(AND(INDIRECT("Mérföldkövek[@Kezdés]")&lt;=Y$3,Y$3&lt;=INDIRECT("Mérföldkövek[@Befejezés]"),NETWORKDAYS(Y$3,Y$3,0)), INDIRECT("Mérföldkövek[@[Humánerő]]"),0),"")</f>
        <v/>
      </c>
      <c r="Z33" s="69" t="str" cm="1">
        <f t="array" aca="1" ref="Z33" ca="1">IFERROR(IF(AND(INDIRECT("Mérföldkövek[@Kezdés]")&lt;=Z$3,Z$3&lt;=INDIRECT("Mérföldkövek[@Befejezés]"),NETWORKDAYS(Z$3,Z$3,0)), INDIRECT("Mérföldkövek[@[Humánerő]]"),0),"")</f>
        <v/>
      </c>
      <c r="AA33" s="69" t="str" cm="1">
        <f t="array" aca="1" ref="AA33" ca="1">IFERROR(IF(AND(INDIRECT("Mérföldkövek[@Kezdés]")&lt;=AA$3,AA$3&lt;=INDIRECT("Mérföldkövek[@Befejezés]"),NETWORKDAYS(AA$3,AA$3,0)), INDIRECT("Mérföldkövek[@[Humánerő]]"),0),"")</f>
        <v/>
      </c>
      <c r="AB33" s="69" t="str" cm="1">
        <f t="array" aca="1" ref="AB33" ca="1">IFERROR(IF(AND(INDIRECT("Mérföldkövek[@Kezdés]")&lt;=AB$3,AB$3&lt;=INDIRECT("Mérföldkövek[@Befejezés]"),NETWORKDAYS(AB$3,AB$3,0)), INDIRECT("Mérföldkövek[@[Humánerő]]"),0),"")</f>
        <v/>
      </c>
      <c r="AC33" s="69" t="str" cm="1">
        <f t="array" aca="1" ref="AC33" ca="1">IFERROR(IF(AND(INDIRECT("Mérföldkövek[@Kezdés]")&lt;=AC$3,AC$3&lt;=INDIRECT("Mérföldkövek[@Befejezés]"),NETWORKDAYS(AC$3,AC$3,0)), INDIRECT("Mérföldkövek[@[Humánerő]]"),0),"")</f>
        <v/>
      </c>
      <c r="AD33" s="69" t="str" cm="1">
        <f t="array" aca="1" ref="AD33" ca="1">IFERROR(IF(AND(INDIRECT("Mérföldkövek[@Kezdés]")&lt;=AD$3,AD$3&lt;=INDIRECT("Mérföldkövek[@Befejezés]"),NETWORKDAYS(AD$3,AD$3,0)), INDIRECT("Mérföldkövek[@[Humánerő]]"),0),"")</f>
        <v/>
      </c>
      <c r="AE33" s="69" t="str" cm="1">
        <f t="array" aca="1" ref="AE33" ca="1">IFERROR(IF(AND(INDIRECT("Mérföldkövek[@Kezdés]")&lt;=AE$3,AE$3&lt;=INDIRECT("Mérföldkövek[@Befejezés]"),NETWORKDAYS(AE$3,AE$3,0)), INDIRECT("Mérföldkövek[@[Humánerő]]"),0),"")</f>
        <v/>
      </c>
      <c r="AF33" s="69" t="str" cm="1">
        <f t="array" aca="1" ref="AF33" ca="1">IFERROR(IF(AND(INDIRECT("Mérföldkövek[@Kezdés]")&lt;=AF$3,AF$3&lt;=INDIRECT("Mérföldkövek[@Befejezés]"),NETWORKDAYS(AF$3,AF$3,0)), INDIRECT("Mérföldkövek[@[Humánerő]]"),0),"")</f>
        <v/>
      </c>
      <c r="AG33" s="69" t="str" cm="1">
        <f t="array" aca="1" ref="AG33" ca="1">IFERROR(IF(AND(INDIRECT("Mérföldkövek[@Kezdés]")&lt;=AG$3,AG$3&lt;=INDIRECT("Mérföldkövek[@Befejezés]"),NETWORKDAYS(AG$3,AG$3,0)), INDIRECT("Mérföldkövek[@[Humánerő]]"),0),"")</f>
        <v/>
      </c>
      <c r="AH33" s="69" t="str" cm="1">
        <f t="array" aca="1" ref="AH33" ca="1">IFERROR(IF(AND(INDIRECT("Mérföldkövek[@Kezdés]")&lt;=AH$3,AH$3&lt;=INDIRECT("Mérföldkövek[@Befejezés]"),NETWORKDAYS(AH$3,AH$3,0)), INDIRECT("Mérföldkövek[@[Humánerő]]"),0),"")</f>
        <v/>
      </c>
      <c r="AI33" s="69" t="str" cm="1">
        <f t="array" aca="1" ref="AI33" ca="1">IFERROR(IF(AND(INDIRECT("Mérföldkövek[@Kezdés]")&lt;=AI$3,AI$3&lt;=INDIRECT("Mérföldkövek[@Befejezés]"),NETWORKDAYS(AI$3,AI$3,0)), INDIRECT("Mérföldkövek[@[Humánerő]]"),0),"")</f>
        <v/>
      </c>
      <c r="AJ33" s="69" t="str" cm="1">
        <f t="array" aca="1" ref="AJ33" ca="1">IFERROR(IF(AND(INDIRECT("Mérföldkövek[@Kezdés]")&lt;=AJ$3,AJ$3&lt;=INDIRECT("Mérföldkövek[@Befejezés]"),NETWORKDAYS(AJ$3,AJ$3,0)), INDIRECT("Mérföldkövek[@[Humánerő]]"),0),"")</f>
        <v/>
      </c>
      <c r="AK33" s="69" t="str" cm="1">
        <f t="array" aca="1" ref="AK33" ca="1">IFERROR(IF(AND(INDIRECT("Mérföldkövek[@Kezdés]")&lt;=AK$3,AK$3&lt;=INDIRECT("Mérföldkövek[@Befejezés]"),NETWORKDAYS(AK$3,AK$3,0)), INDIRECT("Mérföldkövek[@[Humánerő]]"),0),"")</f>
        <v/>
      </c>
      <c r="AL33" s="69" t="str" cm="1">
        <f t="array" aca="1" ref="AL33" ca="1">IFERROR(IF(AND(INDIRECT("Mérföldkövek[@Kezdés]")&lt;=AL$3,AL$3&lt;=INDIRECT("Mérföldkövek[@Befejezés]"),NETWORKDAYS(AL$3,AL$3,0)), INDIRECT("Mérföldkövek[@[Humánerő]]"),0),"")</f>
        <v/>
      </c>
      <c r="AM33" s="69" t="str" cm="1">
        <f t="array" aca="1" ref="AM33" ca="1">IFERROR(IF(AND(INDIRECT("Mérföldkövek[@Kezdés]")&lt;=AM$3,AM$3&lt;=INDIRECT("Mérföldkövek[@Befejezés]"),NETWORKDAYS(AM$3,AM$3,0)), INDIRECT("Mérföldkövek[@[Humánerő]]"),0),"")</f>
        <v/>
      </c>
      <c r="AN33" s="69" t="str" cm="1">
        <f t="array" aca="1" ref="AN33" ca="1">IFERROR(IF(AND(INDIRECT("Mérföldkövek[@Kezdés]")&lt;=AN$3,AN$3&lt;=INDIRECT("Mérföldkövek[@Befejezés]"),NETWORKDAYS(AN$3,AN$3,0)), INDIRECT("Mérföldkövek[@[Humánerő]]"),0),"")</f>
        <v/>
      </c>
      <c r="AO33" s="69" t="str" cm="1">
        <f t="array" aca="1" ref="AO33" ca="1">IFERROR(IF(AND(INDIRECT("Mérföldkövek[@Kezdés]")&lt;=AO$3,AO$3&lt;=INDIRECT("Mérföldkövek[@Befejezés]"),NETWORKDAYS(AO$3,AO$3,0)), INDIRECT("Mérföldkövek[@[Humánerő]]"),0),"")</f>
        <v/>
      </c>
      <c r="AP33" s="69" t="str" cm="1">
        <f t="array" aca="1" ref="AP33" ca="1">IFERROR(IF(AND(INDIRECT("Mérföldkövek[@Kezdés]")&lt;=AP$3,AP$3&lt;=INDIRECT("Mérföldkövek[@Befejezés]"),NETWORKDAYS(AP$3,AP$3,0)), INDIRECT("Mérföldkövek[@[Humánerő]]"),0),"")</f>
        <v/>
      </c>
      <c r="AQ33" s="69" t="str" cm="1">
        <f t="array" aca="1" ref="AQ33" ca="1">IFERROR(IF(AND(INDIRECT("Mérföldkövek[@Kezdés]")&lt;=AQ$3,AQ$3&lt;=INDIRECT("Mérföldkövek[@Befejezés]"),NETWORKDAYS(AQ$3,AQ$3,0)), INDIRECT("Mérföldkövek[@[Humánerő]]"),0),"")</f>
        <v/>
      </c>
      <c r="AR33" s="69" t="str" cm="1">
        <f t="array" aca="1" ref="AR33" ca="1">IFERROR(IF(AND(INDIRECT("Mérföldkövek[@Kezdés]")&lt;=AR$3,AR$3&lt;=INDIRECT("Mérföldkövek[@Befejezés]"),NETWORKDAYS(AR$3,AR$3,0)), INDIRECT("Mérföldkövek[@[Humánerő]]"),0),"")</f>
        <v/>
      </c>
      <c r="AS33" s="69" t="str" cm="1">
        <f t="array" aca="1" ref="AS33" ca="1">IFERROR(IF(AND(INDIRECT("Mérföldkövek[@Kezdés]")&lt;=AS$3,AS$3&lt;=INDIRECT("Mérföldkövek[@Befejezés]"),NETWORKDAYS(AS$3,AS$3,0)), INDIRECT("Mérföldkövek[@[Humánerő]]"),0),"")</f>
        <v/>
      </c>
      <c r="AT33" s="69" t="str" cm="1">
        <f t="array" aca="1" ref="AT33" ca="1">IFERROR(IF(AND(INDIRECT("Mérföldkövek[@Kezdés]")&lt;=AT$3,AT$3&lt;=INDIRECT("Mérföldkövek[@Befejezés]"),NETWORKDAYS(AT$3,AT$3,0)), INDIRECT("Mérföldkövek[@[Humánerő]]"),0),"")</f>
        <v/>
      </c>
      <c r="AU33" s="69" t="str" cm="1">
        <f t="array" aca="1" ref="AU33" ca="1">IFERROR(IF(AND(INDIRECT("Mérföldkövek[@Kezdés]")&lt;=AU$3,AU$3&lt;=INDIRECT("Mérföldkövek[@Befejezés]"),NETWORKDAYS(AU$3,AU$3,0)), INDIRECT("Mérföldkövek[@[Humánerő]]"),0),"")</f>
        <v/>
      </c>
      <c r="AV33" s="69" t="str" cm="1">
        <f t="array" aca="1" ref="AV33" ca="1">IFERROR(IF(AND(INDIRECT("Mérföldkövek[@Kezdés]")&lt;=AV$3,AV$3&lt;=INDIRECT("Mérföldkövek[@Befejezés]"),NETWORKDAYS(AV$3,AV$3,0)), INDIRECT("Mérföldkövek[@[Humánerő]]"),0),"")</f>
        <v/>
      </c>
      <c r="AW33" s="69" t="str" cm="1">
        <f t="array" aca="1" ref="AW33" ca="1">IFERROR(IF(AND(INDIRECT("Mérföldkövek[@Kezdés]")&lt;=AW$3,AW$3&lt;=INDIRECT("Mérföldkövek[@Befejezés]"),NETWORKDAYS(AW$3,AW$3,0)), INDIRECT("Mérföldkövek[@[Humánerő]]"),0),"")</f>
        <v/>
      </c>
      <c r="AX33" s="69" t="str" cm="1">
        <f t="array" aca="1" ref="AX33" ca="1">IFERROR(IF(AND(INDIRECT("Mérföldkövek[@Kezdés]")&lt;=AX$3,AX$3&lt;=INDIRECT("Mérföldkövek[@Befejezés]"),NETWORKDAYS(AX$3,AX$3,0)), INDIRECT("Mérföldkövek[@[Humánerő]]"),0),"")</f>
        <v/>
      </c>
      <c r="AY33" s="69" t="str" cm="1">
        <f t="array" aca="1" ref="AY33" ca="1">IFERROR(IF(AND(INDIRECT("Mérföldkövek[@Kezdés]")&lt;=AY$3,AY$3&lt;=INDIRECT("Mérföldkövek[@Befejezés]"),NETWORKDAYS(AY$3,AY$3,0)), INDIRECT("Mérföldkövek[@[Humánerő]]"),0),"")</f>
        <v/>
      </c>
      <c r="AZ33" s="69" t="str" cm="1">
        <f t="array" aca="1" ref="AZ33" ca="1">IFERROR(IF(AND(INDIRECT("Mérföldkövek[@Kezdés]")&lt;=AZ$3,AZ$3&lt;=INDIRECT("Mérföldkövek[@Befejezés]"),NETWORKDAYS(AZ$3,AZ$3,0)), INDIRECT("Mérföldkövek[@[Humánerő]]"),0),"")</f>
        <v/>
      </c>
      <c r="BA33" s="69" t="str" cm="1">
        <f t="array" aca="1" ref="BA33" ca="1">IFERROR(IF(AND(INDIRECT("Mérföldkövek[@Kezdés]")&lt;=BA$3,BA$3&lt;=INDIRECT("Mérföldkövek[@Befejezés]"),NETWORKDAYS(BA$3,BA$3,0)), INDIRECT("Mérföldkövek[@[Humánerő]]"),0),"")</f>
        <v/>
      </c>
    </row>
    <row r="34" spans="1:53" x14ac:dyDescent="0.3">
      <c r="A34" s="78" t="str">
        <f>IFERROR(Mérföldkövek[[#This Row],[Feladat ID]],"")</f>
        <v>-</v>
      </c>
      <c r="B34" s="70" t="str">
        <f>IFERROR(Mérföldkövek[[#This Row],[Feladat leírás]],"")</f>
        <v/>
      </c>
      <c r="C34" s="71" t="str">
        <f ca="1">IFERROR(Mérföldkövek[[#This Row],[Kezdés]],"")</f>
        <v/>
      </c>
      <c r="D34" s="71" t="str">
        <f ca="1">IFERROR(Mérföldkövek[[#This Row],[Befejezés]],"")</f>
        <v/>
      </c>
      <c r="E34" s="70" t="str">
        <f>IFERROR(Mérföldkövek[[#This Row],[Kockázat]],"")</f>
        <v/>
      </c>
      <c r="F34" s="70" t="str">
        <f>IFERROR(Mérföldkövek[[#This Row],[Részleg 02]],"")</f>
        <v/>
      </c>
      <c r="G34" s="70" t="str">
        <f>IFERROR(Mérföldkövek[[#This Row],[Részleg 01]],"")</f>
        <v/>
      </c>
      <c r="H34" s="82" t="str">
        <f>IFERROR(Mérföldkövek[[#This Row],[Volumen]],"")</f>
        <v/>
      </c>
      <c r="I34" s="70" t="str">
        <f>IFERROR(Mérföldkövek[[#This Row],[Humánerő]],"")</f>
        <v/>
      </c>
      <c r="J34" s="80" t="str">
        <f>IFERROR(Mérföldkövek[[#This Row],[Egység idő]],"")</f>
        <v/>
      </c>
      <c r="K34" s="80">
        <f>IFERROR(Mérföldkövek[[#This Row],[Tervezett Munkaidő]],"")</f>
        <v>0</v>
      </c>
      <c r="L34" s="69" t="str" cm="1">
        <f t="array" aca="1" ref="L34" ca="1">IFERROR(IF(AND(INDIRECT("Mérföldkövek[@Kezdés]")&lt;=L$3,L$3&lt;=INDIRECT("Mérföldkövek[@Befejezés]"),NETWORKDAYS(L$3,L$3,0)), INDIRECT("Mérföldkövek[@[Humánerő]]"),0),"")</f>
        <v/>
      </c>
      <c r="M34" s="69" t="str" cm="1">
        <f t="array" aca="1" ref="M34" ca="1">IFERROR(IF(AND(INDIRECT("Mérföldkövek[@Kezdés]")&lt;=M$3,M$3&lt;=INDIRECT("Mérföldkövek[@Befejezés]"),NETWORKDAYS(M$3,M$3,0)), INDIRECT("Mérföldkövek[@[Humánerő]]"),0),"")</f>
        <v/>
      </c>
      <c r="N34" s="69" t="str" cm="1">
        <f t="array" aca="1" ref="N34" ca="1">IFERROR(IF(AND(INDIRECT("Mérföldkövek[@Kezdés]")&lt;=N$3,N$3&lt;=INDIRECT("Mérföldkövek[@Befejezés]"),NETWORKDAYS(N$3,N$3,0)), INDIRECT("Mérföldkövek[@[Humánerő]]"),0),"")</f>
        <v/>
      </c>
      <c r="O34" s="69" t="str" cm="1">
        <f t="array" aca="1" ref="O34" ca="1">IFERROR(IF(AND(INDIRECT("Mérföldkövek[@Kezdés]")&lt;=O$3,O$3&lt;=INDIRECT("Mérföldkövek[@Befejezés]"),NETWORKDAYS(O$3,O$3,0)), INDIRECT("Mérföldkövek[@[Humánerő]]"),0),"")</f>
        <v/>
      </c>
      <c r="P34" s="69" t="str" cm="1">
        <f t="array" aca="1" ref="P34" ca="1">IFERROR(IF(AND(INDIRECT("Mérföldkövek[@Kezdés]")&lt;=P$3,P$3&lt;=INDIRECT("Mérföldkövek[@Befejezés]"),NETWORKDAYS(P$3,P$3,0)), INDIRECT("Mérföldkövek[@[Humánerő]]"),0),"")</f>
        <v/>
      </c>
      <c r="Q34" s="69" t="str" cm="1">
        <f t="array" aca="1" ref="Q34" ca="1">IFERROR(IF(AND(INDIRECT("Mérföldkövek[@Kezdés]")&lt;=Q$3,Q$3&lt;=INDIRECT("Mérföldkövek[@Befejezés]"),NETWORKDAYS(Q$3,Q$3,0)), INDIRECT("Mérföldkövek[@[Humánerő]]"),0),"")</f>
        <v/>
      </c>
      <c r="R34" s="69" t="str" cm="1">
        <f t="array" aca="1" ref="R34" ca="1">IFERROR(IF(AND(INDIRECT("Mérföldkövek[@Kezdés]")&lt;=R$3,R$3&lt;=INDIRECT("Mérföldkövek[@Befejezés]"),NETWORKDAYS(R$3,R$3,0)), INDIRECT("Mérföldkövek[@[Humánerő]]"),0),"")</f>
        <v/>
      </c>
      <c r="S34" s="69" t="str" cm="1">
        <f t="array" aca="1" ref="S34" ca="1">IFERROR(IF(AND(INDIRECT("Mérföldkövek[@Kezdés]")&lt;=S$3,S$3&lt;=INDIRECT("Mérföldkövek[@Befejezés]"),NETWORKDAYS(S$3,S$3,0)), INDIRECT("Mérföldkövek[@[Humánerő]]"),0),"")</f>
        <v/>
      </c>
      <c r="T34" s="69" t="str" cm="1">
        <f t="array" aca="1" ref="T34" ca="1">IFERROR(IF(AND(INDIRECT("Mérföldkövek[@Kezdés]")&lt;=T$3,T$3&lt;=INDIRECT("Mérföldkövek[@Befejezés]"),NETWORKDAYS(T$3,T$3,0)), INDIRECT("Mérföldkövek[@[Humánerő]]"),0),"")</f>
        <v/>
      </c>
      <c r="U34" s="69" t="str" cm="1">
        <f t="array" aca="1" ref="U34" ca="1">IFERROR(IF(AND(INDIRECT("Mérföldkövek[@Kezdés]")&lt;=U$3,U$3&lt;=INDIRECT("Mérföldkövek[@Befejezés]"),NETWORKDAYS(U$3,U$3,0)), INDIRECT("Mérföldkövek[@[Humánerő]]"),0),"")</f>
        <v/>
      </c>
      <c r="V34" s="69" t="str" cm="1">
        <f t="array" aca="1" ref="V34" ca="1">IFERROR(IF(AND(INDIRECT("Mérföldkövek[@Kezdés]")&lt;=V$3,V$3&lt;=INDIRECT("Mérföldkövek[@Befejezés]"),NETWORKDAYS(V$3,V$3,0)), INDIRECT("Mérföldkövek[@[Humánerő]]"),0),"")</f>
        <v/>
      </c>
      <c r="W34" s="69" t="str" cm="1">
        <f t="array" aca="1" ref="W34" ca="1">IFERROR(IF(AND(INDIRECT("Mérföldkövek[@Kezdés]")&lt;=W$3,W$3&lt;=INDIRECT("Mérföldkövek[@Befejezés]"),NETWORKDAYS(W$3,W$3,0)), INDIRECT("Mérföldkövek[@[Humánerő]]"),0),"")</f>
        <v/>
      </c>
      <c r="X34" s="69" t="str" cm="1">
        <f t="array" aca="1" ref="X34" ca="1">IFERROR(IF(AND(INDIRECT("Mérföldkövek[@Kezdés]")&lt;=X$3,X$3&lt;=INDIRECT("Mérföldkövek[@Befejezés]"),NETWORKDAYS(X$3,X$3,0)), INDIRECT("Mérföldkövek[@[Humánerő]]"),0),"")</f>
        <v/>
      </c>
      <c r="Y34" s="69" t="str" cm="1">
        <f t="array" aca="1" ref="Y34" ca="1">IFERROR(IF(AND(INDIRECT("Mérföldkövek[@Kezdés]")&lt;=Y$3,Y$3&lt;=INDIRECT("Mérföldkövek[@Befejezés]"),NETWORKDAYS(Y$3,Y$3,0)), INDIRECT("Mérföldkövek[@[Humánerő]]"),0),"")</f>
        <v/>
      </c>
      <c r="Z34" s="69" t="str" cm="1">
        <f t="array" aca="1" ref="Z34" ca="1">IFERROR(IF(AND(INDIRECT("Mérföldkövek[@Kezdés]")&lt;=Z$3,Z$3&lt;=INDIRECT("Mérföldkövek[@Befejezés]"),NETWORKDAYS(Z$3,Z$3,0)), INDIRECT("Mérföldkövek[@[Humánerő]]"),0),"")</f>
        <v/>
      </c>
      <c r="AA34" s="69" t="str" cm="1">
        <f t="array" aca="1" ref="AA34" ca="1">IFERROR(IF(AND(INDIRECT("Mérföldkövek[@Kezdés]")&lt;=AA$3,AA$3&lt;=INDIRECT("Mérföldkövek[@Befejezés]"),NETWORKDAYS(AA$3,AA$3,0)), INDIRECT("Mérföldkövek[@[Humánerő]]"),0),"")</f>
        <v/>
      </c>
      <c r="AB34" s="69" t="str" cm="1">
        <f t="array" aca="1" ref="AB34" ca="1">IFERROR(IF(AND(INDIRECT("Mérföldkövek[@Kezdés]")&lt;=AB$3,AB$3&lt;=INDIRECT("Mérföldkövek[@Befejezés]"),NETWORKDAYS(AB$3,AB$3,0)), INDIRECT("Mérföldkövek[@[Humánerő]]"),0),"")</f>
        <v/>
      </c>
      <c r="AC34" s="69" t="str" cm="1">
        <f t="array" aca="1" ref="AC34" ca="1">IFERROR(IF(AND(INDIRECT("Mérföldkövek[@Kezdés]")&lt;=AC$3,AC$3&lt;=INDIRECT("Mérföldkövek[@Befejezés]"),NETWORKDAYS(AC$3,AC$3,0)), INDIRECT("Mérföldkövek[@[Humánerő]]"),0),"")</f>
        <v/>
      </c>
      <c r="AD34" s="69" t="str" cm="1">
        <f t="array" aca="1" ref="AD34" ca="1">IFERROR(IF(AND(INDIRECT("Mérföldkövek[@Kezdés]")&lt;=AD$3,AD$3&lt;=INDIRECT("Mérföldkövek[@Befejezés]"),NETWORKDAYS(AD$3,AD$3,0)), INDIRECT("Mérföldkövek[@[Humánerő]]"),0),"")</f>
        <v/>
      </c>
      <c r="AE34" s="69" t="str" cm="1">
        <f t="array" aca="1" ref="AE34" ca="1">IFERROR(IF(AND(INDIRECT("Mérföldkövek[@Kezdés]")&lt;=AE$3,AE$3&lt;=INDIRECT("Mérföldkövek[@Befejezés]"),NETWORKDAYS(AE$3,AE$3,0)), INDIRECT("Mérföldkövek[@[Humánerő]]"),0),"")</f>
        <v/>
      </c>
      <c r="AF34" s="69" t="str" cm="1">
        <f t="array" aca="1" ref="AF34" ca="1">IFERROR(IF(AND(INDIRECT("Mérföldkövek[@Kezdés]")&lt;=AF$3,AF$3&lt;=INDIRECT("Mérföldkövek[@Befejezés]"),NETWORKDAYS(AF$3,AF$3,0)), INDIRECT("Mérföldkövek[@[Humánerő]]"),0),"")</f>
        <v/>
      </c>
      <c r="AG34" s="69" t="str" cm="1">
        <f t="array" aca="1" ref="AG34" ca="1">IFERROR(IF(AND(INDIRECT("Mérföldkövek[@Kezdés]")&lt;=AG$3,AG$3&lt;=INDIRECT("Mérföldkövek[@Befejezés]"),NETWORKDAYS(AG$3,AG$3,0)), INDIRECT("Mérföldkövek[@[Humánerő]]"),0),"")</f>
        <v/>
      </c>
      <c r="AH34" s="69" t="str" cm="1">
        <f t="array" aca="1" ref="AH34" ca="1">IFERROR(IF(AND(INDIRECT("Mérföldkövek[@Kezdés]")&lt;=AH$3,AH$3&lt;=INDIRECT("Mérföldkövek[@Befejezés]"),NETWORKDAYS(AH$3,AH$3,0)), INDIRECT("Mérföldkövek[@[Humánerő]]"),0),"")</f>
        <v/>
      </c>
      <c r="AI34" s="69" t="str" cm="1">
        <f t="array" aca="1" ref="AI34" ca="1">IFERROR(IF(AND(INDIRECT("Mérföldkövek[@Kezdés]")&lt;=AI$3,AI$3&lt;=INDIRECT("Mérföldkövek[@Befejezés]"),NETWORKDAYS(AI$3,AI$3,0)), INDIRECT("Mérföldkövek[@[Humánerő]]"),0),"")</f>
        <v/>
      </c>
      <c r="AJ34" s="69" t="str" cm="1">
        <f t="array" aca="1" ref="AJ34" ca="1">IFERROR(IF(AND(INDIRECT("Mérföldkövek[@Kezdés]")&lt;=AJ$3,AJ$3&lt;=INDIRECT("Mérföldkövek[@Befejezés]"),NETWORKDAYS(AJ$3,AJ$3,0)), INDIRECT("Mérföldkövek[@[Humánerő]]"),0),"")</f>
        <v/>
      </c>
      <c r="AK34" s="69" t="str" cm="1">
        <f t="array" aca="1" ref="AK34" ca="1">IFERROR(IF(AND(INDIRECT("Mérföldkövek[@Kezdés]")&lt;=AK$3,AK$3&lt;=INDIRECT("Mérföldkövek[@Befejezés]"),NETWORKDAYS(AK$3,AK$3,0)), INDIRECT("Mérföldkövek[@[Humánerő]]"),0),"")</f>
        <v/>
      </c>
      <c r="AL34" s="69" t="str" cm="1">
        <f t="array" aca="1" ref="AL34" ca="1">IFERROR(IF(AND(INDIRECT("Mérföldkövek[@Kezdés]")&lt;=AL$3,AL$3&lt;=INDIRECT("Mérföldkövek[@Befejezés]"),NETWORKDAYS(AL$3,AL$3,0)), INDIRECT("Mérföldkövek[@[Humánerő]]"),0),"")</f>
        <v/>
      </c>
      <c r="AM34" s="69" t="str" cm="1">
        <f t="array" aca="1" ref="AM34" ca="1">IFERROR(IF(AND(INDIRECT("Mérföldkövek[@Kezdés]")&lt;=AM$3,AM$3&lt;=INDIRECT("Mérföldkövek[@Befejezés]"),NETWORKDAYS(AM$3,AM$3,0)), INDIRECT("Mérföldkövek[@[Humánerő]]"),0),"")</f>
        <v/>
      </c>
      <c r="AN34" s="69" t="str" cm="1">
        <f t="array" aca="1" ref="AN34" ca="1">IFERROR(IF(AND(INDIRECT("Mérföldkövek[@Kezdés]")&lt;=AN$3,AN$3&lt;=INDIRECT("Mérföldkövek[@Befejezés]"),NETWORKDAYS(AN$3,AN$3,0)), INDIRECT("Mérföldkövek[@[Humánerő]]"),0),"")</f>
        <v/>
      </c>
      <c r="AO34" s="69" t="str" cm="1">
        <f t="array" aca="1" ref="AO34" ca="1">IFERROR(IF(AND(INDIRECT("Mérföldkövek[@Kezdés]")&lt;=AO$3,AO$3&lt;=INDIRECT("Mérföldkövek[@Befejezés]"),NETWORKDAYS(AO$3,AO$3,0)), INDIRECT("Mérföldkövek[@[Humánerő]]"),0),"")</f>
        <v/>
      </c>
      <c r="AP34" s="69" t="str" cm="1">
        <f t="array" aca="1" ref="AP34" ca="1">IFERROR(IF(AND(INDIRECT("Mérföldkövek[@Kezdés]")&lt;=AP$3,AP$3&lt;=INDIRECT("Mérföldkövek[@Befejezés]"),NETWORKDAYS(AP$3,AP$3,0)), INDIRECT("Mérföldkövek[@[Humánerő]]"),0),"")</f>
        <v/>
      </c>
      <c r="AQ34" s="69" t="str" cm="1">
        <f t="array" aca="1" ref="AQ34" ca="1">IFERROR(IF(AND(INDIRECT("Mérföldkövek[@Kezdés]")&lt;=AQ$3,AQ$3&lt;=INDIRECT("Mérföldkövek[@Befejezés]"),NETWORKDAYS(AQ$3,AQ$3,0)), INDIRECT("Mérföldkövek[@[Humánerő]]"),0),"")</f>
        <v/>
      </c>
      <c r="AR34" s="69" t="str" cm="1">
        <f t="array" aca="1" ref="AR34" ca="1">IFERROR(IF(AND(INDIRECT("Mérföldkövek[@Kezdés]")&lt;=AR$3,AR$3&lt;=INDIRECT("Mérföldkövek[@Befejezés]"),NETWORKDAYS(AR$3,AR$3,0)), INDIRECT("Mérföldkövek[@[Humánerő]]"),0),"")</f>
        <v/>
      </c>
      <c r="AS34" s="69" t="str" cm="1">
        <f t="array" aca="1" ref="AS34" ca="1">IFERROR(IF(AND(INDIRECT("Mérföldkövek[@Kezdés]")&lt;=AS$3,AS$3&lt;=INDIRECT("Mérföldkövek[@Befejezés]"),NETWORKDAYS(AS$3,AS$3,0)), INDIRECT("Mérföldkövek[@[Humánerő]]"),0),"")</f>
        <v/>
      </c>
      <c r="AT34" s="69" t="str" cm="1">
        <f t="array" aca="1" ref="AT34" ca="1">IFERROR(IF(AND(INDIRECT("Mérföldkövek[@Kezdés]")&lt;=AT$3,AT$3&lt;=INDIRECT("Mérföldkövek[@Befejezés]"),NETWORKDAYS(AT$3,AT$3,0)), INDIRECT("Mérföldkövek[@[Humánerő]]"),0),"")</f>
        <v/>
      </c>
      <c r="AU34" s="69" t="str" cm="1">
        <f t="array" aca="1" ref="AU34" ca="1">IFERROR(IF(AND(INDIRECT("Mérföldkövek[@Kezdés]")&lt;=AU$3,AU$3&lt;=INDIRECT("Mérföldkövek[@Befejezés]"),NETWORKDAYS(AU$3,AU$3,0)), INDIRECT("Mérföldkövek[@[Humánerő]]"),0),"")</f>
        <v/>
      </c>
      <c r="AV34" s="69" t="str" cm="1">
        <f t="array" aca="1" ref="AV34" ca="1">IFERROR(IF(AND(INDIRECT("Mérföldkövek[@Kezdés]")&lt;=AV$3,AV$3&lt;=INDIRECT("Mérföldkövek[@Befejezés]"),NETWORKDAYS(AV$3,AV$3,0)), INDIRECT("Mérföldkövek[@[Humánerő]]"),0),"")</f>
        <v/>
      </c>
      <c r="AW34" s="69" t="str" cm="1">
        <f t="array" aca="1" ref="AW34" ca="1">IFERROR(IF(AND(INDIRECT("Mérföldkövek[@Kezdés]")&lt;=AW$3,AW$3&lt;=INDIRECT("Mérföldkövek[@Befejezés]"),NETWORKDAYS(AW$3,AW$3,0)), INDIRECT("Mérföldkövek[@[Humánerő]]"),0),"")</f>
        <v/>
      </c>
      <c r="AX34" s="69" t="str" cm="1">
        <f t="array" aca="1" ref="AX34" ca="1">IFERROR(IF(AND(INDIRECT("Mérföldkövek[@Kezdés]")&lt;=AX$3,AX$3&lt;=INDIRECT("Mérföldkövek[@Befejezés]"),NETWORKDAYS(AX$3,AX$3,0)), INDIRECT("Mérföldkövek[@[Humánerő]]"),0),"")</f>
        <v/>
      </c>
      <c r="AY34" s="69" t="str" cm="1">
        <f t="array" aca="1" ref="AY34" ca="1">IFERROR(IF(AND(INDIRECT("Mérföldkövek[@Kezdés]")&lt;=AY$3,AY$3&lt;=INDIRECT("Mérföldkövek[@Befejezés]"),NETWORKDAYS(AY$3,AY$3,0)), INDIRECT("Mérföldkövek[@[Humánerő]]"),0),"")</f>
        <v/>
      </c>
      <c r="AZ34" s="69" t="str" cm="1">
        <f t="array" aca="1" ref="AZ34" ca="1">IFERROR(IF(AND(INDIRECT("Mérföldkövek[@Kezdés]")&lt;=AZ$3,AZ$3&lt;=INDIRECT("Mérföldkövek[@Befejezés]"),NETWORKDAYS(AZ$3,AZ$3,0)), INDIRECT("Mérföldkövek[@[Humánerő]]"),0),"")</f>
        <v/>
      </c>
      <c r="BA34" s="69" t="str" cm="1">
        <f t="array" aca="1" ref="BA34" ca="1">IFERROR(IF(AND(INDIRECT("Mérföldkövek[@Kezdés]")&lt;=BA$3,BA$3&lt;=INDIRECT("Mérföldkövek[@Befejezés]"),NETWORKDAYS(BA$3,BA$3,0)), INDIRECT("Mérföldkövek[@[Humánerő]]"),0),"")</f>
        <v/>
      </c>
    </row>
    <row r="35" spans="1:53" x14ac:dyDescent="0.3">
      <c r="A35" s="78" t="str">
        <f>IFERROR(Mérföldkövek[[#This Row],[Feladat ID]],"")</f>
        <v>-</v>
      </c>
      <c r="B35" s="70" t="str">
        <f>IFERROR(Mérföldkövek[[#This Row],[Feladat leírás]],"")</f>
        <v/>
      </c>
      <c r="C35" s="71" t="str">
        <f ca="1">IFERROR(Mérföldkövek[[#This Row],[Kezdés]],"")</f>
        <v/>
      </c>
      <c r="D35" s="71" t="str">
        <f ca="1">IFERROR(Mérföldkövek[[#This Row],[Befejezés]],"")</f>
        <v/>
      </c>
      <c r="E35" s="70" t="str">
        <f>IFERROR(Mérföldkövek[[#This Row],[Kockázat]],"")</f>
        <v/>
      </c>
      <c r="F35" s="70" t="str">
        <f>IFERROR(Mérföldkövek[[#This Row],[Részleg 02]],"")</f>
        <v/>
      </c>
      <c r="G35" s="70" t="str">
        <f>IFERROR(Mérföldkövek[[#This Row],[Részleg 01]],"")</f>
        <v/>
      </c>
      <c r="H35" s="82" t="str">
        <f>IFERROR(Mérföldkövek[[#This Row],[Volumen]],"")</f>
        <v/>
      </c>
      <c r="I35" s="70" t="str">
        <f>IFERROR(Mérföldkövek[[#This Row],[Humánerő]],"")</f>
        <v/>
      </c>
      <c r="J35" s="80" t="str">
        <f>IFERROR(Mérföldkövek[[#This Row],[Egység idő]],"")</f>
        <v/>
      </c>
      <c r="K35" s="80">
        <f>IFERROR(Mérföldkövek[[#This Row],[Tervezett Munkaidő]],"")</f>
        <v>0</v>
      </c>
      <c r="L35" s="69" t="str" cm="1">
        <f t="array" aca="1" ref="L35" ca="1">IFERROR(IF(AND(INDIRECT("Mérföldkövek[@Kezdés]")&lt;=L$3,L$3&lt;=INDIRECT("Mérföldkövek[@Befejezés]"),NETWORKDAYS(L$3,L$3,0)), INDIRECT("Mérföldkövek[@[Humánerő]]"),0),"")</f>
        <v/>
      </c>
      <c r="M35" s="69" t="str" cm="1">
        <f t="array" aca="1" ref="M35" ca="1">IFERROR(IF(AND(INDIRECT("Mérföldkövek[@Kezdés]")&lt;=M$3,M$3&lt;=INDIRECT("Mérföldkövek[@Befejezés]"),NETWORKDAYS(M$3,M$3,0)), INDIRECT("Mérföldkövek[@[Humánerő]]"),0),"")</f>
        <v/>
      </c>
      <c r="N35" s="69" t="str" cm="1">
        <f t="array" aca="1" ref="N35" ca="1">IFERROR(IF(AND(INDIRECT("Mérföldkövek[@Kezdés]")&lt;=N$3,N$3&lt;=INDIRECT("Mérföldkövek[@Befejezés]"),NETWORKDAYS(N$3,N$3,0)), INDIRECT("Mérföldkövek[@[Humánerő]]"),0),"")</f>
        <v/>
      </c>
      <c r="O35" s="69" t="str" cm="1">
        <f t="array" aca="1" ref="O35" ca="1">IFERROR(IF(AND(INDIRECT("Mérföldkövek[@Kezdés]")&lt;=O$3,O$3&lt;=INDIRECT("Mérföldkövek[@Befejezés]"),NETWORKDAYS(O$3,O$3,0)), INDIRECT("Mérföldkövek[@[Humánerő]]"),0),"")</f>
        <v/>
      </c>
      <c r="P35" s="69" t="str" cm="1">
        <f t="array" aca="1" ref="P35" ca="1">IFERROR(IF(AND(INDIRECT("Mérföldkövek[@Kezdés]")&lt;=P$3,P$3&lt;=INDIRECT("Mérföldkövek[@Befejezés]"),NETWORKDAYS(P$3,P$3,0)), INDIRECT("Mérföldkövek[@[Humánerő]]"),0),"")</f>
        <v/>
      </c>
      <c r="Q35" s="69" t="str" cm="1">
        <f t="array" aca="1" ref="Q35" ca="1">IFERROR(IF(AND(INDIRECT("Mérföldkövek[@Kezdés]")&lt;=Q$3,Q$3&lt;=INDIRECT("Mérföldkövek[@Befejezés]"),NETWORKDAYS(Q$3,Q$3,0)), INDIRECT("Mérföldkövek[@[Humánerő]]"),0),"")</f>
        <v/>
      </c>
      <c r="R35" s="69" t="str" cm="1">
        <f t="array" aca="1" ref="R35" ca="1">IFERROR(IF(AND(INDIRECT("Mérföldkövek[@Kezdés]")&lt;=R$3,R$3&lt;=INDIRECT("Mérföldkövek[@Befejezés]"),NETWORKDAYS(R$3,R$3,0)), INDIRECT("Mérföldkövek[@[Humánerő]]"),0),"")</f>
        <v/>
      </c>
      <c r="S35" s="69" t="str" cm="1">
        <f t="array" aca="1" ref="S35" ca="1">IFERROR(IF(AND(INDIRECT("Mérföldkövek[@Kezdés]")&lt;=S$3,S$3&lt;=INDIRECT("Mérföldkövek[@Befejezés]"),NETWORKDAYS(S$3,S$3,0)), INDIRECT("Mérföldkövek[@[Humánerő]]"),0),"")</f>
        <v/>
      </c>
      <c r="T35" s="69" t="str" cm="1">
        <f t="array" aca="1" ref="T35" ca="1">IFERROR(IF(AND(INDIRECT("Mérföldkövek[@Kezdés]")&lt;=T$3,T$3&lt;=INDIRECT("Mérföldkövek[@Befejezés]"),NETWORKDAYS(T$3,T$3,0)), INDIRECT("Mérföldkövek[@[Humánerő]]"),0),"")</f>
        <v/>
      </c>
      <c r="U35" s="69" t="str" cm="1">
        <f t="array" aca="1" ref="U35" ca="1">IFERROR(IF(AND(INDIRECT("Mérföldkövek[@Kezdés]")&lt;=U$3,U$3&lt;=INDIRECT("Mérföldkövek[@Befejezés]"),NETWORKDAYS(U$3,U$3,0)), INDIRECT("Mérföldkövek[@[Humánerő]]"),0),"")</f>
        <v/>
      </c>
      <c r="V35" s="69" t="str" cm="1">
        <f t="array" aca="1" ref="V35" ca="1">IFERROR(IF(AND(INDIRECT("Mérföldkövek[@Kezdés]")&lt;=V$3,V$3&lt;=INDIRECT("Mérföldkövek[@Befejezés]"),NETWORKDAYS(V$3,V$3,0)), INDIRECT("Mérföldkövek[@[Humánerő]]"),0),"")</f>
        <v/>
      </c>
      <c r="W35" s="69" t="str" cm="1">
        <f t="array" aca="1" ref="W35" ca="1">IFERROR(IF(AND(INDIRECT("Mérföldkövek[@Kezdés]")&lt;=W$3,W$3&lt;=INDIRECT("Mérföldkövek[@Befejezés]"),NETWORKDAYS(W$3,W$3,0)), INDIRECT("Mérföldkövek[@[Humánerő]]"),0),"")</f>
        <v/>
      </c>
      <c r="X35" s="69" t="str" cm="1">
        <f t="array" aca="1" ref="X35" ca="1">IFERROR(IF(AND(INDIRECT("Mérföldkövek[@Kezdés]")&lt;=X$3,X$3&lt;=INDIRECT("Mérföldkövek[@Befejezés]"),NETWORKDAYS(X$3,X$3,0)), INDIRECT("Mérföldkövek[@[Humánerő]]"),0),"")</f>
        <v/>
      </c>
      <c r="Y35" s="69" t="str" cm="1">
        <f t="array" aca="1" ref="Y35" ca="1">IFERROR(IF(AND(INDIRECT("Mérföldkövek[@Kezdés]")&lt;=Y$3,Y$3&lt;=INDIRECT("Mérföldkövek[@Befejezés]"),NETWORKDAYS(Y$3,Y$3,0)), INDIRECT("Mérföldkövek[@[Humánerő]]"),0),"")</f>
        <v/>
      </c>
      <c r="Z35" s="69" t="str" cm="1">
        <f t="array" aca="1" ref="Z35" ca="1">IFERROR(IF(AND(INDIRECT("Mérföldkövek[@Kezdés]")&lt;=Z$3,Z$3&lt;=INDIRECT("Mérföldkövek[@Befejezés]"),NETWORKDAYS(Z$3,Z$3,0)), INDIRECT("Mérföldkövek[@[Humánerő]]"),0),"")</f>
        <v/>
      </c>
      <c r="AA35" s="69" t="str" cm="1">
        <f t="array" aca="1" ref="AA35" ca="1">IFERROR(IF(AND(INDIRECT("Mérföldkövek[@Kezdés]")&lt;=AA$3,AA$3&lt;=INDIRECT("Mérföldkövek[@Befejezés]"),NETWORKDAYS(AA$3,AA$3,0)), INDIRECT("Mérföldkövek[@[Humánerő]]"),0),"")</f>
        <v/>
      </c>
      <c r="AB35" s="69" t="str" cm="1">
        <f t="array" aca="1" ref="AB35" ca="1">IFERROR(IF(AND(INDIRECT("Mérföldkövek[@Kezdés]")&lt;=AB$3,AB$3&lt;=INDIRECT("Mérföldkövek[@Befejezés]"),NETWORKDAYS(AB$3,AB$3,0)), INDIRECT("Mérföldkövek[@[Humánerő]]"),0),"")</f>
        <v/>
      </c>
      <c r="AC35" s="69" t="str" cm="1">
        <f t="array" aca="1" ref="AC35" ca="1">IFERROR(IF(AND(INDIRECT("Mérföldkövek[@Kezdés]")&lt;=AC$3,AC$3&lt;=INDIRECT("Mérföldkövek[@Befejezés]"),NETWORKDAYS(AC$3,AC$3,0)), INDIRECT("Mérföldkövek[@[Humánerő]]"),0),"")</f>
        <v/>
      </c>
      <c r="AD35" s="69" t="str" cm="1">
        <f t="array" aca="1" ref="AD35" ca="1">IFERROR(IF(AND(INDIRECT("Mérföldkövek[@Kezdés]")&lt;=AD$3,AD$3&lt;=INDIRECT("Mérföldkövek[@Befejezés]"),NETWORKDAYS(AD$3,AD$3,0)), INDIRECT("Mérföldkövek[@[Humánerő]]"),0),"")</f>
        <v/>
      </c>
      <c r="AE35" s="69" t="str" cm="1">
        <f t="array" aca="1" ref="AE35" ca="1">IFERROR(IF(AND(INDIRECT("Mérföldkövek[@Kezdés]")&lt;=AE$3,AE$3&lt;=INDIRECT("Mérföldkövek[@Befejezés]"),NETWORKDAYS(AE$3,AE$3,0)), INDIRECT("Mérföldkövek[@[Humánerő]]"),0),"")</f>
        <v/>
      </c>
      <c r="AF35" s="69" t="str" cm="1">
        <f t="array" aca="1" ref="AF35" ca="1">IFERROR(IF(AND(INDIRECT("Mérföldkövek[@Kezdés]")&lt;=AF$3,AF$3&lt;=INDIRECT("Mérföldkövek[@Befejezés]"),NETWORKDAYS(AF$3,AF$3,0)), INDIRECT("Mérföldkövek[@[Humánerő]]"),0),"")</f>
        <v/>
      </c>
      <c r="AG35" s="69" t="str" cm="1">
        <f t="array" aca="1" ref="AG35" ca="1">IFERROR(IF(AND(INDIRECT("Mérföldkövek[@Kezdés]")&lt;=AG$3,AG$3&lt;=INDIRECT("Mérföldkövek[@Befejezés]"),NETWORKDAYS(AG$3,AG$3,0)), INDIRECT("Mérföldkövek[@[Humánerő]]"),0),"")</f>
        <v/>
      </c>
      <c r="AH35" s="69" t="str" cm="1">
        <f t="array" aca="1" ref="AH35" ca="1">IFERROR(IF(AND(INDIRECT("Mérföldkövek[@Kezdés]")&lt;=AH$3,AH$3&lt;=INDIRECT("Mérföldkövek[@Befejezés]"),NETWORKDAYS(AH$3,AH$3,0)), INDIRECT("Mérföldkövek[@[Humánerő]]"),0),"")</f>
        <v/>
      </c>
      <c r="AI35" s="69" t="str" cm="1">
        <f t="array" aca="1" ref="AI35" ca="1">IFERROR(IF(AND(INDIRECT("Mérföldkövek[@Kezdés]")&lt;=AI$3,AI$3&lt;=INDIRECT("Mérföldkövek[@Befejezés]"),NETWORKDAYS(AI$3,AI$3,0)), INDIRECT("Mérföldkövek[@[Humánerő]]"),0),"")</f>
        <v/>
      </c>
      <c r="AJ35" s="69" t="str" cm="1">
        <f t="array" aca="1" ref="AJ35" ca="1">IFERROR(IF(AND(INDIRECT("Mérföldkövek[@Kezdés]")&lt;=AJ$3,AJ$3&lt;=INDIRECT("Mérföldkövek[@Befejezés]"),NETWORKDAYS(AJ$3,AJ$3,0)), INDIRECT("Mérföldkövek[@[Humánerő]]"),0),"")</f>
        <v/>
      </c>
      <c r="AK35" s="69" t="str" cm="1">
        <f t="array" aca="1" ref="AK35" ca="1">IFERROR(IF(AND(INDIRECT("Mérföldkövek[@Kezdés]")&lt;=AK$3,AK$3&lt;=INDIRECT("Mérföldkövek[@Befejezés]"),NETWORKDAYS(AK$3,AK$3,0)), INDIRECT("Mérföldkövek[@[Humánerő]]"),0),"")</f>
        <v/>
      </c>
      <c r="AL35" s="69" t="str" cm="1">
        <f t="array" aca="1" ref="AL35" ca="1">IFERROR(IF(AND(INDIRECT("Mérföldkövek[@Kezdés]")&lt;=AL$3,AL$3&lt;=INDIRECT("Mérföldkövek[@Befejezés]"),NETWORKDAYS(AL$3,AL$3,0)), INDIRECT("Mérföldkövek[@[Humánerő]]"),0),"")</f>
        <v/>
      </c>
      <c r="AM35" s="69" t="str" cm="1">
        <f t="array" aca="1" ref="AM35" ca="1">IFERROR(IF(AND(INDIRECT("Mérföldkövek[@Kezdés]")&lt;=AM$3,AM$3&lt;=INDIRECT("Mérföldkövek[@Befejezés]"),NETWORKDAYS(AM$3,AM$3,0)), INDIRECT("Mérföldkövek[@[Humánerő]]"),0),"")</f>
        <v/>
      </c>
      <c r="AN35" s="69" t="str" cm="1">
        <f t="array" aca="1" ref="AN35" ca="1">IFERROR(IF(AND(INDIRECT("Mérföldkövek[@Kezdés]")&lt;=AN$3,AN$3&lt;=INDIRECT("Mérföldkövek[@Befejezés]"),NETWORKDAYS(AN$3,AN$3,0)), INDIRECT("Mérföldkövek[@[Humánerő]]"),0),"")</f>
        <v/>
      </c>
      <c r="AO35" s="69" t="str" cm="1">
        <f t="array" aca="1" ref="AO35" ca="1">IFERROR(IF(AND(INDIRECT("Mérföldkövek[@Kezdés]")&lt;=AO$3,AO$3&lt;=INDIRECT("Mérföldkövek[@Befejezés]"),NETWORKDAYS(AO$3,AO$3,0)), INDIRECT("Mérföldkövek[@[Humánerő]]"),0),"")</f>
        <v/>
      </c>
      <c r="AP35" s="69" t="str" cm="1">
        <f t="array" aca="1" ref="AP35" ca="1">IFERROR(IF(AND(INDIRECT("Mérföldkövek[@Kezdés]")&lt;=AP$3,AP$3&lt;=INDIRECT("Mérföldkövek[@Befejezés]"),NETWORKDAYS(AP$3,AP$3,0)), INDIRECT("Mérföldkövek[@[Humánerő]]"),0),"")</f>
        <v/>
      </c>
      <c r="AQ35" s="69" t="str" cm="1">
        <f t="array" aca="1" ref="AQ35" ca="1">IFERROR(IF(AND(INDIRECT("Mérföldkövek[@Kezdés]")&lt;=AQ$3,AQ$3&lt;=INDIRECT("Mérföldkövek[@Befejezés]"),NETWORKDAYS(AQ$3,AQ$3,0)), INDIRECT("Mérföldkövek[@[Humánerő]]"),0),"")</f>
        <v/>
      </c>
      <c r="AR35" s="69" t="str" cm="1">
        <f t="array" aca="1" ref="AR35" ca="1">IFERROR(IF(AND(INDIRECT("Mérföldkövek[@Kezdés]")&lt;=AR$3,AR$3&lt;=INDIRECT("Mérföldkövek[@Befejezés]"),NETWORKDAYS(AR$3,AR$3,0)), INDIRECT("Mérföldkövek[@[Humánerő]]"),0),"")</f>
        <v/>
      </c>
      <c r="AS35" s="69" t="str" cm="1">
        <f t="array" aca="1" ref="AS35" ca="1">IFERROR(IF(AND(INDIRECT("Mérföldkövek[@Kezdés]")&lt;=AS$3,AS$3&lt;=INDIRECT("Mérföldkövek[@Befejezés]"),NETWORKDAYS(AS$3,AS$3,0)), INDIRECT("Mérföldkövek[@[Humánerő]]"),0),"")</f>
        <v/>
      </c>
      <c r="AT35" s="69" t="str" cm="1">
        <f t="array" aca="1" ref="AT35" ca="1">IFERROR(IF(AND(INDIRECT("Mérföldkövek[@Kezdés]")&lt;=AT$3,AT$3&lt;=INDIRECT("Mérföldkövek[@Befejezés]"),NETWORKDAYS(AT$3,AT$3,0)), INDIRECT("Mérföldkövek[@[Humánerő]]"),0),"")</f>
        <v/>
      </c>
      <c r="AU35" s="69" t="str" cm="1">
        <f t="array" aca="1" ref="AU35" ca="1">IFERROR(IF(AND(INDIRECT("Mérföldkövek[@Kezdés]")&lt;=AU$3,AU$3&lt;=INDIRECT("Mérföldkövek[@Befejezés]"),NETWORKDAYS(AU$3,AU$3,0)), INDIRECT("Mérföldkövek[@[Humánerő]]"),0),"")</f>
        <v/>
      </c>
      <c r="AV35" s="69" t="str" cm="1">
        <f t="array" aca="1" ref="AV35" ca="1">IFERROR(IF(AND(INDIRECT("Mérföldkövek[@Kezdés]")&lt;=AV$3,AV$3&lt;=INDIRECT("Mérföldkövek[@Befejezés]"),NETWORKDAYS(AV$3,AV$3,0)), INDIRECT("Mérföldkövek[@[Humánerő]]"),0),"")</f>
        <v/>
      </c>
      <c r="AW35" s="69" t="str" cm="1">
        <f t="array" aca="1" ref="AW35" ca="1">IFERROR(IF(AND(INDIRECT("Mérföldkövek[@Kezdés]")&lt;=AW$3,AW$3&lt;=INDIRECT("Mérföldkövek[@Befejezés]"),NETWORKDAYS(AW$3,AW$3,0)), INDIRECT("Mérföldkövek[@[Humánerő]]"),0),"")</f>
        <v/>
      </c>
      <c r="AX35" s="69" t="str" cm="1">
        <f t="array" aca="1" ref="AX35" ca="1">IFERROR(IF(AND(INDIRECT("Mérföldkövek[@Kezdés]")&lt;=AX$3,AX$3&lt;=INDIRECT("Mérföldkövek[@Befejezés]"),NETWORKDAYS(AX$3,AX$3,0)), INDIRECT("Mérföldkövek[@[Humánerő]]"),0),"")</f>
        <v/>
      </c>
      <c r="AY35" s="69" t="str" cm="1">
        <f t="array" aca="1" ref="AY35" ca="1">IFERROR(IF(AND(INDIRECT("Mérföldkövek[@Kezdés]")&lt;=AY$3,AY$3&lt;=INDIRECT("Mérföldkövek[@Befejezés]"),NETWORKDAYS(AY$3,AY$3,0)), INDIRECT("Mérföldkövek[@[Humánerő]]"),0),"")</f>
        <v/>
      </c>
      <c r="AZ35" s="69" t="str" cm="1">
        <f t="array" aca="1" ref="AZ35" ca="1">IFERROR(IF(AND(INDIRECT("Mérföldkövek[@Kezdés]")&lt;=AZ$3,AZ$3&lt;=INDIRECT("Mérföldkövek[@Befejezés]"),NETWORKDAYS(AZ$3,AZ$3,0)), INDIRECT("Mérföldkövek[@[Humánerő]]"),0),"")</f>
        <v/>
      </c>
      <c r="BA35" s="69" t="str" cm="1">
        <f t="array" aca="1" ref="BA35" ca="1">IFERROR(IF(AND(INDIRECT("Mérföldkövek[@Kezdés]")&lt;=BA$3,BA$3&lt;=INDIRECT("Mérföldkövek[@Befejezés]"),NETWORKDAYS(BA$3,BA$3,0)), INDIRECT("Mérföldkövek[@[Humánerő]]"),0),"")</f>
        <v/>
      </c>
    </row>
    <row r="36" spans="1:53" x14ac:dyDescent="0.3">
      <c r="A36" s="78" t="str">
        <f>IFERROR(Mérföldkövek[[#This Row],[Feladat ID]],"")</f>
        <v>-</v>
      </c>
      <c r="B36" s="70" t="str">
        <f>IFERROR(Mérföldkövek[[#This Row],[Feladat leírás]],"")</f>
        <v/>
      </c>
      <c r="C36" s="71" t="str">
        <f ca="1">IFERROR(Mérföldkövek[[#This Row],[Kezdés]],"")</f>
        <v/>
      </c>
      <c r="D36" s="71" t="str">
        <f ca="1">IFERROR(Mérföldkövek[[#This Row],[Befejezés]],"")</f>
        <v/>
      </c>
      <c r="E36" s="70" t="str">
        <f>IFERROR(Mérföldkövek[[#This Row],[Kockázat]],"")</f>
        <v/>
      </c>
      <c r="F36" s="70" t="str">
        <f>IFERROR(Mérföldkövek[[#This Row],[Részleg 02]],"")</f>
        <v/>
      </c>
      <c r="G36" s="70" t="str">
        <f>IFERROR(Mérföldkövek[[#This Row],[Részleg 01]],"")</f>
        <v/>
      </c>
      <c r="H36" s="82" t="str">
        <f>IFERROR(Mérföldkövek[[#This Row],[Volumen]],"")</f>
        <v/>
      </c>
      <c r="I36" s="70" t="str">
        <f>IFERROR(Mérföldkövek[[#This Row],[Humánerő]],"")</f>
        <v/>
      </c>
      <c r="J36" s="80" t="str">
        <f>IFERROR(Mérföldkövek[[#This Row],[Egység idő]],"")</f>
        <v/>
      </c>
      <c r="K36" s="80">
        <f>IFERROR(Mérföldkövek[[#This Row],[Tervezett Munkaidő]],"")</f>
        <v>0</v>
      </c>
      <c r="L36" s="69" t="str" cm="1">
        <f t="array" aca="1" ref="L36" ca="1">IFERROR(IF(AND(INDIRECT("Mérföldkövek[@Kezdés]")&lt;=L$3,L$3&lt;=INDIRECT("Mérföldkövek[@Befejezés]"),NETWORKDAYS(L$3,L$3,0)), INDIRECT("Mérföldkövek[@[Humánerő]]"),0),"")</f>
        <v/>
      </c>
      <c r="M36" s="69" t="str" cm="1">
        <f t="array" aca="1" ref="M36" ca="1">IFERROR(IF(AND(INDIRECT("Mérföldkövek[@Kezdés]")&lt;=M$3,M$3&lt;=INDIRECT("Mérföldkövek[@Befejezés]"),NETWORKDAYS(M$3,M$3,0)), INDIRECT("Mérföldkövek[@[Humánerő]]"),0),"")</f>
        <v/>
      </c>
      <c r="N36" s="69" t="str" cm="1">
        <f t="array" aca="1" ref="N36" ca="1">IFERROR(IF(AND(INDIRECT("Mérföldkövek[@Kezdés]")&lt;=N$3,N$3&lt;=INDIRECT("Mérföldkövek[@Befejezés]"),NETWORKDAYS(N$3,N$3,0)), INDIRECT("Mérföldkövek[@[Humánerő]]"),0),"")</f>
        <v/>
      </c>
      <c r="O36" s="69" t="str" cm="1">
        <f t="array" aca="1" ref="O36" ca="1">IFERROR(IF(AND(INDIRECT("Mérföldkövek[@Kezdés]")&lt;=O$3,O$3&lt;=INDIRECT("Mérföldkövek[@Befejezés]"),NETWORKDAYS(O$3,O$3,0)), INDIRECT("Mérföldkövek[@[Humánerő]]"),0),"")</f>
        <v/>
      </c>
      <c r="P36" s="69" t="str" cm="1">
        <f t="array" aca="1" ref="P36" ca="1">IFERROR(IF(AND(INDIRECT("Mérföldkövek[@Kezdés]")&lt;=P$3,P$3&lt;=INDIRECT("Mérföldkövek[@Befejezés]"),NETWORKDAYS(P$3,P$3,0)), INDIRECT("Mérföldkövek[@[Humánerő]]"),0),"")</f>
        <v/>
      </c>
      <c r="Q36" s="69" t="str" cm="1">
        <f t="array" aca="1" ref="Q36" ca="1">IFERROR(IF(AND(INDIRECT("Mérföldkövek[@Kezdés]")&lt;=Q$3,Q$3&lt;=INDIRECT("Mérföldkövek[@Befejezés]"),NETWORKDAYS(Q$3,Q$3,0)), INDIRECT("Mérföldkövek[@[Humánerő]]"),0),"")</f>
        <v/>
      </c>
      <c r="R36" s="69" t="str" cm="1">
        <f t="array" aca="1" ref="R36" ca="1">IFERROR(IF(AND(INDIRECT("Mérföldkövek[@Kezdés]")&lt;=R$3,R$3&lt;=INDIRECT("Mérföldkövek[@Befejezés]"),NETWORKDAYS(R$3,R$3,0)), INDIRECT("Mérföldkövek[@[Humánerő]]"),0),"")</f>
        <v/>
      </c>
      <c r="S36" s="69" t="str" cm="1">
        <f t="array" aca="1" ref="S36" ca="1">IFERROR(IF(AND(INDIRECT("Mérföldkövek[@Kezdés]")&lt;=S$3,S$3&lt;=INDIRECT("Mérföldkövek[@Befejezés]"),NETWORKDAYS(S$3,S$3,0)), INDIRECT("Mérföldkövek[@[Humánerő]]"),0),"")</f>
        <v/>
      </c>
      <c r="T36" s="69" t="str" cm="1">
        <f t="array" aca="1" ref="T36" ca="1">IFERROR(IF(AND(INDIRECT("Mérföldkövek[@Kezdés]")&lt;=T$3,T$3&lt;=INDIRECT("Mérföldkövek[@Befejezés]"),NETWORKDAYS(T$3,T$3,0)), INDIRECT("Mérföldkövek[@[Humánerő]]"),0),"")</f>
        <v/>
      </c>
      <c r="U36" s="69" t="str" cm="1">
        <f t="array" aca="1" ref="U36" ca="1">IFERROR(IF(AND(INDIRECT("Mérföldkövek[@Kezdés]")&lt;=U$3,U$3&lt;=INDIRECT("Mérföldkövek[@Befejezés]"),NETWORKDAYS(U$3,U$3,0)), INDIRECT("Mérföldkövek[@[Humánerő]]"),0),"")</f>
        <v/>
      </c>
      <c r="V36" s="69" t="str" cm="1">
        <f t="array" aca="1" ref="V36" ca="1">IFERROR(IF(AND(INDIRECT("Mérföldkövek[@Kezdés]")&lt;=V$3,V$3&lt;=INDIRECT("Mérföldkövek[@Befejezés]"),NETWORKDAYS(V$3,V$3,0)), INDIRECT("Mérföldkövek[@[Humánerő]]"),0),"")</f>
        <v/>
      </c>
      <c r="W36" s="69" t="str" cm="1">
        <f t="array" aca="1" ref="W36" ca="1">IFERROR(IF(AND(INDIRECT("Mérföldkövek[@Kezdés]")&lt;=W$3,W$3&lt;=INDIRECT("Mérföldkövek[@Befejezés]"),NETWORKDAYS(W$3,W$3,0)), INDIRECT("Mérföldkövek[@[Humánerő]]"),0),"")</f>
        <v/>
      </c>
      <c r="X36" s="69" t="str" cm="1">
        <f t="array" aca="1" ref="X36" ca="1">IFERROR(IF(AND(INDIRECT("Mérföldkövek[@Kezdés]")&lt;=X$3,X$3&lt;=INDIRECT("Mérföldkövek[@Befejezés]"),NETWORKDAYS(X$3,X$3,0)), INDIRECT("Mérföldkövek[@[Humánerő]]"),0),"")</f>
        <v/>
      </c>
      <c r="Y36" s="69" t="str" cm="1">
        <f t="array" aca="1" ref="Y36" ca="1">IFERROR(IF(AND(INDIRECT("Mérföldkövek[@Kezdés]")&lt;=Y$3,Y$3&lt;=INDIRECT("Mérföldkövek[@Befejezés]"),NETWORKDAYS(Y$3,Y$3,0)), INDIRECT("Mérföldkövek[@[Humánerő]]"),0),"")</f>
        <v/>
      </c>
      <c r="Z36" s="69" t="str" cm="1">
        <f t="array" aca="1" ref="Z36" ca="1">IFERROR(IF(AND(INDIRECT("Mérföldkövek[@Kezdés]")&lt;=Z$3,Z$3&lt;=INDIRECT("Mérföldkövek[@Befejezés]"),NETWORKDAYS(Z$3,Z$3,0)), INDIRECT("Mérföldkövek[@[Humánerő]]"),0),"")</f>
        <v/>
      </c>
      <c r="AA36" s="69" t="str" cm="1">
        <f t="array" aca="1" ref="AA36" ca="1">IFERROR(IF(AND(INDIRECT("Mérföldkövek[@Kezdés]")&lt;=AA$3,AA$3&lt;=INDIRECT("Mérföldkövek[@Befejezés]"),NETWORKDAYS(AA$3,AA$3,0)), INDIRECT("Mérföldkövek[@[Humánerő]]"),0),"")</f>
        <v/>
      </c>
      <c r="AB36" s="69" t="str" cm="1">
        <f t="array" aca="1" ref="AB36" ca="1">IFERROR(IF(AND(INDIRECT("Mérföldkövek[@Kezdés]")&lt;=AB$3,AB$3&lt;=INDIRECT("Mérföldkövek[@Befejezés]"),NETWORKDAYS(AB$3,AB$3,0)), INDIRECT("Mérföldkövek[@[Humánerő]]"),0),"")</f>
        <v/>
      </c>
      <c r="AC36" s="69" t="str" cm="1">
        <f t="array" aca="1" ref="AC36" ca="1">IFERROR(IF(AND(INDIRECT("Mérföldkövek[@Kezdés]")&lt;=AC$3,AC$3&lt;=INDIRECT("Mérföldkövek[@Befejezés]"),NETWORKDAYS(AC$3,AC$3,0)), INDIRECT("Mérföldkövek[@[Humánerő]]"),0),"")</f>
        <v/>
      </c>
      <c r="AD36" s="69" t="str" cm="1">
        <f t="array" aca="1" ref="AD36" ca="1">IFERROR(IF(AND(INDIRECT("Mérföldkövek[@Kezdés]")&lt;=AD$3,AD$3&lt;=INDIRECT("Mérföldkövek[@Befejezés]"),NETWORKDAYS(AD$3,AD$3,0)), INDIRECT("Mérföldkövek[@[Humánerő]]"),0),"")</f>
        <v/>
      </c>
      <c r="AE36" s="69" t="str" cm="1">
        <f t="array" aca="1" ref="AE36" ca="1">IFERROR(IF(AND(INDIRECT("Mérföldkövek[@Kezdés]")&lt;=AE$3,AE$3&lt;=INDIRECT("Mérföldkövek[@Befejezés]"),NETWORKDAYS(AE$3,AE$3,0)), INDIRECT("Mérföldkövek[@[Humánerő]]"),0),"")</f>
        <v/>
      </c>
      <c r="AF36" s="69" t="str" cm="1">
        <f t="array" aca="1" ref="AF36" ca="1">IFERROR(IF(AND(INDIRECT("Mérföldkövek[@Kezdés]")&lt;=AF$3,AF$3&lt;=INDIRECT("Mérföldkövek[@Befejezés]"),NETWORKDAYS(AF$3,AF$3,0)), INDIRECT("Mérföldkövek[@[Humánerő]]"),0),"")</f>
        <v/>
      </c>
      <c r="AG36" s="69" t="str" cm="1">
        <f t="array" aca="1" ref="AG36" ca="1">IFERROR(IF(AND(INDIRECT("Mérföldkövek[@Kezdés]")&lt;=AG$3,AG$3&lt;=INDIRECT("Mérföldkövek[@Befejezés]"),NETWORKDAYS(AG$3,AG$3,0)), INDIRECT("Mérföldkövek[@[Humánerő]]"),0),"")</f>
        <v/>
      </c>
      <c r="AH36" s="69" t="str" cm="1">
        <f t="array" aca="1" ref="AH36" ca="1">IFERROR(IF(AND(INDIRECT("Mérföldkövek[@Kezdés]")&lt;=AH$3,AH$3&lt;=INDIRECT("Mérföldkövek[@Befejezés]"),NETWORKDAYS(AH$3,AH$3,0)), INDIRECT("Mérföldkövek[@[Humánerő]]"),0),"")</f>
        <v/>
      </c>
      <c r="AI36" s="69" t="str" cm="1">
        <f t="array" aca="1" ref="AI36" ca="1">IFERROR(IF(AND(INDIRECT("Mérföldkövek[@Kezdés]")&lt;=AI$3,AI$3&lt;=INDIRECT("Mérföldkövek[@Befejezés]"),NETWORKDAYS(AI$3,AI$3,0)), INDIRECT("Mérföldkövek[@[Humánerő]]"),0),"")</f>
        <v/>
      </c>
      <c r="AJ36" s="69" t="str" cm="1">
        <f t="array" aca="1" ref="AJ36" ca="1">IFERROR(IF(AND(INDIRECT("Mérföldkövek[@Kezdés]")&lt;=AJ$3,AJ$3&lt;=INDIRECT("Mérföldkövek[@Befejezés]"),NETWORKDAYS(AJ$3,AJ$3,0)), INDIRECT("Mérföldkövek[@[Humánerő]]"),0),"")</f>
        <v/>
      </c>
      <c r="AK36" s="69" t="str" cm="1">
        <f t="array" aca="1" ref="AK36" ca="1">IFERROR(IF(AND(INDIRECT("Mérföldkövek[@Kezdés]")&lt;=AK$3,AK$3&lt;=INDIRECT("Mérföldkövek[@Befejezés]"),NETWORKDAYS(AK$3,AK$3,0)), INDIRECT("Mérföldkövek[@[Humánerő]]"),0),"")</f>
        <v/>
      </c>
      <c r="AL36" s="69" t="str" cm="1">
        <f t="array" aca="1" ref="AL36" ca="1">IFERROR(IF(AND(INDIRECT("Mérföldkövek[@Kezdés]")&lt;=AL$3,AL$3&lt;=INDIRECT("Mérföldkövek[@Befejezés]"),NETWORKDAYS(AL$3,AL$3,0)), INDIRECT("Mérföldkövek[@[Humánerő]]"),0),"")</f>
        <v/>
      </c>
      <c r="AM36" s="69" t="str" cm="1">
        <f t="array" aca="1" ref="AM36" ca="1">IFERROR(IF(AND(INDIRECT("Mérföldkövek[@Kezdés]")&lt;=AM$3,AM$3&lt;=INDIRECT("Mérföldkövek[@Befejezés]"),NETWORKDAYS(AM$3,AM$3,0)), INDIRECT("Mérföldkövek[@[Humánerő]]"),0),"")</f>
        <v/>
      </c>
      <c r="AN36" s="69" t="str" cm="1">
        <f t="array" aca="1" ref="AN36" ca="1">IFERROR(IF(AND(INDIRECT("Mérföldkövek[@Kezdés]")&lt;=AN$3,AN$3&lt;=INDIRECT("Mérföldkövek[@Befejezés]"),NETWORKDAYS(AN$3,AN$3,0)), INDIRECT("Mérföldkövek[@[Humánerő]]"),0),"")</f>
        <v/>
      </c>
      <c r="AO36" s="69" t="str" cm="1">
        <f t="array" aca="1" ref="AO36" ca="1">IFERROR(IF(AND(INDIRECT("Mérföldkövek[@Kezdés]")&lt;=AO$3,AO$3&lt;=INDIRECT("Mérföldkövek[@Befejezés]"),NETWORKDAYS(AO$3,AO$3,0)), INDIRECT("Mérföldkövek[@[Humánerő]]"),0),"")</f>
        <v/>
      </c>
      <c r="AP36" s="69" t="str" cm="1">
        <f t="array" aca="1" ref="AP36" ca="1">IFERROR(IF(AND(INDIRECT("Mérföldkövek[@Kezdés]")&lt;=AP$3,AP$3&lt;=INDIRECT("Mérföldkövek[@Befejezés]"),NETWORKDAYS(AP$3,AP$3,0)), INDIRECT("Mérföldkövek[@[Humánerő]]"),0),"")</f>
        <v/>
      </c>
      <c r="AQ36" s="69" t="str" cm="1">
        <f t="array" aca="1" ref="AQ36" ca="1">IFERROR(IF(AND(INDIRECT("Mérföldkövek[@Kezdés]")&lt;=AQ$3,AQ$3&lt;=INDIRECT("Mérföldkövek[@Befejezés]"),NETWORKDAYS(AQ$3,AQ$3,0)), INDIRECT("Mérföldkövek[@[Humánerő]]"),0),"")</f>
        <v/>
      </c>
      <c r="AR36" s="69" t="str" cm="1">
        <f t="array" aca="1" ref="AR36" ca="1">IFERROR(IF(AND(INDIRECT("Mérföldkövek[@Kezdés]")&lt;=AR$3,AR$3&lt;=INDIRECT("Mérföldkövek[@Befejezés]"),NETWORKDAYS(AR$3,AR$3,0)), INDIRECT("Mérföldkövek[@[Humánerő]]"),0),"")</f>
        <v/>
      </c>
      <c r="AS36" s="69" t="str" cm="1">
        <f t="array" aca="1" ref="AS36" ca="1">IFERROR(IF(AND(INDIRECT("Mérföldkövek[@Kezdés]")&lt;=AS$3,AS$3&lt;=INDIRECT("Mérföldkövek[@Befejezés]"),NETWORKDAYS(AS$3,AS$3,0)), INDIRECT("Mérföldkövek[@[Humánerő]]"),0),"")</f>
        <v/>
      </c>
      <c r="AT36" s="69" t="str" cm="1">
        <f t="array" aca="1" ref="AT36" ca="1">IFERROR(IF(AND(INDIRECT("Mérföldkövek[@Kezdés]")&lt;=AT$3,AT$3&lt;=INDIRECT("Mérföldkövek[@Befejezés]"),NETWORKDAYS(AT$3,AT$3,0)), INDIRECT("Mérföldkövek[@[Humánerő]]"),0),"")</f>
        <v/>
      </c>
      <c r="AU36" s="69" t="str" cm="1">
        <f t="array" aca="1" ref="AU36" ca="1">IFERROR(IF(AND(INDIRECT("Mérföldkövek[@Kezdés]")&lt;=AU$3,AU$3&lt;=INDIRECT("Mérföldkövek[@Befejezés]"),NETWORKDAYS(AU$3,AU$3,0)), INDIRECT("Mérföldkövek[@[Humánerő]]"),0),"")</f>
        <v/>
      </c>
      <c r="AV36" s="69" t="str" cm="1">
        <f t="array" aca="1" ref="AV36" ca="1">IFERROR(IF(AND(INDIRECT("Mérföldkövek[@Kezdés]")&lt;=AV$3,AV$3&lt;=INDIRECT("Mérföldkövek[@Befejezés]"),NETWORKDAYS(AV$3,AV$3,0)), INDIRECT("Mérföldkövek[@[Humánerő]]"),0),"")</f>
        <v/>
      </c>
      <c r="AW36" s="69" t="str" cm="1">
        <f t="array" aca="1" ref="AW36" ca="1">IFERROR(IF(AND(INDIRECT("Mérföldkövek[@Kezdés]")&lt;=AW$3,AW$3&lt;=INDIRECT("Mérföldkövek[@Befejezés]"),NETWORKDAYS(AW$3,AW$3,0)), INDIRECT("Mérföldkövek[@[Humánerő]]"),0),"")</f>
        <v/>
      </c>
      <c r="AX36" s="69" t="str" cm="1">
        <f t="array" aca="1" ref="AX36" ca="1">IFERROR(IF(AND(INDIRECT("Mérföldkövek[@Kezdés]")&lt;=AX$3,AX$3&lt;=INDIRECT("Mérföldkövek[@Befejezés]"),NETWORKDAYS(AX$3,AX$3,0)), INDIRECT("Mérföldkövek[@[Humánerő]]"),0),"")</f>
        <v/>
      </c>
      <c r="AY36" s="69" t="str" cm="1">
        <f t="array" aca="1" ref="AY36" ca="1">IFERROR(IF(AND(INDIRECT("Mérföldkövek[@Kezdés]")&lt;=AY$3,AY$3&lt;=INDIRECT("Mérföldkövek[@Befejezés]"),NETWORKDAYS(AY$3,AY$3,0)), INDIRECT("Mérföldkövek[@[Humánerő]]"),0),"")</f>
        <v/>
      </c>
      <c r="AZ36" s="69" t="str" cm="1">
        <f t="array" aca="1" ref="AZ36" ca="1">IFERROR(IF(AND(INDIRECT("Mérföldkövek[@Kezdés]")&lt;=AZ$3,AZ$3&lt;=INDIRECT("Mérföldkövek[@Befejezés]"),NETWORKDAYS(AZ$3,AZ$3,0)), INDIRECT("Mérföldkövek[@[Humánerő]]"),0),"")</f>
        <v/>
      </c>
      <c r="BA36" s="69" t="str" cm="1">
        <f t="array" aca="1" ref="BA36" ca="1">IFERROR(IF(AND(INDIRECT("Mérföldkövek[@Kezdés]")&lt;=BA$3,BA$3&lt;=INDIRECT("Mérföldkövek[@Befejezés]"),NETWORKDAYS(BA$3,BA$3,0)), INDIRECT("Mérföldkövek[@[Humánerő]]"),0),"")</f>
        <v/>
      </c>
    </row>
    <row r="37" spans="1:53" x14ac:dyDescent="0.3">
      <c r="A37" s="78" t="str">
        <f>IFERROR(Mérföldkövek[[#This Row],[Feladat ID]],"")</f>
        <v>-</v>
      </c>
      <c r="B37" s="70" t="str">
        <f>IFERROR(Mérföldkövek[[#This Row],[Feladat leírás]],"")</f>
        <v/>
      </c>
      <c r="C37" s="71" t="str">
        <f ca="1">IFERROR(Mérföldkövek[[#This Row],[Kezdés]],"")</f>
        <v/>
      </c>
      <c r="D37" s="71" t="str">
        <f ca="1">IFERROR(Mérföldkövek[[#This Row],[Befejezés]],"")</f>
        <v/>
      </c>
      <c r="E37" s="70" t="str">
        <f>IFERROR(Mérföldkövek[[#This Row],[Kockázat]],"")</f>
        <v/>
      </c>
      <c r="F37" s="70" t="str">
        <f>IFERROR(Mérföldkövek[[#This Row],[Részleg 02]],"")</f>
        <v/>
      </c>
      <c r="G37" s="70" t="str">
        <f>IFERROR(Mérföldkövek[[#This Row],[Részleg 01]],"")</f>
        <v/>
      </c>
      <c r="H37" s="82" t="str">
        <f>IFERROR(Mérföldkövek[[#This Row],[Volumen]],"")</f>
        <v/>
      </c>
      <c r="I37" s="70" t="str">
        <f>IFERROR(Mérföldkövek[[#This Row],[Humánerő]],"")</f>
        <v/>
      </c>
      <c r="J37" s="80" t="str">
        <f>IFERROR(Mérföldkövek[[#This Row],[Egység idő]],"")</f>
        <v/>
      </c>
      <c r="K37" s="80">
        <f>IFERROR(Mérföldkövek[[#This Row],[Tervezett Munkaidő]],"")</f>
        <v>0</v>
      </c>
      <c r="L37" s="69" t="str" cm="1">
        <f t="array" aca="1" ref="L37" ca="1">IFERROR(IF(AND(INDIRECT("Mérföldkövek[@Kezdés]")&lt;=L$3,L$3&lt;=INDIRECT("Mérföldkövek[@Befejezés]"),NETWORKDAYS(L$3,L$3,0)), INDIRECT("Mérföldkövek[@[Humánerő]]"),0),"")</f>
        <v/>
      </c>
      <c r="M37" s="69" t="str" cm="1">
        <f t="array" aca="1" ref="M37" ca="1">IFERROR(IF(AND(INDIRECT("Mérföldkövek[@Kezdés]")&lt;=M$3,M$3&lt;=INDIRECT("Mérföldkövek[@Befejezés]"),NETWORKDAYS(M$3,M$3,0)), INDIRECT("Mérföldkövek[@[Humánerő]]"),0),"")</f>
        <v/>
      </c>
      <c r="N37" s="69" t="str" cm="1">
        <f t="array" aca="1" ref="N37" ca="1">IFERROR(IF(AND(INDIRECT("Mérföldkövek[@Kezdés]")&lt;=N$3,N$3&lt;=INDIRECT("Mérföldkövek[@Befejezés]"),NETWORKDAYS(N$3,N$3,0)), INDIRECT("Mérföldkövek[@[Humánerő]]"),0),"")</f>
        <v/>
      </c>
      <c r="O37" s="69" t="str" cm="1">
        <f t="array" aca="1" ref="O37" ca="1">IFERROR(IF(AND(INDIRECT("Mérföldkövek[@Kezdés]")&lt;=O$3,O$3&lt;=INDIRECT("Mérföldkövek[@Befejezés]"),NETWORKDAYS(O$3,O$3,0)), INDIRECT("Mérföldkövek[@[Humánerő]]"),0),"")</f>
        <v/>
      </c>
      <c r="P37" s="69" t="str" cm="1">
        <f t="array" aca="1" ref="P37" ca="1">IFERROR(IF(AND(INDIRECT("Mérföldkövek[@Kezdés]")&lt;=P$3,P$3&lt;=INDIRECT("Mérföldkövek[@Befejezés]"),NETWORKDAYS(P$3,P$3,0)), INDIRECT("Mérföldkövek[@[Humánerő]]"),0),"")</f>
        <v/>
      </c>
      <c r="Q37" s="69" t="str" cm="1">
        <f t="array" aca="1" ref="Q37" ca="1">IFERROR(IF(AND(INDIRECT("Mérföldkövek[@Kezdés]")&lt;=Q$3,Q$3&lt;=INDIRECT("Mérföldkövek[@Befejezés]"),NETWORKDAYS(Q$3,Q$3,0)), INDIRECT("Mérföldkövek[@[Humánerő]]"),0),"")</f>
        <v/>
      </c>
      <c r="R37" s="69" t="str" cm="1">
        <f t="array" aca="1" ref="R37" ca="1">IFERROR(IF(AND(INDIRECT("Mérföldkövek[@Kezdés]")&lt;=R$3,R$3&lt;=INDIRECT("Mérföldkövek[@Befejezés]"),NETWORKDAYS(R$3,R$3,0)), INDIRECT("Mérföldkövek[@[Humánerő]]"),0),"")</f>
        <v/>
      </c>
      <c r="S37" s="69" t="str" cm="1">
        <f t="array" aca="1" ref="S37" ca="1">IFERROR(IF(AND(INDIRECT("Mérföldkövek[@Kezdés]")&lt;=S$3,S$3&lt;=INDIRECT("Mérföldkövek[@Befejezés]"),NETWORKDAYS(S$3,S$3,0)), INDIRECT("Mérföldkövek[@[Humánerő]]"),0),"")</f>
        <v/>
      </c>
      <c r="T37" s="69" t="str" cm="1">
        <f t="array" aca="1" ref="T37" ca="1">IFERROR(IF(AND(INDIRECT("Mérföldkövek[@Kezdés]")&lt;=T$3,T$3&lt;=INDIRECT("Mérföldkövek[@Befejezés]"),NETWORKDAYS(T$3,T$3,0)), INDIRECT("Mérföldkövek[@[Humánerő]]"),0),"")</f>
        <v/>
      </c>
      <c r="U37" s="69" t="str" cm="1">
        <f t="array" aca="1" ref="U37" ca="1">IFERROR(IF(AND(INDIRECT("Mérföldkövek[@Kezdés]")&lt;=U$3,U$3&lt;=INDIRECT("Mérföldkövek[@Befejezés]"),NETWORKDAYS(U$3,U$3,0)), INDIRECT("Mérföldkövek[@[Humánerő]]"),0),"")</f>
        <v/>
      </c>
      <c r="V37" s="69" t="str" cm="1">
        <f t="array" aca="1" ref="V37" ca="1">IFERROR(IF(AND(INDIRECT("Mérföldkövek[@Kezdés]")&lt;=V$3,V$3&lt;=INDIRECT("Mérföldkövek[@Befejezés]"),NETWORKDAYS(V$3,V$3,0)), INDIRECT("Mérföldkövek[@[Humánerő]]"),0),"")</f>
        <v/>
      </c>
      <c r="W37" s="69" t="str" cm="1">
        <f t="array" aca="1" ref="W37" ca="1">IFERROR(IF(AND(INDIRECT("Mérföldkövek[@Kezdés]")&lt;=W$3,W$3&lt;=INDIRECT("Mérföldkövek[@Befejezés]"),NETWORKDAYS(W$3,W$3,0)), INDIRECT("Mérföldkövek[@[Humánerő]]"),0),"")</f>
        <v/>
      </c>
      <c r="X37" s="69" t="str" cm="1">
        <f t="array" aca="1" ref="X37" ca="1">IFERROR(IF(AND(INDIRECT("Mérföldkövek[@Kezdés]")&lt;=X$3,X$3&lt;=INDIRECT("Mérföldkövek[@Befejezés]"),NETWORKDAYS(X$3,X$3,0)), INDIRECT("Mérföldkövek[@[Humánerő]]"),0),"")</f>
        <v/>
      </c>
      <c r="Y37" s="69" t="str" cm="1">
        <f t="array" aca="1" ref="Y37" ca="1">IFERROR(IF(AND(INDIRECT("Mérföldkövek[@Kezdés]")&lt;=Y$3,Y$3&lt;=INDIRECT("Mérföldkövek[@Befejezés]"),NETWORKDAYS(Y$3,Y$3,0)), INDIRECT("Mérföldkövek[@[Humánerő]]"),0),"")</f>
        <v/>
      </c>
      <c r="Z37" s="69" t="str" cm="1">
        <f t="array" aca="1" ref="Z37" ca="1">IFERROR(IF(AND(INDIRECT("Mérföldkövek[@Kezdés]")&lt;=Z$3,Z$3&lt;=INDIRECT("Mérföldkövek[@Befejezés]"),NETWORKDAYS(Z$3,Z$3,0)), INDIRECT("Mérföldkövek[@[Humánerő]]"),0),"")</f>
        <v/>
      </c>
      <c r="AA37" s="69" t="str" cm="1">
        <f t="array" aca="1" ref="AA37" ca="1">IFERROR(IF(AND(INDIRECT("Mérföldkövek[@Kezdés]")&lt;=AA$3,AA$3&lt;=INDIRECT("Mérföldkövek[@Befejezés]"),NETWORKDAYS(AA$3,AA$3,0)), INDIRECT("Mérföldkövek[@[Humánerő]]"),0),"")</f>
        <v/>
      </c>
      <c r="AB37" s="69" t="str" cm="1">
        <f t="array" aca="1" ref="AB37" ca="1">IFERROR(IF(AND(INDIRECT("Mérföldkövek[@Kezdés]")&lt;=AB$3,AB$3&lt;=INDIRECT("Mérföldkövek[@Befejezés]"),NETWORKDAYS(AB$3,AB$3,0)), INDIRECT("Mérföldkövek[@[Humánerő]]"),0),"")</f>
        <v/>
      </c>
      <c r="AC37" s="69" t="str" cm="1">
        <f t="array" aca="1" ref="AC37" ca="1">IFERROR(IF(AND(INDIRECT("Mérföldkövek[@Kezdés]")&lt;=AC$3,AC$3&lt;=INDIRECT("Mérföldkövek[@Befejezés]"),NETWORKDAYS(AC$3,AC$3,0)), INDIRECT("Mérföldkövek[@[Humánerő]]"),0),"")</f>
        <v/>
      </c>
      <c r="AD37" s="69" t="str" cm="1">
        <f t="array" aca="1" ref="AD37" ca="1">IFERROR(IF(AND(INDIRECT("Mérföldkövek[@Kezdés]")&lt;=AD$3,AD$3&lt;=INDIRECT("Mérföldkövek[@Befejezés]"),NETWORKDAYS(AD$3,AD$3,0)), INDIRECT("Mérföldkövek[@[Humánerő]]"),0),"")</f>
        <v/>
      </c>
      <c r="AE37" s="69" t="str" cm="1">
        <f t="array" aca="1" ref="AE37" ca="1">IFERROR(IF(AND(INDIRECT("Mérföldkövek[@Kezdés]")&lt;=AE$3,AE$3&lt;=INDIRECT("Mérföldkövek[@Befejezés]"),NETWORKDAYS(AE$3,AE$3,0)), INDIRECT("Mérföldkövek[@[Humánerő]]"),0),"")</f>
        <v/>
      </c>
      <c r="AF37" s="69" t="str" cm="1">
        <f t="array" aca="1" ref="AF37" ca="1">IFERROR(IF(AND(INDIRECT("Mérföldkövek[@Kezdés]")&lt;=AF$3,AF$3&lt;=INDIRECT("Mérföldkövek[@Befejezés]"),NETWORKDAYS(AF$3,AF$3,0)), INDIRECT("Mérföldkövek[@[Humánerő]]"),0),"")</f>
        <v/>
      </c>
      <c r="AG37" s="69" t="str" cm="1">
        <f t="array" aca="1" ref="AG37" ca="1">IFERROR(IF(AND(INDIRECT("Mérföldkövek[@Kezdés]")&lt;=AG$3,AG$3&lt;=INDIRECT("Mérföldkövek[@Befejezés]"),NETWORKDAYS(AG$3,AG$3,0)), INDIRECT("Mérföldkövek[@[Humánerő]]"),0),"")</f>
        <v/>
      </c>
      <c r="AH37" s="69" t="str" cm="1">
        <f t="array" aca="1" ref="AH37" ca="1">IFERROR(IF(AND(INDIRECT("Mérföldkövek[@Kezdés]")&lt;=AH$3,AH$3&lt;=INDIRECT("Mérföldkövek[@Befejezés]"),NETWORKDAYS(AH$3,AH$3,0)), INDIRECT("Mérföldkövek[@[Humánerő]]"),0),"")</f>
        <v/>
      </c>
      <c r="AI37" s="69" t="str" cm="1">
        <f t="array" aca="1" ref="AI37" ca="1">IFERROR(IF(AND(INDIRECT("Mérföldkövek[@Kezdés]")&lt;=AI$3,AI$3&lt;=INDIRECT("Mérföldkövek[@Befejezés]"),NETWORKDAYS(AI$3,AI$3,0)), INDIRECT("Mérföldkövek[@[Humánerő]]"),0),"")</f>
        <v/>
      </c>
      <c r="AJ37" s="69" t="str" cm="1">
        <f t="array" aca="1" ref="AJ37" ca="1">IFERROR(IF(AND(INDIRECT("Mérföldkövek[@Kezdés]")&lt;=AJ$3,AJ$3&lt;=INDIRECT("Mérföldkövek[@Befejezés]"),NETWORKDAYS(AJ$3,AJ$3,0)), INDIRECT("Mérföldkövek[@[Humánerő]]"),0),"")</f>
        <v/>
      </c>
      <c r="AK37" s="69" t="str" cm="1">
        <f t="array" aca="1" ref="AK37" ca="1">IFERROR(IF(AND(INDIRECT("Mérföldkövek[@Kezdés]")&lt;=AK$3,AK$3&lt;=INDIRECT("Mérföldkövek[@Befejezés]"),NETWORKDAYS(AK$3,AK$3,0)), INDIRECT("Mérföldkövek[@[Humánerő]]"),0),"")</f>
        <v/>
      </c>
      <c r="AL37" s="69" t="str" cm="1">
        <f t="array" aca="1" ref="AL37" ca="1">IFERROR(IF(AND(INDIRECT("Mérföldkövek[@Kezdés]")&lt;=AL$3,AL$3&lt;=INDIRECT("Mérföldkövek[@Befejezés]"),NETWORKDAYS(AL$3,AL$3,0)), INDIRECT("Mérföldkövek[@[Humánerő]]"),0),"")</f>
        <v/>
      </c>
      <c r="AM37" s="69" t="str" cm="1">
        <f t="array" aca="1" ref="AM37" ca="1">IFERROR(IF(AND(INDIRECT("Mérföldkövek[@Kezdés]")&lt;=AM$3,AM$3&lt;=INDIRECT("Mérföldkövek[@Befejezés]"),NETWORKDAYS(AM$3,AM$3,0)), INDIRECT("Mérföldkövek[@[Humánerő]]"),0),"")</f>
        <v/>
      </c>
      <c r="AN37" s="69" t="str" cm="1">
        <f t="array" aca="1" ref="AN37" ca="1">IFERROR(IF(AND(INDIRECT("Mérföldkövek[@Kezdés]")&lt;=AN$3,AN$3&lt;=INDIRECT("Mérföldkövek[@Befejezés]"),NETWORKDAYS(AN$3,AN$3,0)), INDIRECT("Mérföldkövek[@[Humánerő]]"),0),"")</f>
        <v/>
      </c>
      <c r="AO37" s="69" t="str" cm="1">
        <f t="array" aca="1" ref="AO37" ca="1">IFERROR(IF(AND(INDIRECT("Mérföldkövek[@Kezdés]")&lt;=AO$3,AO$3&lt;=INDIRECT("Mérföldkövek[@Befejezés]"),NETWORKDAYS(AO$3,AO$3,0)), INDIRECT("Mérföldkövek[@[Humánerő]]"),0),"")</f>
        <v/>
      </c>
      <c r="AP37" s="69" t="str" cm="1">
        <f t="array" aca="1" ref="AP37" ca="1">IFERROR(IF(AND(INDIRECT("Mérföldkövek[@Kezdés]")&lt;=AP$3,AP$3&lt;=INDIRECT("Mérföldkövek[@Befejezés]"),NETWORKDAYS(AP$3,AP$3,0)), INDIRECT("Mérföldkövek[@[Humánerő]]"),0),"")</f>
        <v/>
      </c>
      <c r="AQ37" s="69" t="str" cm="1">
        <f t="array" aca="1" ref="AQ37" ca="1">IFERROR(IF(AND(INDIRECT("Mérföldkövek[@Kezdés]")&lt;=AQ$3,AQ$3&lt;=INDIRECT("Mérföldkövek[@Befejezés]"),NETWORKDAYS(AQ$3,AQ$3,0)), INDIRECT("Mérföldkövek[@[Humánerő]]"),0),"")</f>
        <v/>
      </c>
      <c r="AR37" s="69" t="str" cm="1">
        <f t="array" aca="1" ref="AR37" ca="1">IFERROR(IF(AND(INDIRECT("Mérföldkövek[@Kezdés]")&lt;=AR$3,AR$3&lt;=INDIRECT("Mérföldkövek[@Befejezés]"),NETWORKDAYS(AR$3,AR$3,0)), INDIRECT("Mérföldkövek[@[Humánerő]]"),0),"")</f>
        <v/>
      </c>
      <c r="AS37" s="69" t="str" cm="1">
        <f t="array" aca="1" ref="AS37" ca="1">IFERROR(IF(AND(INDIRECT("Mérföldkövek[@Kezdés]")&lt;=AS$3,AS$3&lt;=INDIRECT("Mérföldkövek[@Befejezés]"),NETWORKDAYS(AS$3,AS$3,0)), INDIRECT("Mérföldkövek[@[Humánerő]]"),0),"")</f>
        <v/>
      </c>
      <c r="AT37" s="69" t="str" cm="1">
        <f t="array" aca="1" ref="AT37" ca="1">IFERROR(IF(AND(INDIRECT("Mérföldkövek[@Kezdés]")&lt;=AT$3,AT$3&lt;=INDIRECT("Mérföldkövek[@Befejezés]"),NETWORKDAYS(AT$3,AT$3,0)), INDIRECT("Mérföldkövek[@[Humánerő]]"),0),"")</f>
        <v/>
      </c>
      <c r="AU37" s="69" t="str" cm="1">
        <f t="array" aca="1" ref="AU37" ca="1">IFERROR(IF(AND(INDIRECT("Mérföldkövek[@Kezdés]")&lt;=AU$3,AU$3&lt;=INDIRECT("Mérföldkövek[@Befejezés]"),NETWORKDAYS(AU$3,AU$3,0)), INDIRECT("Mérföldkövek[@[Humánerő]]"),0),"")</f>
        <v/>
      </c>
      <c r="AV37" s="69" t="str" cm="1">
        <f t="array" aca="1" ref="AV37" ca="1">IFERROR(IF(AND(INDIRECT("Mérföldkövek[@Kezdés]")&lt;=AV$3,AV$3&lt;=INDIRECT("Mérföldkövek[@Befejezés]"),NETWORKDAYS(AV$3,AV$3,0)), INDIRECT("Mérföldkövek[@[Humánerő]]"),0),"")</f>
        <v/>
      </c>
      <c r="AW37" s="69" t="str" cm="1">
        <f t="array" aca="1" ref="AW37" ca="1">IFERROR(IF(AND(INDIRECT("Mérföldkövek[@Kezdés]")&lt;=AW$3,AW$3&lt;=INDIRECT("Mérföldkövek[@Befejezés]"),NETWORKDAYS(AW$3,AW$3,0)), INDIRECT("Mérföldkövek[@[Humánerő]]"),0),"")</f>
        <v/>
      </c>
      <c r="AX37" s="69" t="str" cm="1">
        <f t="array" aca="1" ref="AX37" ca="1">IFERROR(IF(AND(INDIRECT("Mérföldkövek[@Kezdés]")&lt;=AX$3,AX$3&lt;=INDIRECT("Mérföldkövek[@Befejezés]"),NETWORKDAYS(AX$3,AX$3,0)), INDIRECT("Mérföldkövek[@[Humánerő]]"),0),"")</f>
        <v/>
      </c>
      <c r="AY37" s="69" t="str" cm="1">
        <f t="array" aca="1" ref="AY37" ca="1">IFERROR(IF(AND(INDIRECT("Mérföldkövek[@Kezdés]")&lt;=AY$3,AY$3&lt;=INDIRECT("Mérföldkövek[@Befejezés]"),NETWORKDAYS(AY$3,AY$3,0)), INDIRECT("Mérföldkövek[@[Humánerő]]"),0),"")</f>
        <v/>
      </c>
      <c r="AZ37" s="69" t="str" cm="1">
        <f t="array" aca="1" ref="AZ37" ca="1">IFERROR(IF(AND(INDIRECT("Mérföldkövek[@Kezdés]")&lt;=AZ$3,AZ$3&lt;=INDIRECT("Mérföldkövek[@Befejezés]"),NETWORKDAYS(AZ$3,AZ$3,0)), INDIRECT("Mérföldkövek[@[Humánerő]]"),0),"")</f>
        <v/>
      </c>
      <c r="BA37" s="69" t="str" cm="1">
        <f t="array" aca="1" ref="BA37" ca="1">IFERROR(IF(AND(INDIRECT("Mérföldkövek[@Kezdés]")&lt;=BA$3,BA$3&lt;=INDIRECT("Mérföldkövek[@Befejezés]"),NETWORKDAYS(BA$3,BA$3,0)), INDIRECT("Mérföldkövek[@[Humánerő]]"),0),"")</f>
        <v/>
      </c>
    </row>
    <row r="38" spans="1:53" x14ac:dyDescent="0.3">
      <c r="A38" s="78" t="str">
        <f>IFERROR(Mérföldkövek[[#This Row],[Feladat ID]],"")</f>
        <v>-</v>
      </c>
      <c r="B38" s="70" t="str">
        <f>IFERROR(Mérföldkövek[[#This Row],[Feladat leírás]],"")</f>
        <v/>
      </c>
      <c r="C38" s="71" t="str">
        <f ca="1">IFERROR(Mérföldkövek[[#This Row],[Kezdés]],"")</f>
        <v/>
      </c>
      <c r="D38" s="71" t="str">
        <f ca="1">IFERROR(Mérföldkövek[[#This Row],[Befejezés]],"")</f>
        <v/>
      </c>
      <c r="E38" s="70" t="str">
        <f>IFERROR(Mérföldkövek[[#This Row],[Kockázat]],"")</f>
        <v/>
      </c>
      <c r="F38" s="70" t="str">
        <f>IFERROR(Mérföldkövek[[#This Row],[Részleg 02]],"")</f>
        <v/>
      </c>
      <c r="G38" s="70" t="str">
        <f>IFERROR(Mérföldkövek[[#This Row],[Részleg 01]],"")</f>
        <v/>
      </c>
      <c r="H38" s="82" t="str">
        <f>IFERROR(Mérföldkövek[[#This Row],[Volumen]],"")</f>
        <v/>
      </c>
      <c r="I38" s="70" t="str">
        <f>IFERROR(Mérföldkövek[[#This Row],[Humánerő]],"")</f>
        <v/>
      </c>
      <c r="J38" s="80" t="str">
        <f>IFERROR(Mérföldkövek[[#This Row],[Egység idő]],"")</f>
        <v/>
      </c>
      <c r="K38" s="80">
        <f>IFERROR(Mérföldkövek[[#This Row],[Tervezett Munkaidő]],"")</f>
        <v>0</v>
      </c>
      <c r="L38" s="69" t="str" cm="1">
        <f t="array" aca="1" ref="L38" ca="1">IFERROR(IF(AND(INDIRECT("Mérföldkövek[@Kezdés]")&lt;=L$3,L$3&lt;=INDIRECT("Mérföldkövek[@Befejezés]"),NETWORKDAYS(L$3,L$3,0)), INDIRECT("Mérföldkövek[@[Humánerő]]"),0),"")</f>
        <v/>
      </c>
      <c r="M38" s="69" t="str" cm="1">
        <f t="array" aca="1" ref="M38" ca="1">IFERROR(IF(AND(INDIRECT("Mérföldkövek[@Kezdés]")&lt;=M$3,M$3&lt;=INDIRECT("Mérföldkövek[@Befejezés]"),NETWORKDAYS(M$3,M$3,0)), INDIRECT("Mérföldkövek[@[Humánerő]]"),0),"")</f>
        <v/>
      </c>
      <c r="N38" s="69" t="str" cm="1">
        <f t="array" aca="1" ref="N38" ca="1">IFERROR(IF(AND(INDIRECT("Mérföldkövek[@Kezdés]")&lt;=N$3,N$3&lt;=INDIRECT("Mérföldkövek[@Befejezés]"),NETWORKDAYS(N$3,N$3,0)), INDIRECT("Mérföldkövek[@[Humánerő]]"),0),"")</f>
        <v/>
      </c>
      <c r="O38" s="69" t="str" cm="1">
        <f t="array" aca="1" ref="O38" ca="1">IFERROR(IF(AND(INDIRECT("Mérföldkövek[@Kezdés]")&lt;=O$3,O$3&lt;=INDIRECT("Mérföldkövek[@Befejezés]"),NETWORKDAYS(O$3,O$3,0)), INDIRECT("Mérföldkövek[@[Humánerő]]"),0),"")</f>
        <v/>
      </c>
      <c r="P38" s="69" t="str" cm="1">
        <f t="array" aca="1" ref="P38" ca="1">IFERROR(IF(AND(INDIRECT("Mérföldkövek[@Kezdés]")&lt;=P$3,P$3&lt;=INDIRECT("Mérföldkövek[@Befejezés]"),NETWORKDAYS(P$3,P$3,0)), INDIRECT("Mérföldkövek[@[Humánerő]]"),0),"")</f>
        <v/>
      </c>
      <c r="Q38" s="69" t="str" cm="1">
        <f t="array" aca="1" ref="Q38" ca="1">IFERROR(IF(AND(INDIRECT("Mérföldkövek[@Kezdés]")&lt;=Q$3,Q$3&lt;=INDIRECT("Mérföldkövek[@Befejezés]"),NETWORKDAYS(Q$3,Q$3,0)), INDIRECT("Mérföldkövek[@[Humánerő]]"),0),"")</f>
        <v/>
      </c>
      <c r="R38" s="69" t="str" cm="1">
        <f t="array" aca="1" ref="R38" ca="1">IFERROR(IF(AND(INDIRECT("Mérföldkövek[@Kezdés]")&lt;=R$3,R$3&lt;=INDIRECT("Mérföldkövek[@Befejezés]"),NETWORKDAYS(R$3,R$3,0)), INDIRECT("Mérföldkövek[@[Humánerő]]"),0),"")</f>
        <v/>
      </c>
      <c r="S38" s="69" t="str" cm="1">
        <f t="array" aca="1" ref="S38" ca="1">IFERROR(IF(AND(INDIRECT("Mérföldkövek[@Kezdés]")&lt;=S$3,S$3&lt;=INDIRECT("Mérföldkövek[@Befejezés]"),NETWORKDAYS(S$3,S$3,0)), INDIRECT("Mérföldkövek[@[Humánerő]]"),0),"")</f>
        <v/>
      </c>
      <c r="T38" s="69" t="str" cm="1">
        <f t="array" aca="1" ref="T38" ca="1">IFERROR(IF(AND(INDIRECT("Mérföldkövek[@Kezdés]")&lt;=T$3,T$3&lt;=INDIRECT("Mérföldkövek[@Befejezés]"),NETWORKDAYS(T$3,T$3,0)), INDIRECT("Mérföldkövek[@[Humánerő]]"),0),"")</f>
        <v/>
      </c>
      <c r="U38" s="69" t="str" cm="1">
        <f t="array" aca="1" ref="U38" ca="1">IFERROR(IF(AND(INDIRECT("Mérföldkövek[@Kezdés]")&lt;=U$3,U$3&lt;=INDIRECT("Mérföldkövek[@Befejezés]"),NETWORKDAYS(U$3,U$3,0)), INDIRECT("Mérföldkövek[@[Humánerő]]"),0),"")</f>
        <v/>
      </c>
      <c r="V38" s="69" t="str" cm="1">
        <f t="array" aca="1" ref="V38" ca="1">IFERROR(IF(AND(INDIRECT("Mérföldkövek[@Kezdés]")&lt;=V$3,V$3&lt;=INDIRECT("Mérföldkövek[@Befejezés]"),NETWORKDAYS(V$3,V$3,0)), INDIRECT("Mérföldkövek[@[Humánerő]]"),0),"")</f>
        <v/>
      </c>
      <c r="W38" s="69" t="str" cm="1">
        <f t="array" aca="1" ref="W38" ca="1">IFERROR(IF(AND(INDIRECT("Mérföldkövek[@Kezdés]")&lt;=W$3,W$3&lt;=INDIRECT("Mérföldkövek[@Befejezés]"),NETWORKDAYS(W$3,W$3,0)), INDIRECT("Mérföldkövek[@[Humánerő]]"),0),"")</f>
        <v/>
      </c>
      <c r="X38" s="69" t="str" cm="1">
        <f t="array" aca="1" ref="X38" ca="1">IFERROR(IF(AND(INDIRECT("Mérföldkövek[@Kezdés]")&lt;=X$3,X$3&lt;=INDIRECT("Mérföldkövek[@Befejezés]"),NETWORKDAYS(X$3,X$3,0)), INDIRECT("Mérföldkövek[@[Humánerő]]"),0),"")</f>
        <v/>
      </c>
      <c r="Y38" s="69" t="str" cm="1">
        <f t="array" aca="1" ref="Y38" ca="1">IFERROR(IF(AND(INDIRECT("Mérföldkövek[@Kezdés]")&lt;=Y$3,Y$3&lt;=INDIRECT("Mérföldkövek[@Befejezés]"),NETWORKDAYS(Y$3,Y$3,0)), INDIRECT("Mérföldkövek[@[Humánerő]]"),0),"")</f>
        <v/>
      </c>
      <c r="Z38" s="69" t="str" cm="1">
        <f t="array" aca="1" ref="Z38" ca="1">IFERROR(IF(AND(INDIRECT("Mérföldkövek[@Kezdés]")&lt;=Z$3,Z$3&lt;=INDIRECT("Mérföldkövek[@Befejezés]"),NETWORKDAYS(Z$3,Z$3,0)), INDIRECT("Mérföldkövek[@[Humánerő]]"),0),"")</f>
        <v/>
      </c>
      <c r="AA38" s="69" t="str" cm="1">
        <f t="array" aca="1" ref="AA38" ca="1">IFERROR(IF(AND(INDIRECT("Mérföldkövek[@Kezdés]")&lt;=AA$3,AA$3&lt;=INDIRECT("Mérföldkövek[@Befejezés]"),NETWORKDAYS(AA$3,AA$3,0)), INDIRECT("Mérföldkövek[@[Humánerő]]"),0),"")</f>
        <v/>
      </c>
      <c r="AB38" s="69" t="str" cm="1">
        <f t="array" aca="1" ref="AB38" ca="1">IFERROR(IF(AND(INDIRECT("Mérföldkövek[@Kezdés]")&lt;=AB$3,AB$3&lt;=INDIRECT("Mérföldkövek[@Befejezés]"),NETWORKDAYS(AB$3,AB$3,0)), INDIRECT("Mérföldkövek[@[Humánerő]]"),0),"")</f>
        <v/>
      </c>
      <c r="AC38" s="69" t="str" cm="1">
        <f t="array" aca="1" ref="AC38" ca="1">IFERROR(IF(AND(INDIRECT("Mérföldkövek[@Kezdés]")&lt;=AC$3,AC$3&lt;=INDIRECT("Mérföldkövek[@Befejezés]"),NETWORKDAYS(AC$3,AC$3,0)), INDIRECT("Mérföldkövek[@[Humánerő]]"),0),"")</f>
        <v/>
      </c>
      <c r="AD38" s="69" t="str" cm="1">
        <f t="array" aca="1" ref="AD38" ca="1">IFERROR(IF(AND(INDIRECT("Mérföldkövek[@Kezdés]")&lt;=AD$3,AD$3&lt;=INDIRECT("Mérföldkövek[@Befejezés]"),NETWORKDAYS(AD$3,AD$3,0)), INDIRECT("Mérföldkövek[@[Humánerő]]"),0),"")</f>
        <v/>
      </c>
      <c r="AE38" s="69" t="str" cm="1">
        <f t="array" aca="1" ref="AE38" ca="1">IFERROR(IF(AND(INDIRECT("Mérföldkövek[@Kezdés]")&lt;=AE$3,AE$3&lt;=INDIRECT("Mérföldkövek[@Befejezés]"),NETWORKDAYS(AE$3,AE$3,0)), INDIRECT("Mérföldkövek[@[Humánerő]]"),0),"")</f>
        <v/>
      </c>
      <c r="AF38" s="69" t="str" cm="1">
        <f t="array" aca="1" ref="AF38" ca="1">IFERROR(IF(AND(INDIRECT("Mérföldkövek[@Kezdés]")&lt;=AF$3,AF$3&lt;=INDIRECT("Mérföldkövek[@Befejezés]"),NETWORKDAYS(AF$3,AF$3,0)), INDIRECT("Mérföldkövek[@[Humánerő]]"),0),"")</f>
        <v/>
      </c>
      <c r="AG38" s="69" t="str" cm="1">
        <f t="array" aca="1" ref="AG38" ca="1">IFERROR(IF(AND(INDIRECT("Mérföldkövek[@Kezdés]")&lt;=AG$3,AG$3&lt;=INDIRECT("Mérföldkövek[@Befejezés]"),NETWORKDAYS(AG$3,AG$3,0)), INDIRECT("Mérföldkövek[@[Humánerő]]"),0),"")</f>
        <v/>
      </c>
      <c r="AH38" s="69" t="str" cm="1">
        <f t="array" aca="1" ref="AH38" ca="1">IFERROR(IF(AND(INDIRECT("Mérföldkövek[@Kezdés]")&lt;=AH$3,AH$3&lt;=INDIRECT("Mérföldkövek[@Befejezés]"),NETWORKDAYS(AH$3,AH$3,0)), INDIRECT("Mérföldkövek[@[Humánerő]]"),0),"")</f>
        <v/>
      </c>
      <c r="AI38" s="69" t="str" cm="1">
        <f t="array" aca="1" ref="AI38" ca="1">IFERROR(IF(AND(INDIRECT("Mérföldkövek[@Kezdés]")&lt;=AI$3,AI$3&lt;=INDIRECT("Mérföldkövek[@Befejezés]"),NETWORKDAYS(AI$3,AI$3,0)), INDIRECT("Mérföldkövek[@[Humánerő]]"),0),"")</f>
        <v/>
      </c>
      <c r="AJ38" s="69" t="str" cm="1">
        <f t="array" aca="1" ref="AJ38" ca="1">IFERROR(IF(AND(INDIRECT("Mérföldkövek[@Kezdés]")&lt;=AJ$3,AJ$3&lt;=INDIRECT("Mérföldkövek[@Befejezés]"),NETWORKDAYS(AJ$3,AJ$3,0)), INDIRECT("Mérföldkövek[@[Humánerő]]"),0),"")</f>
        <v/>
      </c>
      <c r="AK38" s="69" t="str" cm="1">
        <f t="array" aca="1" ref="AK38" ca="1">IFERROR(IF(AND(INDIRECT("Mérföldkövek[@Kezdés]")&lt;=AK$3,AK$3&lt;=INDIRECT("Mérföldkövek[@Befejezés]"),NETWORKDAYS(AK$3,AK$3,0)), INDIRECT("Mérföldkövek[@[Humánerő]]"),0),"")</f>
        <v/>
      </c>
      <c r="AL38" s="69" t="str" cm="1">
        <f t="array" aca="1" ref="AL38" ca="1">IFERROR(IF(AND(INDIRECT("Mérföldkövek[@Kezdés]")&lt;=AL$3,AL$3&lt;=INDIRECT("Mérföldkövek[@Befejezés]"),NETWORKDAYS(AL$3,AL$3,0)), INDIRECT("Mérföldkövek[@[Humánerő]]"),0),"")</f>
        <v/>
      </c>
      <c r="AM38" s="69" t="str" cm="1">
        <f t="array" aca="1" ref="AM38" ca="1">IFERROR(IF(AND(INDIRECT("Mérföldkövek[@Kezdés]")&lt;=AM$3,AM$3&lt;=INDIRECT("Mérföldkövek[@Befejezés]"),NETWORKDAYS(AM$3,AM$3,0)), INDIRECT("Mérföldkövek[@[Humánerő]]"),0),"")</f>
        <v/>
      </c>
      <c r="AN38" s="69" t="str" cm="1">
        <f t="array" aca="1" ref="AN38" ca="1">IFERROR(IF(AND(INDIRECT("Mérföldkövek[@Kezdés]")&lt;=AN$3,AN$3&lt;=INDIRECT("Mérföldkövek[@Befejezés]"),NETWORKDAYS(AN$3,AN$3,0)), INDIRECT("Mérföldkövek[@[Humánerő]]"),0),"")</f>
        <v/>
      </c>
      <c r="AO38" s="69" t="str" cm="1">
        <f t="array" aca="1" ref="AO38" ca="1">IFERROR(IF(AND(INDIRECT("Mérföldkövek[@Kezdés]")&lt;=AO$3,AO$3&lt;=INDIRECT("Mérföldkövek[@Befejezés]"),NETWORKDAYS(AO$3,AO$3,0)), INDIRECT("Mérföldkövek[@[Humánerő]]"),0),"")</f>
        <v/>
      </c>
      <c r="AP38" s="69" t="str" cm="1">
        <f t="array" aca="1" ref="AP38" ca="1">IFERROR(IF(AND(INDIRECT("Mérföldkövek[@Kezdés]")&lt;=AP$3,AP$3&lt;=INDIRECT("Mérföldkövek[@Befejezés]"),NETWORKDAYS(AP$3,AP$3,0)), INDIRECT("Mérföldkövek[@[Humánerő]]"),0),"")</f>
        <v/>
      </c>
      <c r="AQ38" s="69" t="str" cm="1">
        <f t="array" aca="1" ref="AQ38" ca="1">IFERROR(IF(AND(INDIRECT("Mérföldkövek[@Kezdés]")&lt;=AQ$3,AQ$3&lt;=INDIRECT("Mérföldkövek[@Befejezés]"),NETWORKDAYS(AQ$3,AQ$3,0)), INDIRECT("Mérföldkövek[@[Humánerő]]"),0),"")</f>
        <v/>
      </c>
      <c r="AR38" s="69" t="str" cm="1">
        <f t="array" aca="1" ref="AR38" ca="1">IFERROR(IF(AND(INDIRECT("Mérföldkövek[@Kezdés]")&lt;=AR$3,AR$3&lt;=INDIRECT("Mérföldkövek[@Befejezés]"),NETWORKDAYS(AR$3,AR$3,0)), INDIRECT("Mérföldkövek[@[Humánerő]]"),0),"")</f>
        <v/>
      </c>
      <c r="AS38" s="69" t="str" cm="1">
        <f t="array" aca="1" ref="AS38" ca="1">IFERROR(IF(AND(INDIRECT("Mérföldkövek[@Kezdés]")&lt;=AS$3,AS$3&lt;=INDIRECT("Mérföldkövek[@Befejezés]"),NETWORKDAYS(AS$3,AS$3,0)), INDIRECT("Mérföldkövek[@[Humánerő]]"),0),"")</f>
        <v/>
      </c>
      <c r="AT38" s="69" t="str" cm="1">
        <f t="array" aca="1" ref="AT38" ca="1">IFERROR(IF(AND(INDIRECT("Mérföldkövek[@Kezdés]")&lt;=AT$3,AT$3&lt;=INDIRECT("Mérföldkövek[@Befejezés]"),NETWORKDAYS(AT$3,AT$3,0)), INDIRECT("Mérföldkövek[@[Humánerő]]"),0),"")</f>
        <v/>
      </c>
      <c r="AU38" s="69" t="str" cm="1">
        <f t="array" aca="1" ref="AU38" ca="1">IFERROR(IF(AND(INDIRECT("Mérföldkövek[@Kezdés]")&lt;=AU$3,AU$3&lt;=INDIRECT("Mérföldkövek[@Befejezés]"),NETWORKDAYS(AU$3,AU$3,0)), INDIRECT("Mérföldkövek[@[Humánerő]]"),0),"")</f>
        <v/>
      </c>
      <c r="AV38" s="69" t="str" cm="1">
        <f t="array" aca="1" ref="AV38" ca="1">IFERROR(IF(AND(INDIRECT("Mérföldkövek[@Kezdés]")&lt;=AV$3,AV$3&lt;=INDIRECT("Mérföldkövek[@Befejezés]"),NETWORKDAYS(AV$3,AV$3,0)), INDIRECT("Mérföldkövek[@[Humánerő]]"),0),"")</f>
        <v/>
      </c>
      <c r="AW38" s="69" t="str" cm="1">
        <f t="array" aca="1" ref="AW38" ca="1">IFERROR(IF(AND(INDIRECT("Mérföldkövek[@Kezdés]")&lt;=AW$3,AW$3&lt;=INDIRECT("Mérföldkövek[@Befejezés]"),NETWORKDAYS(AW$3,AW$3,0)), INDIRECT("Mérföldkövek[@[Humánerő]]"),0),"")</f>
        <v/>
      </c>
      <c r="AX38" s="69" t="str" cm="1">
        <f t="array" aca="1" ref="AX38" ca="1">IFERROR(IF(AND(INDIRECT("Mérföldkövek[@Kezdés]")&lt;=AX$3,AX$3&lt;=INDIRECT("Mérföldkövek[@Befejezés]"),NETWORKDAYS(AX$3,AX$3,0)), INDIRECT("Mérföldkövek[@[Humánerő]]"),0),"")</f>
        <v/>
      </c>
      <c r="AY38" s="69" t="str" cm="1">
        <f t="array" aca="1" ref="AY38" ca="1">IFERROR(IF(AND(INDIRECT("Mérföldkövek[@Kezdés]")&lt;=AY$3,AY$3&lt;=INDIRECT("Mérföldkövek[@Befejezés]"),NETWORKDAYS(AY$3,AY$3,0)), INDIRECT("Mérföldkövek[@[Humánerő]]"),0),"")</f>
        <v/>
      </c>
      <c r="AZ38" s="69" t="str" cm="1">
        <f t="array" aca="1" ref="AZ38" ca="1">IFERROR(IF(AND(INDIRECT("Mérföldkövek[@Kezdés]")&lt;=AZ$3,AZ$3&lt;=INDIRECT("Mérföldkövek[@Befejezés]"),NETWORKDAYS(AZ$3,AZ$3,0)), INDIRECT("Mérföldkövek[@[Humánerő]]"),0),"")</f>
        <v/>
      </c>
      <c r="BA38" s="69" t="str" cm="1">
        <f t="array" aca="1" ref="BA38" ca="1">IFERROR(IF(AND(INDIRECT("Mérföldkövek[@Kezdés]")&lt;=BA$3,BA$3&lt;=INDIRECT("Mérföldkövek[@Befejezés]"),NETWORKDAYS(BA$3,BA$3,0)), INDIRECT("Mérföldkövek[@[Humánerő]]"),0),"")</f>
        <v/>
      </c>
    </row>
    <row r="39" spans="1:53" x14ac:dyDescent="0.3">
      <c r="A39" s="78" t="str">
        <f>IFERROR(Mérföldkövek[[#This Row],[Feladat ID]],"")</f>
        <v>-</v>
      </c>
      <c r="B39" s="70" t="str">
        <f>IFERROR(Mérföldkövek[[#This Row],[Feladat leírás]],"")</f>
        <v/>
      </c>
      <c r="C39" s="71" t="str">
        <f ca="1">IFERROR(Mérföldkövek[[#This Row],[Kezdés]],"")</f>
        <v/>
      </c>
      <c r="D39" s="71" t="str">
        <f ca="1">IFERROR(Mérföldkövek[[#This Row],[Befejezés]],"")</f>
        <v/>
      </c>
      <c r="E39" s="70" t="str">
        <f>IFERROR(Mérföldkövek[[#This Row],[Kockázat]],"")</f>
        <v/>
      </c>
      <c r="F39" s="70" t="str">
        <f>IFERROR(Mérföldkövek[[#This Row],[Részleg 02]],"")</f>
        <v/>
      </c>
      <c r="G39" s="70" t="str">
        <f>IFERROR(Mérföldkövek[[#This Row],[Részleg 01]],"")</f>
        <v/>
      </c>
      <c r="H39" s="82" t="str">
        <f>IFERROR(Mérföldkövek[[#This Row],[Volumen]],"")</f>
        <v/>
      </c>
      <c r="I39" s="70" t="str">
        <f>IFERROR(Mérföldkövek[[#This Row],[Humánerő]],"")</f>
        <v/>
      </c>
      <c r="J39" s="80" t="str">
        <f>IFERROR(Mérföldkövek[[#This Row],[Egység idő]],"")</f>
        <v/>
      </c>
      <c r="K39" s="80">
        <f>IFERROR(Mérföldkövek[[#This Row],[Tervezett Munkaidő]],"")</f>
        <v>0</v>
      </c>
      <c r="L39" s="69" t="str" cm="1">
        <f t="array" aca="1" ref="L39" ca="1">IFERROR(IF(AND(INDIRECT("Mérföldkövek[@Kezdés]")&lt;=L$3,L$3&lt;=INDIRECT("Mérföldkövek[@Befejezés]"),NETWORKDAYS(L$3,L$3,0)), INDIRECT("Mérföldkövek[@[Humánerő]]"),0),"")</f>
        <v/>
      </c>
      <c r="M39" s="69" t="str" cm="1">
        <f t="array" aca="1" ref="M39" ca="1">IFERROR(IF(AND(INDIRECT("Mérföldkövek[@Kezdés]")&lt;=M$3,M$3&lt;=INDIRECT("Mérföldkövek[@Befejezés]"),NETWORKDAYS(M$3,M$3,0)), INDIRECT("Mérföldkövek[@[Humánerő]]"),0),"")</f>
        <v/>
      </c>
      <c r="N39" s="69" t="str" cm="1">
        <f t="array" aca="1" ref="N39" ca="1">IFERROR(IF(AND(INDIRECT("Mérföldkövek[@Kezdés]")&lt;=N$3,N$3&lt;=INDIRECT("Mérföldkövek[@Befejezés]"),NETWORKDAYS(N$3,N$3,0)), INDIRECT("Mérföldkövek[@[Humánerő]]"),0),"")</f>
        <v/>
      </c>
      <c r="O39" s="69" t="str" cm="1">
        <f t="array" aca="1" ref="O39" ca="1">IFERROR(IF(AND(INDIRECT("Mérföldkövek[@Kezdés]")&lt;=O$3,O$3&lt;=INDIRECT("Mérföldkövek[@Befejezés]"),NETWORKDAYS(O$3,O$3,0)), INDIRECT("Mérföldkövek[@[Humánerő]]"),0),"")</f>
        <v/>
      </c>
      <c r="P39" s="69" t="str" cm="1">
        <f t="array" aca="1" ref="P39" ca="1">IFERROR(IF(AND(INDIRECT("Mérföldkövek[@Kezdés]")&lt;=P$3,P$3&lt;=INDIRECT("Mérföldkövek[@Befejezés]"),NETWORKDAYS(P$3,P$3,0)), INDIRECT("Mérföldkövek[@[Humánerő]]"),0),"")</f>
        <v/>
      </c>
      <c r="Q39" s="69" t="str" cm="1">
        <f t="array" aca="1" ref="Q39" ca="1">IFERROR(IF(AND(INDIRECT("Mérföldkövek[@Kezdés]")&lt;=Q$3,Q$3&lt;=INDIRECT("Mérföldkövek[@Befejezés]"),NETWORKDAYS(Q$3,Q$3,0)), INDIRECT("Mérföldkövek[@[Humánerő]]"),0),"")</f>
        <v/>
      </c>
      <c r="R39" s="69" t="str" cm="1">
        <f t="array" aca="1" ref="R39" ca="1">IFERROR(IF(AND(INDIRECT("Mérföldkövek[@Kezdés]")&lt;=R$3,R$3&lt;=INDIRECT("Mérföldkövek[@Befejezés]"),NETWORKDAYS(R$3,R$3,0)), INDIRECT("Mérföldkövek[@[Humánerő]]"),0),"")</f>
        <v/>
      </c>
      <c r="S39" s="69" t="str" cm="1">
        <f t="array" aca="1" ref="S39" ca="1">IFERROR(IF(AND(INDIRECT("Mérföldkövek[@Kezdés]")&lt;=S$3,S$3&lt;=INDIRECT("Mérföldkövek[@Befejezés]"),NETWORKDAYS(S$3,S$3,0)), INDIRECT("Mérföldkövek[@[Humánerő]]"),0),"")</f>
        <v/>
      </c>
      <c r="T39" s="69" t="str" cm="1">
        <f t="array" aca="1" ref="T39" ca="1">IFERROR(IF(AND(INDIRECT("Mérföldkövek[@Kezdés]")&lt;=T$3,T$3&lt;=INDIRECT("Mérföldkövek[@Befejezés]"),NETWORKDAYS(T$3,T$3,0)), INDIRECT("Mérföldkövek[@[Humánerő]]"),0),"")</f>
        <v/>
      </c>
      <c r="U39" s="69" t="str" cm="1">
        <f t="array" aca="1" ref="U39" ca="1">IFERROR(IF(AND(INDIRECT("Mérföldkövek[@Kezdés]")&lt;=U$3,U$3&lt;=INDIRECT("Mérföldkövek[@Befejezés]"),NETWORKDAYS(U$3,U$3,0)), INDIRECT("Mérföldkövek[@[Humánerő]]"),0),"")</f>
        <v/>
      </c>
      <c r="V39" s="69" t="str" cm="1">
        <f t="array" aca="1" ref="V39" ca="1">IFERROR(IF(AND(INDIRECT("Mérföldkövek[@Kezdés]")&lt;=V$3,V$3&lt;=INDIRECT("Mérföldkövek[@Befejezés]"),NETWORKDAYS(V$3,V$3,0)), INDIRECT("Mérföldkövek[@[Humánerő]]"),0),"")</f>
        <v/>
      </c>
      <c r="W39" s="69" t="str" cm="1">
        <f t="array" aca="1" ref="W39" ca="1">IFERROR(IF(AND(INDIRECT("Mérföldkövek[@Kezdés]")&lt;=W$3,W$3&lt;=INDIRECT("Mérföldkövek[@Befejezés]"),NETWORKDAYS(W$3,W$3,0)), INDIRECT("Mérföldkövek[@[Humánerő]]"),0),"")</f>
        <v/>
      </c>
      <c r="X39" s="69" t="str" cm="1">
        <f t="array" aca="1" ref="X39" ca="1">IFERROR(IF(AND(INDIRECT("Mérföldkövek[@Kezdés]")&lt;=X$3,X$3&lt;=INDIRECT("Mérföldkövek[@Befejezés]"),NETWORKDAYS(X$3,X$3,0)), INDIRECT("Mérföldkövek[@[Humánerő]]"),0),"")</f>
        <v/>
      </c>
      <c r="Y39" s="69" t="str" cm="1">
        <f t="array" aca="1" ref="Y39" ca="1">IFERROR(IF(AND(INDIRECT("Mérföldkövek[@Kezdés]")&lt;=Y$3,Y$3&lt;=INDIRECT("Mérföldkövek[@Befejezés]"),NETWORKDAYS(Y$3,Y$3,0)), INDIRECT("Mérföldkövek[@[Humánerő]]"),0),"")</f>
        <v/>
      </c>
      <c r="Z39" s="69" t="str" cm="1">
        <f t="array" aca="1" ref="Z39" ca="1">IFERROR(IF(AND(INDIRECT("Mérföldkövek[@Kezdés]")&lt;=Z$3,Z$3&lt;=INDIRECT("Mérföldkövek[@Befejezés]"),NETWORKDAYS(Z$3,Z$3,0)), INDIRECT("Mérföldkövek[@[Humánerő]]"),0),"")</f>
        <v/>
      </c>
      <c r="AA39" s="69" t="str" cm="1">
        <f t="array" aca="1" ref="AA39" ca="1">IFERROR(IF(AND(INDIRECT("Mérföldkövek[@Kezdés]")&lt;=AA$3,AA$3&lt;=INDIRECT("Mérföldkövek[@Befejezés]"),NETWORKDAYS(AA$3,AA$3,0)), INDIRECT("Mérföldkövek[@[Humánerő]]"),0),"")</f>
        <v/>
      </c>
      <c r="AB39" s="69" t="str" cm="1">
        <f t="array" aca="1" ref="AB39" ca="1">IFERROR(IF(AND(INDIRECT("Mérföldkövek[@Kezdés]")&lt;=AB$3,AB$3&lt;=INDIRECT("Mérföldkövek[@Befejezés]"),NETWORKDAYS(AB$3,AB$3,0)), INDIRECT("Mérföldkövek[@[Humánerő]]"),0),"")</f>
        <v/>
      </c>
      <c r="AC39" s="69" t="str" cm="1">
        <f t="array" aca="1" ref="AC39" ca="1">IFERROR(IF(AND(INDIRECT("Mérföldkövek[@Kezdés]")&lt;=AC$3,AC$3&lt;=INDIRECT("Mérföldkövek[@Befejezés]"),NETWORKDAYS(AC$3,AC$3,0)), INDIRECT("Mérföldkövek[@[Humánerő]]"),0),"")</f>
        <v/>
      </c>
      <c r="AD39" s="69" t="str" cm="1">
        <f t="array" aca="1" ref="AD39" ca="1">IFERROR(IF(AND(INDIRECT("Mérföldkövek[@Kezdés]")&lt;=AD$3,AD$3&lt;=INDIRECT("Mérföldkövek[@Befejezés]"),NETWORKDAYS(AD$3,AD$3,0)), INDIRECT("Mérföldkövek[@[Humánerő]]"),0),"")</f>
        <v/>
      </c>
      <c r="AE39" s="69" t="str" cm="1">
        <f t="array" aca="1" ref="AE39" ca="1">IFERROR(IF(AND(INDIRECT("Mérföldkövek[@Kezdés]")&lt;=AE$3,AE$3&lt;=INDIRECT("Mérföldkövek[@Befejezés]"),NETWORKDAYS(AE$3,AE$3,0)), INDIRECT("Mérföldkövek[@[Humánerő]]"),0),"")</f>
        <v/>
      </c>
      <c r="AF39" s="69" t="str" cm="1">
        <f t="array" aca="1" ref="AF39" ca="1">IFERROR(IF(AND(INDIRECT("Mérföldkövek[@Kezdés]")&lt;=AF$3,AF$3&lt;=INDIRECT("Mérföldkövek[@Befejezés]"),NETWORKDAYS(AF$3,AF$3,0)), INDIRECT("Mérföldkövek[@[Humánerő]]"),0),"")</f>
        <v/>
      </c>
      <c r="AG39" s="69" t="str" cm="1">
        <f t="array" aca="1" ref="AG39" ca="1">IFERROR(IF(AND(INDIRECT("Mérföldkövek[@Kezdés]")&lt;=AG$3,AG$3&lt;=INDIRECT("Mérföldkövek[@Befejezés]"),NETWORKDAYS(AG$3,AG$3,0)), INDIRECT("Mérföldkövek[@[Humánerő]]"),0),"")</f>
        <v/>
      </c>
      <c r="AH39" s="69" t="str" cm="1">
        <f t="array" aca="1" ref="AH39" ca="1">IFERROR(IF(AND(INDIRECT("Mérföldkövek[@Kezdés]")&lt;=AH$3,AH$3&lt;=INDIRECT("Mérföldkövek[@Befejezés]"),NETWORKDAYS(AH$3,AH$3,0)), INDIRECT("Mérföldkövek[@[Humánerő]]"),0),"")</f>
        <v/>
      </c>
      <c r="AI39" s="69" t="str" cm="1">
        <f t="array" aca="1" ref="AI39" ca="1">IFERROR(IF(AND(INDIRECT("Mérföldkövek[@Kezdés]")&lt;=AI$3,AI$3&lt;=INDIRECT("Mérföldkövek[@Befejezés]"),NETWORKDAYS(AI$3,AI$3,0)), INDIRECT("Mérföldkövek[@[Humánerő]]"),0),"")</f>
        <v/>
      </c>
      <c r="AJ39" s="69" t="str" cm="1">
        <f t="array" aca="1" ref="AJ39" ca="1">IFERROR(IF(AND(INDIRECT("Mérföldkövek[@Kezdés]")&lt;=AJ$3,AJ$3&lt;=INDIRECT("Mérföldkövek[@Befejezés]"),NETWORKDAYS(AJ$3,AJ$3,0)), INDIRECT("Mérföldkövek[@[Humánerő]]"),0),"")</f>
        <v/>
      </c>
      <c r="AK39" s="69" t="str" cm="1">
        <f t="array" aca="1" ref="AK39" ca="1">IFERROR(IF(AND(INDIRECT("Mérföldkövek[@Kezdés]")&lt;=AK$3,AK$3&lt;=INDIRECT("Mérföldkövek[@Befejezés]"),NETWORKDAYS(AK$3,AK$3,0)), INDIRECT("Mérföldkövek[@[Humánerő]]"),0),"")</f>
        <v/>
      </c>
      <c r="AL39" s="69" t="str" cm="1">
        <f t="array" aca="1" ref="AL39" ca="1">IFERROR(IF(AND(INDIRECT("Mérföldkövek[@Kezdés]")&lt;=AL$3,AL$3&lt;=INDIRECT("Mérföldkövek[@Befejezés]"),NETWORKDAYS(AL$3,AL$3,0)), INDIRECT("Mérföldkövek[@[Humánerő]]"),0),"")</f>
        <v/>
      </c>
      <c r="AM39" s="69" t="str" cm="1">
        <f t="array" aca="1" ref="AM39" ca="1">IFERROR(IF(AND(INDIRECT("Mérföldkövek[@Kezdés]")&lt;=AM$3,AM$3&lt;=INDIRECT("Mérföldkövek[@Befejezés]"),NETWORKDAYS(AM$3,AM$3,0)), INDIRECT("Mérföldkövek[@[Humánerő]]"),0),"")</f>
        <v/>
      </c>
      <c r="AN39" s="69" t="str" cm="1">
        <f t="array" aca="1" ref="AN39" ca="1">IFERROR(IF(AND(INDIRECT("Mérföldkövek[@Kezdés]")&lt;=AN$3,AN$3&lt;=INDIRECT("Mérföldkövek[@Befejezés]"),NETWORKDAYS(AN$3,AN$3,0)), INDIRECT("Mérföldkövek[@[Humánerő]]"),0),"")</f>
        <v/>
      </c>
      <c r="AO39" s="69" t="str" cm="1">
        <f t="array" aca="1" ref="AO39" ca="1">IFERROR(IF(AND(INDIRECT("Mérföldkövek[@Kezdés]")&lt;=AO$3,AO$3&lt;=INDIRECT("Mérföldkövek[@Befejezés]"),NETWORKDAYS(AO$3,AO$3,0)), INDIRECT("Mérföldkövek[@[Humánerő]]"),0),"")</f>
        <v/>
      </c>
      <c r="AP39" s="69" t="str" cm="1">
        <f t="array" aca="1" ref="AP39" ca="1">IFERROR(IF(AND(INDIRECT("Mérföldkövek[@Kezdés]")&lt;=AP$3,AP$3&lt;=INDIRECT("Mérföldkövek[@Befejezés]"),NETWORKDAYS(AP$3,AP$3,0)), INDIRECT("Mérföldkövek[@[Humánerő]]"),0),"")</f>
        <v/>
      </c>
      <c r="AQ39" s="69" t="str" cm="1">
        <f t="array" aca="1" ref="AQ39" ca="1">IFERROR(IF(AND(INDIRECT("Mérföldkövek[@Kezdés]")&lt;=AQ$3,AQ$3&lt;=INDIRECT("Mérföldkövek[@Befejezés]"),NETWORKDAYS(AQ$3,AQ$3,0)), INDIRECT("Mérföldkövek[@[Humánerő]]"),0),"")</f>
        <v/>
      </c>
      <c r="AR39" s="69" t="str" cm="1">
        <f t="array" aca="1" ref="AR39" ca="1">IFERROR(IF(AND(INDIRECT("Mérföldkövek[@Kezdés]")&lt;=AR$3,AR$3&lt;=INDIRECT("Mérföldkövek[@Befejezés]"),NETWORKDAYS(AR$3,AR$3,0)), INDIRECT("Mérföldkövek[@[Humánerő]]"),0),"")</f>
        <v/>
      </c>
      <c r="AS39" s="69" t="str" cm="1">
        <f t="array" aca="1" ref="AS39" ca="1">IFERROR(IF(AND(INDIRECT("Mérföldkövek[@Kezdés]")&lt;=AS$3,AS$3&lt;=INDIRECT("Mérföldkövek[@Befejezés]"),NETWORKDAYS(AS$3,AS$3,0)), INDIRECT("Mérföldkövek[@[Humánerő]]"),0),"")</f>
        <v/>
      </c>
      <c r="AT39" s="69" t="str" cm="1">
        <f t="array" aca="1" ref="AT39" ca="1">IFERROR(IF(AND(INDIRECT("Mérföldkövek[@Kezdés]")&lt;=AT$3,AT$3&lt;=INDIRECT("Mérföldkövek[@Befejezés]"),NETWORKDAYS(AT$3,AT$3,0)), INDIRECT("Mérföldkövek[@[Humánerő]]"),0),"")</f>
        <v/>
      </c>
      <c r="AU39" s="69" t="str" cm="1">
        <f t="array" aca="1" ref="AU39" ca="1">IFERROR(IF(AND(INDIRECT("Mérföldkövek[@Kezdés]")&lt;=AU$3,AU$3&lt;=INDIRECT("Mérföldkövek[@Befejezés]"),NETWORKDAYS(AU$3,AU$3,0)), INDIRECT("Mérföldkövek[@[Humánerő]]"),0),"")</f>
        <v/>
      </c>
      <c r="AV39" s="69" t="str" cm="1">
        <f t="array" aca="1" ref="AV39" ca="1">IFERROR(IF(AND(INDIRECT("Mérföldkövek[@Kezdés]")&lt;=AV$3,AV$3&lt;=INDIRECT("Mérföldkövek[@Befejezés]"),NETWORKDAYS(AV$3,AV$3,0)), INDIRECT("Mérföldkövek[@[Humánerő]]"),0),"")</f>
        <v/>
      </c>
      <c r="AW39" s="69" t="str" cm="1">
        <f t="array" aca="1" ref="AW39" ca="1">IFERROR(IF(AND(INDIRECT("Mérföldkövek[@Kezdés]")&lt;=AW$3,AW$3&lt;=INDIRECT("Mérföldkövek[@Befejezés]"),NETWORKDAYS(AW$3,AW$3,0)), INDIRECT("Mérföldkövek[@[Humánerő]]"),0),"")</f>
        <v/>
      </c>
      <c r="AX39" s="69" t="str" cm="1">
        <f t="array" aca="1" ref="AX39" ca="1">IFERROR(IF(AND(INDIRECT("Mérföldkövek[@Kezdés]")&lt;=AX$3,AX$3&lt;=INDIRECT("Mérföldkövek[@Befejezés]"),NETWORKDAYS(AX$3,AX$3,0)), INDIRECT("Mérföldkövek[@[Humánerő]]"),0),"")</f>
        <v/>
      </c>
      <c r="AY39" s="69" t="str" cm="1">
        <f t="array" aca="1" ref="AY39" ca="1">IFERROR(IF(AND(INDIRECT("Mérföldkövek[@Kezdés]")&lt;=AY$3,AY$3&lt;=INDIRECT("Mérföldkövek[@Befejezés]"),NETWORKDAYS(AY$3,AY$3,0)), INDIRECT("Mérföldkövek[@[Humánerő]]"),0),"")</f>
        <v/>
      </c>
      <c r="AZ39" s="69" t="str" cm="1">
        <f t="array" aca="1" ref="AZ39" ca="1">IFERROR(IF(AND(INDIRECT("Mérföldkövek[@Kezdés]")&lt;=AZ$3,AZ$3&lt;=INDIRECT("Mérföldkövek[@Befejezés]"),NETWORKDAYS(AZ$3,AZ$3,0)), INDIRECT("Mérföldkövek[@[Humánerő]]"),0),"")</f>
        <v/>
      </c>
      <c r="BA39" s="69" t="str" cm="1">
        <f t="array" aca="1" ref="BA39" ca="1">IFERROR(IF(AND(INDIRECT("Mérföldkövek[@Kezdés]")&lt;=BA$3,BA$3&lt;=INDIRECT("Mérföldkövek[@Befejezés]"),NETWORKDAYS(BA$3,BA$3,0)), INDIRECT("Mérföldkövek[@[Humánerő]]"),0),"")</f>
        <v/>
      </c>
    </row>
    <row r="40" spans="1:53" x14ac:dyDescent="0.3">
      <c r="A40" s="78" t="str">
        <f>IFERROR(Mérföldkövek[[#This Row],[Feladat ID]],"")</f>
        <v>-</v>
      </c>
      <c r="B40" s="70" t="str">
        <f>IFERROR(Mérföldkövek[[#This Row],[Feladat leírás]],"")</f>
        <v/>
      </c>
      <c r="C40" s="71" t="str">
        <f ca="1">IFERROR(Mérföldkövek[[#This Row],[Kezdés]],"")</f>
        <v/>
      </c>
      <c r="D40" s="71" t="str">
        <f ca="1">IFERROR(Mérföldkövek[[#This Row],[Befejezés]],"")</f>
        <v/>
      </c>
      <c r="E40" s="70" t="str">
        <f>IFERROR(Mérföldkövek[[#This Row],[Kockázat]],"")</f>
        <v/>
      </c>
      <c r="F40" s="70" t="str">
        <f>IFERROR(Mérföldkövek[[#This Row],[Részleg 02]],"")</f>
        <v/>
      </c>
      <c r="G40" s="70" t="str">
        <f>IFERROR(Mérföldkövek[[#This Row],[Részleg 01]],"")</f>
        <v/>
      </c>
      <c r="H40" s="82" t="str">
        <f>IFERROR(Mérföldkövek[[#This Row],[Volumen]],"")</f>
        <v/>
      </c>
      <c r="I40" s="70" t="str">
        <f>IFERROR(Mérföldkövek[[#This Row],[Humánerő]],"")</f>
        <v/>
      </c>
      <c r="J40" s="80" t="str">
        <f>IFERROR(Mérföldkövek[[#This Row],[Egység idő]],"")</f>
        <v/>
      </c>
      <c r="K40" s="80">
        <f>IFERROR(Mérföldkövek[[#This Row],[Tervezett Munkaidő]],"")</f>
        <v>0</v>
      </c>
      <c r="L40" s="69" t="str" cm="1">
        <f t="array" aca="1" ref="L40" ca="1">IFERROR(IF(AND(INDIRECT("Mérföldkövek[@Kezdés]")&lt;=L$3,L$3&lt;=INDIRECT("Mérföldkövek[@Befejezés]"),NETWORKDAYS(L$3,L$3,0)), INDIRECT("Mérföldkövek[@[Humánerő]]"),0),"")</f>
        <v/>
      </c>
      <c r="M40" s="69" t="str" cm="1">
        <f t="array" aca="1" ref="M40" ca="1">IFERROR(IF(AND(INDIRECT("Mérföldkövek[@Kezdés]")&lt;=M$3,M$3&lt;=INDIRECT("Mérföldkövek[@Befejezés]"),NETWORKDAYS(M$3,M$3,0)), INDIRECT("Mérföldkövek[@[Humánerő]]"),0),"")</f>
        <v/>
      </c>
      <c r="N40" s="69" t="str" cm="1">
        <f t="array" aca="1" ref="N40" ca="1">IFERROR(IF(AND(INDIRECT("Mérföldkövek[@Kezdés]")&lt;=N$3,N$3&lt;=INDIRECT("Mérföldkövek[@Befejezés]"),NETWORKDAYS(N$3,N$3,0)), INDIRECT("Mérföldkövek[@[Humánerő]]"),0),"")</f>
        <v/>
      </c>
      <c r="O40" s="69" t="str" cm="1">
        <f t="array" aca="1" ref="O40" ca="1">IFERROR(IF(AND(INDIRECT("Mérföldkövek[@Kezdés]")&lt;=O$3,O$3&lt;=INDIRECT("Mérföldkövek[@Befejezés]"),NETWORKDAYS(O$3,O$3,0)), INDIRECT("Mérföldkövek[@[Humánerő]]"),0),"")</f>
        <v/>
      </c>
      <c r="P40" s="69" t="str" cm="1">
        <f t="array" aca="1" ref="P40" ca="1">IFERROR(IF(AND(INDIRECT("Mérföldkövek[@Kezdés]")&lt;=P$3,P$3&lt;=INDIRECT("Mérföldkövek[@Befejezés]"),NETWORKDAYS(P$3,P$3,0)), INDIRECT("Mérföldkövek[@[Humánerő]]"),0),"")</f>
        <v/>
      </c>
      <c r="Q40" s="69" t="str" cm="1">
        <f t="array" aca="1" ref="Q40" ca="1">IFERROR(IF(AND(INDIRECT("Mérföldkövek[@Kezdés]")&lt;=Q$3,Q$3&lt;=INDIRECT("Mérföldkövek[@Befejezés]"),NETWORKDAYS(Q$3,Q$3,0)), INDIRECT("Mérföldkövek[@[Humánerő]]"),0),"")</f>
        <v/>
      </c>
      <c r="R40" s="69" t="str" cm="1">
        <f t="array" aca="1" ref="R40" ca="1">IFERROR(IF(AND(INDIRECT("Mérföldkövek[@Kezdés]")&lt;=R$3,R$3&lt;=INDIRECT("Mérföldkövek[@Befejezés]"),NETWORKDAYS(R$3,R$3,0)), INDIRECT("Mérföldkövek[@[Humánerő]]"),0),"")</f>
        <v/>
      </c>
      <c r="S40" s="69" t="str" cm="1">
        <f t="array" aca="1" ref="S40" ca="1">IFERROR(IF(AND(INDIRECT("Mérföldkövek[@Kezdés]")&lt;=S$3,S$3&lt;=INDIRECT("Mérföldkövek[@Befejezés]"),NETWORKDAYS(S$3,S$3,0)), INDIRECT("Mérföldkövek[@[Humánerő]]"),0),"")</f>
        <v/>
      </c>
      <c r="T40" s="69" t="str" cm="1">
        <f t="array" aca="1" ref="T40" ca="1">IFERROR(IF(AND(INDIRECT("Mérföldkövek[@Kezdés]")&lt;=T$3,T$3&lt;=INDIRECT("Mérföldkövek[@Befejezés]"),NETWORKDAYS(T$3,T$3,0)), INDIRECT("Mérföldkövek[@[Humánerő]]"),0),"")</f>
        <v/>
      </c>
      <c r="U40" s="69" t="str" cm="1">
        <f t="array" aca="1" ref="U40" ca="1">IFERROR(IF(AND(INDIRECT("Mérföldkövek[@Kezdés]")&lt;=U$3,U$3&lt;=INDIRECT("Mérföldkövek[@Befejezés]"),NETWORKDAYS(U$3,U$3,0)), INDIRECT("Mérföldkövek[@[Humánerő]]"),0),"")</f>
        <v/>
      </c>
      <c r="V40" s="69" t="str" cm="1">
        <f t="array" aca="1" ref="V40" ca="1">IFERROR(IF(AND(INDIRECT("Mérföldkövek[@Kezdés]")&lt;=V$3,V$3&lt;=INDIRECT("Mérföldkövek[@Befejezés]"),NETWORKDAYS(V$3,V$3,0)), INDIRECT("Mérföldkövek[@[Humánerő]]"),0),"")</f>
        <v/>
      </c>
      <c r="W40" s="69" t="str" cm="1">
        <f t="array" aca="1" ref="W40" ca="1">IFERROR(IF(AND(INDIRECT("Mérföldkövek[@Kezdés]")&lt;=W$3,W$3&lt;=INDIRECT("Mérföldkövek[@Befejezés]"),NETWORKDAYS(W$3,W$3,0)), INDIRECT("Mérföldkövek[@[Humánerő]]"),0),"")</f>
        <v/>
      </c>
      <c r="X40" s="69" t="str" cm="1">
        <f t="array" aca="1" ref="X40" ca="1">IFERROR(IF(AND(INDIRECT("Mérföldkövek[@Kezdés]")&lt;=X$3,X$3&lt;=INDIRECT("Mérföldkövek[@Befejezés]"),NETWORKDAYS(X$3,X$3,0)), INDIRECT("Mérföldkövek[@[Humánerő]]"),0),"")</f>
        <v/>
      </c>
      <c r="Y40" s="69" t="str" cm="1">
        <f t="array" aca="1" ref="Y40" ca="1">IFERROR(IF(AND(INDIRECT("Mérföldkövek[@Kezdés]")&lt;=Y$3,Y$3&lt;=INDIRECT("Mérföldkövek[@Befejezés]"),NETWORKDAYS(Y$3,Y$3,0)), INDIRECT("Mérföldkövek[@[Humánerő]]"),0),"")</f>
        <v/>
      </c>
      <c r="Z40" s="69" t="str" cm="1">
        <f t="array" aca="1" ref="Z40" ca="1">IFERROR(IF(AND(INDIRECT("Mérföldkövek[@Kezdés]")&lt;=Z$3,Z$3&lt;=INDIRECT("Mérföldkövek[@Befejezés]"),NETWORKDAYS(Z$3,Z$3,0)), INDIRECT("Mérföldkövek[@[Humánerő]]"),0),"")</f>
        <v/>
      </c>
      <c r="AA40" s="69" t="str" cm="1">
        <f t="array" aca="1" ref="AA40" ca="1">IFERROR(IF(AND(INDIRECT("Mérföldkövek[@Kezdés]")&lt;=AA$3,AA$3&lt;=INDIRECT("Mérföldkövek[@Befejezés]"),NETWORKDAYS(AA$3,AA$3,0)), INDIRECT("Mérföldkövek[@[Humánerő]]"),0),"")</f>
        <v/>
      </c>
      <c r="AB40" s="69" t="str" cm="1">
        <f t="array" aca="1" ref="AB40" ca="1">IFERROR(IF(AND(INDIRECT("Mérföldkövek[@Kezdés]")&lt;=AB$3,AB$3&lt;=INDIRECT("Mérföldkövek[@Befejezés]"),NETWORKDAYS(AB$3,AB$3,0)), INDIRECT("Mérföldkövek[@[Humánerő]]"),0),"")</f>
        <v/>
      </c>
      <c r="AC40" s="69" t="str" cm="1">
        <f t="array" aca="1" ref="AC40" ca="1">IFERROR(IF(AND(INDIRECT("Mérföldkövek[@Kezdés]")&lt;=AC$3,AC$3&lt;=INDIRECT("Mérföldkövek[@Befejezés]"),NETWORKDAYS(AC$3,AC$3,0)), INDIRECT("Mérföldkövek[@[Humánerő]]"),0),"")</f>
        <v/>
      </c>
      <c r="AD40" s="69" t="str" cm="1">
        <f t="array" aca="1" ref="AD40" ca="1">IFERROR(IF(AND(INDIRECT("Mérföldkövek[@Kezdés]")&lt;=AD$3,AD$3&lt;=INDIRECT("Mérföldkövek[@Befejezés]"),NETWORKDAYS(AD$3,AD$3,0)), INDIRECT("Mérföldkövek[@[Humánerő]]"),0),"")</f>
        <v/>
      </c>
      <c r="AE40" s="69" t="str" cm="1">
        <f t="array" aca="1" ref="AE40" ca="1">IFERROR(IF(AND(INDIRECT("Mérföldkövek[@Kezdés]")&lt;=AE$3,AE$3&lt;=INDIRECT("Mérföldkövek[@Befejezés]"),NETWORKDAYS(AE$3,AE$3,0)), INDIRECT("Mérföldkövek[@[Humánerő]]"),0),"")</f>
        <v/>
      </c>
      <c r="AF40" s="69" t="str" cm="1">
        <f t="array" aca="1" ref="AF40" ca="1">IFERROR(IF(AND(INDIRECT("Mérföldkövek[@Kezdés]")&lt;=AF$3,AF$3&lt;=INDIRECT("Mérföldkövek[@Befejezés]"),NETWORKDAYS(AF$3,AF$3,0)), INDIRECT("Mérföldkövek[@[Humánerő]]"),0),"")</f>
        <v/>
      </c>
      <c r="AG40" s="69" t="str" cm="1">
        <f t="array" aca="1" ref="AG40" ca="1">IFERROR(IF(AND(INDIRECT("Mérföldkövek[@Kezdés]")&lt;=AG$3,AG$3&lt;=INDIRECT("Mérföldkövek[@Befejezés]"),NETWORKDAYS(AG$3,AG$3,0)), INDIRECT("Mérföldkövek[@[Humánerő]]"),0),"")</f>
        <v/>
      </c>
      <c r="AH40" s="69" t="str" cm="1">
        <f t="array" aca="1" ref="AH40" ca="1">IFERROR(IF(AND(INDIRECT("Mérföldkövek[@Kezdés]")&lt;=AH$3,AH$3&lt;=INDIRECT("Mérföldkövek[@Befejezés]"),NETWORKDAYS(AH$3,AH$3,0)), INDIRECT("Mérföldkövek[@[Humánerő]]"),0),"")</f>
        <v/>
      </c>
      <c r="AI40" s="69" t="str" cm="1">
        <f t="array" aca="1" ref="AI40" ca="1">IFERROR(IF(AND(INDIRECT("Mérföldkövek[@Kezdés]")&lt;=AI$3,AI$3&lt;=INDIRECT("Mérföldkövek[@Befejezés]"),NETWORKDAYS(AI$3,AI$3,0)), INDIRECT("Mérföldkövek[@[Humánerő]]"),0),"")</f>
        <v/>
      </c>
      <c r="AJ40" s="69" t="str" cm="1">
        <f t="array" aca="1" ref="AJ40" ca="1">IFERROR(IF(AND(INDIRECT("Mérföldkövek[@Kezdés]")&lt;=AJ$3,AJ$3&lt;=INDIRECT("Mérföldkövek[@Befejezés]"),NETWORKDAYS(AJ$3,AJ$3,0)), INDIRECT("Mérföldkövek[@[Humánerő]]"),0),"")</f>
        <v/>
      </c>
      <c r="AK40" s="69" t="str" cm="1">
        <f t="array" aca="1" ref="AK40" ca="1">IFERROR(IF(AND(INDIRECT("Mérföldkövek[@Kezdés]")&lt;=AK$3,AK$3&lt;=INDIRECT("Mérföldkövek[@Befejezés]"),NETWORKDAYS(AK$3,AK$3,0)), INDIRECT("Mérföldkövek[@[Humánerő]]"),0),"")</f>
        <v/>
      </c>
      <c r="AL40" s="69" t="str" cm="1">
        <f t="array" aca="1" ref="AL40" ca="1">IFERROR(IF(AND(INDIRECT("Mérföldkövek[@Kezdés]")&lt;=AL$3,AL$3&lt;=INDIRECT("Mérföldkövek[@Befejezés]"),NETWORKDAYS(AL$3,AL$3,0)), INDIRECT("Mérföldkövek[@[Humánerő]]"),0),"")</f>
        <v/>
      </c>
      <c r="AM40" s="69" t="str" cm="1">
        <f t="array" aca="1" ref="AM40" ca="1">IFERROR(IF(AND(INDIRECT("Mérföldkövek[@Kezdés]")&lt;=AM$3,AM$3&lt;=INDIRECT("Mérföldkövek[@Befejezés]"),NETWORKDAYS(AM$3,AM$3,0)), INDIRECT("Mérföldkövek[@[Humánerő]]"),0),"")</f>
        <v/>
      </c>
      <c r="AN40" s="69" t="str" cm="1">
        <f t="array" aca="1" ref="AN40" ca="1">IFERROR(IF(AND(INDIRECT("Mérföldkövek[@Kezdés]")&lt;=AN$3,AN$3&lt;=INDIRECT("Mérföldkövek[@Befejezés]"),NETWORKDAYS(AN$3,AN$3,0)), INDIRECT("Mérföldkövek[@[Humánerő]]"),0),"")</f>
        <v/>
      </c>
      <c r="AO40" s="69" t="str" cm="1">
        <f t="array" aca="1" ref="AO40" ca="1">IFERROR(IF(AND(INDIRECT("Mérföldkövek[@Kezdés]")&lt;=AO$3,AO$3&lt;=INDIRECT("Mérföldkövek[@Befejezés]"),NETWORKDAYS(AO$3,AO$3,0)), INDIRECT("Mérföldkövek[@[Humánerő]]"),0),"")</f>
        <v/>
      </c>
      <c r="AP40" s="69" t="str" cm="1">
        <f t="array" aca="1" ref="AP40" ca="1">IFERROR(IF(AND(INDIRECT("Mérföldkövek[@Kezdés]")&lt;=AP$3,AP$3&lt;=INDIRECT("Mérföldkövek[@Befejezés]"),NETWORKDAYS(AP$3,AP$3,0)), INDIRECT("Mérföldkövek[@[Humánerő]]"),0),"")</f>
        <v/>
      </c>
      <c r="AQ40" s="69" t="str" cm="1">
        <f t="array" aca="1" ref="AQ40" ca="1">IFERROR(IF(AND(INDIRECT("Mérföldkövek[@Kezdés]")&lt;=AQ$3,AQ$3&lt;=INDIRECT("Mérföldkövek[@Befejezés]"),NETWORKDAYS(AQ$3,AQ$3,0)), INDIRECT("Mérföldkövek[@[Humánerő]]"),0),"")</f>
        <v/>
      </c>
      <c r="AR40" s="69" t="str" cm="1">
        <f t="array" aca="1" ref="AR40" ca="1">IFERROR(IF(AND(INDIRECT("Mérföldkövek[@Kezdés]")&lt;=AR$3,AR$3&lt;=INDIRECT("Mérföldkövek[@Befejezés]"),NETWORKDAYS(AR$3,AR$3,0)), INDIRECT("Mérföldkövek[@[Humánerő]]"),0),"")</f>
        <v/>
      </c>
      <c r="AS40" s="69" t="str" cm="1">
        <f t="array" aca="1" ref="AS40" ca="1">IFERROR(IF(AND(INDIRECT("Mérföldkövek[@Kezdés]")&lt;=AS$3,AS$3&lt;=INDIRECT("Mérföldkövek[@Befejezés]"),NETWORKDAYS(AS$3,AS$3,0)), INDIRECT("Mérföldkövek[@[Humánerő]]"),0),"")</f>
        <v/>
      </c>
      <c r="AT40" s="69" t="str" cm="1">
        <f t="array" aca="1" ref="AT40" ca="1">IFERROR(IF(AND(INDIRECT("Mérföldkövek[@Kezdés]")&lt;=AT$3,AT$3&lt;=INDIRECT("Mérföldkövek[@Befejezés]"),NETWORKDAYS(AT$3,AT$3,0)), INDIRECT("Mérföldkövek[@[Humánerő]]"),0),"")</f>
        <v/>
      </c>
      <c r="AU40" s="69" t="str" cm="1">
        <f t="array" aca="1" ref="AU40" ca="1">IFERROR(IF(AND(INDIRECT("Mérföldkövek[@Kezdés]")&lt;=AU$3,AU$3&lt;=INDIRECT("Mérföldkövek[@Befejezés]"),NETWORKDAYS(AU$3,AU$3,0)), INDIRECT("Mérföldkövek[@[Humánerő]]"),0),"")</f>
        <v/>
      </c>
      <c r="AV40" s="69" t="str" cm="1">
        <f t="array" aca="1" ref="AV40" ca="1">IFERROR(IF(AND(INDIRECT("Mérföldkövek[@Kezdés]")&lt;=AV$3,AV$3&lt;=INDIRECT("Mérföldkövek[@Befejezés]"),NETWORKDAYS(AV$3,AV$3,0)), INDIRECT("Mérföldkövek[@[Humánerő]]"),0),"")</f>
        <v/>
      </c>
      <c r="AW40" s="69" t="str" cm="1">
        <f t="array" aca="1" ref="AW40" ca="1">IFERROR(IF(AND(INDIRECT("Mérföldkövek[@Kezdés]")&lt;=AW$3,AW$3&lt;=INDIRECT("Mérföldkövek[@Befejezés]"),NETWORKDAYS(AW$3,AW$3,0)), INDIRECT("Mérföldkövek[@[Humánerő]]"),0),"")</f>
        <v/>
      </c>
      <c r="AX40" s="69" t="str" cm="1">
        <f t="array" aca="1" ref="AX40" ca="1">IFERROR(IF(AND(INDIRECT("Mérföldkövek[@Kezdés]")&lt;=AX$3,AX$3&lt;=INDIRECT("Mérföldkövek[@Befejezés]"),NETWORKDAYS(AX$3,AX$3,0)), INDIRECT("Mérföldkövek[@[Humánerő]]"),0),"")</f>
        <v/>
      </c>
      <c r="AY40" s="69" t="str" cm="1">
        <f t="array" aca="1" ref="AY40" ca="1">IFERROR(IF(AND(INDIRECT("Mérföldkövek[@Kezdés]")&lt;=AY$3,AY$3&lt;=INDIRECT("Mérföldkövek[@Befejezés]"),NETWORKDAYS(AY$3,AY$3,0)), INDIRECT("Mérföldkövek[@[Humánerő]]"),0),"")</f>
        <v/>
      </c>
      <c r="AZ40" s="69" t="str" cm="1">
        <f t="array" aca="1" ref="AZ40" ca="1">IFERROR(IF(AND(INDIRECT("Mérföldkövek[@Kezdés]")&lt;=AZ$3,AZ$3&lt;=INDIRECT("Mérföldkövek[@Befejezés]"),NETWORKDAYS(AZ$3,AZ$3,0)), INDIRECT("Mérföldkövek[@[Humánerő]]"),0),"")</f>
        <v/>
      </c>
      <c r="BA40" s="69" t="str" cm="1">
        <f t="array" aca="1" ref="BA40" ca="1">IFERROR(IF(AND(INDIRECT("Mérföldkövek[@Kezdés]")&lt;=BA$3,BA$3&lt;=INDIRECT("Mérföldkövek[@Befejezés]"),NETWORKDAYS(BA$3,BA$3,0)), INDIRECT("Mérföldkövek[@[Humánerő]]"),0),"")</f>
        <v/>
      </c>
    </row>
    <row r="41" spans="1:53" x14ac:dyDescent="0.3">
      <c r="A41" s="78" t="str">
        <f>IFERROR(Mérföldkövek[[#This Row],[Feladat ID]],"")</f>
        <v>-</v>
      </c>
      <c r="B41" s="70" t="str">
        <f>IFERROR(Mérföldkövek[[#This Row],[Feladat leírás]],"")</f>
        <v/>
      </c>
      <c r="C41" s="71" t="str">
        <f ca="1">IFERROR(Mérföldkövek[[#This Row],[Kezdés]],"")</f>
        <v/>
      </c>
      <c r="D41" s="71" t="str">
        <f ca="1">IFERROR(Mérföldkövek[[#This Row],[Befejezés]],"")</f>
        <v/>
      </c>
      <c r="E41" s="70" t="str">
        <f>IFERROR(Mérföldkövek[[#This Row],[Kockázat]],"")</f>
        <v/>
      </c>
      <c r="F41" s="70" t="str">
        <f>IFERROR(Mérföldkövek[[#This Row],[Részleg 02]],"")</f>
        <v/>
      </c>
      <c r="G41" s="70" t="str">
        <f>IFERROR(Mérföldkövek[[#This Row],[Részleg 01]],"")</f>
        <v/>
      </c>
      <c r="H41" s="82" t="str">
        <f>IFERROR(Mérföldkövek[[#This Row],[Volumen]],"")</f>
        <v/>
      </c>
      <c r="I41" s="70" t="str">
        <f>IFERROR(Mérföldkövek[[#This Row],[Humánerő]],"")</f>
        <v/>
      </c>
      <c r="J41" s="80" t="str">
        <f>IFERROR(Mérföldkövek[[#This Row],[Egység idő]],"")</f>
        <v/>
      </c>
      <c r="K41" s="80">
        <f>IFERROR(Mérföldkövek[[#This Row],[Tervezett Munkaidő]],"")</f>
        <v>0</v>
      </c>
      <c r="L41" s="69" t="str" cm="1">
        <f t="array" aca="1" ref="L41" ca="1">IFERROR(IF(AND(INDIRECT("Mérföldkövek[@Kezdés]")&lt;=L$3,L$3&lt;=INDIRECT("Mérföldkövek[@Befejezés]"),NETWORKDAYS(L$3,L$3,0)), INDIRECT("Mérföldkövek[@[Humánerő]]"),0),"")</f>
        <v/>
      </c>
      <c r="M41" s="69" t="str" cm="1">
        <f t="array" aca="1" ref="M41" ca="1">IFERROR(IF(AND(INDIRECT("Mérföldkövek[@Kezdés]")&lt;=M$3,M$3&lt;=INDIRECT("Mérföldkövek[@Befejezés]"),NETWORKDAYS(M$3,M$3,0)), INDIRECT("Mérföldkövek[@[Humánerő]]"),0),"")</f>
        <v/>
      </c>
      <c r="N41" s="69" t="str" cm="1">
        <f t="array" aca="1" ref="N41" ca="1">IFERROR(IF(AND(INDIRECT("Mérföldkövek[@Kezdés]")&lt;=N$3,N$3&lt;=INDIRECT("Mérföldkövek[@Befejezés]"),NETWORKDAYS(N$3,N$3,0)), INDIRECT("Mérföldkövek[@[Humánerő]]"),0),"")</f>
        <v/>
      </c>
      <c r="O41" s="69" t="str" cm="1">
        <f t="array" aca="1" ref="O41" ca="1">IFERROR(IF(AND(INDIRECT("Mérföldkövek[@Kezdés]")&lt;=O$3,O$3&lt;=INDIRECT("Mérföldkövek[@Befejezés]"),NETWORKDAYS(O$3,O$3,0)), INDIRECT("Mérföldkövek[@[Humánerő]]"),0),"")</f>
        <v/>
      </c>
      <c r="P41" s="69" t="str" cm="1">
        <f t="array" aca="1" ref="P41" ca="1">IFERROR(IF(AND(INDIRECT("Mérföldkövek[@Kezdés]")&lt;=P$3,P$3&lt;=INDIRECT("Mérföldkövek[@Befejezés]"),NETWORKDAYS(P$3,P$3,0)), INDIRECT("Mérföldkövek[@[Humánerő]]"),0),"")</f>
        <v/>
      </c>
      <c r="Q41" s="69" t="str" cm="1">
        <f t="array" aca="1" ref="Q41" ca="1">IFERROR(IF(AND(INDIRECT("Mérföldkövek[@Kezdés]")&lt;=Q$3,Q$3&lt;=INDIRECT("Mérföldkövek[@Befejezés]"),NETWORKDAYS(Q$3,Q$3,0)), INDIRECT("Mérföldkövek[@[Humánerő]]"),0),"")</f>
        <v/>
      </c>
      <c r="R41" s="69" t="str" cm="1">
        <f t="array" aca="1" ref="R41" ca="1">IFERROR(IF(AND(INDIRECT("Mérföldkövek[@Kezdés]")&lt;=R$3,R$3&lt;=INDIRECT("Mérföldkövek[@Befejezés]"),NETWORKDAYS(R$3,R$3,0)), INDIRECT("Mérföldkövek[@[Humánerő]]"),0),"")</f>
        <v/>
      </c>
      <c r="S41" s="69" t="str" cm="1">
        <f t="array" aca="1" ref="S41" ca="1">IFERROR(IF(AND(INDIRECT("Mérföldkövek[@Kezdés]")&lt;=S$3,S$3&lt;=INDIRECT("Mérföldkövek[@Befejezés]"),NETWORKDAYS(S$3,S$3,0)), INDIRECT("Mérföldkövek[@[Humánerő]]"),0),"")</f>
        <v/>
      </c>
      <c r="T41" s="69" t="str" cm="1">
        <f t="array" aca="1" ref="T41" ca="1">IFERROR(IF(AND(INDIRECT("Mérföldkövek[@Kezdés]")&lt;=T$3,T$3&lt;=INDIRECT("Mérföldkövek[@Befejezés]"),NETWORKDAYS(T$3,T$3,0)), INDIRECT("Mérföldkövek[@[Humánerő]]"),0),"")</f>
        <v/>
      </c>
      <c r="U41" s="69" t="str" cm="1">
        <f t="array" aca="1" ref="U41" ca="1">IFERROR(IF(AND(INDIRECT("Mérföldkövek[@Kezdés]")&lt;=U$3,U$3&lt;=INDIRECT("Mérföldkövek[@Befejezés]"),NETWORKDAYS(U$3,U$3,0)), INDIRECT("Mérföldkövek[@[Humánerő]]"),0),"")</f>
        <v/>
      </c>
      <c r="V41" s="69" t="str" cm="1">
        <f t="array" aca="1" ref="V41" ca="1">IFERROR(IF(AND(INDIRECT("Mérföldkövek[@Kezdés]")&lt;=V$3,V$3&lt;=INDIRECT("Mérföldkövek[@Befejezés]"),NETWORKDAYS(V$3,V$3,0)), INDIRECT("Mérföldkövek[@[Humánerő]]"),0),"")</f>
        <v/>
      </c>
      <c r="W41" s="69" t="str" cm="1">
        <f t="array" aca="1" ref="W41" ca="1">IFERROR(IF(AND(INDIRECT("Mérföldkövek[@Kezdés]")&lt;=W$3,W$3&lt;=INDIRECT("Mérföldkövek[@Befejezés]"),NETWORKDAYS(W$3,W$3,0)), INDIRECT("Mérföldkövek[@[Humánerő]]"),0),"")</f>
        <v/>
      </c>
      <c r="X41" s="69" t="str" cm="1">
        <f t="array" aca="1" ref="X41" ca="1">IFERROR(IF(AND(INDIRECT("Mérföldkövek[@Kezdés]")&lt;=X$3,X$3&lt;=INDIRECT("Mérföldkövek[@Befejezés]"),NETWORKDAYS(X$3,X$3,0)), INDIRECT("Mérföldkövek[@[Humánerő]]"),0),"")</f>
        <v/>
      </c>
      <c r="Y41" s="69" t="str" cm="1">
        <f t="array" aca="1" ref="Y41" ca="1">IFERROR(IF(AND(INDIRECT("Mérföldkövek[@Kezdés]")&lt;=Y$3,Y$3&lt;=INDIRECT("Mérföldkövek[@Befejezés]"),NETWORKDAYS(Y$3,Y$3,0)), INDIRECT("Mérföldkövek[@[Humánerő]]"),0),"")</f>
        <v/>
      </c>
      <c r="Z41" s="69" t="str" cm="1">
        <f t="array" aca="1" ref="Z41" ca="1">IFERROR(IF(AND(INDIRECT("Mérföldkövek[@Kezdés]")&lt;=Z$3,Z$3&lt;=INDIRECT("Mérföldkövek[@Befejezés]"),NETWORKDAYS(Z$3,Z$3,0)), INDIRECT("Mérföldkövek[@[Humánerő]]"),0),"")</f>
        <v/>
      </c>
      <c r="AA41" s="69" t="str" cm="1">
        <f t="array" aca="1" ref="AA41" ca="1">IFERROR(IF(AND(INDIRECT("Mérföldkövek[@Kezdés]")&lt;=AA$3,AA$3&lt;=INDIRECT("Mérföldkövek[@Befejezés]"),NETWORKDAYS(AA$3,AA$3,0)), INDIRECT("Mérföldkövek[@[Humánerő]]"),0),"")</f>
        <v/>
      </c>
      <c r="AB41" s="69" t="str" cm="1">
        <f t="array" aca="1" ref="AB41" ca="1">IFERROR(IF(AND(INDIRECT("Mérföldkövek[@Kezdés]")&lt;=AB$3,AB$3&lt;=INDIRECT("Mérföldkövek[@Befejezés]"),NETWORKDAYS(AB$3,AB$3,0)), INDIRECT("Mérföldkövek[@[Humánerő]]"),0),"")</f>
        <v/>
      </c>
      <c r="AC41" s="69" t="str" cm="1">
        <f t="array" aca="1" ref="AC41" ca="1">IFERROR(IF(AND(INDIRECT("Mérföldkövek[@Kezdés]")&lt;=AC$3,AC$3&lt;=INDIRECT("Mérföldkövek[@Befejezés]"),NETWORKDAYS(AC$3,AC$3,0)), INDIRECT("Mérföldkövek[@[Humánerő]]"),0),"")</f>
        <v/>
      </c>
      <c r="AD41" s="69" t="str" cm="1">
        <f t="array" aca="1" ref="AD41" ca="1">IFERROR(IF(AND(INDIRECT("Mérföldkövek[@Kezdés]")&lt;=AD$3,AD$3&lt;=INDIRECT("Mérföldkövek[@Befejezés]"),NETWORKDAYS(AD$3,AD$3,0)), INDIRECT("Mérföldkövek[@[Humánerő]]"),0),"")</f>
        <v/>
      </c>
      <c r="AE41" s="69" t="str" cm="1">
        <f t="array" aca="1" ref="AE41" ca="1">IFERROR(IF(AND(INDIRECT("Mérföldkövek[@Kezdés]")&lt;=AE$3,AE$3&lt;=INDIRECT("Mérföldkövek[@Befejezés]"),NETWORKDAYS(AE$3,AE$3,0)), INDIRECT("Mérföldkövek[@[Humánerő]]"),0),"")</f>
        <v/>
      </c>
      <c r="AF41" s="69" t="str" cm="1">
        <f t="array" aca="1" ref="AF41" ca="1">IFERROR(IF(AND(INDIRECT("Mérföldkövek[@Kezdés]")&lt;=AF$3,AF$3&lt;=INDIRECT("Mérföldkövek[@Befejezés]"),NETWORKDAYS(AF$3,AF$3,0)), INDIRECT("Mérföldkövek[@[Humánerő]]"),0),"")</f>
        <v/>
      </c>
      <c r="AG41" s="69" t="str" cm="1">
        <f t="array" aca="1" ref="AG41" ca="1">IFERROR(IF(AND(INDIRECT("Mérföldkövek[@Kezdés]")&lt;=AG$3,AG$3&lt;=INDIRECT("Mérföldkövek[@Befejezés]"),NETWORKDAYS(AG$3,AG$3,0)), INDIRECT("Mérföldkövek[@[Humánerő]]"),0),"")</f>
        <v/>
      </c>
      <c r="AH41" s="69" t="str" cm="1">
        <f t="array" aca="1" ref="AH41" ca="1">IFERROR(IF(AND(INDIRECT("Mérföldkövek[@Kezdés]")&lt;=AH$3,AH$3&lt;=INDIRECT("Mérföldkövek[@Befejezés]"),NETWORKDAYS(AH$3,AH$3,0)), INDIRECT("Mérföldkövek[@[Humánerő]]"),0),"")</f>
        <v/>
      </c>
      <c r="AI41" s="69" t="str" cm="1">
        <f t="array" aca="1" ref="AI41" ca="1">IFERROR(IF(AND(INDIRECT("Mérföldkövek[@Kezdés]")&lt;=AI$3,AI$3&lt;=INDIRECT("Mérföldkövek[@Befejezés]"),NETWORKDAYS(AI$3,AI$3,0)), INDIRECT("Mérföldkövek[@[Humánerő]]"),0),"")</f>
        <v/>
      </c>
      <c r="AJ41" s="69" t="str" cm="1">
        <f t="array" aca="1" ref="AJ41" ca="1">IFERROR(IF(AND(INDIRECT("Mérföldkövek[@Kezdés]")&lt;=AJ$3,AJ$3&lt;=INDIRECT("Mérföldkövek[@Befejezés]"),NETWORKDAYS(AJ$3,AJ$3,0)), INDIRECT("Mérföldkövek[@[Humánerő]]"),0),"")</f>
        <v/>
      </c>
      <c r="AK41" s="69" t="str" cm="1">
        <f t="array" aca="1" ref="AK41" ca="1">IFERROR(IF(AND(INDIRECT("Mérföldkövek[@Kezdés]")&lt;=AK$3,AK$3&lt;=INDIRECT("Mérföldkövek[@Befejezés]"),NETWORKDAYS(AK$3,AK$3,0)), INDIRECT("Mérföldkövek[@[Humánerő]]"),0),"")</f>
        <v/>
      </c>
      <c r="AL41" s="69" t="str" cm="1">
        <f t="array" aca="1" ref="AL41" ca="1">IFERROR(IF(AND(INDIRECT("Mérföldkövek[@Kezdés]")&lt;=AL$3,AL$3&lt;=INDIRECT("Mérföldkövek[@Befejezés]"),NETWORKDAYS(AL$3,AL$3,0)), INDIRECT("Mérföldkövek[@[Humánerő]]"),0),"")</f>
        <v/>
      </c>
      <c r="AM41" s="69" t="str" cm="1">
        <f t="array" aca="1" ref="AM41" ca="1">IFERROR(IF(AND(INDIRECT("Mérföldkövek[@Kezdés]")&lt;=AM$3,AM$3&lt;=INDIRECT("Mérföldkövek[@Befejezés]"),NETWORKDAYS(AM$3,AM$3,0)), INDIRECT("Mérföldkövek[@[Humánerő]]"),0),"")</f>
        <v/>
      </c>
      <c r="AN41" s="69" t="str" cm="1">
        <f t="array" aca="1" ref="AN41" ca="1">IFERROR(IF(AND(INDIRECT("Mérföldkövek[@Kezdés]")&lt;=AN$3,AN$3&lt;=INDIRECT("Mérföldkövek[@Befejezés]"),NETWORKDAYS(AN$3,AN$3,0)), INDIRECT("Mérföldkövek[@[Humánerő]]"),0),"")</f>
        <v/>
      </c>
      <c r="AO41" s="69" t="str" cm="1">
        <f t="array" aca="1" ref="AO41" ca="1">IFERROR(IF(AND(INDIRECT("Mérföldkövek[@Kezdés]")&lt;=AO$3,AO$3&lt;=INDIRECT("Mérföldkövek[@Befejezés]"),NETWORKDAYS(AO$3,AO$3,0)), INDIRECT("Mérföldkövek[@[Humánerő]]"),0),"")</f>
        <v/>
      </c>
      <c r="AP41" s="69" t="str" cm="1">
        <f t="array" aca="1" ref="AP41" ca="1">IFERROR(IF(AND(INDIRECT("Mérföldkövek[@Kezdés]")&lt;=AP$3,AP$3&lt;=INDIRECT("Mérföldkövek[@Befejezés]"),NETWORKDAYS(AP$3,AP$3,0)), INDIRECT("Mérföldkövek[@[Humánerő]]"),0),"")</f>
        <v/>
      </c>
      <c r="AQ41" s="69" t="str" cm="1">
        <f t="array" aca="1" ref="AQ41" ca="1">IFERROR(IF(AND(INDIRECT("Mérföldkövek[@Kezdés]")&lt;=AQ$3,AQ$3&lt;=INDIRECT("Mérföldkövek[@Befejezés]"),NETWORKDAYS(AQ$3,AQ$3,0)), INDIRECT("Mérföldkövek[@[Humánerő]]"),0),"")</f>
        <v/>
      </c>
      <c r="AR41" s="69" t="str" cm="1">
        <f t="array" aca="1" ref="AR41" ca="1">IFERROR(IF(AND(INDIRECT("Mérföldkövek[@Kezdés]")&lt;=AR$3,AR$3&lt;=INDIRECT("Mérföldkövek[@Befejezés]"),NETWORKDAYS(AR$3,AR$3,0)), INDIRECT("Mérföldkövek[@[Humánerő]]"),0),"")</f>
        <v/>
      </c>
      <c r="AS41" s="69" t="str" cm="1">
        <f t="array" aca="1" ref="AS41" ca="1">IFERROR(IF(AND(INDIRECT("Mérföldkövek[@Kezdés]")&lt;=AS$3,AS$3&lt;=INDIRECT("Mérföldkövek[@Befejezés]"),NETWORKDAYS(AS$3,AS$3,0)), INDIRECT("Mérföldkövek[@[Humánerő]]"),0),"")</f>
        <v/>
      </c>
      <c r="AT41" s="69" t="str" cm="1">
        <f t="array" aca="1" ref="AT41" ca="1">IFERROR(IF(AND(INDIRECT("Mérföldkövek[@Kezdés]")&lt;=AT$3,AT$3&lt;=INDIRECT("Mérföldkövek[@Befejezés]"),NETWORKDAYS(AT$3,AT$3,0)), INDIRECT("Mérföldkövek[@[Humánerő]]"),0),"")</f>
        <v/>
      </c>
      <c r="AU41" s="69" t="str" cm="1">
        <f t="array" aca="1" ref="AU41" ca="1">IFERROR(IF(AND(INDIRECT("Mérföldkövek[@Kezdés]")&lt;=AU$3,AU$3&lt;=INDIRECT("Mérföldkövek[@Befejezés]"),NETWORKDAYS(AU$3,AU$3,0)), INDIRECT("Mérföldkövek[@[Humánerő]]"),0),"")</f>
        <v/>
      </c>
      <c r="AV41" s="69" t="str" cm="1">
        <f t="array" aca="1" ref="AV41" ca="1">IFERROR(IF(AND(INDIRECT("Mérföldkövek[@Kezdés]")&lt;=AV$3,AV$3&lt;=INDIRECT("Mérföldkövek[@Befejezés]"),NETWORKDAYS(AV$3,AV$3,0)), INDIRECT("Mérföldkövek[@[Humánerő]]"),0),"")</f>
        <v/>
      </c>
      <c r="AW41" s="69" t="str" cm="1">
        <f t="array" aca="1" ref="AW41" ca="1">IFERROR(IF(AND(INDIRECT("Mérföldkövek[@Kezdés]")&lt;=AW$3,AW$3&lt;=INDIRECT("Mérföldkövek[@Befejezés]"),NETWORKDAYS(AW$3,AW$3,0)), INDIRECT("Mérföldkövek[@[Humánerő]]"),0),"")</f>
        <v/>
      </c>
      <c r="AX41" s="69" t="str" cm="1">
        <f t="array" aca="1" ref="AX41" ca="1">IFERROR(IF(AND(INDIRECT("Mérföldkövek[@Kezdés]")&lt;=AX$3,AX$3&lt;=INDIRECT("Mérföldkövek[@Befejezés]"),NETWORKDAYS(AX$3,AX$3,0)), INDIRECT("Mérföldkövek[@[Humánerő]]"),0),"")</f>
        <v/>
      </c>
      <c r="AY41" s="69" t="str" cm="1">
        <f t="array" aca="1" ref="AY41" ca="1">IFERROR(IF(AND(INDIRECT("Mérföldkövek[@Kezdés]")&lt;=AY$3,AY$3&lt;=INDIRECT("Mérföldkövek[@Befejezés]"),NETWORKDAYS(AY$3,AY$3,0)), INDIRECT("Mérföldkövek[@[Humánerő]]"),0),"")</f>
        <v/>
      </c>
      <c r="AZ41" s="69" t="str" cm="1">
        <f t="array" aca="1" ref="AZ41" ca="1">IFERROR(IF(AND(INDIRECT("Mérföldkövek[@Kezdés]")&lt;=AZ$3,AZ$3&lt;=INDIRECT("Mérföldkövek[@Befejezés]"),NETWORKDAYS(AZ$3,AZ$3,0)), INDIRECT("Mérföldkövek[@[Humánerő]]"),0),"")</f>
        <v/>
      </c>
      <c r="BA41" s="69" t="str" cm="1">
        <f t="array" aca="1" ref="BA41" ca="1">IFERROR(IF(AND(INDIRECT("Mérföldkövek[@Kezdés]")&lt;=BA$3,BA$3&lt;=INDIRECT("Mérföldkövek[@Befejezés]"),NETWORKDAYS(BA$3,BA$3,0)), INDIRECT("Mérföldkövek[@[Humánerő]]"),0),"")</f>
        <v/>
      </c>
    </row>
    <row r="42" spans="1:53" x14ac:dyDescent="0.3">
      <c r="A42" s="78" t="str">
        <f>IFERROR(Mérföldkövek[[#This Row],[Feladat ID]],"")</f>
        <v>-</v>
      </c>
      <c r="B42" s="70" t="str">
        <f>IFERROR(Mérföldkövek[[#This Row],[Feladat leírás]],"")</f>
        <v/>
      </c>
      <c r="C42" s="71" t="str">
        <f ca="1">IFERROR(Mérföldkövek[[#This Row],[Kezdés]],"")</f>
        <v/>
      </c>
      <c r="D42" s="71" t="str">
        <f ca="1">IFERROR(Mérföldkövek[[#This Row],[Befejezés]],"")</f>
        <v/>
      </c>
      <c r="E42" s="70" t="str">
        <f>IFERROR(Mérföldkövek[[#This Row],[Kockázat]],"")</f>
        <v/>
      </c>
      <c r="F42" s="70" t="str">
        <f>IFERROR(Mérföldkövek[[#This Row],[Részleg 02]],"")</f>
        <v/>
      </c>
      <c r="G42" s="70" t="str">
        <f>IFERROR(Mérföldkövek[[#This Row],[Részleg 01]],"")</f>
        <v/>
      </c>
      <c r="H42" s="82" t="str">
        <f>IFERROR(Mérföldkövek[[#This Row],[Volumen]],"")</f>
        <v/>
      </c>
      <c r="I42" s="70" t="str">
        <f>IFERROR(Mérföldkövek[[#This Row],[Humánerő]],"")</f>
        <v/>
      </c>
      <c r="J42" s="80" t="str">
        <f>IFERROR(Mérföldkövek[[#This Row],[Egység idő]],"")</f>
        <v/>
      </c>
      <c r="K42" s="80">
        <f>IFERROR(Mérföldkövek[[#This Row],[Tervezett Munkaidő]],"")</f>
        <v>0</v>
      </c>
      <c r="L42" s="69" t="str" cm="1">
        <f t="array" aca="1" ref="L42" ca="1">IFERROR(IF(AND(INDIRECT("Mérföldkövek[@Kezdés]")&lt;=L$3,L$3&lt;=INDIRECT("Mérföldkövek[@Befejezés]"),NETWORKDAYS(L$3,L$3,0)), INDIRECT("Mérföldkövek[@[Humánerő]]"),0),"")</f>
        <v/>
      </c>
      <c r="M42" s="69" t="str" cm="1">
        <f t="array" aca="1" ref="M42" ca="1">IFERROR(IF(AND(INDIRECT("Mérföldkövek[@Kezdés]")&lt;=M$3,M$3&lt;=INDIRECT("Mérföldkövek[@Befejezés]"),NETWORKDAYS(M$3,M$3,0)), INDIRECT("Mérföldkövek[@[Humánerő]]"),0),"")</f>
        <v/>
      </c>
      <c r="N42" s="69" t="str" cm="1">
        <f t="array" aca="1" ref="N42" ca="1">IFERROR(IF(AND(INDIRECT("Mérföldkövek[@Kezdés]")&lt;=N$3,N$3&lt;=INDIRECT("Mérföldkövek[@Befejezés]"),NETWORKDAYS(N$3,N$3,0)), INDIRECT("Mérföldkövek[@[Humánerő]]"),0),"")</f>
        <v/>
      </c>
      <c r="O42" s="69" t="str" cm="1">
        <f t="array" aca="1" ref="O42" ca="1">IFERROR(IF(AND(INDIRECT("Mérföldkövek[@Kezdés]")&lt;=O$3,O$3&lt;=INDIRECT("Mérföldkövek[@Befejezés]"),NETWORKDAYS(O$3,O$3,0)), INDIRECT("Mérföldkövek[@[Humánerő]]"),0),"")</f>
        <v/>
      </c>
      <c r="P42" s="69" t="str" cm="1">
        <f t="array" aca="1" ref="P42" ca="1">IFERROR(IF(AND(INDIRECT("Mérföldkövek[@Kezdés]")&lt;=P$3,P$3&lt;=INDIRECT("Mérföldkövek[@Befejezés]"),NETWORKDAYS(P$3,P$3,0)), INDIRECT("Mérföldkövek[@[Humánerő]]"),0),"")</f>
        <v/>
      </c>
      <c r="Q42" s="69" t="str" cm="1">
        <f t="array" aca="1" ref="Q42" ca="1">IFERROR(IF(AND(INDIRECT("Mérföldkövek[@Kezdés]")&lt;=Q$3,Q$3&lt;=INDIRECT("Mérföldkövek[@Befejezés]"),NETWORKDAYS(Q$3,Q$3,0)), INDIRECT("Mérföldkövek[@[Humánerő]]"),0),"")</f>
        <v/>
      </c>
      <c r="R42" s="69" t="str" cm="1">
        <f t="array" aca="1" ref="R42" ca="1">IFERROR(IF(AND(INDIRECT("Mérföldkövek[@Kezdés]")&lt;=R$3,R$3&lt;=INDIRECT("Mérföldkövek[@Befejezés]"),NETWORKDAYS(R$3,R$3,0)), INDIRECT("Mérföldkövek[@[Humánerő]]"),0),"")</f>
        <v/>
      </c>
      <c r="S42" s="69" t="str" cm="1">
        <f t="array" aca="1" ref="S42" ca="1">IFERROR(IF(AND(INDIRECT("Mérföldkövek[@Kezdés]")&lt;=S$3,S$3&lt;=INDIRECT("Mérföldkövek[@Befejezés]"),NETWORKDAYS(S$3,S$3,0)), INDIRECT("Mérföldkövek[@[Humánerő]]"),0),"")</f>
        <v/>
      </c>
      <c r="T42" s="69" t="str" cm="1">
        <f t="array" aca="1" ref="T42" ca="1">IFERROR(IF(AND(INDIRECT("Mérföldkövek[@Kezdés]")&lt;=T$3,T$3&lt;=INDIRECT("Mérföldkövek[@Befejezés]"),NETWORKDAYS(T$3,T$3,0)), INDIRECT("Mérföldkövek[@[Humánerő]]"),0),"")</f>
        <v/>
      </c>
      <c r="U42" s="69" t="str" cm="1">
        <f t="array" aca="1" ref="U42" ca="1">IFERROR(IF(AND(INDIRECT("Mérföldkövek[@Kezdés]")&lt;=U$3,U$3&lt;=INDIRECT("Mérföldkövek[@Befejezés]"),NETWORKDAYS(U$3,U$3,0)), INDIRECT("Mérföldkövek[@[Humánerő]]"),0),"")</f>
        <v/>
      </c>
      <c r="V42" s="69" t="str" cm="1">
        <f t="array" aca="1" ref="V42" ca="1">IFERROR(IF(AND(INDIRECT("Mérföldkövek[@Kezdés]")&lt;=V$3,V$3&lt;=INDIRECT("Mérföldkövek[@Befejezés]"),NETWORKDAYS(V$3,V$3,0)), INDIRECT("Mérföldkövek[@[Humánerő]]"),0),"")</f>
        <v/>
      </c>
      <c r="W42" s="69" t="str" cm="1">
        <f t="array" aca="1" ref="W42" ca="1">IFERROR(IF(AND(INDIRECT("Mérföldkövek[@Kezdés]")&lt;=W$3,W$3&lt;=INDIRECT("Mérföldkövek[@Befejezés]"),NETWORKDAYS(W$3,W$3,0)), INDIRECT("Mérföldkövek[@[Humánerő]]"),0),"")</f>
        <v/>
      </c>
      <c r="X42" s="69" t="str" cm="1">
        <f t="array" aca="1" ref="X42" ca="1">IFERROR(IF(AND(INDIRECT("Mérföldkövek[@Kezdés]")&lt;=X$3,X$3&lt;=INDIRECT("Mérföldkövek[@Befejezés]"),NETWORKDAYS(X$3,X$3,0)), INDIRECT("Mérföldkövek[@[Humánerő]]"),0),"")</f>
        <v/>
      </c>
      <c r="Y42" s="69" t="str" cm="1">
        <f t="array" aca="1" ref="Y42" ca="1">IFERROR(IF(AND(INDIRECT("Mérföldkövek[@Kezdés]")&lt;=Y$3,Y$3&lt;=INDIRECT("Mérföldkövek[@Befejezés]"),NETWORKDAYS(Y$3,Y$3,0)), INDIRECT("Mérföldkövek[@[Humánerő]]"),0),"")</f>
        <v/>
      </c>
      <c r="Z42" s="69" t="str" cm="1">
        <f t="array" aca="1" ref="Z42" ca="1">IFERROR(IF(AND(INDIRECT("Mérföldkövek[@Kezdés]")&lt;=Z$3,Z$3&lt;=INDIRECT("Mérföldkövek[@Befejezés]"),NETWORKDAYS(Z$3,Z$3,0)), INDIRECT("Mérföldkövek[@[Humánerő]]"),0),"")</f>
        <v/>
      </c>
      <c r="AA42" s="69" t="str" cm="1">
        <f t="array" aca="1" ref="AA42" ca="1">IFERROR(IF(AND(INDIRECT("Mérföldkövek[@Kezdés]")&lt;=AA$3,AA$3&lt;=INDIRECT("Mérföldkövek[@Befejezés]"),NETWORKDAYS(AA$3,AA$3,0)), INDIRECT("Mérföldkövek[@[Humánerő]]"),0),"")</f>
        <v/>
      </c>
      <c r="AB42" s="69" t="str" cm="1">
        <f t="array" aca="1" ref="AB42" ca="1">IFERROR(IF(AND(INDIRECT("Mérföldkövek[@Kezdés]")&lt;=AB$3,AB$3&lt;=INDIRECT("Mérföldkövek[@Befejezés]"),NETWORKDAYS(AB$3,AB$3,0)), INDIRECT("Mérföldkövek[@[Humánerő]]"),0),"")</f>
        <v/>
      </c>
      <c r="AC42" s="69" t="str" cm="1">
        <f t="array" aca="1" ref="AC42" ca="1">IFERROR(IF(AND(INDIRECT("Mérföldkövek[@Kezdés]")&lt;=AC$3,AC$3&lt;=INDIRECT("Mérföldkövek[@Befejezés]"),NETWORKDAYS(AC$3,AC$3,0)), INDIRECT("Mérföldkövek[@[Humánerő]]"),0),"")</f>
        <v/>
      </c>
      <c r="AD42" s="69" t="str" cm="1">
        <f t="array" aca="1" ref="AD42" ca="1">IFERROR(IF(AND(INDIRECT("Mérföldkövek[@Kezdés]")&lt;=AD$3,AD$3&lt;=INDIRECT("Mérföldkövek[@Befejezés]"),NETWORKDAYS(AD$3,AD$3,0)), INDIRECT("Mérföldkövek[@[Humánerő]]"),0),"")</f>
        <v/>
      </c>
      <c r="AE42" s="69" t="str" cm="1">
        <f t="array" aca="1" ref="AE42" ca="1">IFERROR(IF(AND(INDIRECT("Mérföldkövek[@Kezdés]")&lt;=AE$3,AE$3&lt;=INDIRECT("Mérföldkövek[@Befejezés]"),NETWORKDAYS(AE$3,AE$3,0)), INDIRECT("Mérföldkövek[@[Humánerő]]"),0),"")</f>
        <v/>
      </c>
      <c r="AF42" s="69" t="str" cm="1">
        <f t="array" aca="1" ref="AF42" ca="1">IFERROR(IF(AND(INDIRECT("Mérföldkövek[@Kezdés]")&lt;=AF$3,AF$3&lt;=INDIRECT("Mérföldkövek[@Befejezés]"),NETWORKDAYS(AF$3,AF$3,0)), INDIRECT("Mérföldkövek[@[Humánerő]]"),0),"")</f>
        <v/>
      </c>
      <c r="AG42" s="69" t="str" cm="1">
        <f t="array" aca="1" ref="AG42" ca="1">IFERROR(IF(AND(INDIRECT("Mérföldkövek[@Kezdés]")&lt;=AG$3,AG$3&lt;=INDIRECT("Mérföldkövek[@Befejezés]"),NETWORKDAYS(AG$3,AG$3,0)), INDIRECT("Mérföldkövek[@[Humánerő]]"),0),"")</f>
        <v/>
      </c>
      <c r="AH42" s="69" t="str" cm="1">
        <f t="array" aca="1" ref="AH42" ca="1">IFERROR(IF(AND(INDIRECT("Mérföldkövek[@Kezdés]")&lt;=AH$3,AH$3&lt;=INDIRECT("Mérföldkövek[@Befejezés]"),NETWORKDAYS(AH$3,AH$3,0)), INDIRECT("Mérföldkövek[@[Humánerő]]"),0),"")</f>
        <v/>
      </c>
      <c r="AI42" s="69" t="str" cm="1">
        <f t="array" aca="1" ref="AI42" ca="1">IFERROR(IF(AND(INDIRECT("Mérföldkövek[@Kezdés]")&lt;=AI$3,AI$3&lt;=INDIRECT("Mérföldkövek[@Befejezés]"),NETWORKDAYS(AI$3,AI$3,0)), INDIRECT("Mérföldkövek[@[Humánerő]]"),0),"")</f>
        <v/>
      </c>
      <c r="AJ42" s="69" t="str" cm="1">
        <f t="array" aca="1" ref="AJ42" ca="1">IFERROR(IF(AND(INDIRECT("Mérföldkövek[@Kezdés]")&lt;=AJ$3,AJ$3&lt;=INDIRECT("Mérföldkövek[@Befejezés]"),NETWORKDAYS(AJ$3,AJ$3,0)), INDIRECT("Mérföldkövek[@[Humánerő]]"),0),"")</f>
        <v/>
      </c>
      <c r="AK42" s="69" t="str" cm="1">
        <f t="array" aca="1" ref="AK42" ca="1">IFERROR(IF(AND(INDIRECT("Mérföldkövek[@Kezdés]")&lt;=AK$3,AK$3&lt;=INDIRECT("Mérföldkövek[@Befejezés]"),NETWORKDAYS(AK$3,AK$3,0)), INDIRECT("Mérföldkövek[@[Humánerő]]"),0),"")</f>
        <v/>
      </c>
      <c r="AL42" s="69" t="str" cm="1">
        <f t="array" aca="1" ref="AL42" ca="1">IFERROR(IF(AND(INDIRECT("Mérföldkövek[@Kezdés]")&lt;=AL$3,AL$3&lt;=INDIRECT("Mérföldkövek[@Befejezés]"),NETWORKDAYS(AL$3,AL$3,0)), INDIRECT("Mérföldkövek[@[Humánerő]]"),0),"")</f>
        <v/>
      </c>
      <c r="AM42" s="69" t="str" cm="1">
        <f t="array" aca="1" ref="AM42" ca="1">IFERROR(IF(AND(INDIRECT("Mérföldkövek[@Kezdés]")&lt;=AM$3,AM$3&lt;=INDIRECT("Mérföldkövek[@Befejezés]"),NETWORKDAYS(AM$3,AM$3,0)), INDIRECT("Mérföldkövek[@[Humánerő]]"),0),"")</f>
        <v/>
      </c>
      <c r="AN42" s="69" t="str" cm="1">
        <f t="array" aca="1" ref="AN42" ca="1">IFERROR(IF(AND(INDIRECT("Mérföldkövek[@Kezdés]")&lt;=AN$3,AN$3&lt;=INDIRECT("Mérföldkövek[@Befejezés]"),NETWORKDAYS(AN$3,AN$3,0)), INDIRECT("Mérföldkövek[@[Humánerő]]"),0),"")</f>
        <v/>
      </c>
      <c r="AO42" s="69" t="str" cm="1">
        <f t="array" aca="1" ref="AO42" ca="1">IFERROR(IF(AND(INDIRECT("Mérföldkövek[@Kezdés]")&lt;=AO$3,AO$3&lt;=INDIRECT("Mérföldkövek[@Befejezés]"),NETWORKDAYS(AO$3,AO$3,0)), INDIRECT("Mérföldkövek[@[Humánerő]]"),0),"")</f>
        <v/>
      </c>
      <c r="AP42" s="69" t="str" cm="1">
        <f t="array" aca="1" ref="AP42" ca="1">IFERROR(IF(AND(INDIRECT("Mérföldkövek[@Kezdés]")&lt;=AP$3,AP$3&lt;=INDIRECT("Mérföldkövek[@Befejezés]"),NETWORKDAYS(AP$3,AP$3,0)), INDIRECT("Mérföldkövek[@[Humánerő]]"),0),"")</f>
        <v/>
      </c>
      <c r="AQ42" s="69" t="str" cm="1">
        <f t="array" aca="1" ref="AQ42" ca="1">IFERROR(IF(AND(INDIRECT("Mérföldkövek[@Kezdés]")&lt;=AQ$3,AQ$3&lt;=INDIRECT("Mérföldkövek[@Befejezés]"),NETWORKDAYS(AQ$3,AQ$3,0)), INDIRECT("Mérföldkövek[@[Humánerő]]"),0),"")</f>
        <v/>
      </c>
      <c r="AR42" s="69" t="str" cm="1">
        <f t="array" aca="1" ref="AR42" ca="1">IFERROR(IF(AND(INDIRECT("Mérföldkövek[@Kezdés]")&lt;=AR$3,AR$3&lt;=INDIRECT("Mérföldkövek[@Befejezés]"),NETWORKDAYS(AR$3,AR$3,0)), INDIRECT("Mérföldkövek[@[Humánerő]]"),0),"")</f>
        <v/>
      </c>
      <c r="AS42" s="69" t="str" cm="1">
        <f t="array" aca="1" ref="AS42" ca="1">IFERROR(IF(AND(INDIRECT("Mérföldkövek[@Kezdés]")&lt;=AS$3,AS$3&lt;=INDIRECT("Mérföldkövek[@Befejezés]"),NETWORKDAYS(AS$3,AS$3,0)), INDIRECT("Mérföldkövek[@[Humánerő]]"),0),"")</f>
        <v/>
      </c>
      <c r="AT42" s="69" t="str" cm="1">
        <f t="array" aca="1" ref="AT42" ca="1">IFERROR(IF(AND(INDIRECT("Mérföldkövek[@Kezdés]")&lt;=AT$3,AT$3&lt;=INDIRECT("Mérföldkövek[@Befejezés]"),NETWORKDAYS(AT$3,AT$3,0)), INDIRECT("Mérföldkövek[@[Humánerő]]"),0),"")</f>
        <v/>
      </c>
      <c r="AU42" s="69" t="str" cm="1">
        <f t="array" aca="1" ref="AU42" ca="1">IFERROR(IF(AND(INDIRECT("Mérföldkövek[@Kezdés]")&lt;=AU$3,AU$3&lt;=INDIRECT("Mérföldkövek[@Befejezés]"),NETWORKDAYS(AU$3,AU$3,0)), INDIRECT("Mérföldkövek[@[Humánerő]]"),0),"")</f>
        <v/>
      </c>
      <c r="AV42" s="69" t="str" cm="1">
        <f t="array" aca="1" ref="AV42" ca="1">IFERROR(IF(AND(INDIRECT("Mérföldkövek[@Kezdés]")&lt;=AV$3,AV$3&lt;=INDIRECT("Mérföldkövek[@Befejezés]"),NETWORKDAYS(AV$3,AV$3,0)), INDIRECT("Mérföldkövek[@[Humánerő]]"),0),"")</f>
        <v/>
      </c>
      <c r="AW42" s="69" t="str" cm="1">
        <f t="array" aca="1" ref="AW42" ca="1">IFERROR(IF(AND(INDIRECT("Mérföldkövek[@Kezdés]")&lt;=AW$3,AW$3&lt;=INDIRECT("Mérföldkövek[@Befejezés]"),NETWORKDAYS(AW$3,AW$3,0)), INDIRECT("Mérföldkövek[@[Humánerő]]"),0),"")</f>
        <v/>
      </c>
      <c r="AX42" s="69" t="str" cm="1">
        <f t="array" aca="1" ref="AX42" ca="1">IFERROR(IF(AND(INDIRECT("Mérföldkövek[@Kezdés]")&lt;=AX$3,AX$3&lt;=INDIRECT("Mérföldkövek[@Befejezés]"),NETWORKDAYS(AX$3,AX$3,0)), INDIRECT("Mérföldkövek[@[Humánerő]]"),0),"")</f>
        <v/>
      </c>
      <c r="AY42" s="69" t="str" cm="1">
        <f t="array" aca="1" ref="AY42" ca="1">IFERROR(IF(AND(INDIRECT("Mérföldkövek[@Kezdés]")&lt;=AY$3,AY$3&lt;=INDIRECT("Mérföldkövek[@Befejezés]"),NETWORKDAYS(AY$3,AY$3,0)), INDIRECT("Mérföldkövek[@[Humánerő]]"),0),"")</f>
        <v/>
      </c>
      <c r="AZ42" s="69" t="str" cm="1">
        <f t="array" aca="1" ref="AZ42" ca="1">IFERROR(IF(AND(INDIRECT("Mérföldkövek[@Kezdés]")&lt;=AZ$3,AZ$3&lt;=INDIRECT("Mérföldkövek[@Befejezés]"),NETWORKDAYS(AZ$3,AZ$3,0)), INDIRECT("Mérföldkövek[@[Humánerő]]"),0),"")</f>
        <v/>
      </c>
      <c r="BA42" s="69" t="str" cm="1">
        <f t="array" aca="1" ref="BA42" ca="1">IFERROR(IF(AND(INDIRECT("Mérföldkövek[@Kezdés]")&lt;=BA$3,BA$3&lt;=INDIRECT("Mérföldkövek[@Befejezés]"),NETWORKDAYS(BA$3,BA$3,0)), INDIRECT("Mérföldkövek[@[Humánerő]]"),0),"")</f>
        <v/>
      </c>
    </row>
    <row r="43" spans="1:53" x14ac:dyDescent="0.3">
      <c r="A43" s="78" t="str">
        <f>IFERROR(Mérföldkövek[[#This Row],[Feladat ID]],"")</f>
        <v>-</v>
      </c>
      <c r="B43" s="70" t="str">
        <f>IFERROR(Mérföldkövek[[#This Row],[Feladat leírás]],"")</f>
        <v/>
      </c>
      <c r="C43" s="71" t="str">
        <f ca="1">IFERROR(Mérföldkövek[[#This Row],[Kezdés]],"")</f>
        <v/>
      </c>
      <c r="D43" s="71" t="str">
        <f ca="1">IFERROR(Mérföldkövek[[#This Row],[Befejezés]],"")</f>
        <v/>
      </c>
      <c r="E43" s="70" t="str">
        <f>IFERROR(Mérföldkövek[[#This Row],[Kockázat]],"")</f>
        <v/>
      </c>
      <c r="F43" s="70" t="str">
        <f>IFERROR(Mérföldkövek[[#This Row],[Részleg 02]],"")</f>
        <v/>
      </c>
      <c r="G43" s="70" t="str">
        <f>IFERROR(Mérföldkövek[[#This Row],[Részleg 01]],"")</f>
        <v/>
      </c>
      <c r="H43" s="82" t="str">
        <f>IFERROR(Mérföldkövek[[#This Row],[Volumen]],"")</f>
        <v/>
      </c>
      <c r="I43" s="70" t="str">
        <f>IFERROR(Mérföldkövek[[#This Row],[Humánerő]],"")</f>
        <v/>
      </c>
      <c r="J43" s="80" t="str">
        <f>IFERROR(Mérföldkövek[[#This Row],[Egység idő]],"")</f>
        <v/>
      </c>
      <c r="K43" s="80">
        <f>IFERROR(Mérföldkövek[[#This Row],[Tervezett Munkaidő]],"")</f>
        <v>0</v>
      </c>
      <c r="L43" s="69" t="str" cm="1">
        <f t="array" aca="1" ref="L43" ca="1">IFERROR(IF(AND(INDIRECT("Mérföldkövek[@Kezdés]")&lt;=L$3,L$3&lt;=INDIRECT("Mérföldkövek[@Befejezés]"),NETWORKDAYS(L$3,L$3,0)), INDIRECT("Mérföldkövek[@[Humánerő]]"),0),"")</f>
        <v/>
      </c>
      <c r="M43" s="69" t="str" cm="1">
        <f t="array" aca="1" ref="M43" ca="1">IFERROR(IF(AND(INDIRECT("Mérföldkövek[@Kezdés]")&lt;=M$3,M$3&lt;=INDIRECT("Mérföldkövek[@Befejezés]"),NETWORKDAYS(M$3,M$3,0)), INDIRECT("Mérföldkövek[@[Humánerő]]"),0),"")</f>
        <v/>
      </c>
      <c r="N43" s="69" t="str" cm="1">
        <f t="array" aca="1" ref="N43" ca="1">IFERROR(IF(AND(INDIRECT("Mérföldkövek[@Kezdés]")&lt;=N$3,N$3&lt;=INDIRECT("Mérföldkövek[@Befejezés]"),NETWORKDAYS(N$3,N$3,0)), INDIRECT("Mérföldkövek[@[Humánerő]]"),0),"")</f>
        <v/>
      </c>
      <c r="O43" s="69" t="str" cm="1">
        <f t="array" aca="1" ref="O43" ca="1">IFERROR(IF(AND(INDIRECT("Mérföldkövek[@Kezdés]")&lt;=O$3,O$3&lt;=INDIRECT("Mérföldkövek[@Befejezés]"),NETWORKDAYS(O$3,O$3,0)), INDIRECT("Mérföldkövek[@[Humánerő]]"),0),"")</f>
        <v/>
      </c>
      <c r="P43" s="69" t="str" cm="1">
        <f t="array" aca="1" ref="P43" ca="1">IFERROR(IF(AND(INDIRECT("Mérföldkövek[@Kezdés]")&lt;=P$3,P$3&lt;=INDIRECT("Mérföldkövek[@Befejezés]"),NETWORKDAYS(P$3,P$3,0)), INDIRECT("Mérföldkövek[@[Humánerő]]"),0),"")</f>
        <v/>
      </c>
      <c r="Q43" s="69" t="str" cm="1">
        <f t="array" aca="1" ref="Q43" ca="1">IFERROR(IF(AND(INDIRECT("Mérföldkövek[@Kezdés]")&lt;=Q$3,Q$3&lt;=INDIRECT("Mérföldkövek[@Befejezés]"),NETWORKDAYS(Q$3,Q$3,0)), INDIRECT("Mérföldkövek[@[Humánerő]]"),0),"")</f>
        <v/>
      </c>
      <c r="R43" s="69" t="str" cm="1">
        <f t="array" aca="1" ref="R43" ca="1">IFERROR(IF(AND(INDIRECT("Mérföldkövek[@Kezdés]")&lt;=R$3,R$3&lt;=INDIRECT("Mérföldkövek[@Befejezés]"),NETWORKDAYS(R$3,R$3,0)), INDIRECT("Mérföldkövek[@[Humánerő]]"),0),"")</f>
        <v/>
      </c>
      <c r="S43" s="69" t="str" cm="1">
        <f t="array" aca="1" ref="S43" ca="1">IFERROR(IF(AND(INDIRECT("Mérföldkövek[@Kezdés]")&lt;=S$3,S$3&lt;=INDIRECT("Mérföldkövek[@Befejezés]"),NETWORKDAYS(S$3,S$3,0)), INDIRECT("Mérföldkövek[@[Humánerő]]"),0),"")</f>
        <v/>
      </c>
      <c r="T43" s="69" t="str" cm="1">
        <f t="array" aca="1" ref="T43" ca="1">IFERROR(IF(AND(INDIRECT("Mérföldkövek[@Kezdés]")&lt;=T$3,T$3&lt;=INDIRECT("Mérföldkövek[@Befejezés]"),NETWORKDAYS(T$3,T$3,0)), INDIRECT("Mérföldkövek[@[Humánerő]]"),0),"")</f>
        <v/>
      </c>
      <c r="U43" s="69" t="str" cm="1">
        <f t="array" aca="1" ref="U43" ca="1">IFERROR(IF(AND(INDIRECT("Mérföldkövek[@Kezdés]")&lt;=U$3,U$3&lt;=INDIRECT("Mérföldkövek[@Befejezés]"),NETWORKDAYS(U$3,U$3,0)), INDIRECT("Mérföldkövek[@[Humánerő]]"),0),"")</f>
        <v/>
      </c>
      <c r="V43" s="69" t="str" cm="1">
        <f t="array" aca="1" ref="V43" ca="1">IFERROR(IF(AND(INDIRECT("Mérföldkövek[@Kezdés]")&lt;=V$3,V$3&lt;=INDIRECT("Mérföldkövek[@Befejezés]"),NETWORKDAYS(V$3,V$3,0)), INDIRECT("Mérföldkövek[@[Humánerő]]"),0),"")</f>
        <v/>
      </c>
      <c r="W43" s="69" t="str" cm="1">
        <f t="array" aca="1" ref="W43" ca="1">IFERROR(IF(AND(INDIRECT("Mérföldkövek[@Kezdés]")&lt;=W$3,W$3&lt;=INDIRECT("Mérföldkövek[@Befejezés]"),NETWORKDAYS(W$3,W$3,0)), INDIRECT("Mérföldkövek[@[Humánerő]]"),0),"")</f>
        <v/>
      </c>
      <c r="X43" s="69" t="str" cm="1">
        <f t="array" aca="1" ref="X43" ca="1">IFERROR(IF(AND(INDIRECT("Mérföldkövek[@Kezdés]")&lt;=X$3,X$3&lt;=INDIRECT("Mérföldkövek[@Befejezés]"),NETWORKDAYS(X$3,X$3,0)), INDIRECT("Mérföldkövek[@[Humánerő]]"),0),"")</f>
        <v/>
      </c>
      <c r="Y43" s="69" t="str" cm="1">
        <f t="array" aca="1" ref="Y43" ca="1">IFERROR(IF(AND(INDIRECT("Mérföldkövek[@Kezdés]")&lt;=Y$3,Y$3&lt;=INDIRECT("Mérföldkövek[@Befejezés]"),NETWORKDAYS(Y$3,Y$3,0)), INDIRECT("Mérföldkövek[@[Humánerő]]"),0),"")</f>
        <v/>
      </c>
      <c r="Z43" s="69" t="str" cm="1">
        <f t="array" aca="1" ref="Z43" ca="1">IFERROR(IF(AND(INDIRECT("Mérföldkövek[@Kezdés]")&lt;=Z$3,Z$3&lt;=INDIRECT("Mérföldkövek[@Befejezés]"),NETWORKDAYS(Z$3,Z$3,0)), INDIRECT("Mérföldkövek[@[Humánerő]]"),0),"")</f>
        <v/>
      </c>
      <c r="AA43" s="69" t="str" cm="1">
        <f t="array" aca="1" ref="AA43" ca="1">IFERROR(IF(AND(INDIRECT("Mérföldkövek[@Kezdés]")&lt;=AA$3,AA$3&lt;=INDIRECT("Mérföldkövek[@Befejezés]"),NETWORKDAYS(AA$3,AA$3,0)), INDIRECT("Mérföldkövek[@[Humánerő]]"),0),"")</f>
        <v/>
      </c>
      <c r="AB43" s="69" t="str" cm="1">
        <f t="array" aca="1" ref="AB43" ca="1">IFERROR(IF(AND(INDIRECT("Mérföldkövek[@Kezdés]")&lt;=AB$3,AB$3&lt;=INDIRECT("Mérföldkövek[@Befejezés]"),NETWORKDAYS(AB$3,AB$3,0)), INDIRECT("Mérföldkövek[@[Humánerő]]"),0),"")</f>
        <v/>
      </c>
      <c r="AC43" s="69" t="str" cm="1">
        <f t="array" aca="1" ref="AC43" ca="1">IFERROR(IF(AND(INDIRECT("Mérföldkövek[@Kezdés]")&lt;=AC$3,AC$3&lt;=INDIRECT("Mérföldkövek[@Befejezés]"),NETWORKDAYS(AC$3,AC$3,0)), INDIRECT("Mérföldkövek[@[Humánerő]]"),0),"")</f>
        <v/>
      </c>
      <c r="AD43" s="69" t="str" cm="1">
        <f t="array" aca="1" ref="AD43" ca="1">IFERROR(IF(AND(INDIRECT("Mérföldkövek[@Kezdés]")&lt;=AD$3,AD$3&lt;=INDIRECT("Mérföldkövek[@Befejezés]"),NETWORKDAYS(AD$3,AD$3,0)), INDIRECT("Mérföldkövek[@[Humánerő]]"),0),"")</f>
        <v/>
      </c>
      <c r="AE43" s="69" t="str" cm="1">
        <f t="array" aca="1" ref="AE43" ca="1">IFERROR(IF(AND(INDIRECT("Mérföldkövek[@Kezdés]")&lt;=AE$3,AE$3&lt;=INDIRECT("Mérföldkövek[@Befejezés]"),NETWORKDAYS(AE$3,AE$3,0)), INDIRECT("Mérföldkövek[@[Humánerő]]"),0),"")</f>
        <v/>
      </c>
      <c r="AF43" s="69" t="str" cm="1">
        <f t="array" aca="1" ref="AF43" ca="1">IFERROR(IF(AND(INDIRECT("Mérföldkövek[@Kezdés]")&lt;=AF$3,AF$3&lt;=INDIRECT("Mérföldkövek[@Befejezés]"),NETWORKDAYS(AF$3,AF$3,0)), INDIRECT("Mérföldkövek[@[Humánerő]]"),0),"")</f>
        <v/>
      </c>
      <c r="AG43" s="69" t="str" cm="1">
        <f t="array" aca="1" ref="AG43" ca="1">IFERROR(IF(AND(INDIRECT("Mérföldkövek[@Kezdés]")&lt;=AG$3,AG$3&lt;=INDIRECT("Mérföldkövek[@Befejezés]"),NETWORKDAYS(AG$3,AG$3,0)), INDIRECT("Mérföldkövek[@[Humánerő]]"),0),"")</f>
        <v/>
      </c>
      <c r="AH43" s="69" t="str" cm="1">
        <f t="array" aca="1" ref="AH43" ca="1">IFERROR(IF(AND(INDIRECT("Mérföldkövek[@Kezdés]")&lt;=AH$3,AH$3&lt;=INDIRECT("Mérföldkövek[@Befejezés]"),NETWORKDAYS(AH$3,AH$3,0)), INDIRECT("Mérföldkövek[@[Humánerő]]"),0),"")</f>
        <v/>
      </c>
      <c r="AI43" s="69" t="str" cm="1">
        <f t="array" aca="1" ref="AI43" ca="1">IFERROR(IF(AND(INDIRECT("Mérföldkövek[@Kezdés]")&lt;=AI$3,AI$3&lt;=INDIRECT("Mérföldkövek[@Befejezés]"),NETWORKDAYS(AI$3,AI$3,0)), INDIRECT("Mérföldkövek[@[Humánerő]]"),0),"")</f>
        <v/>
      </c>
      <c r="AJ43" s="69" t="str" cm="1">
        <f t="array" aca="1" ref="AJ43" ca="1">IFERROR(IF(AND(INDIRECT("Mérföldkövek[@Kezdés]")&lt;=AJ$3,AJ$3&lt;=INDIRECT("Mérföldkövek[@Befejezés]"),NETWORKDAYS(AJ$3,AJ$3,0)), INDIRECT("Mérföldkövek[@[Humánerő]]"),0),"")</f>
        <v/>
      </c>
      <c r="AK43" s="69" t="str" cm="1">
        <f t="array" aca="1" ref="AK43" ca="1">IFERROR(IF(AND(INDIRECT("Mérföldkövek[@Kezdés]")&lt;=AK$3,AK$3&lt;=INDIRECT("Mérföldkövek[@Befejezés]"),NETWORKDAYS(AK$3,AK$3,0)), INDIRECT("Mérföldkövek[@[Humánerő]]"),0),"")</f>
        <v/>
      </c>
      <c r="AL43" s="69" t="str" cm="1">
        <f t="array" aca="1" ref="AL43" ca="1">IFERROR(IF(AND(INDIRECT("Mérföldkövek[@Kezdés]")&lt;=AL$3,AL$3&lt;=INDIRECT("Mérföldkövek[@Befejezés]"),NETWORKDAYS(AL$3,AL$3,0)), INDIRECT("Mérföldkövek[@[Humánerő]]"),0),"")</f>
        <v/>
      </c>
      <c r="AM43" s="69" t="str" cm="1">
        <f t="array" aca="1" ref="AM43" ca="1">IFERROR(IF(AND(INDIRECT("Mérföldkövek[@Kezdés]")&lt;=AM$3,AM$3&lt;=INDIRECT("Mérföldkövek[@Befejezés]"),NETWORKDAYS(AM$3,AM$3,0)), INDIRECT("Mérföldkövek[@[Humánerő]]"),0),"")</f>
        <v/>
      </c>
      <c r="AN43" s="69" t="str" cm="1">
        <f t="array" aca="1" ref="AN43" ca="1">IFERROR(IF(AND(INDIRECT("Mérföldkövek[@Kezdés]")&lt;=AN$3,AN$3&lt;=INDIRECT("Mérföldkövek[@Befejezés]"),NETWORKDAYS(AN$3,AN$3,0)), INDIRECT("Mérföldkövek[@[Humánerő]]"),0),"")</f>
        <v/>
      </c>
      <c r="AO43" s="69" t="str" cm="1">
        <f t="array" aca="1" ref="AO43" ca="1">IFERROR(IF(AND(INDIRECT("Mérföldkövek[@Kezdés]")&lt;=AO$3,AO$3&lt;=INDIRECT("Mérföldkövek[@Befejezés]"),NETWORKDAYS(AO$3,AO$3,0)), INDIRECT("Mérföldkövek[@[Humánerő]]"),0),"")</f>
        <v/>
      </c>
      <c r="AP43" s="69" t="str" cm="1">
        <f t="array" aca="1" ref="AP43" ca="1">IFERROR(IF(AND(INDIRECT("Mérföldkövek[@Kezdés]")&lt;=AP$3,AP$3&lt;=INDIRECT("Mérföldkövek[@Befejezés]"),NETWORKDAYS(AP$3,AP$3,0)), INDIRECT("Mérföldkövek[@[Humánerő]]"),0),"")</f>
        <v/>
      </c>
      <c r="AQ43" s="69" t="str" cm="1">
        <f t="array" aca="1" ref="AQ43" ca="1">IFERROR(IF(AND(INDIRECT("Mérföldkövek[@Kezdés]")&lt;=AQ$3,AQ$3&lt;=INDIRECT("Mérföldkövek[@Befejezés]"),NETWORKDAYS(AQ$3,AQ$3,0)), INDIRECT("Mérföldkövek[@[Humánerő]]"),0),"")</f>
        <v/>
      </c>
      <c r="AR43" s="69" t="str" cm="1">
        <f t="array" aca="1" ref="AR43" ca="1">IFERROR(IF(AND(INDIRECT("Mérföldkövek[@Kezdés]")&lt;=AR$3,AR$3&lt;=INDIRECT("Mérföldkövek[@Befejezés]"),NETWORKDAYS(AR$3,AR$3,0)), INDIRECT("Mérföldkövek[@[Humánerő]]"),0),"")</f>
        <v/>
      </c>
      <c r="AS43" s="69" t="str" cm="1">
        <f t="array" aca="1" ref="AS43" ca="1">IFERROR(IF(AND(INDIRECT("Mérföldkövek[@Kezdés]")&lt;=AS$3,AS$3&lt;=INDIRECT("Mérföldkövek[@Befejezés]"),NETWORKDAYS(AS$3,AS$3,0)), INDIRECT("Mérföldkövek[@[Humánerő]]"),0),"")</f>
        <v/>
      </c>
      <c r="AT43" s="69" t="str" cm="1">
        <f t="array" aca="1" ref="AT43" ca="1">IFERROR(IF(AND(INDIRECT("Mérföldkövek[@Kezdés]")&lt;=AT$3,AT$3&lt;=INDIRECT("Mérföldkövek[@Befejezés]"),NETWORKDAYS(AT$3,AT$3,0)), INDIRECT("Mérföldkövek[@[Humánerő]]"),0),"")</f>
        <v/>
      </c>
      <c r="AU43" s="69" t="str" cm="1">
        <f t="array" aca="1" ref="AU43" ca="1">IFERROR(IF(AND(INDIRECT("Mérföldkövek[@Kezdés]")&lt;=AU$3,AU$3&lt;=INDIRECT("Mérföldkövek[@Befejezés]"),NETWORKDAYS(AU$3,AU$3,0)), INDIRECT("Mérföldkövek[@[Humánerő]]"),0),"")</f>
        <v/>
      </c>
      <c r="AV43" s="69" t="str" cm="1">
        <f t="array" aca="1" ref="AV43" ca="1">IFERROR(IF(AND(INDIRECT("Mérföldkövek[@Kezdés]")&lt;=AV$3,AV$3&lt;=INDIRECT("Mérföldkövek[@Befejezés]"),NETWORKDAYS(AV$3,AV$3,0)), INDIRECT("Mérföldkövek[@[Humánerő]]"),0),"")</f>
        <v/>
      </c>
      <c r="AW43" s="69" t="str" cm="1">
        <f t="array" aca="1" ref="AW43" ca="1">IFERROR(IF(AND(INDIRECT("Mérföldkövek[@Kezdés]")&lt;=AW$3,AW$3&lt;=INDIRECT("Mérföldkövek[@Befejezés]"),NETWORKDAYS(AW$3,AW$3,0)), INDIRECT("Mérföldkövek[@[Humánerő]]"),0),"")</f>
        <v/>
      </c>
      <c r="AX43" s="69" t="str" cm="1">
        <f t="array" aca="1" ref="AX43" ca="1">IFERROR(IF(AND(INDIRECT("Mérföldkövek[@Kezdés]")&lt;=AX$3,AX$3&lt;=INDIRECT("Mérföldkövek[@Befejezés]"),NETWORKDAYS(AX$3,AX$3,0)), INDIRECT("Mérföldkövek[@[Humánerő]]"),0),"")</f>
        <v/>
      </c>
      <c r="AY43" s="69" t="str" cm="1">
        <f t="array" aca="1" ref="AY43" ca="1">IFERROR(IF(AND(INDIRECT("Mérföldkövek[@Kezdés]")&lt;=AY$3,AY$3&lt;=INDIRECT("Mérföldkövek[@Befejezés]"),NETWORKDAYS(AY$3,AY$3,0)), INDIRECT("Mérföldkövek[@[Humánerő]]"),0),"")</f>
        <v/>
      </c>
      <c r="AZ43" s="69" t="str" cm="1">
        <f t="array" aca="1" ref="AZ43" ca="1">IFERROR(IF(AND(INDIRECT("Mérföldkövek[@Kezdés]")&lt;=AZ$3,AZ$3&lt;=INDIRECT("Mérföldkövek[@Befejezés]"),NETWORKDAYS(AZ$3,AZ$3,0)), INDIRECT("Mérföldkövek[@[Humánerő]]"),0),"")</f>
        <v/>
      </c>
      <c r="BA43" s="69" t="str" cm="1">
        <f t="array" aca="1" ref="BA43" ca="1">IFERROR(IF(AND(INDIRECT("Mérföldkövek[@Kezdés]")&lt;=BA$3,BA$3&lt;=INDIRECT("Mérföldkövek[@Befejezés]"),NETWORKDAYS(BA$3,BA$3,0)), INDIRECT("Mérföldkövek[@[Humánerő]]"),0),"")</f>
        <v/>
      </c>
    </row>
    <row r="44" spans="1:53" x14ac:dyDescent="0.3">
      <c r="A44" s="78" t="str">
        <f>IFERROR(Mérföldkövek[[#This Row],[Feladat ID]],"")</f>
        <v>-</v>
      </c>
      <c r="B44" s="70" t="str">
        <f>IFERROR(Mérföldkövek[[#This Row],[Feladat leírás]],"")</f>
        <v/>
      </c>
      <c r="C44" s="71" t="str">
        <f ca="1">IFERROR(Mérföldkövek[[#This Row],[Kezdés]],"")</f>
        <v/>
      </c>
      <c r="D44" s="71" t="str">
        <f ca="1">IFERROR(Mérföldkövek[[#This Row],[Befejezés]],"")</f>
        <v/>
      </c>
      <c r="E44" s="70" t="str">
        <f>IFERROR(Mérföldkövek[[#This Row],[Kockázat]],"")</f>
        <v/>
      </c>
      <c r="F44" s="70" t="str">
        <f>IFERROR(Mérföldkövek[[#This Row],[Részleg 02]],"")</f>
        <v/>
      </c>
      <c r="G44" s="70" t="str">
        <f>IFERROR(Mérföldkövek[[#This Row],[Részleg 01]],"")</f>
        <v/>
      </c>
      <c r="H44" s="82" t="str">
        <f>IFERROR(Mérföldkövek[[#This Row],[Volumen]],"")</f>
        <v/>
      </c>
      <c r="I44" s="70" t="str">
        <f>IFERROR(Mérföldkövek[[#This Row],[Humánerő]],"")</f>
        <v/>
      </c>
      <c r="J44" s="80" t="str">
        <f>IFERROR(Mérföldkövek[[#This Row],[Egység idő]],"")</f>
        <v/>
      </c>
      <c r="K44" s="80">
        <f>IFERROR(Mérföldkövek[[#This Row],[Tervezett Munkaidő]],"")</f>
        <v>0</v>
      </c>
      <c r="L44" s="69" t="str" cm="1">
        <f t="array" aca="1" ref="L44" ca="1">IFERROR(IF(AND(INDIRECT("Mérföldkövek[@Kezdés]")&lt;=L$3,L$3&lt;=INDIRECT("Mérföldkövek[@Befejezés]"),NETWORKDAYS(L$3,L$3,0)), INDIRECT("Mérföldkövek[@[Humánerő]]"),0),"")</f>
        <v/>
      </c>
      <c r="M44" s="69" t="str" cm="1">
        <f t="array" aca="1" ref="M44" ca="1">IFERROR(IF(AND(INDIRECT("Mérföldkövek[@Kezdés]")&lt;=M$3,M$3&lt;=INDIRECT("Mérföldkövek[@Befejezés]"),NETWORKDAYS(M$3,M$3,0)), INDIRECT("Mérföldkövek[@[Humánerő]]"),0),"")</f>
        <v/>
      </c>
      <c r="N44" s="69" t="str" cm="1">
        <f t="array" aca="1" ref="N44" ca="1">IFERROR(IF(AND(INDIRECT("Mérföldkövek[@Kezdés]")&lt;=N$3,N$3&lt;=INDIRECT("Mérföldkövek[@Befejezés]"),NETWORKDAYS(N$3,N$3,0)), INDIRECT("Mérföldkövek[@[Humánerő]]"),0),"")</f>
        <v/>
      </c>
      <c r="O44" s="69" t="str" cm="1">
        <f t="array" aca="1" ref="O44" ca="1">IFERROR(IF(AND(INDIRECT("Mérföldkövek[@Kezdés]")&lt;=O$3,O$3&lt;=INDIRECT("Mérföldkövek[@Befejezés]"),NETWORKDAYS(O$3,O$3,0)), INDIRECT("Mérföldkövek[@[Humánerő]]"),0),"")</f>
        <v/>
      </c>
      <c r="P44" s="69" t="str" cm="1">
        <f t="array" aca="1" ref="P44" ca="1">IFERROR(IF(AND(INDIRECT("Mérföldkövek[@Kezdés]")&lt;=P$3,P$3&lt;=INDIRECT("Mérföldkövek[@Befejezés]"),NETWORKDAYS(P$3,P$3,0)), INDIRECT("Mérföldkövek[@[Humánerő]]"),0),"")</f>
        <v/>
      </c>
      <c r="Q44" s="69" t="str" cm="1">
        <f t="array" aca="1" ref="Q44" ca="1">IFERROR(IF(AND(INDIRECT("Mérföldkövek[@Kezdés]")&lt;=Q$3,Q$3&lt;=INDIRECT("Mérföldkövek[@Befejezés]"),NETWORKDAYS(Q$3,Q$3,0)), INDIRECT("Mérföldkövek[@[Humánerő]]"),0),"")</f>
        <v/>
      </c>
      <c r="R44" s="69" t="str" cm="1">
        <f t="array" aca="1" ref="R44" ca="1">IFERROR(IF(AND(INDIRECT("Mérföldkövek[@Kezdés]")&lt;=R$3,R$3&lt;=INDIRECT("Mérföldkövek[@Befejezés]"),NETWORKDAYS(R$3,R$3,0)), INDIRECT("Mérföldkövek[@[Humánerő]]"),0),"")</f>
        <v/>
      </c>
      <c r="S44" s="69" t="str" cm="1">
        <f t="array" aca="1" ref="S44" ca="1">IFERROR(IF(AND(INDIRECT("Mérföldkövek[@Kezdés]")&lt;=S$3,S$3&lt;=INDIRECT("Mérföldkövek[@Befejezés]"),NETWORKDAYS(S$3,S$3,0)), INDIRECT("Mérföldkövek[@[Humánerő]]"),0),"")</f>
        <v/>
      </c>
      <c r="T44" s="69" t="str" cm="1">
        <f t="array" aca="1" ref="T44" ca="1">IFERROR(IF(AND(INDIRECT("Mérföldkövek[@Kezdés]")&lt;=T$3,T$3&lt;=INDIRECT("Mérföldkövek[@Befejezés]"),NETWORKDAYS(T$3,T$3,0)), INDIRECT("Mérföldkövek[@[Humánerő]]"),0),"")</f>
        <v/>
      </c>
      <c r="U44" s="69" t="str" cm="1">
        <f t="array" aca="1" ref="U44" ca="1">IFERROR(IF(AND(INDIRECT("Mérföldkövek[@Kezdés]")&lt;=U$3,U$3&lt;=INDIRECT("Mérföldkövek[@Befejezés]"),NETWORKDAYS(U$3,U$3,0)), INDIRECT("Mérföldkövek[@[Humánerő]]"),0),"")</f>
        <v/>
      </c>
      <c r="V44" s="69" t="str" cm="1">
        <f t="array" aca="1" ref="V44" ca="1">IFERROR(IF(AND(INDIRECT("Mérföldkövek[@Kezdés]")&lt;=V$3,V$3&lt;=INDIRECT("Mérföldkövek[@Befejezés]"),NETWORKDAYS(V$3,V$3,0)), INDIRECT("Mérföldkövek[@[Humánerő]]"),0),"")</f>
        <v/>
      </c>
      <c r="W44" s="69" t="str" cm="1">
        <f t="array" aca="1" ref="W44" ca="1">IFERROR(IF(AND(INDIRECT("Mérföldkövek[@Kezdés]")&lt;=W$3,W$3&lt;=INDIRECT("Mérföldkövek[@Befejezés]"),NETWORKDAYS(W$3,W$3,0)), INDIRECT("Mérföldkövek[@[Humánerő]]"),0),"")</f>
        <v/>
      </c>
      <c r="X44" s="69" t="str" cm="1">
        <f t="array" aca="1" ref="X44" ca="1">IFERROR(IF(AND(INDIRECT("Mérföldkövek[@Kezdés]")&lt;=X$3,X$3&lt;=INDIRECT("Mérföldkövek[@Befejezés]"),NETWORKDAYS(X$3,X$3,0)), INDIRECT("Mérföldkövek[@[Humánerő]]"),0),"")</f>
        <v/>
      </c>
      <c r="Y44" s="69" t="str" cm="1">
        <f t="array" aca="1" ref="Y44" ca="1">IFERROR(IF(AND(INDIRECT("Mérföldkövek[@Kezdés]")&lt;=Y$3,Y$3&lt;=INDIRECT("Mérföldkövek[@Befejezés]"),NETWORKDAYS(Y$3,Y$3,0)), INDIRECT("Mérföldkövek[@[Humánerő]]"),0),"")</f>
        <v/>
      </c>
      <c r="Z44" s="69" t="str" cm="1">
        <f t="array" aca="1" ref="Z44" ca="1">IFERROR(IF(AND(INDIRECT("Mérföldkövek[@Kezdés]")&lt;=Z$3,Z$3&lt;=INDIRECT("Mérföldkövek[@Befejezés]"),NETWORKDAYS(Z$3,Z$3,0)), INDIRECT("Mérföldkövek[@[Humánerő]]"),0),"")</f>
        <v/>
      </c>
      <c r="AA44" s="69" t="str" cm="1">
        <f t="array" aca="1" ref="AA44" ca="1">IFERROR(IF(AND(INDIRECT("Mérföldkövek[@Kezdés]")&lt;=AA$3,AA$3&lt;=INDIRECT("Mérföldkövek[@Befejezés]"),NETWORKDAYS(AA$3,AA$3,0)), INDIRECT("Mérföldkövek[@[Humánerő]]"),0),"")</f>
        <v/>
      </c>
      <c r="AB44" s="69" t="str" cm="1">
        <f t="array" aca="1" ref="AB44" ca="1">IFERROR(IF(AND(INDIRECT("Mérföldkövek[@Kezdés]")&lt;=AB$3,AB$3&lt;=INDIRECT("Mérföldkövek[@Befejezés]"),NETWORKDAYS(AB$3,AB$3,0)), INDIRECT("Mérföldkövek[@[Humánerő]]"),0),"")</f>
        <v/>
      </c>
      <c r="AC44" s="69" t="str" cm="1">
        <f t="array" aca="1" ref="AC44" ca="1">IFERROR(IF(AND(INDIRECT("Mérföldkövek[@Kezdés]")&lt;=AC$3,AC$3&lt;=INDIRECT("Mérföldkövek[@Befejezés]"),NETWORKDAYS(AC$3,AC$3,0)), INDIRECT("Mérföldkövek[@[Humánerő]]"),0),"")</f>
        <v/>
      </c>
      <c r="AD44" s="69" t="str" cm="1">
        <f t="array" aca="1" ref="AD44" ca="1">IFERROR(IF(AND(INDIRECT("Mérföldkövek[@Kezdés]")&lt;=AD$3,AD$3&lt;=INDIRECT("Mérföldkövek[@Befejezés]"),NETWORKDAYS(AD$3,AD$3,0)), INDIRECT("Mérföldkövek[@[Humánerő]]"),0),"")</f>
        <v/>
      </c>
      <c r="AE44" s="69" t="str" cm="1">
        <f t="array" aca="1" ref="AE44" ca="1">IFERROR(IF(AND(INDIRECT("Mérföldkövek[@Kezdés]")&lt;=AE$3,AE$3&lt;=INDIRECT("Mérföldkövek[@Befejezés]"),NETWORKDAYS(AE$3,AE$3,0)), INDIRECT("Mérföldkövek[@[Humánerő]]"),0),"")</f>
        <v/>
      </c>
      <c r="AF44" s="69" t="str" cm="1">
        <f t="array" aca="1" ref="AF44" ca="1">IFERROR(IF(AND(INDIRECT("Mérföldkövek[@Kezdés]")&lt;=AF$3,AF$3&lt;=INDIRECT("Mérföldkövek[@Befejezés]"),NETWORKDAYS(AF$3,AF$3,0)), INDIRECT("Mérföldkövek[@[Humánerő]]"),0),"")</f>
        <v/>
      </c>
      <c r="AG44" s="69" t="str" cm="1">
        <f t="array" aca="1" ref="AG44" ca="1">IFERROR(IF(AND(INDIRECT("Mérföldkövek[@Kezdés]")&lt;=AG$3,AG$3&lt;=INDIRECT("Mérföldkövek[@Befejezés]"),NETWORKDAYS(AG$3,AG$3,0)), INDIRECT("Mérföldkövek[@[Humánerő]]"),0),"")</f>
        <v/>
      </c>
      <c r="AH44" s="69" t="str" cm="1">
        <f t="array" aca="1" ref="AH44" ca="1">IFERROR(IF(AND(INDIRECT("Mérföldkövek[@Kezdés]")&lt;=AH$3,AH$3&lt;=INDIRECT("Mérföldkövek[@Befejezés]"),NETWORKDAYS(AH$3,AH$3,0)), INDIRECT("Mérföldkövek[@[Humánerő]]"),0),"")</f>
        <v/>
      </c>
      <c r="AI44" s="69" t="str" cm="1">
        <f t="array" aca="1" ref="AI44" ca="1">IFERROR(IF(AND(INDIRECT("Mérföldkövek[@Kezdés]")&lt;=AI$3,AI$3&lt;=INDIRECT("Mérföldkövek[@Befejezés]"),NETWORKDAYS(AI$3,AI$3,0)), INDIRECT("Mérföldkövek[@[Humánerő]]"),0),"")</f>
        <v/>
      </c>
      <c r="AJ44" s="69" t="str" cm="1">
        <f t="array" aca="1" ref="AJ44" ca="1">IFERROR(IF(AND(INDIRECT("Mérföldkövek[@Kezdés]")&lt;=AJ$3,AJ$3&lt;=INDIRECT("Mérföldkövek[@Befejezés]"),NETWORKDAYS(AJ$3,AJ$3,0)), INDIRECT("Mérföldkövek[@[Humánerő]]"),0),"")</f>
        <v/>
      </c>
      <c r="AK44" s="69" t="str" cm="1">
        <f t="array" aca="1" ref="AK44" ca="1">IFERROR(IF(AND(INDIRECT("Mérföldkövek[@Kezdés]")&lt;=AK$3,AK$3&lt;=INDIRECT("Mérföldkövek[@Befejezés]"),NETWORKDAYS(AK$3,AK$3,0)), INDIRECT("Mérföldkövek[@[Humánerő]]"),0),"")</f>
        <v/>
      </c>
      <c r="AL44" s="69" t="str" cm="1">
        <f t="array" aca="1" ref="AL44" ca="1">IFERROR(IF(AND(INDIRECT("Mérföldkövek[@Kezdés]")&lt;=AL$3,AL$3&lt;=INDIRECT("Mérföldkövek[@Befejezés]"),NETWORKDAYS(AL$3,AL$3,0)), INDIRECT("Mérföldkövek[@[Humánerő]]"),0),"")</f>
        <v/>
      </c>
      <c r="AM44" s="69" t="str" cm="1">
        <f t="array" aca="1" ref="AM44" ca="1">IFERROR(IF(AND(INDIRECT("Mérföldkövek[@Kezdés]")&lt;=AM$3,AM$3&lt;=INDIRECT("Mérföldkövek[@Befejezés]"),NETWORKDAYS(AM$3,AM$3,0)), INDIRECT("Mérföldkövek[@[Humánerő]]"),0),"")</f>
        <v/>
      </c>
      <c r="AN44" s="69" t="str" cm="1">
        <f t="array" aca="1" ref="AN44" ca="1">IFERROR(IF(AND(INDIRECT("Mérföldkövek[@Kezdés]")&lt;=AN$3,AN$3&lt;=INDIRECT("Mérföldkövek[@Befejezés]"),NETWORKDAYS(AN$3,AN$3,0)), INDIRECT("Mérföldkövek[@[Humánerő]]"),0),"")</f>
        <v/>
      </c>
      <c r="AO44" s="69" t="str" cm="1">
        <f t="array" aca="1" ref="AO44" ca="1">IFERROR(IF(AND(INDIRECT("Mérföldkövek[@Kezdés]")&lt;=AO$3,AO$3&lt;=INDIRECT("Mérföldkövek[@Befejezés]"),NETWORKDAYS(AO$3,AO$3,0)), INDIRECT("Mérföldkövek[@[Humánerő]]"),0),"")</f>
        <v/>
      </c>
      <c r="AP44" s="69" t="str" cm="1">
        <f t="array" aca="1" ref="AP44" ca="1">IFERROR(IF(AND(INDIRECT("Mérföldkövek[@Kezdés]")&lt;=AP$3,AP$3&lt;=INDIRECT("Mérföldkövek[@Befejezés]"),NETWORKDAYS(AP$3,AP$3,0)), INDIRECT("Mérföldkövek[@[Humánerő]]"),0),"")</f>
        <v/>
      </c>
      <c r="AQ44" s="69" t="str" cm="1">
        <f t="array" aca="1" ref="AQ44" ca="1">IFERROR(IF(AND(INDIRECT("Mérföldkövek[@Kezdés]")&lt;=AQ$3,AQ$3&lt;=INDIRECT("Mérföldkövek[@Befejezés]"),NETWORKDAYS(AQ$3,AQ$3,0)), INDIRECT("Mérföldkövek[@[Humánerő]]"),0),"")</f>
        <v/>
      </c>
      <c r="AR44" s="69" t="str" cm="1">
        <f t="array" aca="1" ref="AR44" ca="1">IFERROR(IF(AND(INDIRECT("Mérföldkövek[@Kezdés]")&lt;=AR$3,AR$3&lt;=INDIRECT("Mérföldkövek[@Befejezés]"),NETWORKDAYS(AR$3,AR$3,0)), INDIRECT("Mérföldkövek[@[Humánerő]]"),0),"")</f>
        <v/>
      </c>
      <c r="AS44" s="69" t="str" cm="1">
        <f t="array" aca="1" ref="AS44" ca="1">IFERROR(IF(AND(INDIRECT("Mérföldkövek[@Kezdés]")&lt;=AS$3,AS$3&lt;=INDIRECT("Mérföldkövek[@Befejezés]"),NETWORKDAYS(AS$3,AS$3,0)), INDIRECT("Mérföldkövek[@[Humánerő]]"),0),"")</f>
        <v/>
      </c>
      <c r="AT44" s="69" t="str" cm="1">
        <f t="array" aca="1" ref="AT44" ca="1">IFERROR(IF(AND(INDIRECT("Mérföldkövek[@Kezdés]")&lt;=AT$3,AT$3&lt;=INDIRECT("Mérföldkövek[@Befejezés]"),NETWORKDAYS(AT$3,AT$3,0)), INDIRECT("Mérföldkövek[@[Humánerő]]"),0),"")</f>
        <v/>
      </c>
      <c r="AU44" s="69" t="str" cm="1">
        <f t="array" aca="1" ref="AU44" ca="1">IFERROR(IF(AND(INDIRECT("Mérföldkövek[@Kezdés]")&lt;=AU$3,AU$3&lt;=INDIRECT("Mérföldkövek[@Befejezés]"),NETWORKDAYS(AU$3,AU$3,0)), INDIRECT("Mérföldkövek[@[Humánerő]]"),0),"")</f>
        <v/>
      </c>
      <c r="AV44" s="69" t="str" cm="1">
        <f t="array" aca="1" ref="AV44" ca="1">IFERROR(IF(AND(INDIRECT("Mérföldkövek[@Kezdés]")&lt;=AV$3,AV$3&lt;=INDIRECT("Mérföldkövek[@Befejezés]"),NETWORKDAYS(AV$3,AV$3,0)), INDIRECT("Mérföldkövek[@[Humánerő]]"),0),"")</f>
        <v/>
      </c>
      <c r="AW44" s="69" t="str" cm="1">
        <f t="array" aca="1" ref="AW44" ca="1">IFERROR(IF(AND(INDIRECT("Mérföldkövek[@Kezdés]")&lt;=AW$3,AW$3&lt;=INDIRECT("Mérföldkövek[@Befejezés]"),NETWORKDAYS(AW$3,AW$3,0)), INDIRECT("Mérföldkövek[@[Humánerő]]"),0),"")</f>
        <v/>
      </c>
      <c r="AX44" s="69" t="str" cm="1">
        <f t="array" aca="1" ref="AX44" ca="1">IFERROR(IF(AND(INDIRECT("Mérföldkövek[@Kezdés]")&lt;=AX$3,AX$3&lt;=INDIRECT("Mérföldkövek[@Befejezés]"),NETWORKDAYS(AX$3,AX$3,0)), INDIRECT("Mérföldkövek[@[Humánerő]]"),0),"")</f>
        <v/>
      </c>
      <c r="AY44" s="69" t="str" cm="1">
        <f t="array" aca="1" ref="AY44" ca="1">IFERROR(IF(AND(INDIRECT("Mérföldkövek[@Kezdés]")&lt;=AY$3,AY$3&lt;=INDIRECT("Mérföldkövek[@Befejezés]"),NETWORKDAYS(AY$3,AY$3,0)), INDIRECT("Mérföldkövek[@[Humánerő]]"),0),"")</f>
        <v/>
      </c>
      <c r="AZ44" s="69" t="str" cm="1">
        <f t="array" aca="1" ref="AZ44" ca="1">IFERROR(IF(AND(INDIRECT("Mérföldkövek[@Kezdés]")&lt;=AZ$3,AZ$3&lt;=INDIRECT("Mérföldkövek[@Befejezés]"),NETWORKDAYS(AZ$3,AZ$3,0)), INDIRECT("Mérföldkövek[@[Humánerő]]"),0),"")</f>
        <v/>
      </c>
      <c r="BA44" s="69" t="str" cm="1">
        <f t="array" aca="1" ref="BA44" ca="1">IFERROR(IF(AND(INDIRECT("Mérföldkövek[@Kezdés]")&lt;=BA$3,BA$3&lt;=INDIRECT("Mérföldkövek[@Befejezés]"),NETWORKDAYS(BA$3,BA$3,0)), INDIRECT("Mérföldkövek[@[Humánerő]]"),0),"")</f>
        <v/>
      </c>
    </row>
    <row r="45" spans="1:53" x14ac:dyDescent="0.3">
      <c r="A45" s="78" t="str">
        <f>IFERROR(Mérföldkövek[[#This Row],[Feladat ID]],"")</f>
        <v>-</v>
      </c>
      <c r="B45" s="70" t="str">
        <f>IFERROR(Mérföldkövek[[#This Row],[Feladat leírás]],"")</f>
        <v/>
      </c>
      <c r="C45" s="71" t="str">
        <f ca="1">IFERROR(Mérföldkövek[[#This Row],[Kezdés]],"")</f>
        <v/>
      </c>
      <c r="D45" s="71" t="str">
        <f ca="1">IFERROR(Mérföldkövek[[#This Row],[Befejezés]],"")</f>
        <v/>
      </c>
      <c r="E45" s="70" t="str">
        <f>IFERROR(Mérföldkövek[[#This Row],[Kockázat]],"")</f>
        <v/>
      </c>
      <c r="F45" s="70" t="str">
        <f>IFERROR(Mérföldkövek[[#This Row],[Részleg 02]],"")</f>
        <v/>
      </c>
      <c r="G45" s="70" t="str">
        <f>IFERROR(Mérföldkövek[[#This Row],[Részleg 01]],"")</f>
        <v/>
      </c>
      <c r="H45" s="82" t="str">
        <f>IFERROR(Mérföldkövek[[#This Row],[Volumen]],"")</f>
        <v/>
      </c>
      <c r="I45" s="70" t="str">
        <f>IFERROR(Mérföldkövek[[#This Row],[Humánerő]],"")</f>
        <v/>
      </c>
      <c r="J45" s="80" t="str">
        <f>IFERROR(Mérföldkövek[[#This Row],[Egység idő]],"")</f>
        <v/>
      </c>
      <c r="K45" s="80">
        <f>IFERROR(Mérföldkövek[[#This Row],[Tervezett Munkaidő]],"")</f>
        <v>0</v>
      </c>
      <c r="L45" s="69" t="str" cm="1">
        <f t="array" aca="1" ref="L45" ca="1">IFERROR(IF(AND(INDIRECT("Mérföldkövek[@Kezdés]")&lt;=L$3,L$3&lt;=INDIRECT("Mérföldkövek[@Befejezés]"),NETWORKDAYS(L$3,L$3,0)), INDIRECT("Mérföldkövek[@[Humánerő]]"),0),"")</f>
        <v/>
      </c>
      <c r="M45" s="69" t="str" cm="1">
        <f t="array" aca="1" ref="M45" ca="1">IFERROR(IF(AND(INDIRECT("Mérföldkövek[@Kezdés]")&lt;=M$3,M$3&lt;=INDIRECT("Mérföldkövek[@Befejezés]"),NETWORKDAYS(M$3,M$3,0)), INDIRECT("Mérföldkövek[@[Humánerő]]"),0),"")</f>
        <v/>
      </c>
      <c r="N45" s="69" t="str" cm="1">
        <f t="array" aca="1" ref="N45" ca="1">IFERROR(IF(AND(INDIRECT("Mérföldkövek[@Kezdés]")&lt;=N$3,N$3&lt;=INDIRECT("Mérföldkövek[@Befejezés]"),NETWORKDAYS(N$3,N$3,0)), INDIRECT("Mérföldkövek[@[Humánerő]]"),0),"")</f>
        <v/>
      </c>
      <c r="O45" s="69" t="str" cm="1">
        <f t="array" aca="1" ref="O45" ca="1">IFERROR(IF(AND(INDIRECT("Mérföldkövek[@Kezdés]")&lt;=O$3,O$3&lt;=INDIRECT("Mérföldkövek[@Befejezés]"),NETWORKDAYS(O$3,O$3,0)), INDIRECT("Mérföldkövek[@[Humánerő]]"),0),"")</f>
        <v/>
      </c>
      <c r="P45" s="69" t="str" cm="1">
        <f t="array" aca="1" ref="P45" ca="1">IFERROR(IF(AND(INDIRECT("Mérföldkövek[@Kezdés]")&lt;=P$3,P$3&lt;=INDIRECT("Mérföldkövek[@Befejezés]"),NETWORKDAYS(P$3,P$3,0)), INDIRECT("Mérföldkövek[@[Humánerő]]"),0),"")</f>
        <v/>
      </c>
      <c r="Q45" s="69" t="str" cm="1">
        <f t="array" aca="1" ref="Q45" ca="1">IFERROR(IF(AND(INDIRECT("Mérföldkövek[@Kezdés]")&lt;=Q$3,Q$3&lt;=INDIRECT("Mérföldkövek[@Befejezés]"),NETWORKDAYS(Q$3,Q$3,0)), INDIRECT("Mérföldkövek[@[Humánerő]]"),0),"")</f>
        <v/>
      </c>
      <c r="R45" s="69" t="str" cm="1">
        <f t="array" aca="1" ref="R45" ca="1">IFERROR(IF(AND(INDIRECT("Mérföldkövek[@Kezdés]")&lt;=R$3,R$3&lt;=INDIRECT("Mérföldkövek[@Befejezés]"),NETWORKDAYS(R$3,R$3,0)), INDIRECT("Mérföldkövek[@[Humánerő]]"),0),"")</f>
        <v/>
      </c>
      <c r="S45" s="69" t="str" cm="1">
        <f t="array" aca="1" ref="S45" ca="1">IFERROR(IF(AND(INDIRECT("Mérföldkövek[@Kezdés]")&lt;=S$3,S$3&lt;=INDIRECT("Mérföldkövek[@Befejezés]"),NETWORKDAYS(S$3,S$3,0)), INDIRECT("Mérföldkövek[@[Humánerő]]"),0),"")</f>
        <v/>
      </c>
      <c r="T45" s="69" t="str" cm="1">
        <f t="array" aca="1" ref="T45" ca="1">IFERROR(IF(AND(INDIRECT("Mérföldkövek[@Kezdés]")&lt;=T$3,T$3&lt;=INDIRECT("Mérföldkövek[@Befejezés]"),NETWORKDAYS(T$3,T$3,0)), INDIRECT("Mérföldkövek[@[Humánerő]]"),0),"")</f>
        <v/>
      </c>
      <c r="U45" s="69" t="str" cm="1">
        <f t="array" aca="1" ref="U45" ca="1">IFERROR(IF(AND(INDIRECT("Mérföldkövek[@Kezdés]")&lt;=U$3,U$3&lt;=INDIRECT("Mérföldkövek[@Befejezés]"),NETWORKDAYS(U$3,U$3,0)), INDIRECT("Mérföldkövek[@[Humánerő]]"),0),"")</f>
        <v/>
      </c>
      <c r="V45" s="69" t="str" cm="1">
        <f t="array" aca="1" ref="V45" ca="1">IFERROR(IF(AND(INDIRECT("Mérföldkövek[@Kezdés]")&lt;=V$3,V$3&lt;=INDIRECT("Mérföldkövek[@Befejezés]"),NETWORKDAYS(V$3,V$3,0)), INDIRECT("Mérföldkövek[@[Humánerő]]"),0),"")</f>
        <v/>
      </c>
      <c r="W45" s="69" t="str" cm="1">
        <f t="array" aca="1" ref="W45" ca="1">IFERROR(IF(AND(INDIRECT("Mérföldkövek[@Kezdés]")&lt;=W$3,W$3&lt;=INDIRECT("Mérföldkövek[@Befejezés]"),NETWORKDAYS(W$3,W$3,0)), INDIRECT("Mérföldkövek[@[Humánerő]]"),0),"")</f>
        <v/>
      </c>
      <c r="X45" s="69" t="str" cm="1">
        <f t="array" aca="1" ref="X45" ca="1">IFERROR(IF(AND(INDIRECT("Mérföldkövek[@Kezdés]")&lt;=X$3,X$3&lt;=INDIRECT("Mérföldkövek[@Befejezés]"),NETWORKDAYS(X$3,X$3,0)), INDIRECT("Mérföldkövek[@[Humánerő]]"),0),"")</f>
        <v/>
      </c>
      <c r="Y45" s="69" t="str" cm="1">
        <f t="array" aca="1" ref="Y45" ca="1">IFERROR(IF(AND(INDIRECT("Mérföldkövek[@Kezdés]")&lt;=Y$3,Y$3&lt;=INDIRECT("Mérföldkövek[@Befejezés]"),NETWORKDAYS(Y$3,Y$3,0)), INDIRECT("Mérföldkövek[@[Humánerő]]"),0),"")</f>
        <v/>
      </c>
      <c r="Z45" s="69" t="str" cm="1">
        <f t="array" aca="1" ref="Z45" ca="1">IFERROR(IF(AND(INDIRECT("Mérföldkövek[@Kezdés]")&lt;=Z$3,Z$3&lt;=INDIRECT("Mérföldkövek[@Befejezés]"),NETWORKDAYS(Z$3,Z$3,0)), INDIRECT("Mérföldkövek[@[Humánerő]]"),0),"")</f>
        <v/>
      </c>
      <c r="AA45" s="69" t="str" cm="1">
        <f t="array" aca="1" ref="AA45" ca="1">IFERROR(IF(AND(INDIRECT("Mérföldkövek[@Kezdés]")&lt;=AA$3,AA$3&lt;=INDIRECT("Mérföldkövek[@Befejezés]"),NETWORKDAYS(AA$3,AA$3,0)), INDIRECT("Mérföldkövek[@[Humánerő]]"),0),"")</f>
        <v/>
      </c>
      <c r="AB45" s="69" t="str" cm="1">
        <f t="array" aca="1" ref="AB45" ca="1">IFERROR(IF(AND(INDIRECT("Mérföldkövek[@Kezdés]")&lt;=AB$3,AB$3&lt;=INDIRECT("Mérföldkövek[@Befejezés]"),NETWORKDAYS(AB$3,AB$3,0)), INDIRECT("Mérföldkövek[@[Humánerő]]"),0),"")</f>
        <v/>
      </c>
      <c r="AC45" s="69" t="str" cm="1">
        <f t="array" aca="1" ref="AC45" ca="1">IFERROR(IF(AND(INDIRECT("Mérföldkövek[@Kezdés]")&lt;=AC$3,AC$3&lt;=INDIRECT("Mérföldkövek[@Befejezés]"),NETWORKDAYS(AC$3,AC$3,0)), INDIRECT("Mérföldkövek[@[Humánerő]]"),0),"")</f>
        <v/>
      </c>
      <c r="AD45" s="69" t="str" cm="1">
        <f t="array" aca="1" ref="AD45" ca="1">IFERROR(IF(AND(INDIRECT("Mérföldkövek[@Kezdés]")&lt;=AD$3,AD$3&lt;=INDIRECT("Mérföldkövek[@Befejezés]"),NETWORKDAYS(AD$3,AD$3,0)), INDIRECT("Mérföldkövek[@[Humánerő]]"),0),"")</f>
        <v/>
      </c>
      <c r="AE45" s="69" t="str" cm="1">
        <f t="array" aca="1" ref="AE45" ca="1">IFERROR(IF(AND(INDIRECT("Mérföldkövek[@Kezdés]")&lt;=AE$3,AE$3&lt;=INDIRECT("Mérföldkövek[@Befejezés]"),NETWORKDAYS(AE$3,AE$3,0)), INDIRECT("Mérföldkövek[@[Humánerő]]"),0),"")</f>
        <v/>
      </c>
      <c r="AF45" s="69" t="str" cm="1">
        <f t="array" aca="1" ref="AF45" ca="1">IFERROR(IF(AND(INDIRECT("Mérföldkövek[@Kezdés]")&lt;=AF$3,AF$3&lt;=INDIRECT("Mérföldkövek[@Befejezés]"),NETWORKDAYS(AF$3,AF$3,0)), INDIRECT("Mérföldkövek[@[Humánerő]]"),0),"")</f>
        <v/>
      </c>
      <c r="AG45" s="69" t="str" cm="1">
        <f t="array" aca="1" ref="AG45" ca="1">IFERROR(IF(AND(INDIRECT("Mérföldkövek[@Kezdés]")&lt;=AG$3,AG$3&lt;=INDIRECT("Mérföldkövek[@Befejezés]"),NETWORKDAYS(AG$3,AG$3,0)), INDIRECT("Mérföldkövek[@[Humánerő]]"),0),"")</f>
        <v/>
      </c>
      <c r="AH45" s="69" t="str" cm="1">
        <f t="array" aca="1" ref="AH45" ca="1">IFERROR(IF(AND(INDIRECT("Mérföldkövek[@Kezdés]")&lt;=AH$3,AH$3&lt;=INDIRECT("Mérföldkövek[@Befejezés]"),NETWORKDAYS(AH$3,AH$3,0)), INDIRECT("Mérföldkövek[@[Humánerő]]"),0),"")</f>
        <v/>
      </c>
      <c r="AI45" s="69" t="str" cm="1">
        <f t="array" aca="1" ref="AI45" ca="1">IFERROR(IF(AND(INDIRECT("Mérföldkövek[@Kezdés]")&lt;=AI$3,AI$3&lt;=INDIRECT("Mérföldkövek[@Befejezés]"),NETWORKDAYS(AI$3,AI$3,0)), INDIRECT("Mérföldkövek[@[Humánerő]]"),0),"")</f>
        <v/>
      </c>
      <c r="AJ45" s="69" t="str" cm="1">
        <f t="array" aca="1" ref="AJ45" ca="1">IFERROR(IF(AND(INDIRECT("Mérföldkövek[@Kezdés]")&lt;=AJ$3,AJ$3&lt;=INDIRECT("Mérföldkövek[@Befejezés]"),NETWORKDAYS(AJ$3,AJ$3,0)), INDIRECT("Mérföldkövek[@[Humánerő]]"),0),"")</f>
        <v/>
      </c>
      <c r="AK45" s="69" t="str" cm="1">
        <f t="array" aca="1" ref="AK45" ca="1">IFERROR(IF(AND(INDIRECT("Mérföldkövek[@Kezdés]")&lt;=AK$3,AK$3&lt;=INDIRECT("Mérföldkövek[@Befejezés]"),NETWORKDAYS(AK$3,AK$3,0)), INDIRECT("Mérföldkövek[@[Humánerő]]"),0),"")</f>
        <v/>
      </c>
      <c r="AL45" s="69" t="str" cm="1">
        <f t="array" aca="1" ref="AL45" ca="1">IFERROR(IF(AND(INDIRECT("Mérföldkövek[@Kezdés]")&lt;=AL$3,AL$3&lt;=INDIRECT("Mérföldkövek[@Befejezés]"),NETWORKDAYS(AL$3,AL$3,0)), INDIRECT("Mérföldkövek[@[Humánerő]]"),0),"")</f>
        <v/>
      </c>
      <c r="AM45" s="69" t="str" cm="1">
        <f t="array" aca="1" ref="AM45" ca="1">IFERROR(IF(AND(INDIRECT("Mérföldkövek[@Kezdés]")&lt;=AM$3,AM$3&lt;=INDIRECT("Mérföldkövek[@Befejezés]"),NETWORKDAYS(AM$3,AM$3,0)), INDIRECT("Mérföldkövek[@[Humánerő]]"),0),"")</f>
        <v/>
      </c>
      <c r="AN45" s="69" t="str" cm="1">
        <f t="array" aca="1" ref="AN45" ca="1">IFERROR(IF(AND(INDIRECT("Mérföldkövek[@Kezdés]")&lt;=AN$3,AN$3&lt;=INDIRECT("Mérföldkövek[@Befejezés]"),NETWORKDAYS(AN$3,AN$3,0)), INDIRECT("Mérföldkövek[@[Humánerő]]"),0),"")</f>
        <v/>
      </c>
      <c r="AO45" s="69" t="str" cm="1">
        <f t="array" aca="1" ref="AO45" ca="1">IFERROR(IF(AND(INDIRECT("Mérföldkövek[@Kezdés]")&lt;=AO$3,AO$3&lt;=INDIRECT("Mérföldkövek[@Befejezés]"),NETWORKDAYS(AO$3,AO$3,0)), INDIRECT("Mérföldkövek[@[Humánerő]]"),0),"")</f>
        <v/>
      </c>
      <c r="AP45" s="69" t="str" cm="1">
        <f t="array" aca="1" ref="AP45" ca="1">IFERROR(IF(AND(INDIRECT("Mérföldkövek[@Kezdés]")&lt;=AP$3,AP$3&lt;=INDIRECT("Mérföldkövek[@Befejezés]"),NETWORKDAYS(AP$3,AP$3,0)), INDIRECT("Mérföldkövek[@[Humánerő]]"),0),"")</f>
        <v/>
      </c>
      <c r="AQ45" s="69" t="str" cm="1">
        <f t="array" aca="1" ref="AQ45" ca="1">IFERROR(IF(AND(INDIRECT("Mérföldkövek[@Kezdés]")&lt;=AQ$3,AQ$3&lt;=INDIRECT("Mérföldkövek[@Befejezés]"),NETWORKDAYS(AQ$3,AQ$3,0)), INDIRECT("Mérföldkövek[@[Humánerő]]"),0),"")</f>
        <v/>
      </c>
      <c r="AR45" s="69" t="str" cm="1">
        <f t="array" aca="1" ref="AR45" ca="1">IFERROR(IF(AND(INDIRECT("Mérföldkövek[@Kezdés]")&lt;=AR$3,AR$3&lt;=INDIRECT("Mérföldkövek[@Befejezés]"),NETWORKDAYS(AR$3,AR$3,0)), INDIRECT("Mérföldkövek[@[Humánerő]]"),0),"")</f>
        <v/>
      </c>
      <c r="AS45" s="69" t="str" cm="1">
        <f t="array" aca="1" ref="AS45" ca="1">IFERROR(IF(AND(INDIRECT("Mérföldkövek[@Kezdés]")&lt;=AS$3,AS$3&lt;=INDIRECT("Mérföldkövek[@Befejezés]"),NETWORKDAYS(AS$3,AS$3,0)), INDIRECT("Mérföldkövek[@[Humánerő]]"),0),"")</f>
        <v/>
      </c>
      <c r="AT45" s="69" t="str" cm="1">
        <f t="array" aca="1" ref="AT45" ca="1">IFERROR(IF(AND(INDIRECT("Mérföldkövek[@Kezdés]")&lt;=AT$3,AT$3&lt;=INDIRECT("Mérföldkövek[@Befejezés]"),NETWORKDAYS(AT$3,AT$3,0)), INDIRECT("Mérföldkövek[@[Humánerő]]"),0),"")</f>
        <v/>
      </c>
      <c r="AU45" s="69" t="str" cm="1">
        <f t="array" aca="1" ref="AU45" ca="1">IFERROR(IF(AND(INDIRECT("Mérföldkövek[@Kezdés]")&lt;=AU$3,AU$3&lt;=INDIRECT("Mérföldkövek[@Befejezés]"),NETWORKDAYS(AU$3,AU$3,0)), INDIRECT("Mérföldkövek[@[Humánerő]]"),0),"")</f>
        <v/>
      </c>
      <c r="AV45" s="69" t="str" cm="1">
        <f t="array" aca="1" ref="AV45" ca="1">IFERROR(IF(AND(INDIRECT("Mérföldkövek[@Kezdés]")&lt;=AV$3,AV$3&lt;=INDIRECT("Mérföldkövek[@Befejezés]"),NETWORKDAYS(AV$3,AV$3,0)), INDIRECT("Mérföldkövek[@[Humánerő]]"),0),"")</f>
        <v/>
      </c>
      <c r="AW45" s="69" t="str" cm="1">
        <f t="array" aca="1" ref="AW45" ca="1">IFERROR(IF(AND(INDIRECT("Mérföldkövek[@Kezdés]")&lt;=AW$3,AW$3&lt;=INDIRECT("Mérföldkövek[@Befejezés]"),NETWORKDAYS(AW$3,AW$3,0)), INDIRECT("Mérföldkövek[@[Humánerő]]"),0),"")</f>
        <v/>
      </c>
      <c r="AX45" s="69" t="str" cm="1">
        <f t="array" aca="1" ref="AX45" ca="1">IFERROR(IF(AND(INDIRECT("Mérföldkövek[@Kezdés]")&lt;=AX$3,AX$3&lt;=INDIRECT("Mérföldkövek[@Befejezés]"),NETWORKDAYS(AX$3,AX$3,0)), INDIRECT("Mérföldkövek[@[Humánerő]]"),0),"")</f>
        <v/>
      </c>
      <c r="AY45" s="69" t="str" cm="1">
        <f t="array" aca="1" ref="AY45" ca="1">IFERROR(IF(AND(INDIRECT("Mérföldkövek[@Kezdés]")&lt;=AY$3,AY$3&lt;=INDIRECT("Mérföldkövek[@Befejezés]"),NETWORKDAYS(AY$3,AY$3,0)), INDIRECT("Mérföldkövek[@[Humánerő]]"),0),"")</f>
        <v/>
      </c>
      <c r="AZ45" s="69" t="str" cm="1">
        <f t="array" aca="1" ref="AZ45" ca="1">IFERROR(IF(AND(INDIRECT("Mérföldkövek[@Kezdés]")&lt;=AZ$3,AZ$3&lt;=INDIRECT("Mérföldkövek[@Befejezés]"),NETWORKDAYS(AZ$3,AZ$3,0)), INDIRECT("Mérföldkövek[@[Humánerő]]"),0),"")</f>
        <v/>
      </c>
      <c r="BA45" s="69" t="str" cm="1">
        <f t="array" aca="1" ref="BA45" ca="1">IFERROR(IF(AND(INDIRECT("Mérföldkövek[@Kezdés]")&lt;=BA$3,BA$3&lt;=INDIRECT("Mérföldkövek[@Befejezés]"),NETWORKDAYS(BA$3,BA$3,0)), INDIRECT("Mérföldkövek[@[Humánerő]]"),0),"")</f>
        <v/>
      </c>
    </row>
    <row r="46" spans="1:53" x14ac:dyDescent="0.3">
      <c r="A46" s="78" t="str">
        <f>IFERROR(Mérföldkövek[[#This Row],[Feladat ID]],"")</f>
        <v>-</v>
      </c>
      <c r="B46" s="70" t="str">
        <f>IFERROR(Mérföldkövek[[#This Row],[Feladat leírás]],"")</f>
        <v/>
      </c>
      <c r="C46" s="71" t="str">
        <f ca="1">IFERROR(Mérföldkövek[[#This Row],[Kezdés]],"")</f>
        <v/>
      </c>
      <c r="D46" s="71" t="str">
        <f ca="1">IFERROR(Mérföldkövek[[#This Row],[Befejezés]],"")</f>
        <v/>
      </c>
      <c r="E46" s="70" t="str">
        <f>IFERROR(Mérföldkövek[[#This Row],[Kockázat]],"")</f>
        <v/>
      </c>
      <c r="F46" s="70" t="str">
        <f>IFERROR(Mérföldkövek[[#This Row],[Részleg 02]],"")</f>
        <v/>
      </c>
      <c r="G46" s="70" t="str">
        <f>IFERROR(Mérföldkövek[[#This Row],[Részleg 01]],"")</f>
        <v/>
      </c>
      <c r="H46" s="82" t="str">
        <f>IFERROR(Mérföldkövek[[#This Row],[Volumen]],"")</f>
        <v/>
      </c>
      <c r="I46" s="70" t="str">
        <f>IFERROR(Mérföldkövek[[#This Row],[Humánerő]],"")</f>
        <v/>
      </c>
      <c r="J46" s="80" t="str">
        <f>IFERROR(Mérföldkövek[[#This Row],[Egység idő]],"")</f>
        <v/>
      </c>
      <c r="K46" s="80">
        <f>IFERROR(Mérföldkövek[[#This Row],[Tervezett Munkaidő]],"")</f>
        <v>0</v>
      </c>
      <c r="L46" s="69" t="str" cm="1">
        <f t="array" aca="1" ref="L46" ca="1">IFERROR(IF(AND(INDIRECT("Mérföldkövek[@Kezdés]")&lt;=L$3,L$3&lt;=INDIRECT("Mérföldkövek[@Befejezés]"),NETWORKDAYS(L$3,L$3,0)), INDIRECT("Mérföldkövek[@[Humánerő]]"),0),"")</f>
        <v/>
      </c>
      <c r="M46" s="69" t="str" cm="1">
        <f t="array" aca="1" ref="M46" ca="1">IFERROR(IF(AND(INDIRECT("Mérföldkövek[@Kezdés]")&lt;=M$3,M$3&lt;=INDIRECT("Mérföldkövek[@Befejezés]"),NETWORKDAYS(M$3,M$3,0)), INDIRECT("Mérföldkövek[@[Humánerő]]"),0),"")</f>
        <v/>
      </c>
      <c r="N46" s="69" t="str" cm="1">
        <f t="array" aca="1" ref="N46" ca="1">IFERROR(IF(AND(INDIRECT("Mérföldkövek[@Kezdés]")&lt;=N$3,N$3&lt;=INDIRECT("Mérföldkövek[@Befejezés]"),NETWORKDAYS(N$3,N$3,0)), INDIRECT("Mérföldkövek[@[Humánerő]]"),0),"")</f>
        <v/>
      </c>
      <c r="O46" s="69" t="str" cm="1">
        <f t="array" aca="1" ref="O46" ca="1">IFERROR(IF(AND(INDIRECT("Mérföldkövek[@Kezdés]")&lt;=O$3,O$3&lt;=INDIRECT("Mérföldkövek[@Befejezés]"),NETWORKDAYS(O$3,O$3,0)), INDIRECT("Mérföldkövek[@[Humánerő]]"),0),"")</f>
        <v/>
      </c>
      <c r="P46" s="69" t="str" cm="1">
        <f t="array" aca="1" ref="P46" ca="1">IFERROR(IF(AND(INDIRECT("Mérföldkövek[@Kezdés]")&lt;=P$3,P$3&lt;=INDIRECT("Mérföldkövek[@Befejezés]"),NETWORKDAYS(P$3,P$3,0)), INDIRECT("Mérföldkövek[@[Humánerő]]"),0),"")</f>
        <v/>
      </c>
      <c r="Q46" s="69" t="str" cm="1">
        <f t="array" aca="1" ref="Q46" ca="1">IFERROR(IF(AND(INDIRECT("Mérföldkövek[@Kezdés]")&lt;=Q$3,Q$3&lt;=INDIRECT("Mérföldkövek[@Befejezés]"),NETWORKDAYS(Q$3,Q$3,0)), INDIRECT("Mérföldkövek[@[Humánerő]]"),0),"")</f>
        <v/>
      </c>
      <c r="R46" s="69" t="str" cm="1">
        <f t="array" aca="1" ref="R46" ca="1">IFERROR(IF(AND(INDIRECT("Mérföldkövek[@Kezdés]")&lt;=R$3,R$3&lt;=INDIRECT("Mérföldkövek[@Befejezés]"),NETWORKDAYS(R$3,R$3,0)), INDIRECT("Mérföldkövek[@[Humánerő]]"),0),"")</f>
        <v/>
      </c>
      <c r="S46" s="69" t="str" cm="1">
        <f t="array" aca="1" ref="S46" ca="1">IFERROR(IF(AND(INDIRECT("Mérföldkövek[@Kezdés]")&lt;=S$3,S$3&lt;=INDIRECT("Mérföldkövek[@Befejezés]"),NETWORKDAYS(S$3,S$3,0)), INDIRECT("Mérföldkövek[@[Humánerő]]"),0),"")</f>
        <v/>
      </c>
      <c r="T46" s="69" t="str" cm="1">
        <f t="array" aca="1" ref="T46" ca="1">IFERROR(IF(AND(INDIRECT("Mérföldkövek[@Kezdés]")&lt;=T$3,T$3&lt;=INDIRECT("Mérföldkövek[@Befejezés]"),NETWORKDAYS(T$3,T$3,0)), INDIRECT("Mérföldkövek[@[Humánerő]]"),0),"")</f>
        <v/>
      </c>
      <c r="U46" s="69" t="str" cm="1">
        <f t="array" aca="1" ref="U46" ca="1">IFERROR(IF(AND(INDIRECT("Mérföldkövek[@Kezdés]")&lt;=U$3,U$3&lt;=INDIRECT("Mérföldkövek[@Befejezés]"),NETWORKDAYS(U$3,U$3,0)), INDIRECT("Mérföldkövek[@[Humánerő]]"),0),"")</f>
        <v/>
      </c>
      <c r="V46" s="69" t="str" cm="1">
        <f t="array" aca="1" ref="V46" ca="1">IFERROR(IF(AND(INDIRECT("Mérföldkövek[@Kezdés]")&lt;=V$3,V$3&lt;=INDIRECT("Mérföldkövek[@Befejezés]"),NETWORKDAYS(V$3,V$3,0)), INDIRECT("Mérföldkövek[@[Humánerő]]"),0),"")</f>
        <v/>
      </c>
      <c r="W46" s="69" t="str" cm="1">
        <f t="array" aca="1" ref="W46" ca="1">IFERROR(IF(AND(INDIRECT("Mérföldkövek[@Kezdés]")&lt;=W$3,W$3&lt;=INDIRECT("Mérföldkövek[@Befejezés]"),NETWORKDAYS(W$3,W$3,0)), INDIRECT("Mérföldkövek[@[Humánerő]]"),0),"")</f>
        <v/>
      </c>
      <c r="X46" s="69" t="str" cm="1">
        <f t="array" aca="1" ref="X46" ca="1">IFERROR(IF(AND(INDIRECT("Mérföldkövek[@Kezdés]")&lt;=X$3,X$3&lt;=INDIRECT("Mérföldkövek[@Befejezés]"),NETWORKDAYS(X$3,X$3,0)), INDIRECT("Mérföldkövek[@[Humánerő]]"),0),"")</f>
        <v/>
      </c>
      <c r="Y46" s="69" t="str" cm="1">
        <f t="array" aca="1" ref="Y46" ca="1">IFERROR(IF(AND(INDIRECT("Mérföldkövek[@Kezdés]")&lt;=Y$3,Y$3&lt;=INDIRECT("Mérföldkövek[@Befejezés]"),NETWORKDAYS(Y$3,Y$3,0)), INDIRECT("Mérföldkövek[@[Humánerő]]"),0),"")</f>
        <v/>
      </c>
      <c r="Z46" s="69" t="str" cm="1">
        <f t="array" aca="1" ref="Z46" ca="1">IFERROR(IF(AND(INDIRECT("Mérföldkövek[@Kezdés]")&lt;=Z$3,Z$3&lt;=INDIRECT("Mérföldkövek[@Befejezés]"),NETWORKDAYS(Z$3,Z$3,0)), INDIRECT("Mérföldkövek[@[Humánerő]]"),0),"")</f>
        <v/>
      </c>
      <c r="AA46" s="69" t="str" cm="1">
        <f t="array" aca="1" ref="AA46" ca="1">IFERROR(IF(AND(INDIRECT("Mérföldkövek[@Kezdés]")&lt;=AA$3,AA$3&lt;=INDIRECT("Mérföldkövek[@Befejezés]"),NETWORKDAYS(AA$3,AA$3,0)), INDIRECT("Mérföldkövek[@[Humánerő]]"),0),"")</f>
        <v/>
      </c>
      <c r="AB46" s="69" t="str" cm="1">
        <f t="array" aca="1" ref="AB46" ca="1">IFERROR(IF(AND(INDIRECT("Mérföldkövek[@Kezdés]")&lt;=AB$3,AB$3&lt;=INDIRECT("Mérföldkövek[@Befejezés]"),NETWORKDAYS(AB$3,AB$3,0)), INDIRECT("Mérföldkövek[@[Humánerő]]"),0),"")</f>
        <v/>
      </c>
      <c r="AC46" s="69" t="str" cm="1">
        <f t="array" aca="1" ref="AC46" ca="1">IFERROR(IF(AND(INDIRECT("Mérföldkövek[@Kezdés]")&lt;=AC$3,AC$3&lt;=INDIRECT("Mérföldkövek[@Befejezés]"),NETWORKDAYS(AC$3,AC$3,0)), INDIRECT("Mérföldkövek[@[Humánerő]]"),0),"")</f>
        <v/>
      </c>
      <c r="AD46" s="69" t="str" cm="1">
        <f t="array" aca="1" ref="AD46" ca="1">IFERROR(IF(AND(INDIRECT("Mérföldkövek[@Kezdés]")&lt;=AD$3,AD$3&lt;=INDIRECT("Mérföldkövek[@Befejezés]"),NETWORKDAYS(AD$3,AD$3,0)), INDIRECT("Mérföldkövek[@[Humánerő]]"),0),"")</f>
        <v/>
      </c>
      <c r="AE46" s="69" t="str" cm="1">
        <f t="array" aca="1" ref="AE46" ca="1">IFERROR(IF(AND(INDIRECT("Mérföldkövek[@Kezdés]")&lt;=AE$3,AE$3&lt;=INDIRECT("Mérföldkövek[@Befejezés]"),NETWORKDAYS(AE$3,AE$3,0)), INDIRECT("Mérföldkövek[@[Humánerő]]"),0),"")</f>
        <v/>
      </c>
      <c r="AF46" s="69" t="str" cm="1">
        <f t="array" aca="1" ref="AF46" ca="1">IFERROR(IF(AND(INDIRECT("Mérföldkövek[@Kezdés]")&lt;=AF$3,AF$3&lt;=INDIRECT("Mérföldkövek[@Befejezés]"),NETWORKDAYS(AF$3,AF$3,0)), INDIRECT("Mérföldkövek[@[Humánerő]]"),0),"")</f>
        <v/>
      </c>
      <c r="AG46" s="69" t="str" cm="1">
        <f t="array" aca="1" ref="AG46" ca="1">IFERROR(IF(AND(INDIRECT("Mérföldkövek[@Kezdés]")&lt;=AG$3,AG$3&lt;=INDIRECT("Mérföldkövek[@Befejezés]"),NETWORKDAYS(AG$3,AG$3,0)), INDIRECT("Mérföldkövek[@[Humánerő]]"),0),"")</f>
        <v/>
      </c>
      <c r="AH46" s="69" t="str" cm="1">
        <f t="array" aca="1" ref="AH46" ca="1">IFERROR(IF(AND(INDIRECT("Mérföldkövek[@Kezdés]")&lt;=AH$3,AH$3&lt;=INDIRECT("Mérföldkövek[@Befejezés]"),NETWORKDAYS(AH$3,AH$3,0)), INDIRECT("Mérföldkövek[@[Humánerő]]"),0),"")</f>
        <v/>
      </c>
      <c r="AI46" s="69" t="str" cm="1">
        <f t="array" aca="1" ref="AI46" ca="1">IFERROR(IF(AND(INDIRECT("Mérföldkövek[@Kezdés]")&lt;=AI$3,AI$3&lt;=INDIRECT("Mérföldkövek[@Befejezés]"),NETWORKDAYS(AI$3,AI$3,0)), INDIRECT("Mérföldkövek[@[Humánerő]]"),0),"")</f>
        <v/>
      </c>
      <c r="AJ46" s="69" t="str" cm="1">
        <f t="array" aca="1" ref="AJ46" ca="1">IFERROR(IF(AND(INDIRECT("Mérföldkövek[@Kezdés]")&lt;=AJ$3,AJ$3&lt;=INDIRECT("Mérföldkövek[@Befejezés]"),NETWORKDAYS(AJ$3,AJ$3,0)), INDIRECT("Mérföldkövek[@[Humánerő]]"),0),"")</f>
        <v/>
      </c>
      <c r="AK46" s="69" t="str" cm="1">
        <f t="array" aca="1" ref="AK46" ca="1">IFERROR(IF(AND(INDIRECT("Mérföldkövek[@Kezdés]")&lt;=AK$3,AK$3&lt;=INDIRECT("Mérföldkövek[@Befejezés]"),NETWORKDAYS(AK$3,AK$3,0)), INDIRECT("Mérföldkövek[@[Humánerő]]"),0),"")</f>
        <v/>
      </c>
      <c r="AL46" s="69" t="str" cm="1">
        <f t="array" aca="1" ref="AL46" ca="1">IFERROR(IF(AND(INDIRECT("Mérföldkövek[@Kezdés]")&lt;=AL$3,AL$3&lt;=INDIRECT("Mérföldkövek[@Befejezés]"),NETWORKDAYS(AL$3,AL$3,0)), INDIRECT("Mérföldkövek[@[Humánerő]]"),0),"")</f>
        <v/>
      </c>
      <c r="AM46" s="69" t="str" cm="1">
        <f t="array" aca="1" ref="AM46" ca="1">IFERROR(IF(AND(INDIRECT("Mérföldkövek[@Kezdés]")&lt;=AM$3,AM$3&lt;=INDIRECT("Mérföldkövek[@Befejezés]"),NETWORKDAYS(AM$3,AM$3,0)), INDIRECT("Mérföldkövek[@[Humánerő]]"),0),"")</f>
        <v/>
      </c>
      <c r="AN46" s="69" t="str" cm="1">
        <f t="array" aca="1" ref="AN46" ca="1">IFERROR(IF(AND(INDIRECT("Mérföldkövek[@Kezdés]")&lt;=AN$3,AN$3&lt;=INDIRECT("Mérföldkövek[@Befejezés]"),NETWORKDAYS(AN$3,AN$3,0)), INDIRECT("Mérföldkövek[@[Humánerő]]"),0),"")</f>
        <v/>
      </c>
      <c r="AO46" s="69" t="str" cm="1">
        <f t="array" aca="1" ref="AO46" ca="1">IFERROR(IF(AND(INDIRECT("Mérföldkövek[@Kezdés]")&lt;=AO$3,AO$3&lt;=INDIRECT("Mérföldkövek[@Befejezés]"),NETWORKDAYS(AO$3,AO$3,0)), INDIRECT("Mérföldkövek[@[Humánerő]]"),0),"")</f>
        <v/>
      </c>
      <c r="AP46" s="69" t="str" cm="1">
        <f t="array" aca="1" ref="AP46" ca="1">IFERROR(IF(AND(INDIRECT("Mérföldkövek[@Kezdés]")&lt;=AP$3,AP$3&lt;=INDIRECT("Mérföldkövek[@Befejezés]"),NETWORKDAYS(AP$3,AP$3,0)), INDIRECT("Mérföldkövek[@[Humánerő]]"),0),"")</f>
        <v/>
      </c>
      <c r="AQ46" s="69" t="str" cm="1">
        <f t="array" aca="1" ref="AQ46" ca="1">IFERROR(IF(AND(INDIRECT("Mérföldkövek[@Kezdés]")&lt;=AQ$3,AQ$3&lt;=INDIRECT("Mérföldkövek[@Befejezés]"),NETWORKDAYS(AQ$3,AQ$3,0)), INDIRECT("Mérföldkövek[@[Humánerő]]"),0),"")</f>
        <v/>
      </c>
      <c r="AR46" s="69" t="str" cm="1">
        <f t="array" aca="1" ref="AR46" ca="1">IFERROR(IF(AND(INDIRECT("Mérföldkövek[@Kezdés]")&lt;=AR$3,AR$3&lt;=INDIRECT("Mérföldkövek[@Befejezés]"),NETWORKDAYS(AR$3,AR$3,0)), INDIRECT("Mérföldkövek[@[Humánerő]]"),0),"")</f>
        <v/>
      </c>
      <c r="AS46" s="69" t="str" cm="1">
        <f t="array" aca="1" ref="AS46" ca="1">IFERROR(IF(AND(INDIRECT("Mérföldkövek[@Kezdés]")&lt;=AS$3,AS$3&lt;=INDIRECT("Mérföldkövek[@Befejezés]"),NETWORKDAYS(AS$3,AS$3,0)), INDIRECT("Mérföldkövek[@[Humánerő]]"),0),"")</f>
        <v/>
      </c>
      <c r="AT46" s="69" t="str" cm="1">
        <f t="array" aca="1" ref="AT46" ca="1">IFERROR(IF(AND(INDIRECT("Mérföldkövek[@Kezdés]")&lt;=AT$3,AT$3&lt;=INDIRECT("Mérföldkövek[@Befejezés]"),NETWORKDAYS(AT$3,AT$3,0)), INDIRECT("Mérföldkövek[@[Humánerő]]"),0),"")</f>
        <v/>
      </c>
      <c r="AU46" s="69" t="str" cm="1">
        <f t="array" aca="1" ref="AU46" ca="1">IFERROR(IF(AND(INDIRECT("Mérföldkövek[@Kezdés]")&lt;=AU$3,AU$3&lt;=INDIRECT("Mérföldkövek[@Befejezés]"),NETWORKDAYS(AU$3,AU$3,0)), INDIRECT("Mérföldkövek[@[Humánerő]]"),0),"")</f>
        <v/>
      </c>
      <c r="AV46" s="69" t="str" cm="1">
        <f t="array" aca="1" ref="AV46" ca="1">IFERROR(IF(AND(INDIRECT("Mérföldkövek[@Kezdés]")&lt;=AV$3,AV$3&lt;=INDIRECT("Mérföldkövek[@Befejezés]"),NETWORKDAYS(AV$3,AV$3,0)), INDIRECT("Mérföldkövek[@[Humánerő]]"),0),"")</f>
        <v/>
      </c>
      <c r="AW46" s="69" t="str" cm="1">
        <f t="array" aca="1" ref="AW46" ca="1">IFERROR(IF(AND(INDIRECT("Mérföldkövek[@Kezdés]")&lt;=AW$3,AW$3&lt;=INDIRECT("Mérföldkövek[@Befejezés]"),NETWORKDAYS(AW$3,AW$3,0)), INDIRECT("Mérföldkövek[@[Humánerő]]"),0),"")</f>
        <v/>
      </c>
      <c r="AX46" s="69" t="str" cm="1">
        <f t="array" aca="1" ref="AX46" ca="1">IFERROR(IF(AND(INDIRECT("Mérföldkövek[@Kezdés]")&lt;=AX$3,AX$3&lt;=INDIRECT("Mérföldkövek[@Befejezés]"),NETWORKDAYS(AX$3,AX$3,0)), INDIRECT("Mérföldkövek[@[Humánerő]]"),0),"")</f>
        <v/>
      </c>
      <c r="AY46" s="69" t="str" cm="1">
        <f t="array" aca="1" ref="AY46" ca="1">IFERROR(IF(AND(INDIRECT("Mérföldkövek[@Kezdés]")&lt;=AY$3,AY$3&lt;=INDIRECT("Mérföldkövek[@Befejezés]"),NETWORKDAYS(AY$3,AY$3,0)), INDIRECT("Mérföldkövek[@[Humánerő]]"),0),"")</f>
        <v/>
      </c>
      <c r="AZ46" s="69" t="str" cm="1">
        <f t="array" aca="1" ref="AZ46" ca="1">IFERROR(IF(AND(INDIRECT("Mérföldkövek[@Kezdés]")&lt;=AZ$3,AZ$3&lt;=INDIRECT("Mérföldkövek[@Befejezés]"),NETWORKDAYS(AZ$3,AZ$3,0)), INDIRECT("Mérföldkövek[@[Humánerő]]"),0),"")</f>
        <v/>
      </c>
      <c r="BA46" s="69" t="str" cm="1">
        <f t="array" aca="1" ref="BA46" ca="1">IFERROR(IF(AND(INDIRECT("Mérföldkövek[@Kezdés]")&lt;=BA$3,BA$3&lt;=INDIRECT("Mérföldkövek[@Befejezés]"),NETWORKDAYS(BA$3,BA$3,0)), INDIRECT("Mérföldkövek[@[Humánerő]]"),0),"")</f>
        <v/>
      </c>
    </row>
    <row r="47" spans="1:53" x14ac:dyDescent="0.3">
      <c r="A47" s="78" t="str">
        <f>IFERROR(Mérföldkövek[[#This Row],[Feladat ID]],"")</f>
        <v>-</v>
      </c>
      <c r="B47" s="70" t="str">
        <f>IFERROR(Mérföldkövek[[#This Row],[Feladat leírás]],"")</f>
        <v/>
      </c>
      <c r="C47" s="71" t="str">
        <f ca="1">IFERROR(Mérföldkövek[[#This Row],[Kezdés]],"")</f>
        <v/>
      </c>
      <c r="D47" s="71" t="str">
        <f ca="1">IFERROR(Mérföldkövek[[#This Row],[Befejezés]],"")</f>
        <v/>
      </c>
      <c r="E47" s="70" t="str">
        <f>IFERROR(Mérföldkövek[[#This Row],[Kockázat]],"")</f>
        <v/>
      </c>
      <c r="F47" s="70" t="str">
        <f>IFERROR(Mérföldkövek[[#This Row],[Részleg 02]],"")</f>
        <v/>
      </c>
      <c r="G47" s="70" t="str">
        <f>IFERROR(Mérföldkövek[[#This Row],[Részleg 01]],"")</f>
        <v/>
      </c>
      <c r="H47" s="82" t="str">
        <f>IFERROR(Mérföldkövek[[#This Row],[Volumen]],"")</f>
        <v/>
      </c>
      <c r="I47" s="70" t="str">
        <f>IFERROR(Mérföldkövek[[#This Row],[Humánerő]],"")</f>
        <v/>
      </c>
      <c r="J47" s="80" t="str">
        <f>IFERROR(Mérföldkövek[[#This Row],[Egység idő]],"")</f>
        <v/>
      </c>
      <c r="K47" s="80">
        <f>IFERROR(Mérföldkövek[[#This Row],[Tervezett Munkaidő]],"")</f>
        <v>0</v>
      </c>
      <c r="L47" s="69" t="str" cm="1">
        <f t="array" aca="1" ref="L47" ca="1">IFERROR(IF(AND(INDIRECT("Mérföldkövek[@Kezdés]")&lt;=L$3,L$3&lt;=INDIRECT("Mérföldkövek[@Befejezés]"),NETWORKDAYS(L$3,L$3,0)), INDIRECT("Mérföldkövek[@[Humánerő]]"),0),"")</f>
        <v/>
      </c>
      <c r="M47" s="69" t="str" cm="1">
        <f t="array" aca="1" ref="M47" ca="1">IFERROR(IF(AND(INDIRECT("Mérföldkövek[@Kezdés]")&lt;=M$3,M$3&lt;=INDIRECT("Mérföldkövek[@Befejezés]"),NETWORKDAYS(M$3,M$3,0)), INDIRECT("Mérföldkövek[@[Humánerő]]"),0),"")</f>
        <v/>
      </c>
      <c r="N47" s="69" t="str" cm="1">
        <f t="array" aca="1" ref="N47" ca="1">IFERROR(IF(AND(INDIRECT("Mérföldkövek[@Kezdés]")&lt;=N$3,N$3&lt;=INDIRECT("Mérföldkövek[@Befejezés]"),NETWORKDAYS(N$3,N$3,0)), INDIRECT("Mérföldkövek[@[Humánerő]]"),0),"")</f>
        <v/>
      </c>
      <c r="O47" s="69" t="str" cm="1">
        <f t="array" aca="1" ref="O47" ca="1">IFERROR(IF(AND(INDIRECT("Mérföldkövek[@Kezdés]")&lt;=O$3,O$3&lt;=INDIRECT("Mérföldkövek[@Befejezés]"),NETWORKDAYS(O$3,O$3,0)), INDIRECT("Mérföldkövek[@[Humánerő]]"),0),"")</f>
        <v/>
      </c>
      <c r="P47" s="69" t="str" cm="1">
        <f t="array" aca="1" ref="P47" ca="1">IFERROR(IF(AND(INDIRECT("Mérföldkövek[@Kezdés]")&lt;=P$3,P$3&lt;=INDIRECT("Mérföldkövek[@Befejezés]"),NETWORKDAYS(P$3,P$3,0)), INDIRECT("Mérföldkövek[@[Humánerő]]"),0),"")</f>
        <v/>
      </c>
      <c r="Q47" s="69" t="str" cm="1">
        <f t="array" aca="1" ref="Q47" ca="1">IFERROR(IF(AND(INDIRECT("Mérföldkövek[@Kezdés]")&lt;=Q$3,Q$3&lt;=INDIRECT("Mérföldkövek[@Befejezés]"),NETWORKDAYS(Q$3,Q$3,0)), INDIRECT("Mérföldkövek[@[Humánerő]]"),0),"")</f>
        <v/>
      </c>
      <c r="R47" s="69" t="str" cm="1">
        <f t="array" aca="1" ref="R47" ca="1">IFERROR(IF(AND(INDIRECT("Mérföldkövek[@Kezdés]")&lt;=R$3,R$3&lt;=INDIRECT("Mérföldkövek[@Befejezés]"),NETWORKDAYS(R$3,R$3,0)), INDIRECT("Mérföldkövek[@[Humánerő]]"),0),"")</f>
        <v/>
      </c>
      <c r="S47" s="69" t="str" cm="1">
        <f t="array" aca="1" ref="S47" ca="1">IFERROR(IF(AND(INDIRECT("Mérföldkövek[@Kezdés]")&lt;=S$3,S$3&lt;=INDIRECT("Mérföldkövek[@Befejezés]"),NETWORKDAYS(S$3,S$3,0)), INDIRECT("Mérföldkövek[@[Humánerő]]"),0),"")</f>
        <v/>
      </c>
      <c r="T47" s="69" t="str" cm="1">
        <f t="array" aca="1" ref="T47" ca="1">IFERROR(IF(AND(INDIRECT("Mérföldkövek[@Kezdés]")&lt;=T$3,T$3&lt;=INDIRECT("Mérföldkövek[@Befejezés]"),NETWORKDAYS(T$3,T$3,0)), INDIRECT("Mérföldkövek[@[Humánerő]]"),0),"")</f>
        <v/>
      </c>
      <c r="U47" s="69" t="str" cm="1">
        <f t="array" aca="1" ref="U47" ca="1">IFERROR(IF(AND(INDIRECT("Mérföldkövek[@Kezdés]")&lt;=U$3,U$3&lt;=INDIRECT("Mérföldkövek[@Befejezés]"),NETWORKDAYS(U$3,U$3,0)), INDIRECT("Mérföldkövek[@[Humánerő]]"),0),"")</f>
        <v/>
      </c>
      <c r="V47" s="69" t="str" cm="1">
        <f t="array" aca="1" ref="V47" ca="1">IFERROR(IF(AND(INDIRECT("Mérföldkövek[@Kezdés]")&lt;=V$3,V$3&lt;=INDIRECT("Mérföldkövek[@Befejezés]"),NETWORKDAYS(V$3,V$3,0)), INDIRECT("Mérföldkövek[@[Humánerő]]"),0),"")</f>
        <v/>
      </c>
      <c r="W47" s="69" t="str" cm="1">
        <f t="array" aca="1" ref="W47" ca="1">IFERROR(IF(AND(INDIRECT("Mérföldkövek[@Kezdés]")&lt;=W$3,W$3&lt;=INDIRECT("Mérföldkövek[@Befejezés]"),NETWORKDAYS(W$3,W$3,0)), INDIRECT("Mérföldkövek[@[Humánerő]]"),0),"")</f>
        <v/>
      </c>
      <c r="X47" s="69" t="str" cm="1">
        <f t="array" aca="1" ref="X47" ca="1">IFERROR(IF(AND(INDIRECT("Mérföldkövek[@Kezdés]")&lt;=X$3,X$3&lt;=INDIRECT("Mérföldkövek[@Befejezés]"),NETWORKDAYS(X$3,X$3,0)), INDIRECT("Mérföldkövek[@[Humánerő]]"),0),"")</f>
        <v/>
      </c>
      <c r="Y47" s="69" t="str" cm="1">
        <f t="array" aca="1" ref="Y47" ca="1">IFERROR(IF(AND(INDIRECT("Mérföldkövek[@Kezdés]")&lt;=Y$3,Y$3&lt;=INDIRECT("Mérföldkövek[@Befejezés]"),NETWORKDAYS(Y$3,Y$3,0)), INDIRECT("Mérföldkövek[@[Humánerő]]"),0),"")</f>
        <v/>
      </c>
      <c r="Z47" s="69" t="str" cm="1">
        <f t="array" aca="1" ref="Z47" ca="1">IFERROR(IF(AND(INDIRECT("Mérföldkövek[@Kezdés]")&lt;=Z$3,Z$3&lt;=INDIRECT("Mérföldkövek[@Befejezés]"),NETWORKDAYS(Z$3,Z$3,0)), INDIRECT("Mérföldkövek[@[Humánerő]]"),0),"")</f>
        <v/>
      </c>
      <c r="AA47" s="69" t="str" cm="1">
        <f t="array" aca="1" ref="AA47" ca="1">IFERROR(IF(AND(INDIRECT("Mérföldkövek[@Kezdés]")&lt;=AA$3,AA$3&lt;=INDIRECT("Mérföldkövek[@Befejezés]"),NETWORKDAYS(AA$3,AA$3,0)), INDIRECT("Mérföldkövek[@[Humánerő]]"),0),"")</f>
        <v/>
      </c>
      <c r="AB47" s="69" t="str" cm="1">
        <f t="array" aca="1" ref="AB47" ca="1">IFERROR(IF(AND(INDIRECT("Mérföldkövek[@Kezdés]")&lt;=AB$3,AB$3&lt;=INDIRECT("Mérföldkövek[@Befejezés]"),NETWORKDAYS(AB$3,AB$3,0)), INDIRECT("Mérföldkövek[@[Humánerő]]"),0),"")</f>
        <v/>
      </c>
      <c r="AC47" s="69" t="str" cm="1">
        <f t="array" aca="1" ref="AC47" ca="1">IFERROR(IF(AND(INDIRECT("Mérföldkövek[@Kezdés]")&lt;=AC$3,AC$3&lt;=INDIRECT("Mérföldkövek[@Befejezés]"),NETWORKDAYS(AC$3,AC$3,0)), INDIRECT("Mérföldkövek[@[Humánerő]]"),0),"")</f>
        <v/>
      </c>
      <c r="AD47" s="69" t="str" cm="1">
        <f t="array" aca="1" ref="AD47" ca="1">IFERROR(IF(AND(INDIRECT("Mérföldkövek[@Kezdés]")&lt;=AD$3,AD$3&lt;=INDIRECT("Mérföldkövek[@Befejezés]"),NETWORKDAYS(AD$3,AD$3,0)), INDIRECT("Mérföldkövek[@[Humánerő]]"),0),"")</f>
        <v/>
      </c>
      <c r="AE47" s="69" t="str" cm="1">
        <f t="array" aca="1" ref="AE47" ca="1">IFERROR(IF(AND(INDIRECT("Mérföldkövek[@Kezdés]")&lt;=AE$3,AE$3&lt;=INDIRECT("Mérföldkövek[@Befejezés]"),NETWORKDAYS(AE$3,AE$3,0)), INDIRECT("Mérföldkövek[@[Humánerő]]"),0),"")</f>
        <v/>
      </c>
      <c r="AF47" s="69" t="str" cm="1">
        <f t="array" aca="1" ref="AF47" ca="1">IFERROR(IF(AND(INDIRECT("Mérföldkövek[@Kezdés]")&lt;=AF$3,AF$3&lt;=INDIRECT("Mérföldkövek[@Befejezés]"),NETWORKDAYS(AF$3,AF$3,0)), INDIRECT("Mérföldkövek[@[Humánerő]]"),0),"")</f>
        <v/>
      </c>
      <c r="AG47" s="69" t="str" cm="1">
        <f t="array" aca="1" ref="AG47" ca="1">IFERROR(IF(AND(INDIRECT("Mérföldkövek[@Kezdés]")&lt;=AG$3,AG$3&lt;=INDIRECT("Mérföldkövek[@Befejezés]"),NETWORKDAYS(AG$3,AG$3,0)), INDIRECT("Mérföldkövek[@[Humánerő]]"),0),"")</f>
        <v/>
      </c>
      <c r="AH47" s="69" t="str" cm="1">
        <f t="array" aca="1" ref="AH47" ca="1">IFERROR(IF(AND(INDIRECT("Mérföldkövek[@Kezdés]")&lt;=AH$3,AH$3&lt;=INDIRECT("Mérföldkövek[@Befejezés]"),NETWORKDAYS(AH$3,AH$3,0)), INDIRECT("Mérföldkövek[@[Humánerő]]"),0),"")</f>
        <v/>
      </c>
      <c r="AI47" s="69" t="str" cm="1">
        <f t="array" aca="1" ref="AI47" ca="1">IFERROR(IF(AND(INDIRECT("Mérföldkövek[@Kezdés]")&lt;=AI$3,AI$3&lt;=INDIRECT("Mérföldkövek[@Befejezés]"),NETWORKDAYS(AI$3,AI$3,0)), INDIRECT("Mérföldkövek[@[Humánerő]]"),0),"")</f>
        <v/>
      </c>
      <c r="AJ47" s="69" t="str" cm="1">
        <f t="array" aca="1" ref="AJ47" ca="1">IFERROR(IF(AND(INDIRECT("Mérföldkövek[@Kezdés]")&lt;=AJ$3,AJ$3&lt;=INDIRECT("Mérföldkövek[@Befejezés]"),NETWORKDAYS(AJ$3,AJ$3,0)), INDIRECT("Mérföldkövek[@[Humánerő]]"),0),"")</f>
        <v/>
      </c>
      <c r="AK47" s="69" t="str" cm="1">
        <f t="array" aca="1" ref="AK47" ca="1">IFERROR(IF(AND(INDIRECT("Mérföldkövek[@Kezdés]")&lt;=AK$3,AK$3&lt;=INDIRECT("Mérföldkövek[@Befejezés]"),NETWORKDAYS(AK$3,AK$3,0)), INDIRECT("Mérföldkövek[@[Humánerő]]"),0),"")</f>
        <v/>
      </c>
      <c r="AL47" s="69" t="str" cm="1">
        <f t="array" aca="1" ref="AL47" ca="1">IFERROR(IF(AND(INDIRECT("Mérföldkövek[@Kezdés]")&lt;=AL$3,AL$3&lt;=INDIRECT("Mérföldkövek[@Befejezés]"),NETWORKDAYS(AL$3,AL$3,0)), INDIRECT("Mérföldkövek[@[Humánerő]]"),0),"")</f>
        <v/>
      </c>
      <c r="AM47" s="69" t="str" cm="1">
        <f t="array" aca="1" ref="AM47" ca="1">IFERROR(IF(AND(INDIRECT("Mérföldkövek[@Kezdés]")&lt;=AM$3,AM$3&lt;=INDIRECT("Mérföldkövek[@Befejezés]"),NETWORKDAYS(AM$3,AM$3,0)), INDIRECT("Mérföldkövek[@[Humánerő]]"),0),"")</f>
        <v/>
      </c>
      <c r="AN47" s="69" t="str" cm="1">
        <f t="array" aca="1" ref="AN47" ca="1">IFERROR(IF(AND(INDIRECT("Mérföldkövek[@Kezdés]")&lt;=AN$3,AN$3&lt;=INDIRECT("Mérföldkövek[@Befejezés]"),NETWORKDAYS(AN$3,AN$3,0)), INDIRECT("Mérföldkövek[@[Humánerő]]"),0),"")</f>
        <v/>
      </c>
      <c r="AO47" s="69" t="str" cm="1">
        <f t="array" aca="1" ref="AO47" ca="1">IFERROR(IF(AND(INDIRECT("Mérföldkövek[@Kezdés]")&lt;=AO$3,AO$3&lt;=INDIRECT("Mérföldkövek[@Befejezés]"),NETWORKDAYS(AO$3,AO$3,0)), INDIRECT("Mérföldkövek[@[Humánerő]]"),0),"")</f>
        <v/>
      </c>
      <c r="AP47" s="69" t="str" cm="1">
        <f t="array" aca="1" ref="AP47" ca="1">IFERROR(IF(AND(INDIRECT("Mérföldkövek[@Kezdés]")&lt;=AP$3,AP$3&lt;=INDIRECT("Mérföldkövek[@Befejezés]"),NETWORKDAYS(AP$3,AP$3,0)), INDIRECT("Mérföldkövek[@[Humánerő]]"),0),"")</f>
        <v/>
      </c>
      <c r="AQ47" s="69" t="str" cm="1">
        <f t="array" aca="1" ref="AQ47" ca="1">IFERROR(IF(AND(INDIRECT("Mérföldkövek[@Kezdés]")&lt;=AQ$3,AQ$3&lt;=INDIRECT("Mérföldkövek[@Befejezés]"),NETWORKDAYS(AQ$3,AQ$3,0)), INDIRECT("Mérföldkövek[@[Humánerő]]"),0),"")</f>
        <v/>
      </c>
      <c r="AR47" s="69" t="str" cm="1">
        <f t="array" aca="1" ref="AR47" ca="1">IFERROR(IF(AND(INDIRECT("Mérföldkövek[@Kezdés]")&lt;=AR$3,AR$3&lt;=INDIRECT("Mérföldkövek[@Befejezés]"),NETWORKDAYS(AR$3,AR$3,0)), INDIRECT("Mérföldkövek[@[Humánerő]]"),0),"")</f>
        <v/>
      </c>
      <c r="AS47" s="69" t="str" cm="1">
        <f t="array" aca="1" ref="AS47" ca="1">IFERROR(IF(AND(INDIRECT("Mérföldkövek[@Kezdés]")&lt;=AS$3,AS$3&lt;=INDIRECT("Mérföldkövek[@Befejezés]"),NETWORKDAYS(AS$3,AS$3,0)), INDIRECT("Mérföldkövek[@[Humánerő]]"),0),"")</f>
        <v/>
      </c>
      <c r="AT47" s="69" t="str" cm="1">
        <f t="array" aca="1" ref="AT47" ca="1">IFERROR(IF(AND(INDIRECT("Mérföldkövek[@Kezdés]")&lt;=AT$3,AT$3&lt;=INDIRECT("Mérföldkövek[@Befejezés]"),NETWORKDAYS(AT$3,AT$3,0)), INDIRECT("Mérföldkövek[@[Humánerő]]"),0),"")</f>
        <v/>
      </c>
      <c r="AU47" s="69" t="str" cm="1">
        <f t="array" aca="1" ref="AU47" ca="1">IFERROR(IF(AND(INDIRECT("Mérföldkövek[@Kezdés]")&lt;=AU$3,AU$3&lt;=INDIRECT("Mérföldkövek[@Befejezés]"),NETWORKDAYS(AU$3,AU$3,0)), INDIRECT("Mérföldkövek[@[Humánerő]]"),0),"")</f>
        <v/>
      </c>
      <c r="AV47" s="69" t="str" cm="1">
        <f t="array" aca="1" ref="AV47" ca="1">IFERROR(IF(AND(INDIRECT("Mérföldkövek[@Kezdés]")&lt;=AV$3,AV$3&lt;=INDIRECT("Mérföldkövek[@Befejezés]"),NETWORKDAYS(AV$3,AV$3,0)), INDIRECT("Mérföldkövek[@[Humánerő]]"),0),"")</f>
        <v/>
      </c>
      <c r="AW47" s="69" t="str" cm="1">
        <f t="array" aca="1" ref="AW47" ca="1">IFERROR(IF(AND(INDIRECT("Mérföldkövek[@Kezdés]")&lt;=AW$3,AW$3&lt;=INDIRECT("Mérföldkövek[@Befejezés]"),NETWORKDAYS(AW$3,AW$3,0)), INDIRECT("Mérföldkövek[@[Humánerő]]"),0),"")</f>
        <v/>
      </c>
      <c r="AX47" s="69" t="str" cm="1">
        <f t="array" aca="1" ref="AX47" ca="1">IFERROR(IF(AND(INDIRECT("Mérföldkövek[@Kezdés]")&lt;=AX$3,AX$3&lt;=INDIRECT("Mérföldkövek[@Befejezés]"),NETWORKDAYS(AX$3,AX$3,0)), INDIRECT("Mérföldkövek[@[Humánerő]]"),0),"")</f>
        <v/>
      </c>
      <c r="AY47" s="69" t="str" cm="1">
        <f t="array" aca="1" ref="AY47" ca="1">IFERROR(IF(AND(INDIRECT("Mérföldkövek[@Kezdés]")&lt;=AY$3,AY$3&lt;=INDIRECT("Mérföldkövek[@Befejezés]"),NETWORKDAYS(AY$3,AY$3,0)), INDIRECT("Mérföldkövek[@[Humánerő]]"),0),"")</f>
        <v/>
      </c>
      <c r="AZ47" s="69" t="str" cm="1">
        <f t="array" aca="1" ref="AZ47" ca="1">IFERROR(IF(AND(INDIRECT("Mérföldkövek[@Kezdés]")&lt;=AZ$3,AZ$3&lt;=INDIRECT("Mérföldkövek[@Befejezés]"),NETWORKDAYS(AZ$3,AZ$3,0)), INDIRECT("Mérföldkövek[@[Humánerő]]"),0),"")</f>
        <v/>
      </c>
      <c r="BA47" s="69" t="str" cm="1">
        <f t="array" aca="1" ref="BA47" ca="1">IFERROR(IF(AND(INDIRECT("Mérföldkövek[@Kezdés]")&lt;=BA$3,BA$3&lt;=INDIRECT("Mérföldkövek[@Befejezés]"),NETWORKDAYS(BA$3,BA$3,0)), INDIRECT("Mérföldkövek[@[Humánerő]]"),0),"")</f>
        <v/>
      </c>
    </row>
    <row r="48" spans="1:53" x14ac:dyDescent="0.3">
      <c r="A48" s="78" t="str">
        <f>IFERROR(Mérföldkövek[[#This Row],[Feladat ID]],"")</f>
        <v>-</v>
      </c>
      <c r="B48" s="70" t="str">
        <f>IFERROR(Mérföldkövek[[#This Row],[Feladat leírás]],"")</f>
        <v/>
      </c>
      <c r="C48" s="71" t="str">
        <f ca="1">IFERROR(Mérföldkövek[[#This Row],[Kezdés]],"")</f>
        <v/>
      </c>
      <c r="D48" s="71" t="str">
        <f ca="1">IFERROR(Mérföldkövek[[#This Row],[Befejezés]],"")</f>
        <v/>
      </c>
      <c r="E48" s="70" t="str">
        <f>IFERROR(Mérföldkövek[[#This Row],[Kockázat]],"")</f>
        <v/>
      </c>
      <c r="F48" s="70" t="str">
        <f>IFERROR(Mérföldkövek[[#This Row],[Részleg 02]],"")</f>
        <v/>
      </c>
      <c r="G48" s="70" t="str">
        <f>IFERROR(Mérföldkövek[[#This Row],[Részleg 01]],"")</f>
        <v/>
      </c>
      <c r="H48" s="82" t="str">
        <f>IFERROR(Mérföldkövek[[#This Row],[Volumen]],"")</f>
        <v/>
      </c>
      <c r="I48" s="70" t="str">
        <f>IFERROR(Mérföldkövek[[#This Row],[Humánerő]],"")</f>
        <v/>
      </c>
      <c r="J48" s="80" t="str">
        <f>IFERROR(Mérföldkövek[[#This Row],[Egység idő]],"")</f>
        <v/>
      </c>
      <c r="K48" s="80">
        <f>IFERROR(Mérföldkövek[[#This Row],[Tervezett Munkaidő]],"")</f>
        <v>0</v>
      </c>
      <c r="L48" s="69" t="str" cm="1">
        <f t="array" aca="1" ref="L48" ca="1">IFERROR(IF(AND(INDIRECT("Mérföldkövek[@Kezdés]")&lt;=L$3,L$3&lt;=INDIRECT("Mérföldkövek[@Befejezés]"),NETWORKDAYS(L$3,L$3,0)), INDIRECT("Mérföldkövek[@[Humánerő]]"),0),"")</f>
        <v/>
      </c>
      <c r="M48" s="69" t="str" cm="1">
        <f t="array" aca="1" ref="M48" ca="1">IFERROR(IF(AND(INDIRECT("Mérföldkövek[@Kezdés]")&lt;=M$3,M$3&lt;=INDIRECT("Mérföldkövek[@Befejezés]"),NETWORKDAYS(M$3,M$3,0)), INDIRECT("Mérföldkövek[@[Humánerő]]"),0),"")</f>
        <v/>
      </c>
      <c r="N48" s="69" t="str" cm="1">
        <f t="array" aca="1" ref="N48" ca="1">IFERROR(IF(AND(INDIRECT("Mérföldkövek[@Kezdés]")&lt;=N$3,N$3&lt;=INDIRECT("Mérföldkövek[@Befejezés]"),NETWORKDAYS(N$3,N$3,0)), INDIRECT("Mérföldkövek[@[Humánerő]]"),0),"")</f>
        <v/>
      </c>
      <c r="O48" s="69" t="str" cm="1">
        <f t="array" aca="1" ref="O48" ca="1">IFERROR(IF(AND(INDIRECT("Mérföldkövek[@Kezdés]")&lt;=O$3,O$3&lt;=INDIRECT("Mérföldkövek[@Befejezés]"),NETWORKDAYS(O$3,O$3,0)), INDIRECT("Mérföldkövek[@[Humánerő]]"),0),"")</f>
        <v/>
      </c>
      <c r="P48" s="69" t="str" cm="1">
        <f t="array" aca="1" ref="P48" ca="1">IFERROR(IF(AND(INDIRECT("Mérföldkövek[@Kezdés]")&lt;=P$3,P$3&lt;=INDIRECT("Mérföldkövek[@Befejezés]"),NETWORKDAYS(P$3,P$3,0)), INDIRECT("Mérföldkövek[@[Humánerő]]"),0),"")</f>
        <v/>
      </c>
      <c r="Q48" s="69" t="str" cm="1">
        <f t="array" aca="1" ref="Q48" ca="1">IFERROR(IF(AND(INDIRECT("Mérföldkövek[@Kezdés]")&lt;=Q$3,Q$3&lt;=INDIRECT("Mérföldkövek[@Befejezés]"),NETWORKDAYS(Q$3,Q$3,0)), INDIRECT("Mérföldkövek[@[Humánerő]]"),0),"")</f>
        <v/>
      </c>
      <c r="R48" s="69" t="str" cm="1">
        <f t="array" aca="1" ref="R48" ca="1">IFERROR(IF(AND(INDIRECT("Mérföldkövek[@Kezdés]")&lt;=R$3,R$3&lt;=INDIRECT("Mérföldkövek[@Befejezés]"),NETWORKDAYS(R$3,R$3,0)), INDIRECT("Mérföldkövek[@[Humánerő]]"),0),"")</f>
        <v/>
      </c>
      <c r="S48" s="69" t="str" cm="1">
        <f t="array" aca="1" ref="S48" ca="1">IFERROR(IF(AND(INDIRECT("Mérföldkövek[@Kezdés]")&lt;=S$3,S$3&lt;=INDIRECT("Mérföldkövek[@Befejezés]"),NETWORKDAYS(S$3,S$3,0)), INDIRECT("Mérföldkövek[@[Humánerő]]"),0),"")</f>
        <v/>
      </c>
      <c r="T48" s="69" t="str" cm="1">
        <f t="array" aca="1" ref="T48" ca="1">IFERROR(IF(AND(INDIRECT("Mérföldkövek[@Kezdés]")&lt;=T$3,T$3&lt;=INDIRECT("Mérföldkövek[@Befejezés]"),NETWORKDAYS(T$3,T$3,0)), INDIRECT("Mérföldkövek[@[Humánerő]]"),0),"")</f>
        <v/>
      </c>
      <c r="U48" s="69" t="str" cm="1">
        <f t="array" aca="1" ref="U48" ca="1">IFERROR(IF(AND(INDIRECT("Mérföldkövek[@Kezdés]")&lt;=U$3,U$3&lt;=INDIRECT("Mérföldkövek[@Befejezés]"),NETWORKDAYS(U$3,U$3,0)), INDIRECT("Mérföldkövek[@[Humánerő]]"),0),"")</f>
        <v/>
      </c>
      <c r="V48" s="69" t="str" cm="1">
        <f t="array" aca="1" ref="V48" ca="1">IFERROR(IF(AND(INDIRECT("Mérföldkövek[@Kezdés]")&lt;=V$3,V$3&lt;=INDIRECT("Mérföldkövek[@Befejezés]"),NETWORKDAYS(V$3,V$3,0)), INDIRECT("Mérföldkövek[@[Humánerő]]"),0),"")</f>
        <v/>
      </c>
      <c r="W48" s="69" t="str" cm="1">
        <f t="array" aca="1" ref="W48" ca="1">IFERROR(IF(AND(INDIRECT("Mérföldkövek[@Kezdés]")&lt;=W$3,W$3&lt;=INDIRECT("Mérföldkövek[@Befejezés]"),NETWORKDAYS(W$3,W$3,0)), INDIRECT("Mérföldkövek[@[Humánerő]]"),0),"")</f>
        <v/>
      </c>
      <c r="X48" s="69" t="str" cm="1">
        <f t="array" aca="1" ref="X48" ca="1">IFERROR(IF(AND(INDIRECT("Mérföldkövek[@Kezdés]")&lt;=X$3,X$3&lt;=INDIRECT("Mérföldkövek[@Befejezés]"),NETWORKDAYS(X$3,X$3,0)), INDIRECT("Mérföldkövek[@[Humánerő]]"),0),"")</f>
        <v/>
      </c>
      <c r="Y48" s="69" t="str" cm="1">
        <f t="array" aca="1" ref="Y48" ca="1">IFERROR(IF(AND(INDIRECT("Mérföldkövek[@Kezdés]")&lt;=Y$3,Y$3&lt;=INDIRECT("Mérföldkövek[@Befejezés]"),NETWORKDAYS(Y$3,Y$3,0)), INDIRECT("Mérföldkövek[@[Humánerő]]"),0),"")</f>
        <v/>
      </c>
      <c r="Z48" s="69" t="str" cm="1">
        <f t="array" aca="1" ref="Z48" ca="1">IFERROR(IF(AND(INDIRECT("Mérföldkövek[@Kezdés]")&lt;=Z$3,Z$3&lt;=INDIRECT("Mérföldkövek[@Befejezés]"),NETWORKDAYS(Z$3,Z$3,0)), INDIRECT("Mérföldkövek[@[Humánerő]]"),0),"")</f>
        <v/>
      </c>
      <c r="AA48" s="69" t="str" cm="1">
        <f t="array" aca="1" ref="AA48" ca="1">IFERROR(IF(AND(INDIRECT("Mérföldkövek[@Kezdés]")&lt;=AA$3,AA$3&lt;=INDIRECT("Mérföldkövek[@Befejezés]"),NETWORKDAYS(AA$3,AA$3,0)), INDIRECT("Mérföldkövek[@[Humánerő]]"),0),"")</f>
        <v/>
      </c>
      <c r="AB48" s="69" t="str" cm="1">
        <f t="array" aca="1" ref="AB48" ca="1">IFERROR(IF(AND(INDIRECT("Mérföldkövek[@Kezdés]")&lt;=AB$3,AB$3&lt;=INDIRECT("Mérföldkövek[@Befejezés]"),NETWORKDAYS(AB$3,AB$3,0)), INDIRECT("Mérföldkövek[@[Humánerő]]"),0),"")</f>
        <v/>
      </c>
      <c r="AC48" s="69" t="str" cm="1">
        <f t="array" aca="1" ref="AC48" ca="1">IFERROR(IF(AND(INDIRECT("Mérföldkövek[@Kezdés]")&lt;=AC$3,AC$3&lt;=INDIRECT("Mérföldkövek[@Befejezés]"),NETWORKDAYS(AC$3,AC$3,0)), INDIRECT("Mérföldkövek[@[Humánerő]]"),0),"")</f>
        <v/>
      </c>
      <c r="AD48" s="69" t="str" cm="1">
        <f t="array" aca="1" ref="AD48" ca="1">IFERROR(IF(AND(INDIRECT("Mérföldkövek[@Kezdés]")&lt;=AD$3,AD$3&lt;=INDIRECT("Mérföldkövek[@Befejezés]"),NETWORKDAYS(AD$3,AD$3,0)), INDIRECT("Mérföldkövek[@[Humánerő]]"),0),"")</f>
        <v/>
      </c>
      <c r="AE48" s="69" t="str" cm="1">
        <f t="array" aca="1" ref="AE48" ca="1">IFERROR(IF(AND(INDIRECT("Mérföldkövek[@Kezdés]")&lt;=AE$3,AE$3&lt;=INDIRECT("Mérföldkövek[@Befejezés]"),NETWORKDAYS(AE$3,AE$3,0)), INDIRECT("Mérföldkövek[@[Humánerő]]"),0),"")</f>
        <v/>
      </c>
      <c r="AF48" s="69" t="str" cm="1">
        <f t="array" aca="1" ref="AF48" ca="1">IFERROR(IF(AND(INDIRECT("Mérföldkövek[@Kezdés]")&lt;=AF$3,AF$3&lt;=INDIRECT("Mérföldkövek[@Befejezés]"),NETWORKDAYS(AF$3,AF$3,0)), INDIRECT("Mérföldkövek[@[Humánerő]]"),0),"")</f>
        <v/>
      </c>
      <c r="AG48" s="69" t="str" cm="1">
        <f t="array" aca="1" ref="AG48" ca="1">IFERROR(IF(AND(INDIRECT("Mérföldkövek[@Kezdés]")&lt;=AG$3,AG$3&lt;=INDIRECT("Mérföldkövek[@Befejezés]"),NETWORKDAYS(AG$3,AG$3,0)), INDIRECT("Mérföldkövek[@[Humánerő]]"),0),"")</f>
        <v/>
      </c>
      <c r="AH48" s="69" t="str" cm="1">
        <f t="array" aca="1" ref="AH48" ca="1">IFERROR(IF(AND(INDIRECT("Mérföldkövek[@Kezdés]")&lt;=AH$3,AH$3&lt;=INDIRECT("Mérföldkövek[@Befejezés]"),NETWORKDAYS(AH$3,AH$3,0)), INDIRECT("Mérföldkövek[@[Humánerő]]"),0),"")</f>
        <v/>
      </c>
      <c r="AI48" s="69" t="str" cm="1">
        <f t="array" aca="1" ref="AI48" ca="1">IFERROR(IF(AND(INDIRECT("Mérföldkövek[@Kezdés]")&lt;=AI$3,AI$3&lt;=INDIRECT("Mérföldkövek[@Befejezés]"),NETWORKDAYS(AI$3,AI$3,0)), INDIRECT("Mérföldkövek[@[Humánerő]]"),0),"")</f>
        <v/>
      </c>
      <c r="AJ48" s="69" t="str" cm="1">
        <f t="array" aca="1" ref="AJ48" ca="1">IFERROR(IF(AND(INDIRECT("Mérföldkövek[@Kezdés]")&lt;=AJ$3,AJ$3&lt;=INDIRECT("Mérföldkövek[@Befejezés]"),NETWORKDAYS(AJ$3,AJ$3,0)), INDIRECT("Mérföldkövek[@[Humánerő]]"),0),"")</f>
        <v/>
      </c>
      <c r="AK48" s="69" t="str" cm="1">
        <f t="array" aca="1" ref="AK48" ca="1">IFERROR(IF(AND(INDIRECT("Mérföldkövek[@Kezdés]")&lt;=AK$3,AK$3&lt;=INDIRECT("Mérföldkövek[@Befejezés]"),NETWORKDAYS(AK$3,AK$3,0)), INDIRECT("Mérföldkövek[@[Humánerő]]"),0),"")</f>
        <v/>
      </c>
      <c r="AL48" s="69" t="str" cm="1">
        <f t="array" aca="1" ref="AL48" ca="1">IFERROR(IF(AND(INDIRECT("Mérföldkövek[@Kezdés]")&lt;=AL$3,AL$3&lt;=INDIRECT("Mérföldkövek[@Befejezés]"),NETWORKDAYS(AL$3,AL$3,0)), INDIRECT("Mérföldkövek[@[Humánerő]]"),0),"")</f>
        <v/>
      </c>
      <c r="AM48" s="69" t="str" cm="1">
        <f t="array" aca="1" ref="AM48" ca="1">IFERROR(IF(AND(INDIRECT("Mérföldkövek[@Kezdés]")&lt;=AM$3,AM$3&lt;=INDIRECT("Mérföldkövek[@Befejezés]"),NETWORKDAYS(AM$3,AM$3,0)), INDIRECT("Mérföldkövek[@[Humánerő]]"),0),"")</f>
        <v/>
      </c>
      <c r="AN48" s="69" t="str" cm="1">
        <f t="array" aca="1" ref="AN48" ca="1">IFERROR(IF(AND(INDIRECT("Mérföldkövek[@Kezdés]")&lt;=AN$3,AN$3&lt;=INDIRECT("Mérföldkövek[@Befejezés]"),NETWORKDAYS(AN$3,AN$3,0)), INDIRECT("Mérföldkövek[@[Humánerő]]"),0),"")</f>
        <v/>
      </c>
      <c r="AO48" s="69" t="str" cm="1">
        <f t="array" aca="1" ref="AO48" ca="1">IFERROR(IF(AND(INDIRECT("Mérföldkövek[@Kezdés]")&lt;=AO$3,AO$3&lt;=INDIRECT("Mérföldkövek[@Befejezés]"),NETWORKDAYS(AO$3,AO$3,0)), INDIRECT("Mérföldkövek[@[Humánerő]]"),0),"")</f>
        <v/>
      </c>
      <c r="AP48" s="69" t="str" cm="1">
        <f t="array" aca="1" ref="AP48" ca="1">IFERROR(IF(AND(INDIRECT("Mérföldkövek[@Kezdés]")&lt;=AP$3,AP$3&lt;=INDIRECT("Mérföldkövek[@Befejezés]"),NETWORKDAYS(AP$3,AP$3,0)), INDIRECT("Mérföldkövek[@[Humánerő]]"),0),"")</f>
        <v/>
      </c>
      <c r="AQ48" s="69" t="str" cm="1">
        <f t="array" aca="1" ref="AQ48" ca="1">IFERROR(IF(AND(INDIRECT("Mérföldkövek[@Kezdés]")&lt;=AQ$3,AQ$3&lt;=INDIRECT("Mérföldkövek[@Befejezés]"),NETWORKDAYS(AQ$3,AQ$3,0)), INDIRECT("Mérföldkövek[@[Humánerő]]"),0),"")</f>
        <v/>
      </c>
      <c r="AR48" s="69" t="str" cm="1">
        <f t="array" aca="1" ref="AR48" ca="1">IFERROR(IF(AND(INDIRECT("Mérföldkövek[@Kezdés]")&lt;=AR$3,AR$3&lt;=INDIRECT("Mérföldkövek[@Befejezés]"),NETWORKDAYS(AR$3,AR$3,0)), INDIRECT("Mérföldkövek[@[Humánerő]]"),0),"")</f>
        <v/>
      </c>
      <c r="AS48" s="69" t="str" cm="1">
        <f t="array" aca="1" ref="AS48" ca="1">IFERROR(IF(AND(INDIRECT("Mérföldkövek[@Kezdés]")&lt;=AS$3,AS$3&lt;=INDIRECT("Mérföldkövek[@Befejezés]"),NETWORKDAYS(AS$3,AS$3,0)), INDIRECT("Mérföldkövek[@[Humánerő]]"),0),"")</f>
        <v/>
      </c>
      <c r="AT48" s="69" t="str" cm="1">
        <f t="array" aca="1" ref="AT48" ca="1">IFERROR(IF(AND(INDIRECT("Mérföldkövek[@Kezdés]")&lt;=AT$3,AT$3&lt;=INDIRECT("Mérföldkövek[@Befejezés]"),NETWORKDAYS(AT$3,AT$3,0)), INDIRECT("Mérföldkövek[@[Humánerő]]"),0),"")</f>
        <v/>
      </c>
      <c r="AU48" s="69" t="str" cm="1">
        <f t="array" aca="1" ref="AU48" ca="1">IFERROR(IF(AND(INDIRECT("Mérföldkövek[@Kezdés]")&lt;=AU$3,AU$3&lt;=INDIRECT("Mérföldkövek[@Befejezés]"),NETWORKDAYS(AU$3,AU$3,0)), INDIRECT("Mérföldkövek[@[Humánerő]]"),0),"")</f>
        <v/>
      </c>
      <c r="AV48" s="69" t="str" cm="1">
        <f t="array" aca="1" ref="AV48" ca="1">IFERROR(IF(AND(INDIRECT("Mérföldkövek[@Kezdés]")&lt;=AV$3,AV$3&lt;=INDIRECT("Mérföldkövek[@Befejezés]"),NETWORKDAYS(AV$3,AV$3,0)), INDIRECT("Mérföldkövek[@[Humánerő]]"),0),"")</f>
        <v/>
      </c>
      <c r="AW48" s="69" t="str" cm="1">
        <f t="array" aca="1" ref="AW48" ca="1">IFERROR(IF(AND(INDIRECT("Mérföldkövek[@Kezdés]")&lt;=AW$3,AW$3&lt;=INDIRECT("Mérföldkövek[@Befejezés]"),NETWORKDAYS(AW$3,AW$3,0)), INDIRECT("Mérföldkövek[@[Humánerő]]"),0),"")</f>
        <v/>
      </c>
      <c r="AX48" s="69" t="str" cm="1">
        <f t="array" aca="1" ref="AX48" ca="1">IFERROR(IF(AND(INDIRECT("Mérföldkövek[@Kezdés]")&lt;=AX$3,AX$3&lt;=INDIRECT("Mérföldkövek[@Befejezés]"),NETWORKDAYS(AX$3,AX$3,0)), INDIRECT("Mérföldkövek[@[Humánerő]]"),0),"")</f>
        <v/>
      </c>
      <c r="AY48" s="69" t="str" cm="1">
        <f t="array" aca="1" ref="AY48" ca="1">IFERROR(IF(AND(INDIRECT("Mérföldkövek[@Kezdés]")&lt;=AY$3,AY$3&lt;=INDIRECT("Mérföldkövek[@Befejezés]"),NETWORKDAYS(AY$3,AY$3,0)), INDIRECT("Mérföldkövek[@[Humánerő]]"),0),"")</f>
        <v/>
      </c>
      <c r="AZ48" s="69" t="str" cm="1">
        <f t="array" aca="1" ref="AZ48" ca="1">IFERROR(IF(AND(INDIRECT("Mérföldkövek[@Kezdés]")&lt;=AZ$3,AZ$3&lt;=INDIRECT("Mérföldkövek[@Befejezés]"),NETWORKDAYS(AZ$3,AZ$3,0)), INDIRECT("Mérföldkövek[@[Humánerő]]"),0),"")</f>
        <v/>
      </c>
      <c r="BA48" s="69" t="str" cm="1">
        <f t="array" aca="1" ref="BA48" ca="1">IFERROR(IF(AND(INDIRECT("Mérföldkövek[@Kezdés]")&lt;=BA$3,BA$3&lt;=INDIRECT("Mérföldkövek[@Befejezés]"),NETWORKDAYS(BA$3,BA$3,0)), INDIRECT("Mérföldkövek[@[Humánerő]]"),0),"")</f>
        <v/>
      </c>
    </row>
    <row r="49" spans="1:53" x14ac:dyDescent="0.3">
      <c r="A49" s="78" t="str">
        <f>IFERROR(Mérföldkövek[[#This Row],[Feladat ID]],"")</f>
        <v>-</v>
      </c>
      <c r="B49" s="70" t="str">
        <f>IFERROR(Mérföldkövek[[#This Row],[Feladat leírás]],"")</f>
        <v/>
      </c>
      <c r="C49" s="71" t="str">
        <f ca="1">IFERROR(Mérföldkövek[[#This Row],[Kezdés]],"")</f>
        <v/>
      </c>
      <c r="D49" s="71" t="str">
        <f ca="1">IFERROR(Mérföldkövek[[#This Row],[Befejezés]],"")</f>
        <v/>
      </c>
      <c r="E49" s="70" t="str">
        <f>IFERROR(Mérföldkövek[[#This Row],[Kockázat]],"")</f>
        <v/>
      </c>
      <c r="F49" s="70" t="str">
        <f>IFERROR(Mérföldkövek[[#This Row],[Részleg 02]],"")</f>
        <v/>
      </c>
      <c r="G49" s="70" t="str">
        <f>IFERROR(Mérföldkövek[[#This Row],[Részleg 01]],"")</f>
        <v/>
      </c>
      <c r="H49" s="82" t="str">
        <f>IFERROR(Mérföldkövek[[#This Row],[Volumen]],"")</f>
        <v/>
      </c>
      <c r="I49" s="70" t="str">
        <f>IFERROR(Mérföldkövek[[#This Row],[Humánerő]],"")</f>
        <v/>
      </c>
      <c r="J49" s="80" t="str">
        <f>IFERROR(Mérföldkövek[[#This Row],[Egység idő]],"")</f>
        <v/>
      </c>
      <c r="K49" s="80">
        <f>IFERROR(Mérföldkövek[[#This Row],[Tervezett Munkaidő]],"")</f>
        <v>0</v>
      </c>
      <c r="L49" s="69" t="str" cm="1">
        <f t="array" aca="1" ref="L49" ca="1">IFERROR(IF(AND(INDIRECT("Mérföldkövek[@Kezdés]")&lt;=L$3,L$3&lt;=INDIRECT("Mérföldkövek[@Befejezés]"),NETWORKDAYS(L$3,L$3,0)), INDIRECT("Mérföldkövek[@[Humánerő]]"),0),"")</f>
        <v/>
      </c>
      <c r="M49" s="69" t="str" cm="1">
        <f t="array" aca="1" ref="M49" ca="1">IFERROR(IF(AND(INDIRECT("Mérföldkövek[@Kezdés]")&lt;=M$3,M$3&lt;=INDIRECT("Mérföldkövek[@Befejezés]"),NETWORKDAYS(M$3,M$3,0)), INDIRECT("Mérföldkövek[@[Humánerő]]"),0),"")</f>
        <v/>
      </c>
      <c r="N49" s="69" t="str" cm="1">
        <f t="array" aca="1" ref="N49" ca="1">IFERROR(IF(AND(INDIRECT("Mérföldkövek[@Kezdés]")&lt;=N$3,N$3&lt;=INDIRECT("Mérföldkövek[@Befejezés]"),NETWORKDAYS(N$3,N$3,0)), INDIRECT("Mérföldkövek[@[Humánerő]]"),0),"")</f>
        <v/>
      </c>
      <c r="O49" s="69" t="str" cm="1">
        <f t="array" aca="1" ref="O49" ca="1">IFERROR(IF(AND(INDIRECT("Mérföldkövek[@Kezdés]")&lt;=O$3,O$3&lt;=INDIRECT("Mérföldkövek[@Befejezés]"),NETWORKDAYS(O$3,O$3,0)), INDIRECT("Mérföldkövek[@[Humánerő]]"),0),"")</f>
        <v/>
      </c>
      <c r="P49" s="69" t="str" cm="1">
        <f t="array" aca="1" ref="P49" ca="1">IFERROR(IF(AND(INDIRECT("Mérföldkövek[@Kezdés]")&lt;=P$3,P$3&lt;=INDIRECT("Mérföldkövek[@Befejezés]"),NETWORKDAYS(P$3,P$3,0)), INDIRECT("Mérföldkövek[@[Humánerő]]"),0),"")</f>
        <v/>
      </c>
      <c r="Q49" s="69" t="str" cm="1">
        <f t="array" aca="1" ref="Q49" ca="1">IFERROR(IF(AND(INDIRECT("Mérföldkövek[@Kezdés]")&lt;=Q$3,Q$3&lt;=INDIRECT("Mérföldkövek[@Befejezés]"),NETWORKDAYS(Q$3,Q$3,0)), INDIRECT("Mérföldkövek[@[Humánerő]]"),0),"")</f>
        <v/>
      </c>
      <c r="R49" s="69" t="str" cm="1">
        <f t="array" aca="1" ref="R49" ca="1">IFERROR(IF(AND(INDIRECT("Mérföldkövek[@Kezdés]")&lt;=R$3,R$3&lt;=INDIRECT("Mérföldkövek[@Befejezés]"),NETWORKDAYS(R$3,R$3,0)), INDIRECT("Mérföldkövek[@[Humánerő]]"),0),"")</f>
        <v/>
      </c>
      <c r="S49" s="69" t="str" cm="1">
        <f t="array" aca="1" ref="S49" ca="1">IFERROR(IF(AND(INDIRECT("Mérföldkövek[@Kezdés]")&lt;=S$3,S$3&lt;=INDIRECT("Mérföldkövek[@Befejezés]"),NETWORKDAYS(S$3,S$3,0)), INDIRECT("Mérföldkövek[@[Humánerő]]"),0),"")</f>
        <v/>
      </c>
      <c r="T49" s="69" t="str" cm="1">
        <f t="array" aca="1" ref="T49" ca="1">IFERROR(IF(AND(INDIRECT("Mérföldkövek[@Kezdés]")&lt;=T$3,T$3&lt;=INDIRECT("Mérföldkövek[@Befejezés]"),NETWORKDAYS(T$3,T$3,0)), INDIRECT("Mérföldkövek[@[Humánerő]]"),0),"")</f>
        <v/>
      </c>
      <c r="U49" s="69" t="str" cm="1">
        <f t="array" aca="1" ref="U49" ca="1">IFERROR(IF(AND(INDIRECT("Mérföldkövek[@Kezdés]")&lt;=U$3,U$3&lt;=INDIRECT("Mérföldkövek[@Befejezés]"),NETWORKDAYS(U$3,U$3,0)), INDIRECT("Mérföldkövek[@[Humánerő]]"),0),"")</f>
        <v/>
      </c>
      <c r="V49" s="69" t="str" cm="1">
        <f t="array" aca="1" ref="V49" ca="1">IFERROR(IF(AND(INDIRECT("Mérföldkövek[@Kezdés]")&lt;=V$3,V$3&lt;=INDIRECT("Mérföldkövek[@Befejezés]"),NETWORKDAYS(V$3,V$3,0)), INDIRECT("Mérföldkövek[@[Humánerő]]"),0),"")</f>
        <v/>
      </c>
      <c r="W49" s="69" t="str" cm="1">
        <f t="array" aca="1" ref="W49" ca="1">IFERROR(IF(AND(INDIRECT("Mérföldkövek[@Kezdés]")&lt;=W$3,W$3&lt;=INDIRECT("Mérföldkövek[@Befejezés]"),NETWORKDAYS(W$3,W$3,0)), INDIRECT("Mérföldkövek[@[Humánerő]]"),0),"")</f>
        <v/>
      </c>
      <c r="X49" s="69" t="str" cm="1">
        <f t="array" aca="1" ref="X49" ca="1">IFERROR(IF(AND(INDIRECT("Mérföldkövek[@Kezdés]")&lt;=X$3,X$3&lt;=INDIRECT("Mérföldkövek[@Befejezés]"),NETWORKDAYS(X$3,X$3,0)), INDIRECT("Mérföldkövek[@[Humánerő]]"),0),"")</f>
        <v/>
      </c>
      <c r="Y49" s="69" t="str" cm="1">
        <f t="array" aca="1" ref="Y49" ca="1">IFERROR(IF(AND(INDIRECT("Mérföldkövek[@Kezdés]")&lt;=Y$3,Y$3&lt;=INDIRECT("Mérföldkövek[@Befejezés]"),NETWORKDAYS(Y$3,Y$3,0)), INDIRECT("Mérföldkövek[@[Humánerő]]"),0),"")</f>
        <v/>
      </c>
      <c r="Z49" s="69" t="str" cm="1">
        <f t="array" aca="1" ref="Z49" ca="1">IFERROR(IF(AND(INDIRECT("Mérföldkövek[@Kezdés]")&lt;=Z$3,Z$3&lt;=INDIRECT("Mérföldkövek[@Befejezés]"),NETWORKDAYS(Z$3,Z$3,0)), INDIRECT("Mérföldkövek[@[Humánerő]]"),0),"")</f>
        <v/>
      </c>
      <c r="AA49" s="69" t="str" cm="1">
        <f t="array" aca="1" ref="AA49" ca="1">IFERROR(IF(AND(INDIRECT("Mérföldkövek[@Kezdés]")&lt;=AA$3,AA$3&lt;=INDIRECT("Mérföldkövek[@Befejezés]"),NETWORKDAYS(AA$3,AA$3,0)), INDIRECT("Mérföldkövek[@[Humánerő]]"),0),"")</f>
        <v/>
      </c>
      <c r="AB49" s="69" t="str" cm="1">
        <f t="array" aca="1" ref="AB49" ca="1">IFERROR(IF(AND(INDIRECT("Mérföldkövek[@Kezdés]")&lt;=AB$3,AB$3&lt;=INDIRECT("Mérföldkövek[@Befejezés]"),NETWORKDAYS(AB$3,AB$3,0)), INDIRECT("Mérföldkövek[@[Humánerő]]"),0),"")</f>
        <v/>
      </c>
      <c r="AC49" s="69" t="str" cm="1">
        <f t="array" aca="1" ref="AC49" ca="1">IFERROR(IF(AND(INDIRECT("Mérföldkövek[@Kezdés]")&lt;=AC$3,AC$3&lt;=INDIRECT("Mérföldkövek[@Befejezés]"),NETWORKDAYS(AC$3,AC$3,0)), INDIRECT("Mérföldkövek[@[Humánerő]]"),0),"")</f>
        <v/>
      </c>
      <c r="AD49" s="69" t="str" cm="1">
        <f t="array" aca="1" ref="AD49" ca="1">IFERROR(IF(AND(INDIRECT("Mérföldkövek[@Kezdés]")&lt;=AD$3,AD$3&lt;=INDIRECT("Mérföldkövek[@Befejezés]"),NETWORKDAYS(AD$3,AD$3,0)), INDIRECT("Mérföldkövek[@[Humánerő]]"),0),"")</f>
        <v/>
      </c>
      <c r="AE49" s="69" t="str" cm="1">
        <f t="array" aca="1" ref="AE49" ca="1">IFERROR(IF(AND(INDIRECT("Mérföldkövek[@Kezdés]")&lt;=AE$3,AE$3&lt;=INDIRECT("Mérföldkövek[@Befejezés]"),NETWORKDAYS(AE$3,AE$3,0)), INDIRECT("Mérföldkövek[@[Humánerő]]"),0),"")</f>
        <v/>
      </c>
      <c r="AF49" s="69" t="str" cm="1">
        <f t="array" aca="1" ref="AF49" ca="1">IFERROR(IF(AND(INDIRECT("Mérföldkövek[@Kezdés]")&lt;=AF$3,AF$3&lt;=INDIRECT("Mérföldkövek[@Befejezés]"),NETWORKDAYS(AF$3,AF$3,0)), INDIRECT("Mérföldkövek[@[Humánerő]]"),0),"")</f>
        <v/>
      </c>
      <c r="AG49" s="69" t="str" cm="1">
        <f t="array" aca="1" ref="AG49" ca="1">IFERROR(IF(AND(INDIRECT("Mérföldkövek[@Kezdés]")&lt;=AG$3,AG$3&lt;=INDIRECT("Mérföldkövek[@Befejezés]"),NETWORKDAYS(AG$3,AG$3,0)), INDIRECT("Mérföldkövek[@[Humánerő]]"),0),"")</f>
        <v/>
      </c>
      <c r="AH49" s="69" t="str" cm="1">
        <f t="array" aca="1" ref="AH49" ca="1">IFERROR(IF(AND(INDIRECT("Mérföldkövek[@Kezdés]")&lt;=AH$3,AH$3&lt;=INDIRECT("Mérföldkövek[@Befejezés]"),NETWORKDAYS(AH$3,AH$3,0)), INDIRECT("Mérföldkövek[@[Humánerő]]"),0),"")</f>
        <v/>
      </c>
      <c r="AI49" s="69" t="str" cm="1">
        <f t="array" aca="1" ref="AI49" ca="1">IFERROR(IF(AND(INDIRECT("Mérföldkövek[@Kezdés]")&lt;=AI$3,AI$3&lt;=INDIRECT("Mérföldkövek[@Befejezés]"),NETWORKDAYS(AI$3,AI$3,0)), INDIRECT("Mérföldkövek[@[Humánerő]]"),0),"")</f>
        <v/>
      </c>
      <c r="AJ49" s="69" t="str" cm="1">
        <f t="array" aca="1" ref="AJ49" ca="1">IFERROR(IF(AND(INDIRECT("Mérföldkövek[@Kezdés]")&lt;=AJ$3,AJ$3&lt;=INDIRECT("Mérföldkövek[@Befejezés]"),NETWORKDAYS(AJ$3,AJ$3,0)), INDIRECT("Mérföldkövek[@[Humánerő]]"),0),"")</f>
        <v/>
      </c>
      <c r="AK49" s="69" t="str" cm="1">
        <f t="array" aca="1" ref="AK49" ca="1">IFERROR(IF(AND(INDIRECT("Mérföldkövek[@Kezdés]")&lt;=AK$3,AK$3&lt;=INDIRECT("Mérföldkövek[@Befejezés]"),NETWORKDAYS(AK$3,AK$3,0)), INDIRECT("Mérföldkövek[@[Humánerő]]"),0),"")</f>
        <v/>
      </c>
      <c r="AL49" s="69" t="str" cm="1">
        <f t="array" aca="1" ref="AL49" ca="1">IFERROR(IF(AND(INDIRECT("Mérföldkövek[@Kezdés]")&lt;=AL$3,AL$3&lt;=INDIRECT("Mérföldkövek[@Befejezés]"),NETWORKDAYS(AL$3,AL$3,0)), INDIRECT("Mérföldkövek[@[Humánerő]]"),0),"")</f>
        <v/>
      </c>
      <c r="AM49" s="69" t="str" cm="1">
        <f t="array" aca="1" ref="AM49" ca="1">IFERROR(IF(AND(INDIRECT("Mérföldkövek[@Kezdés]")&lt;=AM$3,AM$3&lt;=INDIRECT("Mérföldkövek[@Befejezés]"),NETWORKDAYS(AM$3,AM$3,0)), INDIRECT("Mérföldkövek[@[Humánerő]]"),0),"")</f>
        <v/>
      </c>
      <c r="AN49" s="69" t="str" cm="1">
        <f t="array" aca="1" ref="AN49" ca="1">IFERROR(IF(AND(INDIRECT("Mérföldkövek[@Kezdés]")&lt;=AN$3,AN$3&lt;=INDIRECT("Mérföldkövek[@Befejezés]"),NETWORKDAYS(AN$3,AN$3,0)), INDIRECT("Mérföldkövek[@[Humánerő]]"),0),"")</f>
        <v/>
      </c>
      <c r="AO49" s="69" t="str" cm="1">
        <f t="array" aca="1" ref="AO49" ca="1">IFERROR(IF(AND(INDIRECT("Mérföldkövek[@Kezdés]")&lt;=AO$3,AO$3&lt;=INDIRECT("Mérföldkövek[@Befejezés]"),NETWORKDAYS(AO$3,AO$3,0)), INDIRECT("Mérföldkövek[@[Humánerő]]"),0),"")</f>
        <v/>
      </c>
      <c r="AP49" s="69" t="str" cm="1">
        <f t="array" aca="1" ref="AP49" ca="1">IFERROR(IF(AND(INDIRECT("Mérföldkövek[@Kezdés]")&lt;=AP$3,AP$3&lt;=INDIRECT("Mérföldkövek[@Befejezés]"),NETWORKDAYS(AP$3,AP$3,0)), INDIRECT("Mérföldkövek[@[Humánerő]]"),0),"")</f>
        <v/>
      </c>
      <c r="AQ49" s="69" t="str" cm="1">
        <f t="array" aca="1" ref="AQ49" ca="1">IFERROR(IF(AND(INDIRECT("Mérföldkövek[@Kezdés]")&lt;=AQ$3,AQ$3&lt;=INDIRECT("Mérföldkövek[@Befejezés]"),NETWORKDAYS(AQ$3,AQ$3,0)), INDIRECT("Mérföldkövek[@[Humánerő]]"),0),"")</f>
        <v/>
      </c>
      <c r="AR49" s="69" t="str" cm="1">
        <f t="array" aca="1" ref="AR49" ca="1">IFERROR(IF(AND(INDIRECT("Mérföldkövek[@Kezdés]")&lt;=AR$3,AR$3&lt;=INDIRECT("Mérföldkövek[@Befejezés]"),NETWORKDAYS(AR$3,AR$3,0)), INDIRECT("Mérföldkövek[@[Humánerő]]"),0),"")</f>
        <v/>
      </c>
      <c r="AS49" s="69" t="str" cm="1">
        <f t="array" aca="1" ref="AS49" ca="1">IFERROR(IF(AND(INDIRECT("Mérföldkövek[@Kezdés]")&lt;=AS$3,AS$3&lt;=INDIRECT("Mérföldkövek[@Befejezés]"),NETWORKDAYS(AS$3,AS$3,0)), INDIRECT("Mérföldkövek[@[Humánerő]]"),0),"")</f>
        <v/>
      </c>
      <c r="AT49" s="69" t="str" cm="1">
        <f t="array" aca="1" ref="AT49" ca="1">IFERROR(IF(AND(INDIRECT("Mérföldkövek[@Kezdés]")&lt;=AT$3,AT$3&lt;=INDIRECT("Mérföldkövek[@Befejezés]"),NETWORKDAYS(AT$3,AT$3,0)), INDIRECT("Mérföldkövek[@[Humánerő]]"),0),"")</f>
        <v/>
      </c>
      <c r="AU49" s="69" t="str" cm="1">
        <f t="array" aca="1" ref="AU49" ca="1">IFERROR(IF(AND(INDIRECT("Mérföldkövek[@Kezdés]")&lt;=AU$3,AU$3&lt;=INDIRECT("Mérföldkövek[@Befejezés]"),NETWORKDAYS(AU$3,AU$3,0)), INDIRECT("Mérföldkövek[@[Humánerő]]"),0),"")</f>
        <v/>
      </c>
      <c r="AV49" s="69" t="str" cm="1">
        <f t="array" aca="1" ref="AV49" ca="1">IFERROR(IF(AND(INDIRECT("Mérföldkövek[@Kezdés]")&lt;=AV$3,AV$3&lt;=INDIRECT("Mérföldkövek[@Befejezés]"),NETWORKDAYS(AV$3,AV$3,0)), INDIRECT("Mérföldkövek[@[Humánerő]]"),0),"")</f>
        <v/>
      </c>
      <c r="AW49" s="69" t="str" cm="1">
        <f t="array" aca="1" ref="AW49" ca="1">IFERROR(IF(AND(INDIRECT("Mérföldkövek[@Kezdés]")&lt;=AW$3,AW$3&lt;=INDIRECT("Mérföldkövek[@Befejezés]"),NETWORKDAYS(AW$3,AW$3,0)), INDIRECT("Mérföldkövek[@[Humánerő]]"),0),"")</f>
        <v/>
      </c>
      <c r="AX49" s="69" t="str" cm="1">
        <f t="array" aca="1" ref="AX49" ca="1">IFERROR(IF(AND(INDIRECT("Mérföldkövek[@Kezdés]")&lt;=AX$3,AX$3&lt;=INDIRECT("Mérföldkövek[@Befejezés]"),NETWORKDAYS(AX$3,AX$3,0)), INDIRECT("Mérföldkövek[@[Humánerő]]"),0),"")</f>
        <v/>
      </c>
      <c r="AY49" s="69" t="str" cm="1">
        <f t="array" aca="1" ref="AY49" ca="1">IFERROR(IF(AND(INDIRECT("Mérföldkövek[@Kezdés]")&lt;=AY$3,AY$3&lt;=INDIRECT("Mérföldkövek[@Befejezés]"),NETWORKDAYS(AY$3,AY$3,0)), INDIRECT("Mérföldkövek[@[Humánerő]]"),0),"")</f>
        <v/>
      </c>
      <c r="AZ49" s="69" t="str" cm="1">
        <f t="array" aca="1" ref="AZ49" ca="1">IFERROR(IF(AND(INDIRECT("Mérföldkövek[@Kezdés]")&lt;=AZ$3,AZ$3&lt;=INDIRECT("Mérföldkövek[@Befejezés]"),NETWORKDAYS(AZ$3,AZ$3,0)), INDIRECT("Mérföldkövek[@[Humánerő]]"),0),"")</f>
        <v/>
      </c>
      <c r="BA49" s="69" t="str" cm="1">
        <f t="array" aca="1" ref="BA49" ca="1">IFERROR(IF(AND(INDIRECT("Mérföldkövek[@Kezdés]")&lt;=BA$3,BA$3&lt;=INDIRECT("Mérföldkövek[@Befejezés]"),NETWORKDAYS(BA$3,BA$3,0)), INDIRECT("Mérföldkövek[@[Humánerő]]"),0),"")</f>
        <v/>
      </c>
    </row>
    <row r="50" spans="1:53" x14ac:dyDescent="0.3">
      <c r="A50" s="78" t="str">
        <f>IFERROR(Mérföldkövek[[#This Row],[Feladat ID]],"")</f>
        <v>-</v>
      </c>
      <c r="B50" s="70" t="str">
        <f>IFERROR(Mérföldkövek[[#This Row],[Feladat leírás]],"")</f>
        <v/>
      </c>
      <c r="C50" s="71" t="str">
        <f ca="1">IFERROR(Mérföldkövek[[#This Row],[Kezdés]],"")</f>
        <v/>
      </c>
      <c r="D50" s="71" t="str">
        <f ca="1">IFERROR(Mérföldkövek[[#This Row],[Befejezés]],"")</f>
        <v/>
      </c>
      <c r="E50" s="70" t="str">
        <f>IFERROR(Mérföldkövek[[#This Row],[Kockázat]],"")</f>
        <v/>
      </c>
      <c r="F50" s="70" t="str">
        <f>IFERROR(Mérföldkövek[[#This Row],[Részleg 02]],"")</f>
        <v/>
      </c>
      <c r="G50" s="70" t="str">
        <f>IFERROR(Mérföldkövek[[#This Row],[Részleg 01]],"")</f>
        <v/>
      </c>
      <c r="H50" s="82" t="str">
        <f>IFERROR(Mérföldkövek[[#This Row],[Volumen]],"")</f>
        <v/>
      </c>
      <c r="I50" s="70" t="str">
        <f>IFERROR(Mérföldkövek[[#This Row],[Humánerő]],"")</f>
        <v/>
      </c>
      <c r="J50" s="80" t="str">
        <f>IFERROR(Mérföldkövek[[#This Row],[Egység idő]],"")</f>
        <v/>
      </c>
      <c r="K50" s="80">
        <f>IFERROR(Mérföldkövek[[#This Row],[Tervezett Munkaidő]],"")</f>
        <v>0</v>
      </c>
      <c r="L50" s="69" t="str" cm="1">
        <f t="array" aca="1" ref="L50" ca="1">IFERROR(IF(AND(INDIRECT("Mérföldkövek[@Kezdés]")&lt;=L$3,L$3&lt;=INDIRECT("Mérföldkövek[@Befejezés]"),NETWORKDAYS(L$3,L$3,0)), INDIRECT("Mérföldkövek[@[Humánerő]]"),0),"")</f>
        <v/>
      </c>
      <c r="M50" s="69" t="str" cm="1">
        <f t="array" aca="1" ref="M50" ca="1">IFERROR(IF(AND(INDIRECT("Mérföldkövek[@Kezdés]")&lt;=M$3,M$3&lt;=INDIRECT("Mérföldkövek[@Befejezés]"),NETWORKDAYS(M$3,M$3,0)), INDIRECT("Mérföldkövek[@[Humánerő]]"),0),"")</f>
        <v/>
      </c>
      <c r="N50" s="69" t="str" cm="1">
        <f t="array" aca="1" ref="N50" ca="1">IFERROR(IF(AND(INDIRECT("Mérföldkövek[@Kezdés]")&lt;=N$3,N$3&lt;=INDIRECT("Mérföldkövek[@Befejezés]"),NETWORKDAYS(N$3,N$3,0)), INDIRECT("Mérföldkövek[@[Humánerő]]"),0),"")</f>
        <v/>
      </c>
      <c r="O50" s="69" t="str" cm="1">
        <f t="array" aca="1" ref="O50" ca="1">IFERROR(IF(AND(INDIRECT("Mérföldkövek[@Kezdés]")&lt;=O$3,O$3&lt;=INDIRECT("Mérföldkövek[@Befejezés]"),NETWORKDAYS(O$3,O$3,0)), INDIRECT("Mérföldkövek[@[Humánerő]]"),0),"")</f>
        <v/>
      </c>
      <c r="P50" s="69" t="str" cm="1">
        <f t="array" aca="1" ref="P50" ca="1">IFERROR(IF(AND(INDIRECT("Mérföldkövek[@Kezdés]")&lt;=P$3,P$3&lt;=INDIRECT("Mérföldkövek[@Befejezés]"),NETWORKDAYS(P$3,P$3,0)), INDIRECT("Mérföldkövek[@[Humánerő]]"),0),"")</f>
        <v/>
      </c>
      <c r="Q50" s="69" t="str" cm="1">
        <f t="array" aca="1" ref="Q50" ca="1">IFERROR(IF(AND(INDIRECT("Mérföldkövek[@Kezdés]")&lt;=Q$3,Q$3&lt;=INDIRECT("Mérföldkövek[@Befejezés]"),NETWORKDAYS(Q$3,Q$3,0)), INDIRECT("Mérföldkövek[@[Humánerő]]"),0),"")</f>
        <v/>
      </c>
      <c r="R50" s="69" t="str" cm="1">
        <f t="array" aca="1" ref="R50" ca="1">IFERROR(IF(AND(INDIRECT("Mérföldkövek[@Kezdés]")&lt;=R$3,R$3&lt;=INDIRECT("Mérföldkövek[@Befejezés]"),NETWORKDAYS(R$3,R$3,0)), INDIRECT("Mérföldkövek[@[Humánerő]]"),0),"")</f>
        <v/>
      </c>
      <c r="S50" s="69" t="str" cm="1">
        <f t="array" aca="1" ref="S50" ca="1">IFERROR(IF(AND(INDIRECT("Mérföldkövek[@Kezdés]")&lt;=S$3,S$3&lt;=INDIRECT("Mérföldkövek[@Befejezés]"),NETWORKDAYS(S$3,S$3,0)), INDIRECT("Mérföldkövek[@[Humánerő]]"),0),"")</f>
        <v/>
      </c>
      <c r="T50" s="69" t="str" cm="1">
        <f t="array" aca="1" ref="T50" ca="1">IFERROR(IF(AND(INDIRECT("Mérföldkövek[@Kezdés]")&lt;=T$3,T$3&lt;=INDIRECT("Mérföldkövek[@Befejezés]"),NETWORKDAYS(T$3,T$3,0)), INDIRECT("Mérföldkövek[@[Humánerő]]"),0),"")</f>
        <v/>
      </c>
      <c r="U50" s="69" t="str" cm="1">
        <f t="array" aca="1" ref="U50" ca="1">IFERROR(IF(AND(INDIRECT("Mérföldkövek[@Kezdés]")&lt;=U$3,U$3&lt;=INDIRECT("Mérföldkövek[@Befejezés]"),NETWORKDAYS(U$3,U$3,0)), INDIRECT("Mérföldkövek[@[Humánerő]]"),0),"")</f>
        <v/>
      </c>
      <c r="V50" s="69" t="str" cm="1">
        <f t="array" aca="1" ref="V50" ca="1">IFERROR(IF(AND(INDIRECT("Mérföldkövek[@Kezdés]")&lt;=V$3,V$3&lt;=INDIRECT("Mérföldkövek[@Befejezés]"),NETWORKDAYS(V$3,V$3,0)), INDIRECT("Mérföldkövek[@[Humánerő]]"),0),"")</f>
        <v/>
      </c>
      <c r="W50" s="69" t="str" cm="1">
        <f t="array" aca="1" ref="W50" ca="1">IFERROR(IF(AND(INDIRECT("Mérföldkövek[@Kezdés]")&lt;=W$3,W$3&lt;=INDIRECT("Mérföldkövek[@Befejezés]"),NETWORKDAYS(W$3,W$3,0)), INDIRECT("Mérföldkövek[@[Humánerő]]"),0),"")</f>
        <v/>
      </c>
      <c r="X50" s="69" t="str" cm="1">
        <f t="array" aca="1" ref="X50" ca="1">IFERROR(IF(AND(INDIRECT("Mérföldkövek[@Kezdés]")&lt;=X$3,X$3&lt;=INDIRECT("Mérföldkövek[@Befejezés]"),NETWORKDAYS(X$3,X$3,0)), INDIRECT("Mérföldkövek[@[Humánerő]]"),0),"")</f>
        <v/>
      </c>
      <c r="Y50" s="69" t="str" cm="1">
        <f t="array" aca="1" ref="Y50" ca="1">IFERROR(IF(AND(INDIRECT("Mérföldkövek[@Kezdés]")&lt;=Y$3,Y$3&lt;=INDIRECT("Mérföldkövek[@Befejezés]"),NETWORKDAYS(Y$3,Y$3,0)), INDIRECT("Mérföldkövek[@[Humánerő]]"),0),"")</f>
        <v/>
      </c>
      <c r="Z50" s="69" t="str" cm="1">
        <f t="array" aca="1" ref="Z50" ca="1">IFERROR(IF(AND(INDIRECT("Mérföldkövek[@Kezdés]")&lt;=Z$3,Z$3&lt;=INDIRECT("Mérföldkövek[@Befejezés]"),NETWORKDAYS(Z$3,Z$3,0)), INDIRECT("Mérföldkövek[@[Humánerő]]"),0),"")</f>
        <v/>
      </c>
      <c r="AA50" s="69" t="str" cm="1">
        <f t="array" aca="1" ref="AA50" ca="1">IFERROR(IF(AND(INDIRECT("Mérföldkövek[@Kezdés]")&lt;=AA$3,AA$3&lt;=INDIRECT("Mérföldkövek[@Befejezés]"),NETWORKDAYS(AA$3,AA$3,0)), INDIRECT("Mérföldkövek[@[Humánerő]]"),0),"")</f>
        <v/>
      </c>
      <c r="AB50" s="69" t="str" cm="1">
        <f t="array" aca="1" ref="AB50" ca="1">IFERROR(IF(AND(INDIRECT("Mérföldkövek[@Kezdés]")&lt;=AB$3,AB$3&lt;=INDIRECT("Mérföldkövek[@Befejezés]"),NETWORKDAYS(AB$3,AB$3,0)), INDIRECT("Mérföldkövek[@[Humánerő]]"),0),"")</f>
        <v/>
      </c>
      <c r="AC50" s="69" t="str" cm="1">
        <f t="array" aca="1" ref="AC50" ca="1">IFERROR(IF(AND(INDIRECT("Mérföldkövek[@Kezdés]")&lt;=AC$3,AC$3&lt;=INDIRECT("Mérföldkövek[@Befejezés]"),NETWORKDAYS(AC$3,AC$3,0)), INDIRECT("Mérföldkövek[@[Humánerő]]"),0),"")</f>
        <v/>
      </c>
      <c r="AD50" s="69" t="str" cm="1">
        <f t="array" aca="1" ref="AD50" ca="1">IFERROR(IF(AND(INDIRECT("Mérföldkövek[@Kezdés]")&lt;=AD$3,AD$3&lt;=INDIRECT("Mérföldkövek[@Befejezés]"),NETWORKDAYS(AD$3,AD$3,0)), INDIRECT("Mérföldkövek[@[Humánerő]]"),0),"")</f>
        <v/>
      </c>
      <c r="AE50" s="69" t="str" cm="1">
        <f t="array" aca="1" ref="AE50" ca="1">IFERROR(IF(AND(INDIRECT("Mérföldkövek[@Kezdés]")&lt;=AE$3,AE$3&lt;=INDIRECT("Mérföldkövek[@Befejezés]"),NETWORKDAYS(AE$3,AE$3,0)), INDIRECT("Mérföldkövek[@[Humánerő]]"),0),"")</f>
        <v/>
      </c>
      <c r="AF50" s="69" t="str" cm="1">
        <f t="array" aca="1" ref="AF50" ca="1">IFERROR(IF(AND(INDIRECT("Mérföldkövek[@Kezdés]")&lt;=AF$3,AF$3&lt;=INDIRECT("Mérföldkövek[@Befejezés]"),NETWORKDAYS(AF$3,AF$3,0)), INDIRECT("Mérföldkövek[@[Humánerő]]"),0),"")</f>
        <v/>
      </c>
      <c r="AG50" s="69" t="str" cm="1">
        <f t="array" aca="1" ref="AG50" ca="1">IFERROR(IF(AND(INDIRECT("Mérföldkövek[@Kezdés]")&lt;=AG$3,AG$3&lt;=INDIRECT("Mérföldkövek[@Befejezés]"),NETWORKDAYS(AG$3,AG$3,0)), INDIRECT("Mérföldkövek[@[Humánerő]]"),0),"")</f>
        <v/>
      </c>
      <c r="AH50" s="69" t="str" cm="1">
        <f t="array" aca="1" ref="AH50" ca="1">IFERROR(IF(AND(INDIRECT("Mérföldkövek[@Kezdés]")&lt;=AH$3,AH$3&lt;=INDIRECT("Mérföldkövek[@Befejezés]"),NETWORKDAYS(AH$3,AH$3,0)), INDIRECT("Mérföldkövek[@[Humánerő]]"),0),"")</f>
        <v/>
      </c>
      <c r="AI50" s="69" t="str" cm="1">
        <f t="array" aca="1" ref="AI50" ca="1">IFERROR(IF(AND(INDIRECT("Mérföldkövek[@Kezdés]")&lt;=AI$3,AI$3&lt;=INDIRECT("Mérföldkövek[@Befejezés]"),NETWORKDAYS(AI$3,AI$3,0)), INDIRECT("Mérföldkövek[@[Humánerő]]"),0),"")</f>
        <v/>
      </c>
      <c r="AJ50" s="69" t="str" cm="1">
        <f t="array" aca="1" ref="AJ50" ca="1">IFERROR(IF(AND(INDIRECT("Mérföldkövek[@Kezdés]")&lt;=AJ$3,AJ$3&lt;=INDIRECT("Mérföldkövek[@Befejezés]"),NETWORKDAYS(AJ$3,AJ$3,0)), INDIRECT("Mérföldkövek[@[Humánerő]]"),0),"")</f>
        <v/>
      </c>
      <c r="AK50" s="69" t="str" cm="1">
        <f t="array" aca="1" ref="AK50" ca="1">IFERROR(IF(AND(INDIRECT("Mérföldkövek[@Kezdés]")&lt;=AK$3,AK$3&lt;=INDIRECT("Mérföldkövek[@Befejezés]"),NETWORKDAYS(AK$3,AK$3,0)), INDIRECT("Mérföldkövek[@[Humánerő]]"),0),"")</f>
        <v/>
      </c>
      <c r="AL50" s="69" t="str" cm="1">
        <f t="array" aca="1" ref="AL50" ca="1">IFERROR(IF(AND(INDIRECT("Mérföldkövek[@Kezdés]")&lt;=AL$3,AL$3&lt;=INDIRECT("Mérföldkövek[@Befejezés]"),NETWORKDAYS(AL$3,AL$3,0)), INDIRECT("Mérföldkövek[@[Humánerő]]"),0),"")</f>
        <v/>
      </c>
      <c r="AM50" s="69" t="str" cm="1">
        <f t="array" aca="1" ref="AM50" ca="1">IFERROR(IF(AND(INDIRECT("Mérföldkövek[@Kezdés]")&lt;=AM$3,AM$3&lt;=INDIRECT("Mérföldkövek[@Befejezés]"),NETWORKDAYS(AM$3,AM$3,0)), INDIRECT("Mérföldkövek[@[Humánerő]]"),0),"")</f>
        <v/>
      </c>
      <c r="AN50" s="69" t="str" cm="1">
        <f t="array" aca="1" ref="AN50" ca="1">IFERROR(IF(AND(INDIRECT("Mérföldkövek[@Kezdés]")&lt;=AN$3,AN$3&lt;=INDIRECT("Mérföldkövek[@Befejezés]"),NETWORKDAYS(AN$3,AN$3,0)), INDIRECT("Mérföldkövek[@[Humánerő]]"),0),"")</f>
        <v/>
      </c>
      <c r="AO50" s="69" t="str" cm="1">
        <f t="array" aca="1" ref="AO50" ca="1">IFERROR(IF(AND(INDIRECT("Mérföldkövek[@Kezdés]")&lt;=AO$3,AO$3&lt;=INDIRECT("Mérföldkövek[@Befejezés]"),NETWORKDAYS(AO$3,AO$3,0)), INDIRECT("Mérföldkövek[@[Humánerő]]"),0),"")</f>
        <v/>
      </c>
      <c r="AP50" s="69" t="str" cm="1">
        <f t="array" aca="1" ref="AP50" ca="1">IFERROR(IF(AND(INDIRECT("Mérföldkövek[@Kezdés]")&lt;=AP$3,AP$3&lt;=INDIRECT("Mérföldkövek[@Befejezés]"),NETWORKDAYS(AP$3,AP$3,0)), INDIRECT("Mérföldkövek[@[Humánerő]]"),0),"")</f>
        <v/>
      </c>
      <c r="AQ50" s="69" t="str" cm="1">
        <f t="array" aca="1" ref="AQ50" ca="1">IFERROR(IF(AND(INDIRECT("Mérföldkövek[@Kezdés]")&lt;=AQ$3,AQ$3&lt;=INDIRECT("Mérföldkövek[@Befejezés]"),NETWORKDAYS(AQ$3,AQ$3,0)), INDIRECT("Mérföldkövek[@[Humánerő]]"),0),"")</f>
        <v/>
      </c>
      <c r="AR50" s="69" t="str" cm="1">
        <f t="array" aca="1" ref="AR50" ca="1">IFERROR(IF(AND(INDIRECT("Mérföldkövek[@Kezdés]")&lt;=AR$3,AR$3&lt;=INDIRECT("Mérföldkövek[@Befejezés]"),NETWORKDAYS(AR$3,AR$3,0)), INDIRECT("Mérföldkövek[@[Humánerő]]"),0),"")</f>
        <v/>
      </c>
      <c r="AS50" s="69" t="str" cm="1">
        <f t="array" aca="1" ref="AS50" ca="1">IFERROR(IF(AND(INDIRECT("Mérföldkövek[@Kezdés]")&lt;=AS$3,AS$3&lt;=INDIRECT("Mérföldkövek[@Befejezés]"),NETWORKDAYS(AS$3,AS$3,0)), INDIRECT("Mérföldkövek[@[Humánerő]]"),0),"")</f>
        <v/>
      </c>
      <c r="AT50" s="69" t="str" cm="1">
        <f t="array" aca="1" ref="AT50" ca="1">IFERROR(IF(AND(INDIRECT("Mérföldkövek[@Kezdés]")&lt;=AT$3,AT$3&lt;=INDIRECT("Mérföldkövek[@Befejezés]"),NETWORKDAYS(AT$3,AT$3,0)), INDIRECT("Mérföldkövek[@[Humánerő]]"),0),"")</f>
        <v/>
      </c>
      <c r="AU50" s="69" t="str" cm="1">
        <f t="array" aca="1" ref="AU50" ca="1">IFERROR(IF(AND(INDIRECT("Mérföldkövek[@Kezdés]")&lt;=AU$3,AU$3&lt;=INDIRECT("Mérföldkövek[@Befejezés]"),NETWORKDAYS(AU$3,AU$3,0)), INDIRECT("Mérföldkövek[@[Humánerő]]"),0),"")</f>
        <v/>
      </c>
      <c r="AV50" s="69" t="str" cm="1">
        <f t="array" aca="1" ref="AV50" ca="1">IFERROR(IF(AND(INDIRECT("Mérföldkövek[@Kezdés]")&lt;=AV$3,AV$3&lt;=INDIRECT("Mérföldkövek[@Befejezés]"),NETWORKDAYS(AV$3,AV$3,0)), INDIRECT("Mérföldkövek[@[Humánerő]]"),0),"")</f>
        <v/>
      </c>
      <c r="AW50" s="69" t="str" cm="1">
        <f t="array" aca="1" ref="AW50" ca="1">IFERROR(IF(AND(INDIRECT("Mérföldkövek[@Kezdés]")&lt;=AW$3,AW$3&lt;=INDIRECT("Mérföldkövek[@Befejezés]"),NETWORKDAYS(AW$3,AW$3,0)), INDIRECT("Mérföldkövek[@[Humánerő]]"),0),"")</f>
        <v/>
      </c>
      <c r="AX50" s="69" t="str" cm="1">
        <f t="array" aca="1" ref="AX50" ca="1">IFERROR(IF(AND(INDIRECT("Mérföldkövek[@Kezdés]")&lt;=AX$3,AX$3&lt;=INDIRECT("Mérföldkövek[@Befejezés]"),NETWORKDAYS(AX$3,AX$3,0)), INDIRECT("Mérföldkövek[@[Humánerő]]"),0),"")</f>
        <v/>
      </c>
      <c r="AY50" s="69" t="str" cm="1">
        <f t="array" aca="1" ref="AY50" ca="1">IFERROR(IF(AND(INDIRECT("Mérföldkövek[@Kezdés]")&lt;=AY$3,AY$3&lt;=INDIRECT("Mérföldkövek[@Befejezés]"),NETWORKDAYS(AY$3,AY$3,0)), INDIRECT("Mérföldkövek[@[Humánerő]]"),0),"")</f>
        <v/>
      </c>
      <c r="AZ50" s="69" t="str" cm="1">
        <f t="array" aca="1" ref="AZ50" ca="1">IFERROR(IF(AND(INDIRECT("Mérföldkövek[@Kezdés]")&lt;=AZ$3,AZ$3&lt;=INDIRECT("Mérföldkövek[@Befejezés]"),NETWORKDAYS(AZ$3,AZ$3,0)), INDIRECT("Mérföldkövek[@[Humánerő]]"),0),"")</f>
        <v/>
      </c>
      <c r="BA50" s="69" t="str" cm="1">
        <f t="array" aca="1" ref="BA50" ca="1">IFERROR(IF(AND(INDIRECT("Mérföldkövek[@Kezdés]")&lt;=BA$3,BA$3&lt;=INDIRECT("Mérföldkövek[@Befejezés]"),NETWORKDAYS(BA$3,BA$3,0)), INDIRECT("Mérföldkövek[@[Humánerő]]"),0),"")</f>
        <v/>
      </c>
    </row>
    <row r="51" spans="1:53" x14ac:dyDescent="0.3">
      <c r="A51" s="78" t="str">
        <f>IFERROR(Mérföldkövek[[#This Row],[Feladat ID]],"")</f>
        <v>-</v>
      </c>
      <c r="B51" s="70" t="str">
        <f>IFERROR(Mérföldkövek[[#This Row],[Feladat leírás]],"")</f>
        <v/>
      </c>
      <c r="C51" s="71" t="str">
        <f ca="1">IFERROR(Mérföldkövek[[#This Row],[Kezdés]],"")</f>
        <v/>
      </c>
      <c r="D51" s="71" t="str">
        <f ca="1">IFERROR(Mérföldkövek[[#This Row],[Befejezés]],"")</f>
        <v/>
      </c>
      <c r="E51" s="70" t="str">
        <f>IFERROR(Mérföldkövek[[#This Row],[Kockázat]],"")</f>
        <v/>
      </c>
      <c r="F51" s="70" t="str">
        <f>IFERROR(Mérföldkövek[[#This Row],[Részleg 02]],"")</f>
        <v/>
      </c>
      <c r="G51" s="70" t="str">
        <f>IFERROR(Mérföldkövek[[#This Row],[Részleg 01]],"")</f>
        <v/>
      </c>
      <c r="H51" s="82" t="str">
        <f>IFERROR(Mérföldkövek[[#This Row],[Volumen]],"")</f>
        <v/>
      </c>
      <c r="I51" s="70" t="str">
        <f>IFERROR(Mérföldkövek[[#This Row],[Humánerő]],"")</f>
        <v/>
      </c>
      <c r="J51" s="80" t="str">
        <f>IFERROR(Mérföldkövek[[#This Row],[Egység idő]],"")</f>
        <v/>
      </c>
      <c r="K51" s="80">
        <f>IFERROR(Mérföldkövek[[#This Row],[Tervezett Munkaidő]],"")</f>
        <v>0</v>
      </c>
      <c r="L51" s="69" t="str" cm="1">
        <f t="array" aca="1" ref="L51" ca="1">IFERROR(IF(AND(INDIRECT("Mérföldkövek[@Kezdés]")&lt;=L$3,L$3&lt;=INDIRECT("Mérföldkövek[@Befejezés]"),NETWORKDAYS(L$3,L$3,0)), INDIRECT("Mérföldkövek[@[Humánerő]]"),0),"")</f>
        <v/>
      </c>
      <c r="M51" s="69" t="str" cm="1">
        <f t="array" aca="1" ref="M51" ca="1">IFERROR(IF(AND(INDIRECT("Mérföldkövek[@Kezdés]")&lt;=M$3,M$3&lt;=INDIRECT("Mérföldkövek[@Befejezés]"),NETWORKDAYS(M$3,M$3,0)), INDIRECT("Mérföldkövek[@[Humánerő]]"),0),"")</f>
        <v/>
      </c>
      <c r="N51" s="69" t="str" cm="1">
        <f t="array" aca="1" ref="N51" ca="1">IFERROR(IF(AND(INDIRECT("Mérföldkövek[@Kezdés]")&lt;=N$3,N$3&lt;=INDIRECT("Mérföldkövek[@Befejezés]"),NETWORKDAYS(N$3,N$3,0)), INDIRECT("Mérföldkövek[@[Humánerő]]"),0),"")</f>
        <v/>
      </c>
      <c r="O51" s="69" t="str" cm="1">
        <f t="array" aca="1" ref="O51" ca="1">IFERROR(IF(AND(INDIRECT("Mérföldkövek[@Kezdés]")&lt;=O$3,O$3&lt;=INDIRECT("Mérföldkövek[@Befejezés]"),NETWORKDAYS(O$3,O$3,0)), INDIRECT("Mérföldkövek[@[Humánerő]]"),0),"")</f>
        <v/>
      </c>
      <c r="P51" s="69" t="str" cm="1">
        <f t="array" aca="1" ref="P51" ca="1">IFERROR(IF(AND(INDIRECT("Mérföldkövek[@Kezdés]")&lt;=P$3,P$3&lt;=INDIRECT("Mérföldkövek[@Befejezés]"),NETWORKDAYS(P$3,P$3,0)), INDIRECT("Mérföldkövek[@[Humánerő]]"),0),"")</f>
        <v/>
      </c>
      <c r="Q51" s="69" t="str" cm="1">
        <f t="array" aca="1" ref="Q51" ca="1">IFERROR(IF(AND(INDIRECT("Mérföldkövek[@Kezdés]")&lt;=Q$3,Q$3&lt;=INDIRECT("Mérföldkövek[@Befejezés]"),NETWORKDAYS(Q$3,Q$3,0)), INDIRECT("Mérföldkövek[@[Humánerő]]"),0),"")</f>
        <v/>
      </c>
      <c r="R51" s="69" t="str" cm="1">
        <f t="array" aca="1" ref="R51" ca="1">IFERROR(IF(AND(INDIRECT("Mérföldkövek[@Kezdés]")&lt;=R$3,R$3&lt;=INDIRECT("Mérföldkövek[@Befejezés]"),NETWORKDAYS(R$3,R$3,0)), INDIRECT("Mérföldkövek[@[Humánerő]]"),0),"")</f>
        <v/>
      </c>
      <c r="S51" s="69" t="str" cm="1">
        <f t="array" aca="1" ref="S51" ca="1">IFERROR(IF(AND(INDIRECT("Mérföldkövek[@Kezdés]")&lt;=S$3,S$3&lt;=INDIRECT("Mérföldkövek[@Befejezés]"),NETWORKDAYS(S$3,S$3,0)), INDIRECT("Mérföldkövek[@[Humánerő]]"),0),"")</f>
        <v/>
      </c>
      <c r="T51" s="69" t="str" cm="1">
        <f t="array" aca="1" ref="T51" ca="1">IFERROR(IF(AND(INDIRECT("Mérföldkövek[@Kezdés]")&lt;=T$3,T$3&lt;=INDIRECT("Mérföldkövek[@Befejezés]"),NETWORKDAYS(T$3,T$3,0)), INDIRECT("Mérföldkövek[@[Humánerő]]"),0),"")</f>
        <v/>
      </c>
      <c r="U51" s="69" t="str" cm="1">
        <f t="array" aca="1" ref="U51" ca="1">IFERROR(IF(AND(INDIRECT("Mérföldkövek[@Kezdés]")&lt;=U$3,U$3&lt;=INDIRECT("Mérföldkövek[@Befejezés]"),NETWORKDAYS(U$3,U$3,0)), INDIRECT("Mérföldkövek[@[Humánerő]]"),0),"")</f>
        <v/>
      </c>
      <c r="V51" s="69" t="str" cm="1">
        <f t="array" aca="1" ref="V51" ca="1">IFERROR(IF(AND(INDIRECT("Mérföldkövek[@Kezdés]")&lt;=V$3,V$3&lt;=INDIRECT("Mérföldkövek[@Befejezés]"),NETWORKDAYS(V$3,V$3,0)), INDIRECT("Mérföldkövek[@[Humánerő]]"),0),"")</f>
        <v/>
      </c>
      <c r="W51" s="69" t="str" cm="1">
        <f t="array" aca="1" ref="W51" ca="1">IFERROR(IF(AND(INDIRECT("Mérföldkövek[@Kezdés]")&lt;=W$3,W$3&lt;=INDIRECT("Mérföldkövek[@Befejezés]"),NETWORKDAYS(W$3,W$3,0)), INDIRECT("Mérföldkövek[@[Humánerő]]"),0),"")</f>
        <v/>
      </c>
      <c r="X51" s="69" t="str" cm="1">
        <f t="array" aca="1" ref="X51" ca="1">IFERROR(IF(AND(INDIRECT("Mérföldkövek[@Kezdés]")&lt;=X$3,X$3&lt;=INDIRECT("Mérföldkövek[@Befejezés]"),NETWORKDAYS(X$3,X$3,0)), INDIRECT("Mérföldkövek[@[Humánerő]]"),0),"")</f>
        <v/>
      </c>
      <c r="Y51" s="69" t="str" cm="1">
        <f t="array" aca="1" ref="Y51" ca="1">IFERROR(IF(AND(INDIRECT("Mérföldkövek[@Kezdés]")&lt;=Y$3,Y$3&lt;=INDIRECT("Mérföldkövek[@Befejezés]"),NETWORKDAYS(Y$3,Y$3,0)), INDIRECT("Mérföldkövek[@[Humánerő]]"),0),"")</f>
        <v/>
      </c>
      <c r="Z51" s="69" t="str" cm="1">
        <f t="array" aca="1" ref="Z51" ca="1">IFERROR(IF(AND(INDIRECT("Mérföldkövek[@Kezdés]")&lt;=Z$3,Z$3&lt;=INDIRECT("Mérföldkövek[@Befejezés]"),NETWORKDAYS(Z$3,Z$3,0)), INDIRECT("Mérföldkövek[@[Humánerő]]"),0),"")</f>
        <v/>
      </c>
      <c r="AA51" s="69" t="str" cm="1">
        <f t="array" aca="1" ref="AA51" ca="1">IFERROR(IF(AND(INDIRECT("Mérföldkövek[@Kezdés]")&lt;=AA$3,AA$3&lt;=INDIRECT("Mérföldkövek[@Befejezés]"),NETWORKDAYS(AA$3,AA$3,0)), INDIRECT("Mérföldkövek[@[Humánerő]]"),0),"")</f>
        <v/>
      </c>
      <c r="AB51" s="69" t="str" cm="1">
        <f t="array" aca="1" ref="AB51" ca="1">IFERROR(IF(AND(INDIRECT("Mérföldkövek[@Kezdés]")&lt;=AB$3,AB$3&lt;=INDIRECT("Mérföldkövek[@Befejezés]"),NETWORKDAYS(AB$3,AB$3,0)), INDIRECT("Mérföldkövek[@[Humánerő]]"),0),"")</f>
        <v/>
      </c>
      <c r="AC51" s="69" t="str" cm="1">
        <f t="array" aca="1" ref="AC51" ca="1">IFERROR(IF(AND(INDIRECT("Mérföldkövek[@Kezdés]")&lt;=AC$3,AC$3&lt;=INDIRECT("Mérföldkövek[@Befejezés]"),NETWORKDAYS(AC$3,AC$3,0)), INDIRECT("Mérföldkövek[@[Humánerő]]"),0),"")</f>
        <v/>
      </c>
      <c r="AD51" s="69" t="str" cm="1">
        <f t="array" aca="1" ref="AD51" ca="1">IFERROR(IF(AND(INDIRECT("Mérföldkövek[@Kezdés]")&lt;=AD$3,AD$3&lt;=INDIRECT("Mérföldkövek[@Befejezés]"),NETWORKDAYS(AD$3,AD$3,0)), INDIRECT("Mérföldkövek[@[Humánerő]]"),0),"")</f>
        <v/>
      </c>
      <c r="AE51" s="69" t="str" cm="1">
        <f t="array" aca="1" ref="AE51" ca="1">IFERROR(IF(AND(INDIRECT("Mérföldkövek[@Kezdés]")&lt;=AE$3,AE$3&lt;=INDIRECT("Mérföldkövek[@Befejezés]"),NETWORKDAYS(AE$3,AE$3,0)), INDIRECT("Mérföldkövek[@[Humánerő]]"),0),"")</f>
        <v/>
      </c>
      <c r="AF51" s="69" t="str" cm="1">
        <f t="array" aca="1" ref="AF51" ca="1">IFERROR(IF(AND(INDIRECT("Mérföldkövek[@Kezdés]")&lt;=AF$3,AF$3&lt;=INDIRECT("Mérföldkövek[@Befejezés]"),NETWORKDAYS(AF$3,AF$3,0)), INDIRECT("Mérföldkövek[@[Humánerő]]"),0),"")</f>
        <v/>
      </c>
      <c r="AG51" s="69" t="str" cm="1">
        <f t="array" aca="1" ref="AG51" ca="1">IFERROR(IF(AND(INDIRECT("Mérföldkövek[@Kezdés]")&lt;=AG$3,AG$3&lt;=INDIRECT("Mérföldkövek[@Befejezés]"),NETWORKDAYS(AG$3,AG$3,0)), INDIRECT("Mérföldkövek[@[Humánerő]]"),0),"")</f>
        <v/>
      </c>
      <c r="AH51" s="69" t="str" cm="1">
        <f t="array" aca="1" ref="AH51" ca="1">IFERROR(IF(AND(INDIRECT("Mérföldkövek[@Kezdés]")&lt;=AH$3,AH$3&lt;=INDIRECT("Mérföldkövek[@Befejezés]"),NETWORKDAYS(AH$3,AH$3,0)), INDIRECT("Mérföldkövek[@[Humánerő]]"),0),"")</f>
        <v/>
      </c>
      <c r="AI51" s="69" t="str" cm="1">
        <f t="array" aca="1" ref="AI51" ca="1">IFERROR(IF(AND(INDIRECT("Mérföldkövek[@Kezdés]")&lt;=AI$3,AI$3&lt;=INDIRECT("Mérföldkövek[@Befejezés]"),NETWORKDAYS(AI$3,AI$3,0)), INDIRECT("Mérföldkövek[@[Humánerő]]"),0),"")</f>
        <v/>
      </c>
      <c r="AJ51" s="69" t="str" cm="1">
        <f t="array" aca="1" ref="AJ51" ca="1">IFERROR(IF(AND(INDIRECT("Mérföldkövek[@Kezdés]")&lt;=AJ$3,AJ$3&lt;=INDIRECT("Mérföldkövek[@Befejezés]"),NETWORKDAYS(AJ$3,AJ$3,0)), INDIRECT("Mérföldkövek[@[Humánerő]]"),0),"")</f>
        <v/>
      </c>
      <c r="AK51" s="69" t="str" cm="1">
        <f t="array" aca="1" ref="AK51" ca="1">IFERROR(IF(AND(INDIRECT("Mérföldkövek[@Kezdés]")&lt;=AK$3,AK$3&lt;=INDIRECT("Mérföldkövek[@Befejezés]"),NETWORKDAYS(AK$3,AK$3,0)), INDIRECT("Mérföldkövek[@[Humánerő]]"),0),"")</f>
        <v/>
      </c>
      <c r="AL51" s="69" t="str" cm="1">
        <f t="array" aca="1" ref="AL51" ca="1">IFERROR(IF(AND(INDIRECT("Mérföldkövek[@Kezdés]")&lt;=AL$3,AL$3&lt;=INDIRECT("Mérföldkövek[@Befejezés]"),NETWORKDAYS(AL$3,AL$3,0)), INDIRECT("Mérföldkövek[@[Humánerő]]"),0),"")</f>
        <v/>
      </c>
      <c r="AM51" s="69" t="str" cm="1">
        <f t="array" aca="1" ref="AM51" ca="1">IFERROR(IF(AND(INDIRECT("Mérföldkövek[@Kezdés]")&lt;=AM$3,AM$3&lt;=INDIRECT("Mérföldkövek[@Befejezés]"),NETWORKDAYS(AM$3,AM$3,0)), INDIRECT("Mérföldkövek[@[Humánerő]]"),0),"")</f>
        <v/>
      </c>
      <c r="AN51" s="69" t="str" cm="1">
        <f t="array" aca="1" ref="AN51" ca="1">IFERROR(IF(AND(INDIRECT("Mérföldkövek[@Kezdés]")&lt;=AN$3,AN$3&lt;=INDIRECT("Mérföldkövek[@Befejezés]"),NETWORKDAYS(AN$3,AN$3,0)), INDIRECT("Mérföldkövek[@[Humánerő]]"),0),"")</f>
        <v/>
      </c>
      <c r="AO51" s="69" t="str" cm="1">
        <f t="array" aca="1" ref="AO51" ca="1">IFERROR(IF(AND(INDIRECT("Mérföldkövek[@Kezdés]")&lt;=AO$3,AO$3&lt;=INDIRECT("Mérföldkövek[@Befejezés]"),NETWORKDAYS(AO$3,AO$3,0)), INDIRECT("Mérföldkövek[@[Humánerő]]"),0),"")</f>
        <v/>
      </c>
      <c r="AP51" s="69" t="str" cm="1">
        <f t="array" aca="1" ref="AP51" ca="1">IFERROR(IF(AND(INDIRECT("Mérföldkövek[@Kezdés]")&lt;=AP$3,AP$3&lt;=INDIRECT("Mérföldkövek[@Befejezés]"),NETWORKDAYS(AP$3,AP$3,0)), INDIRECT("Mérföldkövek[@[Humánerő]]"),0),"")</f>
        <v/>
      </c>
      <c r="AQ51" s="69" t="str" cm="1">
        <f t="array" aca="1" ref="AQ51" ca="1">IFERROR(IF(AND(INDIRECT("Mérföldkövek[@Kezdés]")&lt;=AQ$3,AQ$3&lt;=INDIRECT("Mérföldkövek[@Befejezés]"),NETWORKDAYS(AQ$3,AQ$3,0)), INDIRECT("Mérföldkövek[@[Humánerő]]"),0),"")</f>
        <v/>
      </c>
      <c r="AR51" s="69" t="str" cm="1">
        <f t="array" aca="1" ref="AR51" ca="1">IFERROR(IF(AND(INDIRECT("Mérföldkövek[@Kezdés]")&lt;=AR$3,AR$3&lt;=INDIRECT("Mérföldkövek[@Befejezés]"),NETWORKDAYS(AR$3,AR$3,0)), INDIRECT("Mérföldkövek[@[Humánerő]]"),0),"")</f>
        <v/>
      </c>
      <c r="AS51" s="69" t="str" cm="1">
        <f t="array" aca="1" ref="AS51" ca="1">IFERROR(IF(AND(INDIRECT("Mérföldkövek[@Kezdés]")&lt;=AS$3,AS$3&lt;=INDIRECT("Mérföldkövek[@Befejezés]"),NETWORKDAYS(AS$3,AS$3,0)), INDIRECT("Mérföldkövek[@[Humánerő]]"),0),"")</f>
        <v/>
      </c>
      <c r="AT51" s="69" t="str" cm="1">
        <f t="array" aca="1" ref="AT51" ca="1">IFERROR(IF(AND(INDIRECT("Mérföldkövek[@Kezdés]")&lt;=AT$3,AT$3&lt;=INDIRECT("Mérföldkövek[@Befejezés]"),NETWORKDAYS(AT$3,AT$3,0)), INDIRECT("Mérföldkövek[@[Humánerő]]"),0),"")</f>
        <v/>
      </c>
      <c r="AU51" s="69" t="str" cm="1">
        <f t="array" aca="1" ref="AU51" ca="1">IFERROR(IF(AND(INDIRECT("Mérföldkövek[@Kezdés]")&lt;=AU$3,AU$3&lt;=INDIRECT("Mérföldkövek[@Befejezés]"),NETWORKDAYS(AU$3,AU$3,0)), INDIRECT("Mérföldkövek[@[Humánerő]]"),0),"")</f>
        <v/>
      </c>
      <c r="AV51" s="69" t="str" cm="1">
        <f t="array" aca="1" ref="AV51" ca="1">IFERROR(IF(AND(INDIRECT("Mérföldkövek[@Kezdés]")&lt;=AV$3,AV$3&lt;=INDIRECT("Mérföldkövek[@Befejezés]"),NETWORKDAYS(AV$3,AV$3,0)), INDIRECT("Mérföldkövek[@[Humánerő]]"),0),"")</f>
        <v/>
      </c>
      <c r="AW51" s="69" t="str" cm="1">
        <f t="array" aca="1" ref="AW51" ca="1">IFERROR(IF(AND(INDIRECT("Mérföldkövek[@Kezdés]")&lt;=AW$3,AW$3&lt;=INDIRECT("Mérföldkövek[@Befejezés]"),NETWORKDAYS(AW$3,AW$3,0)), INDIRECT("Mérföldkövek[@[Humánerő]]"),0),"")</f>
        <v/>
      </c>
      <c r="AX51" s="69" t="str" cm="1">
        <f t="array" aca="1" ref="AX51" ca="1">IFERROR(IF(AND(INDIRECT("Mérföldkövek[@Kezdés]")&lt;=AX$3,AX$3&lt;=INDIRECT("Mérföldkövek[@Befejezés]"),NETWORKDAYS(AX$3,AX$3,0)), INDIRECT("Mérföldkövek[@[Humánerő]]"),0),"")</f>
        <v/>
      </c>
      <c r="AY51" s="69" t="str" cm="1">
        <f t="array" aca="1" ref="AY51" ca="1">IFERROR(IF(AND(INDIRECT("Mérföldkövek[@Kezdés]")&lt;=AY$3,AY$3&lt;=INDIRECT("Mérföldkövek[@Befejezés]"),NETWORKDAYS(AY$3,AY$3,0)), INDIRECT("Mérföldkövek[@[Humánerő]]"),0),"")</f>
        <v/>
      </c>
      <c r="AZ51" s="69" t="str" cm="1">
        <f t="array" aca="1" ref="AZ51" ca="1">IFERROR(IF(AND(INDIRECT("Mérföldkövek[@Kezdés]")&lt;=AZ$3,AZ$3&lt;=INDIRECT("Mérföldkövek[@Befejezés]"),NETWORKDAYS(AZ$3,AZ$3,0)), INDIRECT("Mérföldkövek[@[Humánerő]]"),0),"")</f>
        <v/>
      </c>
      <c r="BA51" s="69" t="str" cm="1">
        <f t="array" aca="1" ref="BA51" ca="1">IFERROR(IF(AND(INDIRECT("Mérföldkövek[@Kezdés]")&lt;=BA$3,BA$3&lt;=INDIRECT("Mérföldkövek[@Befejezés]"),NETWORKDAYS(BA$3,BA$3,0)), INDIRECT("Mérföldkövek[@[Humánerő]]"),0),"")</f>
        <v/>
      </c>
    </row>
    <row r="52" spans="1:53" x14ac:dyDescent="0.3">
      <c r="A52" s="78" t="str">
        <f>IFERROR(Mérföldkövek[[#This Row],[Feladat ID]],"")</f>
        <v>-</v>
      </c>
      <c r="B52" s="70" t="str">
        <f>IFERROR(Mérföldkövek[[#This Row],[Feladat leírás]],"")</f>
        <v/>
      </c>
      <c r="C52" s="71" t="str">
        <f ca="1">IFERROR(Mérföldkövek[[#This Row],[Kezdés]],"")</f>
        <v/>
      </c>
      <c r="D52" s="71" t="str">
        <f ca="1">IFERROR(Mérföldkövek[[#This Row],[Befejezés]],"")</f>
        <v/>
      </c>
      <c r="E52" s="70" t="str">
        <f>IFERROR(Mérföldkövek[[#This Row],[Kockázat]],"")</f>
        <v/>
      </c>
      <c r="F52" s="70" t="str">
        <f>IFERROR(Mérföldkövek[[#This Row],[Részleg 02]],"")</f>
        <v/>
      </c>
      <c r="G52" s="70" t="str">
        <f>IFERROR(Mérföldkövek[[#This Row],[Részleg 01]],"")</f>
        <v/>
      </c>
      <c r="H52" s="82" t="str">
        <f>IFERROR(Mérföldkövek[[#This Row],[Volumen]],"")</f>
        <v/>
      </c>
      <c r="I52" s="70" t="str">
        <f>IFERROR(Mérföldkövek[[#This Row],[Humánerő]],"")</f>
        <v/>
      </c>
      <c r="J52" s="80" t="str">
        <f>IFERROR(Mérföldkövek[[#This Row],[Egység idő]],"")</f>
        <v/>
      </c>
      <c r="K52" s="80">
        <f>IFERROR(Mérföldkövek[[#This Row],[Tervezett Munkaidő]],"")</f>
        <v>0</v>
      </c>
      <c r="L52" s="69" t="str" cm="1">
        <f t="array" aca="1" ref="L52" ca="1">IFERROR(IF(AND(INDIRECT("Mérföldkövek[@Kezdés]")&lt;=L$3,L$3&lt;=INDIRECT("Mérföldkövek[@Befejezés]"),NETWORKDAYS(L$3,L$3,0)), INDIRECT("Mérföldkövek[@[Humánerő]]"),0),"")</f>
        <v/>
      </c>
      <c r="M52" s="69" t="str" cm="1">
        <f t="array" aca="1" ref="M52" ca="1">IFERROR(IF(AND(INDIRECT("Mérföldkövek[@Kezdés]")&lt;=M$3,M$3&lt;=INDIRECT("Mérföldkövek[@Befejezés]"),NETWORKDAYS(M$3,M$3,0)), INDIRECT("Mérföldkövek[@[Humánerő]]"),0),"")</f>
        <v/>
      </c>
      <c r="N52" s="69" t="str" cm="1">
        <f t="array" aca="1" ref="N52" ca="1">IFERROR(IF(AND(INDIRECT("Mérföldkövek[@Kezdés]")&lt;=N$3,N$3&lt;=INDIRECT("Mérföldkövek[@Befejezés]"),NETWORKDAYS(N$3,N$3,0)), INDIRECT("Mérföldkövek[@[Humánerő]]"),0),"")</f>
        <v/>
      </c>
      <c r="O52" s="69" t="str" cm="1">
        <f t="array" aca="1" ref="O52" ca="1">IFERROR(IF(AND(INDIRECT("Mérföldkövek[@Kezdés]")&lt;=O$3,O$3&lt;=INDIRECT("Mérföldkövek[@Befejezés]"),NETWORKDAYS(O$3,O$3,0)), INDIRECT("Mérföldkövek[@[Humánerő]]"),0),"")</f>
        <v/>
      </c>
      <c r="P52" s="69" t="str" cm="1">
        <f t="array" aca="1" ref="P52" ca="1">IFERROR(IF(AND(INDIRECT("Mérföldkövek[@Kezdés]")&lt;=P$3,P$3&lt;=INDIRECT("Mérföldkövek[@Befejezés]"),NETWORKDAYS(P$3,P$3,0)), INDIRECT("Mérföldkövek[@[Humánerő]]"),0),"")</f>
        <v/>
      </c>
      <c r="Q52" s="69" t="str" cm="1">
        <f t="array" aca="1" ref="Q52" ca="1">IFERROR(IF(AND(INDIRECT("Mérföldkövek[@Kezdés]")&lt;=Q$3,Q$3&lt;=INDIRECT("Mérföldkövek[@Befejezés]"),NETWORKDAYS(Q$3,Q$3,0)), INDIRECT("Mérföldkövek[@[Humánerő]]"),0),"")</f>
        <v/>
      </c>
      <c r="R52" s="69" t="str" cm="1">
        <f t="array" aca="1" ref="R52" ca="1">IFERROR(IF(AND(INDIRECT("Mérföldkövek[@Kezdés]")&lt;=R$3,R$3&lt;=INDIRECT("Mérföldkövek[@Befejezés]"),NETWORKDAYS(R$3,R$3,0)), INDIRECT("Mérföldkövek[@[Humánerő]]"),0),"")</f>
        <v/>
      </c>
      <c r="S52" s="69" t="str" cm="1">
        <f t="array" aca="1" ref="S52" ca="1">IFERROR(IF(AND(INDIRECT("Mérföldkövek[@Kezdés]")&lt;=S$3,S$3&lt;=INDIRECT("Mérföldkövek[@Befejezés]"),NETWORKDAYS(S$3,S$3,0)), INDIRECT("Mérföldkövek[@[Humánerő]]"),0),"")</f>
        <v/>
      </c>
      <c r="T52" s="69" t="str" cm="1">
        <f t="array" aca="1" ref="T52" ca="1">IFERROR(IF(AND(INDIRECT("Mérföldkövek[@Kezdés]")&lt;=T$3,T$3&lt;=INDIRECT("Mérföldkövek[@Befejezés]"),NETWORKDAYS(T$3,T$3,0)), INDIRECT("Mérföldkövek[@[Humánerő]]"),0),"")</f>
        <v/>
      </c>
      <c r="U52" s="69" t="str" cm="1">
        <f t="array" aca="1" ref="U52" ca="1">IFERROR(IF(AND(INDIRECT("Mérföldkövek[@Kezdés]")&lt;=U$3,U$3&lt;=INDIRECT("Mérföldkövek[@Befejezés]"),NETWORKDAYS(U$3,U$3,0)), INDIRECT("Mérföldkövek[@[Humánerő]]"),0),"")</f>
        <v/>
      </c>
      <c r="V52" s="69" t="str" cm="1">
        <f t="array" aca="1" ref="V52" ca="1">IFERROR(IF(AND(INDIRECT("Mérföldkövek[@Kezdés]")&lt;=V$3,V$3&lt;=INDIRECT("Mérföldkövek[@Befejezés]"),NETWORKDAYS(V$3,V$3,0)), INDIRECT("Mérföldkövek[@[Humánerő]]"),0),"")</f>
        <v/>
      </c>
      <c r="W52" s="69" t="str" cm="1">
        <f t="array" aca="1" ref="W52" ca="1">IFERROR(IF(AND(INDIRECT("Mérföldkövek[@Kezdés]")&lt;=W$3,W$3&lt;=INDIRECT("Mérföldkövek[@Befejezés]"),NETWORKDAYS(W$3,W$3,0)), INDIRECT("Mérföldkövek[@[Humánerő]]"),0),"")</f>
        <v/>
      </c>
      <c r="X52" s="69" t="str" cm="1">
        <f t="array" aca="1" ref="X52" ca="1">IFERROR(IF(AND(INDIRECT("Mérföldkövek[@Kezdés]")&lt;=X$3,X$3&lt;=INDIRECT("Mérföldkövek[@Befejezés]"),NETWORKDAYS(X$3,X$3,0)), INDIRECT("Mérföldkövek[@[Humánerő]]"),0),"")</f>
        <v/>
      </c>
      <c r="Y52" s="69" t="str" cm="1">
        <f t="array" aca="1" ref="Y52" ca="1">IFERROR(IF(AND(INDIRECT("Mérföldkövek[@Kezdés]")&lt;=Y$3,Y$3&lt;=INDIRECT("Mérföldkövek[@Befejezés]"),NETWORKDAYS(Y$3,Y$3,0)), INDIRECT("Mérföldkövek[@[Humánerő]]"),0),"")</f>
        <v/>
      </c>
      <c r="Z52" s="69" t="str" cm="1">
        <f t="array" aca="1" ref="Z52" ca="1">IFERROR(IF(AND(INDIRECT("Mérföldkövek[@Kezdés]")&lt;=Z$3,Z$3&lt;=INDIRECT("Mérföldkövek[@Befejezés]"),NETWORKDAYS(Z$3,Z$3,0)), INDIRECT("Mérföldkövek[@[Humánerő]]"),0),"")</f>
        <v/>
      </c>
      <c r="AA52" s="69" t="str" cm="1">
        <f t="array" aca="1" ref="AA52" ca="1">IFERROR(IF(AND(INDIRECT("Mérföldkövek[@Kezdés]")&lt;=AA$3,AA$3&lt;=INDIRECT("Mérföldkövek[@Befejezés]"),NETWORKDAYS(AA$3,AA$3,0)), INDIRECT("Mérföldkövek[@[Humánerő]]"),0),"")</f>
        <v/>
      </c>
      <c r="AB52" s="69" t="str" cm="1">
        <f t="array" aca="1" ref="AB52" ca="1">IFERROR(IF(AND(INDIRECT("Mérföldkövek[@Kezdés]")&lt;=AB$3,AB$3&lt;=INDIRECT("Mérföldkövek[@Befejezés]"),NETWORKDAYS(AB$3,AB$3,0)), INDIRECT("Mérföldkövek[@[Humánerő]]"),0),"")</f>
        <v/>
      </c>
      <c r="AC52" s="69" t="str" cm="1">
        <f t="array" aca="1" ref="AC52" ca="1">IFERROR(IF(AND(INDIRECT("Mérföldkövek[@Kezdés]")&lt;=AC$3,AC$3&lt;=INDIRECT("Mérföldkövek[@Befejezés]"),NETWORKDAYS(AC$3,AC$3,0)), INDIRECT("Mérföldkövek[@[Humánerő]]"),0),"")</f>
        <v/>
      </c>
      <c r="AD52" s="69" t="str" cm="1">
        <f t="array" aca="1" ref="AD52" ca="1">IFERROR(IF(AND(INDIRECT("Mérföldkövek[@Kezdés]")&lt;=AD$3,AD$3&lt;=INDIRECT("Mérföldkövek[@Befejezés]"),NETWORKDAYS(AD$3,AD$3,0)), INDIRECT("Mérföldkövek[@[Humánerő]]"),0),"")</f>
        <v/>
      </c>
      <c r="AE52" s="69" t="str" cm="1">
        <f t="array" aca="1" ref="AE52" ca="1">IFERROR(IF(AND(INDIRECT("Mérföldkövek[@Kezdés]")&lt;=AE$3,AE$3&lt;=INDIRECT("Mérföldkövek[@Befejezés]"),NETWORKDAYS(AE$3,AE$3,0)), INDIRECT("Mérföldkövek[@[Humánerő]]"),0),"")</f>
        <v/>
      </c>
      <c r="AF52" s="69" t="str" cm="1">
        <f t="array" aca="1" ref="AF52" ca="1">IFERROR(IF(AND(INDIRECT("Mérföldkövek[@Kezdés]")&lt;=AF$3,AF$3&lt;=INDIRECT("Mérföldkövek[@Befejezés]"),NETWORKDAYS(AF$3,AF$3,0)), INDIRECT("Mérföldkövek[@[Humánerő]]"),0),"")</f>
        <v/>
      </c>
      <c r="AG52" s="69" t="str" cm="1">
        <f t="array" aca="1" ref="AG52" ca="1">IFERROR(IF(AND(INDIRECT("Mérföldkövek[@Kezdés]")&lt;=AG$3,AG$3&lt;=INDIRECT("Mérföldkövek[@Befejezés]"),NETWORKDAYS(AG$3,AG$3,0)), INDIRECT("Mérföldkövek[@[Humánerő]]"),0),"")</f>
        <v/>
      </c>
      <c r="AH52" s="69" t="str" cm="1">
        <f t="array" aca="1" ref="AH52" ca="1">IFERROR(IF(AND(INDIRECT("Mérföldkövek[@Kezdés]")&lt;=AH$3,AH$3&lt;=INDIRECT("Mérföldkövek[@Befejezés]"),NETWORKDAYS(AH$3,AH$3,0)), INDIRECT("Mérföldkövek[@[Humánerő]]"),0),"")</f>
        <v/>
      </c>
      <c r="AI52" s="69" t="str" cm="1">
        <f t="array" aca="1" ref="AI52" ca="1">IFERROR(IF(AND(INDIRECT("Mérföldkövek[@Kezdés]")&lt;=AI$3,AI$3&lt;=INDIRECT("Mérföldkövek[@Befejezés]"),NETWORKDAYS(AI$3,AI$3,0)), INDIRECT("Mérföldkövek[@[Humánerő]]"),0),"")</f>
        <v/>
      </c>
      <c r="AJ52" s="69" t="str" cm="1">
        <f t="array" aca="1" ref="AJ52" ca="1">IFERROR(IF(AND(INDIRECT("Mérföldkövek[@Kezdés]")&lt;=AJ$3,AJ$3&lt;=INDIRECT("Mérföldkövek[@Befejezés]"),NETWORKDAYS(AJ$3,AJ$3,0)), INDIRECT("Mérföldkövek[@[Humánerő]]"),0),"")</f>
        <v/>
      </c>
      <c r="AK52" s="69" t="str" cm="1">
        <f t="array" aca="1" ref="AK52" ca="1">IFERROR(IF(AND(INDIRECT("Mérföldkövek[@Kezdés]")&lt;=AK$3,AK$3&lt;=INDIRECT("Mérföldkövek[@Befejezés]"),NETWORKDAYS(AK$3,AK$3,0)), INDIRECT("Mérföldkövek[@[Humánerő]]"),0),"")</f>
        <v/>
      </c>
      <c r="AL52" s="69" t="str" cm="1">
        <f t="array" aca="1" ref="AL52" ca="1">IFERROR(IF(AND(INDIRECT("Mérföldkövek[@Kezdés]")&lt;=AL$3,AL$3&lt;=INDIRECT("Mérföldkövek[@Befejezés]"),NETWORKDAYS(AL$3,AL$3,0)), INDIRECT("Mérföldkövek[@[Humánerő]]"),0),"")</f>
        <v/>
      </c>
      <c r="AM52" s="69" t="str" cm="1">
        <f t="array" aca="1" ref="AM52" ca="1">IFERROR(IF(AND(INDIRECT("Mérföldkövek[@Kezdés]")&lt;=AM$3,AM$3&lt;=INDIRECT("Mérföldkövek[@Befejezés]"),NETWORKDAYS(AM$3,AM$3,0)), INDIRECT("Mérföldkövek[@[Humánerő]]"),0),"")</f>
        <v/>
      </c>
      <c r="AN52" s="69" t="str" cm="1">
        <f t="array" aca="1" ref="AN52" ca="1">IFERROR(IF(AND(INDIRECT("Mérföldkövek[@Kezdés]")&lt;=AN$3,AN$3&lt;=INDIRECT("Mérföldkövek[@Befejezés]"),NETWORKDAYS(AN$3,AN$3,0)), INDIRECT("Mérföldkövek[@[Humánerő]]"),0),"")</f>
        <v/>
      </c>
      <c r="AO52" s="69" t="str" cm="1">
        <f t="array" aca="1" ref="AO52" ca="1">IFERROR(IF(AND(INDIRECT("Mérföldkövek[@Kezdés]")&lt;=AO$3,AO$3&lt;=INDIRECT("Mérföldkövek[@Befejezés]"),NETWORKDAYS(AO$3,AO$3,0)), INDIRECT("Mérföldkövek[@[Humánerő]]"),0),"")</f>
        <v/>
      </c>
      <c r="AP52" s="69" t="str" cm="1">
        <f t="array" aca="1" ref="AP52" ca="1">IFERROR(IF(AND(INDIRECT("Mérföldkövek[@Kezdés]")&lt;=AP$3,AP$3&lt;=INDIRECT("Mérföldkövek[@Befejezés]"),NETWORKDAYS(AP$3,AP$3,0)), INDIRECT("Mérföldkövek[@[Humánerő]]"),0),"")</f>
        <v/>
      </c>
      <c r="AQ52" s="69" t="str" cm="1">
        <f t="array" aca="1" ref="AQ52" ca="1">IFERROR(IF(AND(INDIRECT("Mérföldkövek[@Kezdés]")&lt;=AQ$3,AQ$3&lt;=INDIRECT("Mérföldkövek[@Befejezés]"),NETWORKDAYS(AQ$3,AQ$3,0)), INDIRECT("Mérföldkövek[@[Humánerő]]"),0),"")</f>
        <v/>
      </c>
      <c r="AR52" s="69" t="str" cm="1">
        <f t="array" aca="1" ref="AR52" ca="1">IFERROR(IF(AND(INDIRECT("Mérföldkövek[@Kezdés]")&lt;=AR$3,AR$3&lt;=INDIRECT("Mérföldkövek[@Befejezés]"),NETWORKDAYS(AR$3,AR$3,0)), INDIRECT("Mérföldkövek[@[Humánerő]]"),0),"")</f>
        <v/>
      </c>
      <c r="AS52" s="69" t="str" cm="1">
        <f t="array" aca="1" ref="AS52" ca="1">IFERROR(IF(AND(INDIRECT("Mérföldkövek[@Kezdés]")&lt;=AS$3,AS$3&lt;=INDIRECT("Mérföldkövek[@Befejezés]"),NETWORKDAYS(AS$3,AS$3,0)), INDIRECT("Mérföldkövek[@[Humánerő]]"),0),"")</f>
        <v/>
      </c>
      <c r="AT52" s="69" t="str" cm="1">
        <f t="array" aca="1" ref="AT52" ca="1">IFERROR(IF(AND(INDIRECT("Mérföldkövek[@Kezdés]")&lt;=AT$3,AT$3&lt;=INDIRECT("Mérföldkövek[@Befejezés]"),NETWORKDAYS(AT$3,AT$3,0)), INDIRECT("Mérföldkövek[@[Humánerő]]"),0),"")</f>
        <v/>
      </c>
      <c r="AU52" s="69" t="str" cm="1">
        <f t="array" aca="1" ref="AU52" ca="1">IFERROR(IF(AND(INDIRECT("Mérföldkövek[@Kezdés]")&lt;=AU$3,AU$3&lt;=INDIRECT("Mérföldkövek[@Befejezés]"),NETWORKDAYS(AU$3,AU$3,0)), INDIRECT("Mérföldkövek[@[Humánerő]]"),0),"")</f>
        <v/>
      </c>
      <c r="AV52" s="69" t="str" cm="1">
        <f t="array" aca="1" ref="AV52" ca="1">IFERROR(IF(AND(INDIRECT("Mérföldkövek[@Kezdés]")&lt;=AV$3,AV$3&lt;=INDIRECT("Mérföldkövek[@Befejezés]"),NETWORKDAYS(AV$3,AV$3,0)), INDIRECT("Mérföldkövek[@[Humánerő]]"),0),"")</f>
        <v/>
      </c>
      <c r="AW52" s="69" t="str" cm="1">
        <f t="array" aca="1" ref="AW52" ca="1">IFERROR(IF(AND(INDIRECT("Mérföldkövek[@Kezdés]")&lt;=AW$3,AW$3&lt;=INDIRECT("Mérföldkövek[@Befejezés]"),NETWORKDAYS(AW$3,AW$3,0)), INDIRECT("Mérföldkövek[@[Humánerő]]"),0),"")</f>
        <v/>
      </c>
      <c r="AX52" s="69" t="str" cm="1">
        <f t="array" aca="1" ref="AX52" ca="1">IFERROR(IF(AND(INDIRECT("Mérföldkövek[@Kezdés]")&lt;=AX$3,AX$3&lt;=INDIRECT("Mérföldkövek[@Befejezés]"),NETWORKDAYS(AX$3,AX$3,0)), INDIRECT("Mérföldkövek[@[Humánerő]]"),0),"")</f>
        <v/>
      </c>
      <c r="AY52" s="69" t="str" cm="1">
        <f t="array" aca="1" ref="AY52" ca="1">IFERROR(IF(AND(INDIRECT("Mérföldkövek[@Kezdés]")&lt;=AY$3,AY$3&lt;=INDIRECT("Mérföldkövek[@Befejezés]"),NETWORKDAYS(AY$3,AY$3,0)), INDIRECT("Mérföldkövek[@[Humánerő]]"),0),"")</f>
        <v/>
      </c>
      <c r="AZ52" s="69" t="str" cm="1">
        <f t="array" aca="1" ref="AZ52" ca="1">IFERROR(IF(AND(INDIRECT("Mérföldkövek[@Kezdés]")&lt;=AZ$3,AZ$3&lt;=INDIRECT("Mérföldkövek[@Befejezés]"),NETWORKDAYS(AZ$3,AZ$3,0)), INDIRECT("Mérföldkövek[@[Humánerő]]"),0),"")</f>
        <v/>
      </c>
      <c r="BA52" s="69" t="str" cm="1">
        <f t="array" aca="1" ref="BA52" ca="1">IFERROR(IF(AND(INDIRECT("Mérföldkövek[@Kezdés]")&lt;=BA$3,BA$3&lt;=INDIRECT("Mérföldkövek[@Befejezés]"),NETWORKDAYS(BA$3,BA$3,0)), INDIRECT("Mérföldkövek[@[Humánerő]]"),0),"")</f>
        <v/>
      </c>
    </row>
    <row r="53" spans="1:53" x14ac:dyDescent="0.3">
      <c r="A53" s="78" t="str">
        <f>IFERROR(Mérföldkövek[[#This Row],[Feladat ID]],"")</f>
        <v>-</v>
      </c>
      <c r="B53" s="70" t="str">
        <f>IFERROR(Mérföldkövek[[#This Row],[Feladat leírás]],"")</f>
        <v/>
      </c>
      <c r="C53" s="71" t="str">
        <f ca="1">IFERROR(Mérföldkövek[[#This Row],[Kezdés]],"")</f>
        <v/>
      </c>
      <c r="D53" s="71" t="str">
        <f ca="1">IFERROR(Mérföldkövek[[#This Row],[Befejezés]],"")</f>
        <v/>
      </c>
      <c r="E53" s="70" t="str">
        <f>IFERROR(Mérföldkövek[[#This Row],[Kockázat]],"")</f>
        <v/>
      </c>
      <c r="F53" s="70" t="str">
        <f>IFERROR(Mérföldkövek[[#This Row],[Részleg 02]],"")</f>
        <v/>
      </c>
      <c r="G53" s="70" t="str">
        <f>IFERROR(Mérföldkövek[[#This Row],[Részleg 01]],"")</f>
        <v/>
      </c>
      <c r="H53" s="82" t="str">
        <f>IFERROR(Mérföldkövek[[#This Row],[Volumen]],"")</f>
        <v/>
      </c>
      <c r="I53" s="70" t="str">
        <f>IFERROR(Mérföldkövek[[#This Row],[Humánerő]],"")</f>
        <v/>
      </c>
      <c r="J53" s="80" t="str">
        <f>IFERROR(Mérföldkövek[[#This Row],[Egység idő]],"")</f>
        <v/>
      </c>
      <c r="K53" s="80">
        <f>IFERROR(Mérföldkövek[[#This Row],[Tervezett Munkaidő]],"")</f>
        <v>0</v>
      </c>
      <c r="L53" s="69" t="str" cm="1">
        <f t="array" aca="1" ref="L53" ca="1">IFERROR(IF(AND(INDIRECT("Mérföldkövek[@Kezdés]")&lt;=L$3,L$3&lt;=INDIRECT("Mérföldkövek[@Befejezés]"),NETWORKDAYS(L$3,L$3,0)), INDIRECT("Mérföldkövek[@[Humánerő]]"),0),"")</f>
        <v/>
      </c>
      <c r="M53" s="69" t="str" cm="1">
        <f t="array" aca="1" ref="M53" ca="1">IFERROR(IF(AND(INDIRECT("Mérföldkövek[@Kezdés]")&lt;=M$3,M$3&lt;=INDIRECT("Mérföldkövek[@Befejezés]"),NETWORKDAYS(M$3,M$3,0)), INDIRECT("Mérföldkövek[@[Humánerő]]"),0),"")</f>
        <v/>
      </c>
      <c r="N53" s="69" t="str" cm="1">
        <f t="array" aca="1" ref="N53" ca="1">IFERROR(IF(AND(INDIRECT("Mérföldkövek[@Kezdés]")&lt;=N$3,N$3&lt;=INDIRECT("Mérföldkövek[@Befejezés]"),NETWORKDAYS(N$3,N$3,0)), INDIRECT("Mérföldkövek[@[Humánerő]]"),0),"")</f>
        <v/>
      </c>
      <c r="O53" s="69" t="str" cm="1">
        <f t="array" aca="1" ref="O53" ca="1">IFERROR(IF(AND(INDIRECT("Mérföldkövek[@Kezdés]")&lt;=O$3,O$3&lt;=INDIRECT("Mérföldkövek[@Befejezés]"),NETWORKDAYS(O$3,O$3,0)), INDIRECT("Mérföldkövek[@[Humánerő]]"),0),"")</f>
        <v/>
      </c>
      <c r="P53" s="69" t="str" cm="1">
        <f t="array" aca="1" ref="P53" ca="1">IFERROR(IF(AND(INDIRECT("Mérföldkövek[@Kezdés]")&lt;=P$3,P$3&lt;=INDIRECT("Mérföldkövek[@Befejezés]"),NETWORKDAYS(P$3,P$3,0)), INDIRECT("Mérföldkövek[@[Humánerő]]"),0),"")</f>
        <v/>
      </c>
      <c r="Q53" s="69" t="str" cm="1">
        <f t="array" aca="1" ref="Q53" ca="1">IFERROR(IF(AND(INDIRECT("Mérföldkövek[@Kezdés]")&lt;=Q$3,Q$3&lt;=INDIRECT("Mérföldkövek[@Befejezés]"),NETWORKDAYS(Q$3,Q$3,0)), INDIRECT("Mérföldkövek[@[Humánerő]]"),0),"")</f>
        <v/>
      </c>
      <c r="R53" s="69" t="str" cm="1">
        <f t="array" aca="1" ref="R53" ca="1">IFERROR(IF(AND(INDIRECT("Mérföldkövek[@Kezdés]")&lt;=R$3,R$3&lt;=INDIRECT("Mérföldkövek[@Befejezés]"),NETWORKDAYS(R$3,R$3,0)), INDIRECT("Mérföldkövek[@[Humánerő]]"),0),"")</f>
        <v/>
      </c>
      <c r="S53" s="69" t="str" cm="1">
        <f t="array" aca="1" ref="S53" ca="1">IFERROR(IF(AND(INDIRECT("Mérföldkövek[@Kezdés]")&lt;=S$3,S$3&lt;=INDIRECT("Mérföldkövek[@Befejezés]"),NETWORKDAYS(S$3,S$3,0)), INDIRECT("Mérföldkövek[@[Humánerő]]"),0),"")</f>
        <v/>
      </c>
      <c r="T53" s="69" t="str" cm="1">
        <f t="array" aca="1" ref="T53" ca="1">IFERROR(IF(AND(INDIRECT("Mérföldkövek[@Kezdés]")&lt;=T$3,T$3&lt;=INDIRECT("Mérföldkövek[@Befejezés]"),NETWORKDAYS(T$3,T$3,0)), INDIRECT("Mérföldkövek[@[Humánerő]]"),0),"")</f>
        <v/>
      </c>
      <c r="U53" s="69" t="str" cm="1">
        <f t="array" aca="1" ref="U53" ca="1">IFERROR(IF(AND(INDIRECT("Mérföldkövek[@Kezdés]")&lt;=U$3,U$3&lt;=INDIRECT("Mérföldkövek[@Befejezés]"),NETWORKDAYS(U$3,U$3,0)), INDIRECT("Mérföldkövek[@[Humánerő]]"),0),"")</f>
        <v/>
      </c>
      <c r="V53" s="69" t="str" cm="1">
        <f t="array" aca="1" ref="V53" ca="1">IFERROR(IF(AND(INDIRECT("Mérföldkövek[@Kezdés]")&lt;=V$3,V$3&lt;=INDIRECT("Mérföldkövek[@Befejezés]"),NETWORKDAYS(V$3,V$3,0)), INDIRECT("Mérföldkövek[@[Humánerő]]"),0),"")</f>
        <v/>
      </c>
      <c r="W53" s="69" t="str" cm="1">
        <f t="array" aca="1" ref="W53" ca="1">IFERROR(IF(AND(INDIRECT("Mérföldkövek[@Kezdés]")&lt;=W$3,W$3&lt;=INDIRECT("Mérföldkövek[@Befejezés]"),NETWORKDAYS(W$3,W$3,0)), INDIRECT("Mérföldkövek[@[Humánerő]]"),0),"")</f>
        <v/>
      </c>
      <c r="X53" s="69" t="str" cm="1">
        <f t="array" aca="1" ref="X53" ca="1">IFERROR(IF(AND(INDIRECT("Mérföldkövek[@Kezdés]")&lt;=X$3,X$3&lt;=INDIRECT("Mérföldkövek[@Befejezés]"),NETWORKDAYS(X$3,X$3,0)), INDIRECT("Mérföldkövek[@[Humánerő]]"),0),"")</f>
        <v/>
      </c>
      <c r="Y53" s="69" t="str" cm="1">
        <f t="array" aca="1" ref="Y53" ca="1">IFERROR(IF(AND(INDIRECT("Mérföldkövek[@Kezdés]")&lt;=Y$3,Y$3&lt;=INDIRECT("Mérföldkövek[@Befejezés]"),NETWORKDAYS(Y$3,Y$3,0)), INDIRECT("Mérföldkövek[@[Humánerő]]"),0),"")</f>
        <v/>
      </c>
      <c r="Z53" s="69" t="str" cm="1">
        <f t="array" aca="1" ref="Z53" ca="1">IFERROR(IF(AND(INDIRECT("Mérföldkövek[@Kezdés]")&lt;=Z$3,Z$3&lt;=INDIRECT("Mérföldkövek[@Befejezés]"),NETWORKDAYS(Z$3,Z$3,0)), INDIRECT("Mérföldkövek[@[Humánerő]]"),0),"")</f>
        <v/>
      </c>
      <c r="AA53" s="69" t="str" cm="1">
        <f t="array" aca="1" ref="AA53" ca="1">IFERROR(IF(AND(INDIRECT("Mérföldkövek[@Kezdés]")&lt;=AA$3,AA$3&lt;=INDIRECT("Mérföldkövek[@Befejezés]"),NETWORKDAYS(AA$3,AA$3,0)), INDIRECT("Mérföldkövek[@[Humánerő]]"),0),"")</f>
        <v/>
      </c>
      <c r="AB53" s="69" t="str" cm="1">
        <f t="array" aca="1" ref="AB53" ca="1">IFERROR(IF(AND(INDIRECT("Mérföldkövek[@Kezdés]")&lt;=AB$3,AB$3&lt;=INDIRECT("Mérföldkövek[@Befejezés]"),NETWORKDAYS(AB$3,AB$3,0)), INDIRECT("Mérföldkövek[@[Humánerő]]"),0),"")</f>
        <v/>
      </c>
      <c r="AC53" s="69" t="str" cm="1">
        <f t="array" aca="1" ref="AC53" ca="1">IFERROR(IF(AND(INDIRECT("Mérföldkövek[@Kezdés]")&lt;=AC$3,AC$3&lt;=INDIRECT("Mérföldkövek[@Befejezés]"),NETWORKDAYS(AC$3,AC$3,0)), INDIRECT("Mérföldkövek[@[Humánerő]]"),0),"")</f>
        <v/>
      </c>
      <c r="AD53" s="69" t="str" cm="1">
        <f t="array" aca="1" ref="AD53" ca="1">IFERROR(IF(AND(INDIRECT("Mérföldkövek[@Kezdés]")&lt;=AD$3,AD$3&lt;=INDIRECT("Mérföldkövek[@Befejezés]"),NETWORKDAYS(AD$3,AD$3,0)), INDIRECT("Mérföldkövek[@[Humánerő]]"),0),"")</f>
        <v/>
      </c>
      <c r="AE53" s="69" t="str" cm="1">
        <f t="array" aca="1" ref="AE53" ca="1">IFERROR(IF(AND(INDIRECT("Mérföldkövek[@Kezdés]")&lt;=AE$3,AE$3&lt;=INDIRECT("Mérföldkövek[@Befejezés]"),NETWORKDAYS(AE$3,AE$3,0)), INDIRECT("Mérföldkövek[@[Humánerő]]"),0),"")</f>
        <v/>
      </c>
      <c r="AF53" s="69" t="str" cm="1">
        <f t="array" aca="1" ref="AF53" ca="1">IFERROR(IF(AND(INDIRECT("Mérföldkövek[@Kezdés]")&lt;=AF$3,AF$3&lt;=INDIRECT("Mérföldkövek[@Befejezés]"),NETWORKDAYS(AF$3,AF$3,0)), INDIRECT("Mérföldkövek[@[Humánerő]]"),0),"")</f>
        <v/>
      </c>
      <c r="AG53" s="69" t="str" cm="1">
        <f t="array" aca="1" ref="AG53" ca="1">IFERROR(IF(AND(INDIRECT("Mérföldkövek[@Kezdés]")&lt;=AG$3,AG$3&lt;=INDIRECT("Mérföldkövek[@Befejezés]"),NETWORKDAYS(AG$3,AG$3,0)), INDIRECT("Mérföldkövek[@[Humánerő]]"),0),"")</f>
        <v/>
      </c>
      <c r="AH53" s="69" t="str" cm="1">
        <f t="array" aca="1" ref="AH53" ca="1">IFERROR(IF(AND(INDIRECT("Mérföldkövek[@Kezdés]")&lt;=AH$3,AH$3&lt;=INDIRECT("Mérföldkövek[@Befejezés]"),NETWORKDAYS(AH$3,AH$3,0)), INDIRECT("Mérföldkövek[@[Humánerő]]"),0),"")</f>
        <v/>
      </c>
      <c r="AI53" s="69" t="str" cm="1">
        <f t="array" aca="1" ref="AI53" ca="1">IFERROR(IF(AND(INDIRECT("Mérföldkövek[@Kezdés]")&lt;=AI$3,AI$3&lt;=INDIRECT("Mérföldkövek[@Befejezés]"),NETWORKDAYS(AI$3,AI$3,0)), INDIRECT("Mérföldkövek[@[Humánerő]]"),0),"")</f>
        <v/>
      </c>
      <c r="AJ53" s="69" t="str" cm="1">
        <f t="array" aca="1" ref="AJ53" ca="1">IFERROR(IF(AND(INDIRECT("Mérföldkövek[@Kezdés]")&lt;=AJ$3,AJ$3&lt;=INDIRECT("Mérföldkövek[@Befejezés]"),NETWORKDAYS(AJ$3,AJ$3,0)), INDIRECT("Mérföldkövek[@[Humánerő]]"),0),"")</f>
        <v/>
      </c>
      <c r="AK53" s="69" t="str" cm="1">
        <f t="array" aca="1" ref="AK53" ca="1">IFERROR(IF(AND(INDIRECT("Mérföldkövek[@Kezdés]")&lt;=AK$3,AK$3&lt;=INDIRECT("Mérföldkövek[@Befejezés]"),NETWORKDAYS(AK$3,AK$3,0)), INDIRECT("Mérföldkövek[@[Humánerő]]"),0),"")</f>
        <v/>
      </c>
      <c r="AL53" s="69" t="str" cm="1">
        <f t="array" aca="1" ref="AL53" ca="1">IFERROR(IF(AND(INDIRECT("Mérföldkövek[@Kezdés]")&lt;=AL$3,AL$3&lt;=INDIRECT("Mérföldkövek[@Befejezés]"),NETWORKDAYS(AL$3,AL$3,0)), INDIRECT("Mérföldkövek[@[Humánerő]]"),0),"")</f>
        <v/>
      </c>
      <c r="AM53" s="69" t="str" cm="1">
        <f t="array" aca="1" ref="AM53" ca="1">IFERROR(IF(AND(INDIRECT("Mérföldkövek[@Kezdés]")&lt;=AM$3,AM$3&lt;=INDIRECT("Mérföldkövek[@Befejezés]"),NETWORKDAYS(AM$3,AM$3,0)), INDIRECT("Mérföldkövek[@[Humánerő]]"),0),"")</f>
        <v/>
      </c>
      <c r="AN53" s="69" t="str" cm="1">
        <f t="array" aca="1" ref="AN53" ca="1">IFERROR(IF(AND(INDIRECT("Mérföldkövek[@Kezdés]")&lt;=AN$3,AN$3&lt;=INDIRECT("Mérföldkövek[@Befejezés]"),NETWORKDAYS(AN$3,AN$3,0)), INDIRECT("Mérföldkövek[@[Humánerő]]"),0),"")</f>
        <v/>
      </c>
      <c r="AO53" s="69" t="str" cm="1">
        <f t="array" aca="1" ref="AO53" ca="1">IFERROR(IF(AND(INDIRECT("Mérföldkövek[@Kezdés]")&lt;=AO$3,AO$3&lt;=INDIRECT("Mérföldkövek[@Befejezés]"),NETWORKDAYS(AO$3,AO$3,0)), INDIRECT("Mérföldkövek[@[Humánerő]]"),0),"")</f>
        <v/>
      </c>
      <c r="AP53" s="69" t="str" cm="1">
        <f t="array" aca="1" ref="AP53" ca="1">IFERROR(IF(AND(INDIRECT("Mérföldkövek[@Kezdés]")&lt;=AP$3,AP$3&lt;=INDIRECT("Mérföldkövek[@Befejezés]"),NETWORKDAYS(AP$3,AP$3,0)), INDIRECT("Mérföldkövek[@[Humánerő]]"),0),"")</f>
        <v/>
      </c>
      <c r="AQ53" s="69" t="str" cm="1">
        <f t="array" aca="1" ref="AQ53" ca="1">IFERROR(IF(AND(INDIRECT("Mérföldkövek[@Kezdés]")&lt;=AQ$3,AQ$3&lt;=INDIRECT("Mérföldkövek[@Befejezés]"),NETWORKDAYS(AQ$3,AQ$3,0)), INDIRECT("Mérföldkövek[@[Humánerő]]"),0),"")</f>
        <v/>
      </c>
      <c r="AR53" s="69" t="str" cm="1">
        <f t="array" aca="1" ref="AR53" ca="1">IFERROR(IF(AND(INDIRECT("Mérföldkövek[@Kezdés]")&lt;=AR$3,AR$3&lt;=INDIRECT("Mérföldkövek[@Befejezés]"),NETWORKDAYS(AR$3,AR$3,0)), INDIRECT("Mérföldkövek[@[Humánerő]]"),0),"")</f>
        <v/>
      </c>
      <c r="AS53" s="69" t="str" cm="1">
        <f t="array" aca="1" ref="AS53" ca="1">IFERROR(IF(AND(INDIRECT("Mérföldkövek[@Kezdés]")&lt;=AS$3,AS$3&lt;=INDIRECT("Mérföldkövek[@Befejezés]"),NETWORKDAYS(AS$3,AS$3,0)), INDIRECT("Mérföldkövek[@[Humánerő]]"),0),"")</f>
        <v/>
      </c>
      <c r="AT53" s="69" t="str" cm="1">
        <f t="array" aca="1" ref="AT53" ca="1">IFERROR(IF(AND(INDIRECT("Mérföldkövek[@Kezdés]")&lt;=AT$3,AT$3&lt;=INDIRECT("Mérföldkövek[@Befejezés]"),NETWORKDAYS(AT$3,AT$3,0)), INDIRECT("Mérföldkövek[@[Humánerő]]"),0),"")</f>
        <v/>
      </c>
      <c r="AU53" s="69" t="str" cm="1">
        <f t="array" aca="1" ref="AU53" ca="1">IFERROR(IF(AND(INDIRECT("Mérföldkövek[@Kezdés]")&lt;=AU$3,AU$3&lt;=INDIRECT("Mérföldkövek[@Befejezés]"),NETWORKDAYS(AU$3,AU$3,0)), INDIRECT("Mérföldkövek[@[Humánerő]]"),0),"")</f>
        <v/>
      </c>
      <c r="AV53" s="69" t="str" cm="1">
        <f t="array" aca="1" ref="AV53" ca="1">IFERROR(IF(AND(INDIRECT("Mérföldkövek[@Kezdés]")&lt;=AV$3,AV$3&lt;=INDIRECT("Mérföldkövek[@Befejezés]"),NETWORKDAYS(AV$3,AV$3,0)), INDIRECT("Mérföldkövek[@[Humánerő]]"),0),"")</f>
        <v/>
      </c>
      <c r="AW53" s="69" t="str" cm="1">
        <f t="array" aca="1" ref="AW53" ca="1">IFERROR(IF(AND(INDIRECT("Mérföldkövek[@Kezdés]")&lt;=AW$3,AW$3&lt;=INDIRECT("Mérföldkövek[@Befejezés]"),NETWORKDAYS(AW$3,AW$3,0)), INDIRECT("Mérföldkövek[@[Humánerő]]"),0),"")</f>
        <v/>
      </c>
      <c r="AX53" s="69" t="str" cm="1">
        <f t="array" aca="1" ref="AX53" ca="1">IFERROR(IF(AND(INDIRECT("Mérföldkövek[@Kezdés]")&lt;=AX$3,AX$3&lt;=INDIRECT("Mérföldkövek[@Befejezés]"),NETWORKDAYS(AX$3,AX$3,0)), INDIRECT("Mérföldkövek[@[Humánerő]]"),0),"")</f>
        <v/>
      </c>
      <c r="AY53" s="69" t="str" cm="1">
        <f t="array" aca="1" ref="AY53" ca="1">IFERROR(IF(AND(INDIRECT("Mérföldkövek[@Kezdés]")&lt;=AY$3,AY$3&lt;=INDIRECT("Mérföldkövek[@Befejezés]"),NETWORKDAYS(AY$3,AY$3,0)), INDIRECT("Mérföldkövek[@[Humánerő]]"),0),"")</f>
        <v/>
      </c>
      <c r="AZ53" s="69" t="str" cm="1">
        <f t="array" aca="1" ref="AZ53" ca="1">IFERROR(IF(AND(INDIRECT("Mérföldkövek[@Kezdés]")&lt;=AZ$3,AZ$3&lt;=INDIRECT("Mérföldkövek[@Befejezés]"),NETWORKDAYS(AZ$3,AZ$3,0)), INDIRECT("Mérföldkövek[@[Humánerő]]"),0),"")</f>
        <v/>
      </c>
      <c r="BA53" s="69" t="str" cm="1">
        <f t="array" aca="1" ref="BA53" ca="1">IFERROR(IF(AND(INDIRECT("Mérföldkövek[@Kezdés]")&lt;=BA$3,BA$3&lt;=INDIRECT("Mérföldkövek[@Befejezés]"),NETWORKDAYS(BA$3,BA$3,0)), INDIRECT("Mérföldkövek[@[Humánerő]]"),0),"")</f>
        <v/>
      </c>
    </row>
    <row r="54" spans="1:53" x14ac:dyDescent="0.3">
      <c r="A54" s="78" t="str">
        <f>IFERROR(Mérföldkövek[[#This Row],[Feladat ID]],"")</f>
        <v>-</v>
      </c>
      <c r="B54" s="70" t="str">
        <f>IFERROR(Mérföldkövek[[#This Row],[Feladat leírás]],"")</f>
        <v/>
      </c>
      <c r="C54" s="71" t="str">
        <f ca="1">IFERROR(Mérföldkövek[[#This Row],[Kezdés]],"")</f>
        <v/>
      </c>
      <c r="D54" s="71" t="str">
        <f ca="1">IFERROR(Mérföldkövek[[#This Row],[Befejezés]],"")</f>
        <v/>
      </c>
      <c r="E54" s="70" t="str">
        <f>IFERROR(Mérföldkövek[[#This Row],[Kockázat]],"")</f>
        <v/>
      </c>
      <c r="F54" s="70" t="str">
        <f>IFERROR(Mérföldkövek[[#This Row],[Részleg 02]],"")</f>
        <v/>
      </c>
      <c r="G54" s="70" t="str">
        <f>IFERROR(Mérföldkövek[[#This Row],[Részleg 01]],"")</f>
        <v/>
      </c>
      <c r="H54" s="82" t="str">
        <f>IFERROR(Mérföldkövek[[#This Row],[Volumen]],"")</f>
        <v/>
      </c>
      <c r="I54" s="70" t="str">
        <f>IFERROR(Mérföldkövek[[#This Row],[Humánerő]],"")</f>
        <v/>
      </c>
      <c r="J54" s="80" t="str">
        <f>IFERROR(Mérföldkövek[[#This Row],[Egység idő]],"")</f>
        <v/>
      </c>
      <c r="K54" s="80">
        <f>IFERROR(Mérföldkövek[[#This Row],[Tervezett Munkaidő]],"")</f>
        <v>0</v>
      </c>
      <c r="L54" s="69" t="str" cm="1">
        <f t="array" aca="1" ref="L54" ca="1">IFERROR(IF(AND(INDIRECT("Mérföldkövek[@Kezdés]")&lt;=L$3,L$3&lt;=INDIRECT("Mérföldkövek[@Befejezés]"),NETWORKDAYS(L$3,L$3,0)), INDIRECT("Mérföldkövek[@[Humánerő]]"),0),"")</f>
        <v/>
      </c>
      <c r="M54" s="69" t="str" cm="1">
        <f t="array" aca="1" ref="M54" ca="1">IFERROR(IF(AND(INDIRECT("Mérföldkövek[@Kezdés]")&lt;=M$3,M$3&lt;=INDIRECT("Mérföldkövek[@Befejezés]"),NETWORKDAYS(M$3,M$3,0)), INDIRECT("Mérföldkövek[@[Humánerő]]"),0),"")</f>
        <v/>
      </c>
      <c r="N54" s="69" t="str" cm="1">
        <f t="array" aca="1" ref="N54" ca="1">IFERROR(IF(AND(INDIRECT("Mérföldkövek[@Kezdés]")&lt;=N$3,N$3&lt;=INDIRECT("Mérföldkövek[@Befejezés]"),NETWORKDAYS(N$3,N$3,0)), INDIRECT("Mérföldkövek[@[Humánerő]]"),0),"")</f>
        <v/>
      </c>
      <c r="O54" s="69" t="str" cm="1">
        <f t="array" aca="1" ref="O54" ca="1">IFERROR(IF(AND(INDIRECT("Mérföldkövek[@Kezdés]")&lt;=O$3,O$3&lt;=INDIRECT("Mérföldkövek[@Befejezés]"),NETWORKDAYS(O$3,O$3,0)), INDIRECT("Mérföldkövek[@[Humánerő]]"),0),"")</f>
        <v/>
      </c>
      <c r="P54" s="69" t="str" cm="1">
        <f t="array" aca="1" ref="P54" ca="1">IFERROR(IF(AND(INDIRECT("Mérföldkövek[@Kezdés]")&lt;=P$3,P$3&lt;=INDIRECT("Mérföldkövek[@Befejezés]"),NETWORKDAYS(P$3,P$3,0)), INDIRECT("Mérföldkövek[@[Humánerő]]"),0),"")</f>
        <v/>
      </c>
      <c r="Q54" s="69" t="str" cm="1">
        <f t="array" aca="1" ref="Q54" ca="1">IFERROR(IF(AND(INDIRECT("Mérföldkövek[@Kezdés]")&lt;=Q$3,Q$3&lt;=INDIRECT("Mérföldkövek[@Befejezés]"),NETWORKDAYS(Q$3,Q$3,0)), INDIRECT("Mérföldkövek[@[Humánerő]]"),0),"")</f>
        <v/>
      </c>
      <c r="R54" s="69" t="str" cm="1">
        <f t="array" aca="1" ref="R54" ca="1">IFERROR(IF(AND(INDIRECT("Mérföldkövek[@Kezdés]")&lt;=R$3,R$3&lt;=INDIRECT("Mérföldkövek[@Befejezés]"),NETWORKDAYS(R$3,R$3,0)), INDIRECT("Mérföldkövek[@[Humánerő]]"),0),"")</f>
        <v/>
      </c>
      <c r="S54" s="69" t="str" cm="1">
        <f t="array" aca="1" ref="S54" ca="1">IFERROR(IF(AND(INDIRECT("Mérföldkövek[@Kezdés]")&lt;=S$3,S$3&lt;=INDIRECT("Mérföldkövek[@Befejezés]"),NETWORKDAYS(S$3,S$3,0)), INDIRECT("Mérföldkövek[@[Humánerő]]"),0),"")</f>
        <v/>
      </c>
      <c r="T54" s="69" t="str" cm="1">
        <f t="array" aca="1" ref="T54" ca="1">IFERROR(IF(AND(INDIRECT("Mérföldkövek[@Kezdés]")&lt;=T$3,T$3&lt;=INDIRECT("Mérföldkövek[@Befejezés]"),NETWORKDAYS(T$3,T$3,0)), INDIRECT("Mérföldkövek[@[Humánerő]]"),0),"")</f>
        <v/>
      </c>
      <c r="U54" s="69" t="str" cm="1">
        <f t="array" aca="1" ref="U54" ca="1">IFERROR(IF(AND(INDIRECT("Mérföldkövek[@Kezdés]")&lt;=U$3,U$3&lt;=INDIRECT("Mérföldkövek[@Befejezés]"),NETWORKDAYS(U$3,U$3,0)), INDIRECT("Mérföldkövek[@[Humánerő]]"),0),"")</f>
        <v/>
      </c>
      <c r="V54" s="69" t="str" cm="1">
        <f t="array" aca="1" ref="V54" ca="1">IFERROR(IF(AND(INDIRECT("Mérföldkövek[@Kezdés]")&lt;=V$3,V$3&lt;=INDIRECT("Mérföldkövek[@Befejezés]"),NETWORKDAYS(V$3,V$3,0)), INDIRECT("Mérföldkövek[@[Humánerő]]"),0),"")</f>
        <v/>
      </c>
      <c r="W54" s="69" t="str" cm="1">
        <f t="array" aca="1" ref="W54" ca="1">IFERROR(IF(AND(INDIRECT("Mérföldkövek[@Kezdés]")&lt;=W$3,W$3&lt;=INDIRECT("Mérföldkövek[@Befejezés]"),NETWORKDAYS(W$3,W$3,0)), INDIRECT("Mérföldkövek[@[Humánerő]]"),0),"")</f>
        <v/>
      </c>
      <c r="X54" s="69" t="str" cm="1">
        <f t="array" aca="1" ref="X54" ca="1">IFERROR(IF(AND(INDIRECT("Mérföldkövek[@Kezdés]")&lt;=X$3,X$3&lt;=INDIRECT("Mérföldkövek[@Befejezés]"),NETWORKDAYS(X$3,X$3,0)), INDIRECT("Mérföldkövek[@[Humánerő]]"),0),"")</f>
        <v/>
      </c>
      <c r="Y54" s="69" t="str" cm="1">
        <f t="array" aca="1" ref="Y54" ca="1">IFERROR(IF(AND(INDIRECT("Mérföldkövek[@Kezdés]")&lt;=Y$3,Y$3&lt;=INDIRECT("Mérföldkövek[@Befejezés]"),NETWORKDAYS(Y$3,Y$3,0)), INDIRECT("Mérföldkövek[@[Humánerő]]"),0),"")</f>
        <v/>
      </c>
      <c r="Z54" s="69" t="str" cm="1">
        <f t="array" aca="1" ref="Z54" ca="1">IFERROR(IF(AND(INDIRECT("Mérföldkövek[@Kezdés]")&lt;=Z$3,Z$3&lt;=INDIRECT("Mérföldkövek[@Befejezés]"),NETWORKDAYS(Z$3,Z$3,0)), INDIRECT("Mérföldkövek[@[Humánerő]]"),0),"")</f>
        <v/>
      </c>
      <c r="AA54" s="69" t="str" cm="1">
        <f t="array" aca="1" ref="AA54" ca="1">IFERROR(IF(AND(INDIRECT("Mérföldkövek[@Kezdés]")&lt;=AA$3,AA$3&lt;=INDIRECT("Mérföldkövek[@Befejezés]"),NETWORKDAYS(AA$3,AA$3,0)), INDIRECT("Mérföldkövek[@[Humánerő]]"),0),"")</f>
        <v/>
      </c>
      <c r="AB54" s="69" t="str" cm="1">
        <f t="array" aca="1" ref="AB54" ca="1">IFERROR(IF(AND(INDIRECT("Mérföldkövek[@Kezdés]")&lt;=AB$3,AB$3&lt;=INDIRECT("Mérföldkövek[@Befejezés]"),NETWORKDAYS(AB$3,AB$3,0)), INDIRECT("Mérföldkövek[@[Humánerő]]"),0),"")</f>
        <v/>
      </c>
      <c r="AC54" s="69" t="str" cm="1">
        <f t="array" aca="1" ref="AC54" ca="1">IFERROR(IF(AND(INDIRECT("Mérföldkövek[@Kezdés]")&lt;=AC$3,AC$3&lt;=INDIRECT("Mérföldkövek[@Befejezés]"),NETWORKDAYS(AC$3,AC$3,0)), INDIRECT("Mérföldkövek[@[Humánerő]]"),0),"")</f>
        <v/>
      </c>
      <c r="AD54" s="69" t="str" cm="1">
        <f t="array" aca="1" ref="AD54" ca="1">IFERROR(IF(AND(INDIRECT("Mérföldkövek[@Kezdés]")&lt;=AD$3,AD$3&lt;=INDIRECT("Mérföldkövek[@Befejezés]"),NETWORKDAYS(AD$3,AD$3,0)), INDIRECT("Mérföldkövek[@[Humánerő]]"),0),"")</f>
        <v/>
      </c>
      <c r="AE54" s="69" t="str" cm="1">
        <f t="array" aca="1" ref="AE54" ca="1">IFERROR(IF(AND(INDIRECT("Mérföldkövek[@Kezdés]")&lt;=AE$3,AE$3&lt;=INDIRECT("Mérföldkövek[@Befejezés]"),NETWORKDAYS(AE$3,AE$3,0)), INDIRECT("Mérföldkövek[@[Humánerő]]"),0),"")</f>
        <v/>
      </c>
      <c r="AF54" s="69" t="str" cm="1">
        <f t="array" aca="1" ref="AF54" ca="1">IFERROR(IF(AND(INDIRECT("Mérföldkövek[@Kezdés]")&lt;=AF$3,AF$3&lt;=INDIRECT("Mérföldkövek[@Befejezés]"),NETWORKDAYS(AF$3,AF$3,0)), INDIRECT("Mérföldkövek[@[Humánerő]]"),0),"")</f>
        <v/>
      </c>
      <c r="AG54" s="69" t="str" cm="1">
        <f t="array" aca="1" ref="AG54" ca="1">IFERROR(IF(AND(INDIRECT("Mérföldkövek[@Kezdés]")&lt;=AG$3,AG$3&lt;=INDIRECT("Mérföldkövek[@Befejezés]"),NETWORKDAYS(AG$3,AG$3,0)), INDIRECT("Mérföldkövek[@[Humánerő]]"),0),"")</f>
        <v/>
      </c>
      <c r="AH54" s="69" t="str" cm="1">
        <f t="array" aca="1" ref="AH54" ca="1">IFERROR(IF(AND(INDIRECT("Mérföldkövek[@Kezdés]")&lt;=AH$3,AH$3&lt;=INDIRECT("Mérföldkövek[@Befejezés]"),NETWORKDAYS(AH$3,AH$3,0)), INDIRECT("Mérföldkövek[@[Humánerő]]"),0),"")</f>
        <v/>
      </c>
      <c r="AI54" s="69" t="str" cm="1">
        <f t="array" aca="1" ref="AI54" ca="1">IFERROR(IF(AND(INDIRECT("Mérföldkövek[@Kezdés]")&lt;=AI$3,AI$3&lt;=INDIRECT("Mérföldkövek[@Befejezés]"),NETWORKDAYS(AI$3,AI$3,0)), INDIRECT("Mérföldkövek[@[Humánerő]]"),0),"")</f>
        <v/>
      </c>
      <c r="AJ54" s="69" t="str" cm="1">
        <f t="array" aca="1" ref="AJ54" ca="1">IFERROR(IF(AND(INDIRECT("Mérföldkövek[@Kezdés]")&lt;=AJ$3,AJ$3&lt;=INDIRECT("Mérföldkövek[@Befejezés]"),NETWORKDAYS(AJ$3,AJ$3,0)), INDIRECT("Mérföldkövek[@[Humánerő]]"),0),"")</f>
        <v/>
      </c>
      <c r="AK54" s="69" t="str" cm="1">
        <f t="array" aca="1" ref="AK54" ca="1">IFERROR(IF(AND(INDIRECT("Mérföldkövek[@Kezdés]")&lt;=AK$3,AK$3&lt;=INDIRECT("Mérföldkövek[@Befejezés]"),NETWORKDAYS(AK$3,AK$3,0)), INDIRECT("Mérföldkövek[@[Humánerő]]"),0),"")</f>
        <v/>
      </c>
      <c r="AL54" s="69" t="str" cm="1">
        <f t="array" aca="1" ref="AL54" ca="1">IFERROR(IF(AND(INDIRECT("Mérföldkövek[@Kezdés]")&lt;=AL$3,AL$3&lt;=INDIRECT("Mérföldkövek[@Befejezés]"),NETWORKDAYS(AL$3,AL$3,0)), INDIRECT("Mérföldkövek[@[Humánerő]]"),0),"")</f>
        <v/>
      </c>
      <c r="AM54" s="69" t="str" cm="1">
        <f t="array" aca="1" ref="AM54" ca="1">IFERROR(IF(AND(INDIRECT("Mérföldkövek[@Kezdés]")&lt;=AM$3,AM$3&lt;=INDIRECT("Mérföldkövek[@Befejezés]"),NETWORKDAYS(AM$3,AM$3,0)), INDIRECT("Mérföldkövek[@[Humánerő]]"),0),"")</f>
        <v/>
      </c>
      <c r="AN54" s="69" t="str" cm="1">
        <f t="array" aca="1" ref="AN54" ca="1">IFERROR(IF(AND(INDIRECT("Mérföldkövek[@Kezdés]")&lt;=AN$3,AN$3&lt;=INDIRECT("Mérföldkövek[@Befejezés]"),NETWORKDAYS(AN$3,AN$3,0)), INDIRECT("Mérföldkövek[@[Humánerő]]"),0),"")</f>
        <v/>
      </c>
      <c r="AO54" s="69" t="str" cm="1">
        <f t="array" aca="1" ref="AO54" ca="1">IFERROR(IF(AND(INDIRECT("Mérföldkövek[@Kezdés]")&lt;=AO$3,AO$3&lt;=INDIRECT("Mérföldkövek[@Befejezés]"),NETWORKDAYS(AO$3,AO$3,0)), INDIRECT("Mérföldkövek[@[Humánerő]]"),0),"")</f>
        <v/>
      </c>
      <c r="AP54" s="69" t="str" cm="1">
        <f t="array" aca="1" ref="AP54" ca="1">IFERROR(IF(AND(INDIRECT("Mérföldkövek[@Kezdés]")&lt;=AP$3,AP$3&lt;=INDIRECT("Mérföldkövek[@Befejezés]"),NETWORKDAYS(AP$3,AP$3,0)), INDIRECT("Mérföldkövek[@[Humánerő]]"),0),"")</f>
        <v/>
      </c>
      <c r="AQ54" s="69" t="str" cm="1">
        <f t="array" aca="1" ref="AQ54" ca="1">IFERROR(IF(AND(INDIRECT("Mérföldkövek[@Kezdés]")&lt;=AQ$3,AQ$3&lt;=INDIRECT("Mérföldkövek[@Befejezés]"),NETWORKDAYS(AQ$3,AQ$3,0)), INDIRECT("Mérföldkövek[@[Humánerő]]"),0),"")</f>
        <v/>
      </c>
      <c r="AR54" s="69" t="str" cm="1">
        <f t="array" aca="1" ref="AR54" ca="1">IFERROR(IF(AND(INDIRECT("Mérföldkövek[@Kezdés]")&lt;=AR$3,AR$3&lt;=INDIRECT("Mérföldkövek[@Befejezés]"),NETWORKDAYS(AR$3,AR$3,0)), INDIRECT("Mérföldkövek[@[Humánerő]]"),0),"")</f>
        <v/>
      </c>
      <c r="AS54" s="69" t="str" cm="1">
        <f t="array" aca="1" ref="AS54" ca="1">IFERROR(IF(AND(INDIRECT("Mérföldkövek[@Kezdés]")&lt;=AS$3,AS$3&lt;=INDIRECT("Mérföldkövek[@Befejezés]"),NETWORKDAYS(AS$3,AS$3,0)), INDIRECT("Mérföldkövek[@[Humánerő]]"),0),"")</f>
        <v/>
      </c>
      <c r="AT54" s="69" t="str" cm="1">
        <f t="array" aca="1" ref="AT54" ca="1">IFERROR(IF(AND(INDIRECT("Mérföldkövek[@Kezdés]")&lt;=AT$3,AT$3&lt;=INDIRECT("Mérföldkövek[@Befejezés]"),NETWORKDAYS(AT$3,AT$3,0)), INDIRECT("Mérföldkövek[@[Humánerő]]"),0),"")</f>
        <v/>
      </c>
      <c r="AU54" s="69" t="str" cm="1">
        <f t="array" aca="1" ref="AU54" ca="1">IFERROR(IF(AND(INDIRECT("Mérföldkövek[@Kezdés]")&lt;=AU$3,AU$3&lt;=INDIRECT("Mérföldkövek[@Befejezés]"),NETWORKDAYS(AU$3,AU$3,0)), INDIRECT("Mérföldkövek[@[Humánerő]]"),0),"")</f>
        <v/>
      </c>
      <c r="AV54" s="69" t="str" cm="1">
        <f t="array" aca="1" ref="AV54" ca="1">IFERROR(IF(AND(INDIRECT("Mérföldkövek[@Kezdés]")&lt;=AV$3,AV$3&lt;=INDIRECT("Mérföldkövek[@Befejezés]"),NETWORKDAYS(AV$3,AV$3,0)), INDIRECT("Mérföldkövek[@[Humánerő]]"),0),"")</f>
        <v/>
      </c>
      <c r="AW54" s="69" t="str" cm="1">
        <f t="array" aca="1" ref="AW54" ca="1">IFERROR(IF(AND(INDIRECT("Mérföldkövek[@Kezdés]")&lt;=AW$3,AW$3&lt;=INDIRECT("Mérföldkövek[@Befejezés]"),NETWORKDAYS(AW$3,AW$3,0)), INDIRECT("Mérföldkövek[@[Humánerő]]"),0),"")</f>
        <v/>
      </c>
      <c r="AX54" s="69" t="str" cm="1">
        <f t="array" aca="1" ref="AX54" ca="1">IFERROR(IF(AND(INDIRECT("Mérföldkövek[@Kezdés]")&lt;=AX$3,AX$3&lt;=INDIRECT("Mérföldkövek[@Befejezés]"),NETWORKDAYS(AX$3,AX$3,0)), INDIRECT("Mérföldkövek[@[Humánerő]]"),0),"")</f>
        <v/>
      </c>
      <c r="AY54" s="69" t="str" cm="1">
        <f t="array" aca="1" ref="AY54" ca="1">IFERROR(IF(AND(INDIRECT("Mérföldkövek[@Kezdés]")&lt;=AY$3,AY$3&lt;=INDIRECT("Mérföldkövek[@Befejezés]"),NETWORKDAYS(AY$3,AY$3,0)), INDIRECT("Mérföldkövek[@[Humánerő]]"),0),"")</f>
        <v/>
      </c>
      <c r="AZ54" s="69" t="str" cm="1">
        <f t="array" aca="1" ref="AZ54" ca="1">IFERROR(IF(AND(INDIRECT("Mérföldkövek[@Kezdés]")&lt;=AZ$3,AZ$3&lt;=INDIRECT("Mérföldkövek[@Befejezés]"),NETWORKDAYS(AZ$3,AZ$3,0)), INDIRECT("Mérföldkövek[@[Humánerő]]"),0),"")</f>
        <v/>
      </c>
      <c r="BA54" s="69" t="str" cm="1">
        <f t="array" aca="1" ref="BA54" ca="1">IFERROR(IF(AND(INDIRECT("Mérföldkövek[@Kezdés]")&lt;=BA$3,BA$3&lt;=INDIRECT("Mérföldkövek[@Befejezés]"),NETWORKDAYS(BA$3,BA$3,0)), INDIRECT("Mérföldkövek[@[Humánerő]]"),0),"")</f>
        <v/>
      </c>
    </row>
    <row r="55" spans="1:53" x14ac:dyDescent="0.3">
      <c r="A55" s="78" t="str">
        <f>IFERROR(Mérföldkövek[[#This Row],[Feladat ID]],"")</f>
        <v>-</v>
      </c>
      <c r="B55" s="70" t="str">
        <f>IFERROR(Mérföldkövek[[#This Row],[Feladat leírás]],"")</f>
        <v/>
      </c>
      <c r="C55" s="71" t="str">
        <f ca="1">IFERROR(Mérföldkövek[[#This Row],[Kezdés]],"")</f>
        <v/>
      </c>
      <c r="D55" s="71" t="str">
        <f ca="1">IFERROR(Mérföldkövek[[#This Row],[Befejezés]],"")</f>
        <v/>
      </c>
      <c r="E55" s="70" t="str">
        <f>IFERROR(Mérföldkövek[[#This Row],[Kockázat]],"")</f>
        <v/>
      </c>
      <c r="F55" s="70" t="str">
        <f>IFERROR(Mérföldkövek[[#This Row],[Részleg 02]],"")</f>
        <v/>
      </c>
      <c r="G55" s="70" t="str">
        <f>IFERROR(Mérföldkövek[[#This Row],[Részleg 01]],"")</f>
        <v/>
      </c>
      <c r="H55" s="82" t="str">
        <f>IFERROR(Mérföldkövek[[#This Row],[Volumen]],"")</f>
        <v/>
      </c>
      <c r="I55" s="70" t="str">
        <f>IFERROR(Mérföldkövek[[#This Row],[Humánerő]],"")</f>
        <v/>
      </c>
      <c r="J55" s="80" t="str">
        <f>IFERROR(Mérföldkövek[[#This Row],[Egység idő]],"")</f>
        <v/>
      </c>
      <c r="K55" s="80">
        <f>IFERROR(Mérföldkövek[[#This Row],[Tervezett Munkaidő]],"")</f>
        <v>0</v>
      </c>
      <c r="L55" s="69" t="str" cm="1">
        <f t="array" aca="1" ref="L55" ca="1">IFERROR(IF(AND(INDIRECT("Mérföldkövek[@Kezdés]")&lt;=L$3,L$3&lt;=INDIRECT("Mérföldkövek[@Befejezés]"),NETWORKDAYS(L$3,L$3,0)), INDIRECT("Mérföldkövek[@[Humánerő]]"),0),"")</f>
        <v/>
      </c>
      <c r="M55" s="69" t="str" cm="1">
        <f t="array" aca="1" ref="M55" ca="1">IFERROR(IF(AND(INDIRECT("Mérföldkövek[@Kezdés]")&lt;=M$3,M$3&lt;=INDIRECT("Mérföldkövek[@Befejezés]"),NETWORKDAYS(M$3,M$3,0)), INDIRECT("Mérföldkövek[@[Humánerő]]"),0),"")</f>
        <v/>
      </c>
      <c r="N55" s="69" t="str" cm="1">
        <f t="array" aca="1" ref="N55" ca="1">IFERROR(IF(AND(INDIRECT("Mérföldkövek[@Kezdés]")&lt;=N$3,N$3&lt;=INDIRECT("Mérföldkövek[@Befejezés]"),NETWORKDAYS(N$3,N$3,0)), INDIRECT("Mérföldkövek[@[Humánerő]]"),0),"")</f>
        <v/>
      </c>
      <c r="O55" s="69" t="str" cm="1">
        <f t="array" aca="1" ref="O55" ca="1">IFERROR(IF(AND(INDIRECT("Mérföldkövek[@Kezdés]")&lt;=O$3,O$3&lt;=INDIRECT("Mérföldkövek[@Befejezés]"),NETWORKDAYS(O$3,O$3,0)), INDIRECT("Mérföldkövek[@[Humánerő]]"),0),"")</f>
        <v/>
      </c>
      <c r="P55" s="69" t="str" cm="1">
        <f t="array" aca="1" ref="P55" ca="1">IFERROR(IF(AND(INDIRECT("Mérföldkövek[@Kezdés]")&lt;=P$3,P$3&lt;=INDIRECT("Mérföldkövek[@Befejezés]"),NETWORKDAYS(P$3,P$3,0)), INDIRECT("Mérföldkövek[@[Humánerő]]"),0),"")</f>
        <v/>
      </c>
      <c r="Q55" s="69" t="str" cm="1">
        <f t="array" aca="1" ref="Q55" ca="1">IFERROR(IF(AND(INDIRECT("Mérföldkövek[@Kezdés]")&lt;=Q$3,Q$3&lt;=INDIRECT("Mérföldkövek[@Befejezés]"),NETWORKDAYS(Q$3,Q$3,0)), INDIRECT("Mérföldkövek[@[Humánerő]]"),0),"")</f>
        <v/>
      </c>
      <c r="R55" s="69" t="str" cm="1">
        <f t="array" aca="1" ref="R55" ca="1">IFERROR(IF(AND(INDIRECT("Mérföldkövek[@Kezdés]")&lt;=R$3,R$3&lt;=INDIRECT("Mérföldkövek[@Befejezés]"),NETWORKDAYS(R$3,R$3,0)), INDIRECT("Mérföldkövek[@[Humánerő]]"),0),"")</f>
        <v/>
      </c>
      <c r="S55" s="69" t="str" cm="1">
        <f t="array" aca="1" ref="S55" ca="1">IFERROR(IF(AND(INDIRECT("Mérföldkövek[@Kezdés]")&lt;=S$3,S$3&lt;=INDIRECT("Mérföldkövek[@Befejezés]"),NETWORKDAYS(S$3,S$3,0)), INDIRECT("Mérföldkövek[@[Humánerő]]"),0),"")</f>
        <v/>
      </c>
      <c r="T55" s="69" t="str" cm="1">
        <f t="array" aca="1" ref="T55" ca="1">IFERROR(IF(AND(INDIRECT("Mérföldkövek[@Kezdés]")&lt;=T$3,T$3&lt;=INDIRECT("Mérföldkövek[@Befejezés]"),NETWORKDAYS(T$3,T$3,0)), INDIRECT("Mérföldkövek[@[Humánerő]]"),0),"")</f>
        <v/>
      </c>
      <c r="U55" s="69" t="str" cm="1">
        <f t="array" aca="1" ref="U55" ca="1">IFERROR(IF(AND(INDIRECT("Mérföldkövek[@Kezdés]")&lt;=U$3,U$3&lt;=INDIRECT("Mérföldkövek[@Befejezés]"),NETWORKDAYS(U$3,U$3,0)), INDIRECT("Mérföldkövek[@[Humánerő]]"),0),"")</f>
        <v/>
      </c>
      <c r="V55" s="69" t="str" cm="1">
        <f t="array" aca="1" ref="V55" ca="1">IFERROR(IF(AND(INDIRECT("Mérföldkövek[@Kezdés]")&lt;=V$3,V$3&lt;=INDIRECT("Mérföldkövek[@Befejezés]"),NETWORKDAYS(V$3,V$3,0)), INDIRECT("Mérföldkövek[@[Humánerő]]"),0),"")</f>
        <v/>
      </c>
      <c r="W55" s="69" t="str" cm="1">
        <f t="array" aca="1" ref="W55" ca="1">IFERROR(IF(AND(INDIRECT("Mérföldkövek[@Kezdés]")&lt;=W$3,W$3&lt;=INDIRECT("Mérföldkövek[@Befejezés]"),NETWORKDAYS(W$3,W$3,0)), INDIRECT("Mérföldkövek[@[Humánerő]]"),0),"")</f>
        <v/>
      </c>
      <c r="X55" s="69" t="str" cm="1">
        <f t="array" aca="1" ref="X55" ca="1">IFERROR(IF(AND(INDIRECT("Mérföldkövek[@Kezdés]")&lt;=X$3,X$3&lt;=INDIRECT("Mérföldkövek[@Befejezés]"),NETWORKDAYS(X$3,X$3,0)), INDIRECT("Mérföldkövek[@[Humánerő]]"),0),"")</f>
        <v/>
      </c>
      <c r="Y55" s="69" t="str" cm="1">
        <f t="array" aca="1" ref="Y55" ca="1">IFERROR(IF(AND(INDIRECT("Mérföldkövek[@Kezdés]")&lt;=Y$3,Y$3&lt;=INDIRECT("Mérföldkövek[@Befejezés]"),NETWORKDAYS(Y$3,Y$3,0)), INDIRECT("Mérföldkövek[@[Humánerő]]"),0),"")</f>
        <v/>
      </c>
      <c r="Z55" s="69" t="str" cm="1">
        <f t="array" aca="1" ref="Z55" ca="1">IFERROR(IF(AND(INDIRECT("Mérföldkövek[@Kezdés]")&lt;=Z$3,Z$3&lt;=INDIRECT("Mérföldkövek[@Befejezés]"),NETWORKDAYS(Z$3,Z$3,0)), INDIRECT("Mérföldkövek[@[Humánerő]]"),0),"")</f>
        <v/>
      </c>
      <c r="AA55" s="69" t="str" cm="1">
        <f t="array" aca="1" ref="AA55" ca="1">IFERROR(IF(AND(INDIRECT("Mérföldkövek[@Kezdés]")&lt;=AA$3,AA$3&lt;=INDIRECT("Mérföldkövek[@Befejezés]"),NETWORKDAYS(AA$3,AA$3,0)), INDIRECT("Mérföldkövek[@[Humánerő]]"),0),"")</f>
        <v/>
      </c>
      <c r="AB55" s="69" t="str" cm="1">
        <f t="array" aca="1" ref="AB55" ca="1">IFERROR(IF(AND(INDIRECT("Mérföldkövek[@Kezdés]")&lt;=AB$3,AB$3&lt;=INDIRECT("Mérföldkövek[@Befejezés]"),NETWORKDAYS(AB$3,AB$3,0)), INDIRECT("Mérföldkövek[@[Humánerő]]"),0),"")</f>
        <v/>
      </c>
      <c r="AC55" s="69" t="str" cm="1">
        <f t="array" aca="1" ref="AC55" ca="1">IFERROR(IF(AND(INDIRECT("Mérföldkövek[@Kezdés]")&lt;=AC$3,AC$3&lt;=INDIRECT("Mérföldkövek[@Befejezés]"),NETWORKDAYS(AC$3,AC$3,0)), INDIRECT("Mérföldkövek[@[Humánerő]]"),0),"")</f>
        <v/>
      </c>
      <c r="AD55" s="69" t="str" cm="1">
        <f t="array" aca="1" ref="AD55" ca="1">IFERROR(IF(AND(INDIRECT("Mérföldkövek[@Kezdés]")&lt;=AD$3,AD$3&lt;=INDIRECT("Mérföldkövek[@Befejezés]"),NETWORKDAYS(AD$3,AD$3,0)), INDIRECT("Mérföldkövek[@[Humánerő]]"),0),"")</f>
        <v/>
      </c>
      <c r="AE55" s="69" t="str" cm="1">
        <f t="array" aca="1" ref="AE55" ca="1">IFERROR(IF(AND(INDIRECT("Mérföldkövek[@Kezdés]")&lt;=AE$3,AE$3&lt;=INDIRECT("Mérföldkövek[@Befejezés]"),NETWORKDAYS(AE$3,AE$3,0)), INDIRECT("Mérföldkövek[@[Humánerő]]"),0),"")</f>
        <v/>
      </c>
      <c r="AF55" s="69" t="str" cm="1">
        <f t="array" aca="1" ref="AF55" ca="1">IFERROR(IF(AND(INDIRECT("Mérföldkövek[@Kezdés]")&lt;=AF$3,AF$3&lt;=INDIRECT("Mérföldkövek[@Befejezés]"),NETWORKDAYS(AF$3,AF$3,0)), INDIRECT("Mérföldkövek[@[Humánerő]]"),0),"")</f>
        <v/>
      </c>
      <c r="AG55" s="69" t="str" cm="1">
        <f t="array" aca="1" ref="AG55" ca="1">IFERROR(IF(AND(INDIRECT("Mérföldkövek[@Kezdés]")&lt;=AG$3,AG$3&lt;=INDIRECT("Mérföldkövek[@Befejezés]"),NETWORKDAYS(AG$3,AG$3,0)), INDIRECT("Mérföldkövek[@[Humánerő]]"),0),"")</f>
        <v/>
      </c>
      <c r="AH55" s="69" t="str" cm="1">
        <f t="array" aca="1" ref="AH55" ca="1">IFERROR(IF(AND(INDIRECT("Mérföldkövek[@Kezdés]")&lt;=AH$3,AH$3&lt;=INDIRECT("Mérföldkövek[@Befejezés]"),NETWORKDAYS(AH$3,AH$3,0)), INDIRECT("Mérföldkövek[@[Humánerő]]"),0),"")</f>
        <v/>
      </c>
      <c r="AI55" s="69" t="str" cm="1">
        <f t="array" aca="1" ref="AI55" ca="1">IFERROR(IF(AND(INDIRECT("Mérföldkövek[@Kezdés]")&lt;=AI$3,AI$3&lt;=INDIRECT("Mérföldkövek[@Befejezés]"),NETWORKDAYS(AI$3,AI$3,0)), INDIRECT("Mérföldkövek[@[Humánerő]]"),0),"")</f>
        <v/>
      </c>
      <c r="AJ55" s="69" t="str" cm="1">
        <f t="array" aca="1" ref="AJ55" ca="1">IFERROR(IF(AND(INDIRECT("Mérföldkövek[@Kezdés]")&lt;=AJ$3,AJ$3&lt;=INDIRECT("Mérföldkövek[@Befejezés]"),NETWORKDAYS(AJ$3,AJ$3,0)), INDIRECT("Mérföldkövek[@[Humánerő]]"),0),"")</f>
        <v/>
      </c>
      <c r="AK55" s="69" t="str" cm="1">
        <f t="array" aca="1" ref="AK55" ca="1">IFERROR(IF(AND(INDIRECT("Mérföldkövek[@Kezdés]")&lt;=AK$3,AK$3&lt;=INDIRECT("Mérföldkövek[@Befejezés]"),NETWORKDAYS(AK$3,AK$3,0)), INDIRECT("Mérföldkövek[@[Humánerő]]"),0),"")</f>
        <v/>
      </c>
      <c r="AL55" s="69" t="str" cm="1">
        <f t="array" aca="1" ref="AL55" ca="1">IFERROR(IF(AND(INDIRECT("Mérföldkövek[@Kezdés]")&lt;=AL$3,AL$3&lt;=INDIRECT("Mérföldkövek[@Befejezés]"),NETWORKDAYS(AL$3,AL$3,0)), INDIRECT("Mérföldkövek[@[Humánerő]]"),0),"")</f>
        <v/>
      </c>
      <c r="AM55" s="69" t="str" cm="1">
        <f t="array" aca="1" ref="AM55" ca="1">IFERROR(IF(AND(INDIRECT("Mérföldkövek[@Kezdés]")&lt;=AM$3,AM$3&lt;=INDIRECT("Mérföldkövek[@Befejezés]"),NETWORKDAYS(AM$3,AM$3,0)), INDIRECT("Mérföldkövek[@[Humánerő]]"),0),"")</f>
        <v/>
      </c>
      <c r="AN55" s="69" t="str" cm="1">
        <f t="array" aca="1" ref="AN55" ca="1">IFERROR(IF(AND(INDIRECT("Mérföldkövek[@Kezdés]")&lt;=AN$3,AN$3&lt;=INDIRECT("Mérföldkövek[@Befejezés]"),NETWORKDAYS(AN$3,AN$3,0)), INDIRECT("Mérföldkövek[@[Humánerő]]"),0),"")</f>
        <v/>
      </c>
      <c r="AO55" s="69" t="str" cm="1">
        <f t="array" aca="1" ref="AO55" ca="1">IFERROR(IF(AND(INDIRECT("Mérföldkövek[@Kezdés]")&lt;=AO$3,AO$3&lt;=INDIRECT("Mérföldkövek[@Befejezés]"),NETWORKDAYS(AO$3,AO$3,0)), INDIRECT("Mérföldkövek[@[Humánerő]]"),0),"")</f>
        <v/>
      </c>
      <c r="AP55" s="69" t="str" cm="1">
        <f t="array" aca="1" ref="AP55" ca="1">IFERROR(IF(AND(INDIRECT("Mérföldkövek[@Kezdés]")&lt;=AP$3,AP$3&lt;=INDIRECT("Mérföldkövek[@Befejezés]"),NETWORKDAYS(AP$3,AP$3,0)), INDIRECT("Mérföldkövek[@[Humánerő]]"),0),"")</f>
        <v/>
      </c>
      <c r="AQ55" s="69" t="str" cm="1">
        <f t="array" aca="1" ref="AQ55" ca="1">IFERROR(IF(AND(INDIRECT("Mérföldkövek[@Kezdés]")&lt;=AQ$3,AQ$3&lt;=INDIRECT("Mérföldkövek[@Befejezés]"),NETWORKDAYS(AQ$3,AQ$3,0)), INDIRECT("Mérföldkövek[@[Humánerő]]"),0),"")</f>
        <v/>
      </c>
      <c r="AR55" s="69" t="str" cm="1">
        <f t="array" aca="1" ref="AR55" ca="1">IFERROR(IF(AND(INDIRECT("Mérföldkövek[@Kezdés]")&lt;=AR$3,AR$3&lt;=INDIRECT("Mérföldkövek[@Befejezés]"),NETWORKDAYS(AR$3,AR$3,0)), INDIRECT("Mérföldkövek[@[Humánerő]]"),0),"")</f>
        <v/>
      </c>
      <c r="AS55" s="69" t="str" cm="1">
        <f t="array" aca="1" ref="AS55" ca="1">IFERROR(IF(AND(INDIRECT("Mérföldkövek[@Kezdés]")&lt;=AS$3,AS$3&lt;=INDIRECT("Mérföldkövek[@Befejezés]"),NETWORKDAYS(AS$3,AS$3,0)), INDIRECT("Mérföldkövek[@[Humánerő]]"),0),"")</f>
        <v/>
      </c>
      <c r="AT55" s="69" t="str" cm="1">
        <f t="array" aca="1" ref="AT55" ca="1">IFERROR(IF(AND(INDIRECT("Mérföldkövek[@Kezdés]")&lt;=AT$3,AT$3&lt;=INDIRECT("Mérföldkövek[@Befejezés]"),NETWORKDAYS(AT$3,AT$3,0)), INDIRECT("Mérföldkövek[@[Humánerő]]"),0),"")</f>
        <v/>
      </c>
      <c r="AU55" s="69" t="str" cm="1">
        <f t="array" aca="1" ref="AU55" ca="1">IFERROR(IF(AND(INDIRECT("Mérföldkövek[@Kezdés]")&lt;=AU$3,AU$3&lt;=INDIRECT("Mérföldkövek[@Befejezés]"),NETWORKDAYS(AU$3,AU$3,0)), INDIRECT("Mérföldkövek[@[Humánerő]]"),0),"")</f>
        <v/>
      </c>
      <c r="AV55" s="69" t="str" cm="1">
        <f t="array" aca="1" ref="AV55" ca="1">IFERROR(IF(AND(INDIRECT("Mérföldkövek[@Kezdés]")&lt;=AV$3,AV$3&lt;=INDIRECT("Mérföldkövek[@Befejezés]"),NETWORKDAYS(AV$3,AV$3,0)), INDIRECT("Mérföldkövek[@[Humánerő]]"),0),"")</f>
        <v/>
      </c>
      <c r="AW55" s="69" t="str" cm="1">
        <f t="array" aca="1" ref="AW55" ca="1">IFERROR(IF(AND(INDIRECT("Mérföldkövek[@Kezdés]")&lt;=AW$3,AW$3&lt;=INDIRECT("Mérföldkövek[@Befejezés]"),NETWORKDAYS(AW$3,AW$3,0)), INDIRECT("Mérföldkövek[@[Humánerő]]"),0),"")</f>
        <v/>
      </c>
      <c r="AX55" s="69" t="str" cm="1">
        <f t="array" aca="1" ref="AX55" ca="1">IFERROR(IF(AND(INDIRECT("Mérföldkövek[@Kezdés]")&lt;=AX$3,AX$3&lt;=INDIRECT("Mérföldkövek[@Befejezés]"),NETWORKDAYS(AX$3,AX$3,0)), INDIRECT("Mérföldkövek[@[Humánerő]]"),0),"")</f>
        <v/>
      </c>
      <c r="AY55" s="69" t="str" cm="1">
        <f t="array" aca="1" ref="AY55" ca="1">IFERROR(IF(AND(INDIRECT("Mérföldkövek[@Kezdés]")&lt;=AY$3,AY$3&lt;=INDIRECT("Mérföldkövek[@Befejezés]"),NETWORKDAYS(AY$3,AY$3,0)), INDIRECT("Mérföldkövek[@[Humánerő]]"),0),"")</f>
        <v/>
      </c>
      <c r="AZ55" s="69" t="str" cm="1">
        <f t="array" aca="1" ref="AZ55" ca="1">IFERROR(IF(AND(INDIRECT("Mérföldkövek[@Kezdés]")&lt;=AZ$3,AZ$3&lt;=INDIRECT("Mérföldkövek[@Befejezés]"),NETWORKDAYS(AZ$3,AZ$3,0)), INDIRECT("Mérföldkövek[@[Humánerő]]"),0),"")</f>
        <v/>
      </c>
      <c r="BA55" s="69" t="str" cm="1">
        <f t="array" aca="1" ref="BA55" ca="1">IFERROR(IF(AND(INDIRECT("Mérföldkövek[@Kezdés]")&lt;=BA$3,BA$3&lt;=INDIRECT("Mérföldkövek[@Befejezés]"),NETWORKDAYS(BA$3,BA$3,0)), INDIRECT("Mérföldkövek[@[Humánerő]]"),0),"")</f>
        <v/>
      </c>
    </row>
    <row r="56" spans="1:53" x14ac:dyDescent="0.3">
      <c r="A56" s="78" t="str">
        <f>IFERROR(Mérföldkövek[[#This Row],[Feladat ID]],"")</f>
        <v>-</v>
      </c>
      <c r="B56" s="70" t="str">
        <f>IFERROR(Mérföldkövek[[#This Row],[Feladat leírás]],"")</f>
        <v/>
      </c>
      <c r="C56" s="71" t="str">
        <f ca="1">IFERROR(Mérföldkövek[[#This Row],[Kezdés]],"")</f>
        <v/>
      </c>
      <c r="D56" s="71" t="str">
        <f ca="1">IFERROR(Mérföldkövek[[#This Row],[Befejezés]],"")</f>
        <v/>
      </c>
      <c r="E56" s="70" t="str">
        <f>IFERROR(Mérföldkövek[[#This Row],[Kockázat]],"")</f>
        <v/>
      </c>
      <c r="F56" s="70" t="str">
        <f>IFERROR(Mérföldkövek[[#This Row],[Részleg 02]],"")</f>
        <v/>
      </c>
      <c r="G56" s="70" t="str">
        <f>IFERROR(Mérföldkövek[[#This Row],[Részleg 01]],"")</f>
        <v/>
      </c>
      <c r="H56" s="82" t="str">
        <f>IFERROR(Mérföldkövek[[#This Row],[Volumen]],"")</f>
        <v/>
      </c>
      <c r="I56" s="70" t="str">
        <f>IFERROR(Mérföldkövek[[#This Row],[Humánerő]],"")</f>
        <v/>
      </c>
      <c r="J56" s="80" t="str">
        <f>IFERROR(Mérföldkövek[[#This Row],[Egység idő]],"")</f>
        <v/>
      </c>
      <c r="K56" s="80">
        <f>IFERROR(Mérföldkövek[[#This Row],[Tervezett Munkaidő]],"")</f>
        <v>0</v>
      </c>
      <c r="L56" s="69" t="str" cm="1">
        <f t="array" aca="1" ref="L56" ca="1">IFERROR(IF(AND(INDIRECT("Mérföldkövek[@Kezdés]")&lt;=L$3,L$3&lt;=INDIRECT("Mérföldkövek[@Befejezés]"),NETWORKDAYS(L$3,L$3,0)), INDIRECT("Mérföldkövek[@[Humánerő]]"),0),"")</f>
        <v/>
      </c>
      <c r="M56" s="69" t="str" cm="1">
        <f t="array" aca="1" ref="M56" ca="1">IFERROR(IF(AND(INDIRECT("Mérföldkövek[@Kezdés]")&lt;=M$3,M$3&lt;=INDIRECT("Mérföldkövek[@Befejezés]"),NETWORKDAYS(M$3,M$3,0)), INDIRECT("Mérföldkövek[@[Humánerő]]"),0),"")</f>
        <v/>
      </c>
      <c r="N56" s="69" t="str" cm="1">
        <f t="array" aca="1" ref="N56" ca="1">IFERROR(IF(AND(INDIRECT("Mérföldkövek[@Kezdés]")&lt;=N$3,N$3&lt;=INDIRECT("Mérföldkövek[@Befejezés]"),NETWORKDAYS(N$3,N$3,0)), INDIRECT("Mérföldkövek[@[Humánerő]]"),0),"")</f>
        <v/>
      </c>
      <c r="O56" s="69" t="str" cm="1">
        <f t="array" aca="1" ref="O56" ca="1">IFERROR(IF(AND(INDIRECT("Mérföldkövek[@Kezdés]")&lt;=O$3,O$3&lt;=INDIRECT("Mérföldkövek[@Befejezés]"),NETWORKDAYS(O$3,O$3,0)), INDIRECT("Mérföldkövek[@[Humánerő]]"),0),"")</f>
        <v/>
      </c>
      <c r="P56" s="69" t="str" cm="1">
        <f t="array" aca="1" ref="P56" ca="1">IFERROR(IF(AND(INDIRECT("Mérföldkövek[@Kezdés]")&lt;=P$3,P$3&lt;=INDIRECT("Mérföldkövek[@Befejezés]"),NETWORKDAYS(P$3,P$3,0)), INDIRECT("Mérföldkövek[@[Humánerő]]"),0),"")</f>
        <v/>
      </c>
      <c r="Q56" s="69" t="str" cm="1">
        <f t="array" aca="1" ref="Q56" ca="1">IFERROR(IF(AND(INDIRECT("Mérföldkövek[@Kezdés]")&lt;=Q$3,Q$3&lt;=INDIRECT("Mérföldkövek[@Befejezés]"),NETWORKDAYS(Q$3,Q$3,0)), INDIRECT("Mérföldkövek[@[Humánerő]]"),0),"")</f>
        <v/>
      </c>
      <c r="R56" s="69" t="str" cm="1">
        <f t="array" aca="1" ref="R56" ca="1">IFERROR(IF(AND(INDIRECT("Mérföldkövek[@Kezdés]")&lt;=R$3,R$3&lt;=INDIRECT("Mérföldkövek[@Befejezés]"),NETWORKDAYS(R$3,R$3,0)), INDIRECT("Mérföldkövek[@[Humánerő]]"),0),"")</f>
        <v/>
      </c>
      <c r="S56" s="69" t="str" cm="1">
        <f t="array" aca="1" ref="S56" ca="1">IFERROR(IF(AND(INDIRECT("Mérföldkövek[@Kezdés]")&lt;=S$3,S$3&lt;=INDIRECT("Mérföldkövek[@Befejezés]"),NETWORKDAYS(S$3,S$3,0)), INDIRECT("Mérföldkövek[@[Humánerő]]"),0),"")</f>
        <v/>
      </c>
      <c r="T56" s="69" t="str" cm="1">
        <f t="array" aca="1" ref="T56" ca="1">IFERROR(IF(AND(INDIRECT("Mérföldkövek[@Kezdés]")&lt;=T$3,T$3&lt;=INDIRECT("Mérföldkövek[@Befejezés]"),NETWORKDAYS(T$3,T$3,0)), INDIRECT("Mérföldkövek[@[Humánerő]]"),0),"")</f>
        <v/>
      </c>
      <c r="U56" s="69" t="str" cm="1">
        <f t="array" aca="1" ref="U56" ca="1">IFERROR(IF(AND(INDIRECT("Mérföldkövek[@Kezdés]")&lt;=U$3,U$3&lt;=INDIRECT("Mérföldkövek[@Befejezés]"),NETWORKDAYS(U$3,U$3,0)), INDIRECT("Mérföldkövek[@[Humánerő]]"),0),"")</f>
        <v/>
      </c>
      <c r="V56" s="69" t="str" cm="1">
        <f t="array" aca="1" ref="V56" ca="1">IFERROR(IF(AND(INDIRECT("Mérföldkövek[@Kezdés]")&lt;=V$3,V$3&lt;=INDIRECT("Mérföldkövek[@Befejezés]"),NETWORKDAYS(V$3,V$3,0)), INDIRECT("Mérföldkövek[@[Humánerő]]"),0),"")</f>
        <v/>
      </c>
      <c r="W56" s="69" t="str" cm="1">
        <f t="array" aca="1" ref="W56" ca="1">IFERROR(IF(AND(INDIRECT("Mérföldkövek[@Kezdés]")&lt;=W$3,W$3&lt;=INDIRECT("Mérföldkövek[@Befejezés]"),NETWORKDAYS(W$3,W$3,0)), INDIRECT("Mérföldkövek[@[Humánerő]]"),0),"")</f>
        <v/>
      </c>
      <c r="X56" s="69" t="str" cm="1">
        <f t="array" aca="1" ref="X56" ca="1">IFERROR(IF(AND(INDIRECT("Mérföldkövek[@Kezdés]")&lt;=X$3,X$3&lt;=INDIRECT("Mérföldkövek[@Befejezés]"),NETWORKDAYS(X$3,X$3,0)), INDIRECT("Mérföldkövek[@[Humánerő]]"),0),"")</f>
        <v/>
      </c>
      <c r="Y56" s="69" t="str" cm="1">
        <f t="array" aca="1" ref="Y56" ca="1">IFERROR(IF(AND(INDIRECT("Mérföldkövek[@Kezdés]")&lt;=Y$3,Y$3&lt;=INDIRECT("Mérföldkövek[@Befejezés]"),NETWORKDAYS(Y$3,Y$3,0)), INDIRECT("Mérföldkövek[@[Humánerő]]"),0),"")</f>
        <v/>
      </c>
      <c r="Z56" s="69" t="str" cm="1">
        <f t="array" aca="1" ref="Z56" ca="1">IFERROR(IF(AND(INDIRECT("Mérföldkövek[@Kezdés]")&lt;=Z$3,Z$3&lt;=INDIRECT("Mérföldkövek[@Befejezés]"),NETWORKDAYS(Z$3,Z$3,0)), INDIRECT("Mérföldkövek[@[Humánerő]]"),0),"")</f>
        <v/>
      </c>
      <c r="AA56" s="69" t="str" cm="1">
        <f t="array" aca="1" ref="AA56" ca="1">IFERROR(IF(AND(INDIRECT("Mérföldkövek[@Kezdés]")&lt;=AA$3,AA$3&lt;=INDIRECT("Mérföldkövek[@Befejezés]"),NETWORKDAYS(AA$3,AA$3,0)), INDIRECT("Mérföldkövek[@[Humánerő]]"),0),"")</f>
        <v/>
      </c>
      <c r="AB56" s="69" t="str" cm="1">
        <f t="array" aca="1" ref="AB56" ca="1">IFERROR(IF(AND(INDIRECT("Mérföldkövek[@Kezdés]")&lt;=AB$3,AB$3&lt;=INDIRECT("Mérföldkövek[@Befejezés]"),NETWORKDAYS(AB$3,AB$3,0)), INDIRECT("Mérföldkövek[@[Humánerő]]"),0),"")</f>
        <v/>
      </c>
      <c r="AC56" s="69" t="str" cm="1">
        <f t="array" aca="1" ref="AC56" ca="1">IFERROR(IF(AND(INDIRECT("Mérföldkövek[@Kezdés]")&lt;=AC$3,AC$3&lt;=INDIRECT("Mérföldkövek[@Befejezés]"),NETWORKDAYS(AC$3,AC$3,0)), INDIRECT("Mérföldkövek[@[Humánerő]]"),0),"")</f>
        <v/>
      </c>
      <c r="AD56" s="69" t="str" cm="1">
        <f t="array" aca="1" ref="AD56" ca="1">IFERROR(IF(AND(INDIRECT("Mérföldkövek[@Kezdés]")&lt;=AD$3,AD$3&lt;=INDIRECT("Mérföldkövek[@Befejezés]"),NETWORKDAYS(AD$3,AD$3,0)), INDIRECT("Mérföldkövek[@[Humánerő]]"),0),"")</f>
        <v/>
      </c>
      <c r="AE56" s="69" t="str" cm="1">
        <f t="array" aca="1" ref="AE56" ca="1">IFERROR(IF(AND(INDIRECT("Mérföldkövek[@Kezdés]")&lt;=AE$3,AE$3&lt;=INDIRECT("Mérföldkövek[@Befejezés]"),NETWORKDAYS(AE$3,AE$3,0)), INDIRECT("Mérföldkövek[@[Humánerő]]"),0),"")</f>
        <v/>
      </c>
      <c r="AF56" s="69" t="str" cm="1">
        <f t="array" aca="1" ref="AF56" ca="1">IFERROR(IF(AND(INDIRECT("Mérföldkövek[@Kezdés]")&lt;=AF$3,AF$3&lt;=INDIRECT("Mérföldkövek[@Befejezés]"),NETWORKDAYS(AF$3,AF$3,0)), INDIRECT("Mérföldkövek[@[Humánerő]]"),0),"")</f>
        <v/>
      </c>
      <c r="AG56" s="69" t="str" cm="1">
        <f t="array" aca="1" ref="AG56" ca="1">IFERROR(IF(AND(INDIRECT("Mérföldkövek[@Kezdés]")&lt;=AG$3,AG$3&lt;=INDIRECT("Mérföldkövek[@Befejezés]"),NETWORKDAYS(AG$3,AG$3,0)), INDIRECT("Mérföldkövek[@[Humánerő]]"),0),"")</f>
        <v/>
      </c>
      <c r="AH56" s="69" t="str" cm="1">
        <f t="array" aca="1" ref="AH56" ca="1">IFERROR(IF(AND(INDIRECT("Mérföldkövek[@Kezdés]")&lt;=AH$3,AH$3&lt;=INDIRECT("Mérföldkövek[@Befejezés]"),NETWORKDAYS(AH$3,AH$3,0)), INDIRECT("Mérföldkövek[@[Humánerő]]"),0),"")</f>
        <v/>
      </c>
      <c r="AI56" s="69" t="str" cm="1">
        <f t="array" aca="1" ref="AI56" ca="1">IFERROR(IF(AND(INDIRECT("Mérföldkövek[@Kezdés]")&lt;=AI$3,AI$3&lt;=INDIRECT("Mérföldkövek[@Befejezés]"),NETWORKDAYS(AI$3,AI$3,0)), INDIRECT("Mérföldkövek[@[Humánerő]]"),0),"")</f>
        <v/>
      </c>
      <c r="AJ56" s="69" t="str" cm="1">
        <f t="array" aca="1" ref="AJ56" ca="1">IFERROR(IF(AND(INDIRECT("Mérföldkövek[@Kezdés]")&lt;=AJ$3,AJ$3&lt;=INDIRECT("Mérföldkövek[@Befejezés]"),NETWORKDAYS(AJ$3,AJ$3,0)), INDIRECT("Mérföldkövek[@[Humánerő]]"),0),"")</f>
        <v/>
      </c>
      <c r="AK56" s="69" t="str" cm="1">
        <f t="array" aca="1" ref="AK56" ca="1">IFERROR(IF(AND(INDIRECT("Mérföldkövek[@Kezdés]")&lt;=AK$3,AK$3&lt;=INDIRECT("Mérföldkövek[@Befejezés]"),NETWORKDAYS(AK$3,AK$3,0)), INDIRECT("Mérföldkövek[@[Humánerő]]"),0),"")</f>
        <v/>
      </c>
      <c r="AL56" s="69" t="str" cm="1">
        <f t="array" aca="1" ref="AL56" ca="1">IFERROR(IF(AND(INDIRECT("Mérföldkövek[@Kezdés]")&lt;=AL$3,AL$3&lt;=INDIRECT("Mérföldkövek[@Befejezés]"),NETWORKDAYS(AL$3,AL$3,0)), INDIRECT("Mérföldkövek[@[Humánerő]]"),0),"")</f>
        <v/>
      </c>
      <c r="AM56" s="69" t="str" cm="1">
        <f t="array" aca="1" ref="AM56" ca="1">IFERROR(IF(AND(INDIRECT("Mérföldkövek[@Kezdés]")&lt;=AM$3,AM$3&lt;=INDIRECT("Mérföldkövek[@Befejezés]"),NETWORKDAYS(AM$3,AM$3,0)), INDIRECT("Mérföldkövek[@[Humánerő]]"),0),"")</f>
        <v/>
      </c>
      <c r="AN56" s="69" t="str" cm="1">
        <f t="array" aca="1" ref="AN56" ca="1">IFERROR(IF(AND(INDIRECT("Mérföldkövek[@Kezdés]")&lt;=AN$3,AN$3&lt;=INDIRECT("Mérföldkövek[@Befejezés]"),NETWORKDAYS(AN$3,AN$3,0)), INDIRECT("Mérföldkövek[@[Humánerő]]"),0),"")</f>
        <v/>
      </c>
      <c r="AO56" s="69" t="str" cm="1">
        <f t="array" aca="1" ref="AO56" ca="1">IFERROR(IF(AND(INDIRECT("Mérföldkövek[@Kezdés]")&lt;=AO$3,AO$3&lt;=INDIRECT("Mérföldkövek[@Befejezés]"),NETWORKDAYS(AO$3,AO$3,0)), INDIRECT("Mérföldkövek[@[Humánerő]]"),0),"")</f>
        <v/>
      </c>
      <c r="AP56" s="69" t="str" cm="1">
        <f t="array" aca="1" ref="AP56" ca="1">IFERROR(IF(AND(INDIRECT("Mérföldkövek[@Kezdés]")&lt;=AP$3,AP$3&lt;=INDIRECT("Mérföldkövek[@Befejezés]"),NETWORKDAYS(AP$3,AP$3,0)), INDIRECT("Mérföldkövek[@[Humánerő]]"),0),"")</f>
        <v/>
      </c>
      <c r="AQ56" s="69" t="str" cm="1">
        <f t="array" aca="1" ref="AQ56" ca="1">IFERROR(IF(AND(INDIRECT("Mérföldkövek[@Kezdés]")&lt;=AQ$3,AQ$3&lt;=INDIRECT("Mérföldkövek[@Befejezés]"),NETWORKDAYS(AQ$3,AQ$3,0)), INDIRECT("Mérföldkövek[@[Humánerő]]"),0),"")</f>
        <v/>
      </c>
      <c r="AR56" s="69" t="str" cm="1">
        <f t="array" aca="1" ref="AR56" ca="1">IFERROR(IF(AND(INDIRECT("Mérföldkövek[@Kezdés]")&lt;=AR$3,AR$3&lt;=INDIRECT("Mérföldkövek[@Befejezés]"),NETWORKDAYS(AR$3,AR$3,0)), INDIRECT("Mérföldkövek[@[Humánerő]]"),0),"")</f>
        <v/>
      </c>
      <c r="AS56" s="69" t="str" cm="1">
        <f t="array" aca="1" ref="AS56" ca="1">IFERROR(IF(AND(INDIRECT("Mérföldkövek[@Kezdés]")&lt;=AS$3,AS$3&lt;=INDIRECT("Mérföldkövek[@Befejezés]"),NETWORKDAYS(AS$3,AS$3,0)), INDIRECT("Mérföldkövek[@[Humánerő]]"),0),"")</f>
        <v/>
      </c>
      <c r="AT56" s="69" t="str" cm="1">
        <f t="array" aca="1" ref="AT56" ca="1">IFERROR(IF(AND(INDIRECT("Mérföldkövek[@Kezdés]")&lt;=AT$3,AT$3&lt;=INDIRECT("Mérföldkövek[@Befejezés]"),NETWORKDAYS(AT$3,AT$3,0)), INDIRECT("Mérföldkövek[@[Humánerő]]"),0),"")</f>
        <v/>
      </c>
      <c r="AU56" s="69" t="str" cm="1">
        <f t="array" aca="1" ref="AU56" ca="1">IFERROR(IF(AND(INDIRECT("Mérföldkövek[@Kezdés]")&lt;=AU$3,AU$3&lt;=INDIRECT("Mérföldkövek[@Befejezés]"),NETWORKDAYS(AU$3,AU$3,0)), INDIRECT("Mérföldkövek[@[Humánerő]]"),0),"")</f>
        <v/>
      </c>
      <c r="AV56" s="69" t="str" cm="1">
        <f t="array" aca="1" ref="AV56" ca="1">IFERROR(IF(AND(INDIRECT("Mérföldkövek[@Kezdés]")&lt;=AV$3,AV$3&lt;=INDIRECT("Mérföldkövek[@Befejezés]"),NETWORKDAYS(AV$3,AV$3,0)), INDIRECT("Mérföldkövek[@[Humánerő]]"),0),"")</f>
        <v/>
      </c>
      <c r="AW56" s="69" t="str" cm="1">
        <f t="array" aca="1" ref="AW56" ca="1">IFERROR(IF(AND(INDIRECT("Mérföldkövek[@Kezdés]")&lt;=AW$3,AW$3&lt;=INDIRECT("Mérföldkövek[@Befejezés]"),NETWORKDAYS(AW$3,AW$3,0)), INDIRECT("Mérföldkövek[@[Humánerő]]"),0),"")</f>
        <v/>
      </c>
      <c r="AX56" s="69" t="str" cm="1">
        <f t="array" aca="1" ref="AX56" ca="1">IFERROR(IF(AND(INDIRECT("Mérföldkövek[@Kezdés]")&lt;=AX$3,AX$3&lt;=INDIRECT("Mérföldkövek[@Befejezés]"),NETWORKDAYS(AX$3,AX$3,0)), INDIRECT("Mérföldkövek[@[Humánerő]]"),0),"")</f>
        <v/>
      </c>
      <c r="AY56" s="69" t="str" cm="1">
        <f t="array" aca="1" ref="AY56" ca="1">IFERROR(IF(AND(INDIRECT("Mérföldkövek[@Kezdés]")&lt;=AY$3,AY$3&lt;=INDIRECT("Mérföldkövek[@Befejezés]"),NETWORKDAYS(AY$3,AY$3,0)), INDIRECT("Mérföldkövek[@[Humánerő]]"),0),"")</f>
        <v/>
      </c>
      <c r="AZ56" s="69" t="str" cm="1">
        <f t="array" aca="1" ref="AZ56" ca="1">IFERROR(IF(AND(INDIRECT("Mérföldkövek[@Kezdés]")&lt;=AZ$3,AZ$3&lt;=INDIRECT("Mérföldkövek[@Befejezés]"),NETWORKDAYS(AZ$3,AZ$3,0)), INDIRECT("Mérföldkövek[@[Humánerő]]"),0),"")</f>
        <v/>
      </c>
      <c r="BA56" s="69" t="str" cm="1">
        <f t="array" aca="1" ref="BA56" ca="1">IFERROR(IF(AND(INDIRECT("Mérföldkövek[@Kezdés]")&lt;=BA$3,BA$3&lt;=INDIRECT("Mérföldkövek[@Befejezés]"),NETWORKDAYS(BA$3,BA$3,0)), INDIRECT("Mérföldkövek[@[Humánerő]]"),0),"")</f>
        <v/>
      </c>
    </row>
    <row r="57" spans="1:53" x14ac:dyDescent="0.3">
      <c r="A57" s="78" t="str">
        <f>IFERROR(Mérföldkövek[[#This Row],[Feladat ID]],"")</f>
        <v>-</v>
      </c>
      <c r="B57" s="70" t="str">
        <f>IFERROR(Mérföldkövek[[#This Row],[Feladat leírás]],"")</f>
        <v/>
      </c>
      <c r="C57" s="71" t="str">
        <f ca="1">IFERROR(Mérföldkövek[[#This Row],[Kezdés]],"")</f>
        <v/>
      </c>
      <c r="D57" s="71" t="str">
        <f ca="1">IFERROR(Mérföldkövek[[#This Row],[Befejezés]],"")</f>
        <v/>
      </c>
      <c r="E57" s="70" t="str">
        <f>IFERROR(Mérföldkövek[[#This Row],[Kockázat]],"")</f>
        <v/>
      </c>
      <c r="F57" s="70" t="str">
        <f>IFERROR(Mérföldkövek[[#This Row],[Részleg 02]],"")</f>
        <v/>
      </c>
      <c r="G57" s="70" t="str">
        <f>IFERROR(Mérföldkövek[[#This Row],[Részleg 01]],"")</f>
        <v/>
      </c>
      <c r="H57" s="82" t="str">
        <f>IFERROR(Mérföldkövek[[#This Row],[Volumen]],"")</f>
        <v/>
      </c>
      <c r="I57" s="70" t="str">
        <f>IFERROR(Mérföldkövek[[#This Row],[Humánerő]],"")</f>
        <v/>
      </c>
      <c r="J57" s="80" t="str">
        <f>IFERROR(Mérföldkövek[[#This Row],[Egység idő]],"")</f>
        <v/>
      </c>
      <c r="K57" s="80">
        <f>IFERROR(Mérföldkövek[[#This Row],[Tervezett Munkaidő]],"")</f>
        <v>0</v>
      </c>
      <c r="L57" s="69" t="str" cm="1">
        <f t="array" aca="1" ref="L57" ca="1">IFERROR(IF(AND(INDIRECT("Mérföldkövek[@Kezdés]")&lt;=L$3,L$3&lt;=INDIRECT("Mérföldkövek[@Befejezés]"),NETWORKDAYS(L$3,L$3,0)), INDIRECT("Mérföldkövek[@[Humánerő]]"),0),"")</f>
        <v/>
      </c>
      <c r="M57" s="69" t="str" cm="1">
        <f t="array" aca="1" ref="M57" ca="1">IFERROR(IF(AND(INDIRECT("Mérföldkövek[@Kezdés]")&lt;=M$3,M$3&lt;=INDIRECT("Mérföldkövek[@Befejezés]"),NETWORKDAYS(M$3,M$3,0)), INDIRECT("Mérföldkövek[@[Humánerő]]"),0),"")</f>
        <v/>
      </c>
      <c r="N57" s="69" t="str" cm="1">
        <f t="array" aca="1" ref="N57" ca="1">IFERROR(IF(AND(INDIRECT("Mérföldkövek[@Kezdés]")&lt;=N$3,N$3&lt;=INDIRECT("Mérföldkövek[@Befejezés]"),NETWORKDAYS(N$3,N$3,0)), INDIRECT("Mérföldkövek[@[Humánerő]]"),0),"")</f>
        <v/>
      </c>
      <c r="O57" s="69" t="str" cm="1">
        <f t="array" aca="1" ref="O57" ca="1">IFERROR(IF(AND(INDIRECT("Mérföldkövek[@Kezdés]")&lt;=O$3,O$3&lt;=INDIRECT("Mérföldkövek[@Befejezés]"),NETWORKDAYS(O$3,O$3,0)), INDIRECT("Mérföldkövek[@[Humánerő]]"),0),"")</f>
        <v/>
      </c>
      <c r="P57" s="69" t="str" cm="1">
        <f t="array" aca="1" ref="P57" ca="1">IFERROR(IF(AND(INDIRECT("Mérföldkövek[@Kezdés]")&lt;=P$3,P$3&lt;=INDIRECT("Mérföldkövek[@Befejezés]"),NETWORKDAYS(P$3,P$3,0)), INDIRECT("Mérföldkövek[@[Humánerő]]"),0),"")</f>
        <v/>
      </c>
      <c r="Q57" s="69" t="str" cm="1">
        <f t="array" aca="1" ref="Q57" ca="1">IFERROR(IF(AND(INDIRECT("Mérföldkövek[@Kezdés]")&lt;=Q$3,Q$3&lt;=INDIRECT("Mérföldkövek[@Befejezés]"),NETWORKDAYS(Q$3,Q$3,0)), INDIRECT("Mérföldkövek[@[Humánerő]]"),0),"")</f>
        <v/>
      </c>
      <c r="R57" s="69" t="str" cm="1">
        <f t="array" aca="1" ref="R57" ca="1">IFERROR(IF(AND(INDIRECT("Mérföldkövek[@Kezdés]")&lt;=R$3,R$3&lt;=INDIRECT("Mérföldkövek[@Befejezés]"),NETWORKDAYS(R$3,R$3,0)), INDIRECT("Mérföldkövek[@[Humánerő]]"),0),"")</f>
        <v/>
      </c>
      <c r="S57" s="69" t="str" cm="1">
        <f t="array" aca="1" ref="S57" ca="1">IFERROR(IF(AND(INDIRECT("Mérföldkövek[@Kezdés]")&lt;=S$3,S$3&lt;=INDIRECT("Mérföldkövek[@Befejezés]"),NETWORKDAYS(S$3,S$3,0)), INDIRECT("Mérföldkövek[@[Humánerő]]"),0),"")</f>
        <v/>
      </c>
      <c r="T57" s="69" t="str" cm="1">
        <f t="array" aca="1" ref="T57" ca="1">IFERROR(IF(AND(INDIRECT("Mérföldkövek[@Kezdés]")&lt;=T$3,T$3&lt;=INDIRECT("Mérföldkövek[@Befejezés]"),NETWORKDAYS(T$3,T$3,0)), INDIRECT("Mérföldkövek[@[Humánerő]]"),0),"")</f>
        <v/>
      </c>
      <c r="U57" s="69" t="str" cm="1">
        <f t="array" aca="1" ref="U57" ca="1">IFERROR(IF(AND(INDIRECT("Mérföldkövek[@Kezdés]")&lt;=U$3,U$3&lt;=INDIRECT("Mérföldkövek[@Befejezés]"),NETWORKDAYS(U$3,U$3,0)), INDIRECT("Mérföldkövek[@[Humánerő]]"),0),"")</f>
        <v/>
      </c>
      <c r="V57" s="69" t="str" cm="1">
        <f t="array" aca="1" ref="V57" ca="1">IFERROR(IF(AND(INDIRECT("Mérföldkövek[@Kezdés]")&lt;=V$3,V$3&lt;=INDIRECT("Mérföldkövek[@Befejezés]"),NETWORKDAYS(V$3,V$3,0)), INDIRECT("Mérföldkövek[@[Humánerő]]"),0),"")</f>
        <v/>
      </c>
      <c r="W57" s="69" t="str" cm="1">
        <f t="array" aca="1" ref="W57" ca="1">IFERROR(IF(AND(INDIRECT("Mérföldkövek[@Kezdés]")&lt;=W$3,W$3&lt;=INDIRECT("Mérföldkövek[@Befejezés]"),NETWORKDAYS(W$3,W$3,0)), INDIRECT("Mérföldkövek[@[Humánerő]]"),0),"")</f>
        <v/>
      </c>
      <c r="X57" s="69" t="str" cm="1">
        <f t="array" aca="1" ref="X57" ca="1">IFERROR(IF(AND(INDIRECT("Mérföldkövek[@Kezdés]")&lt;=X$3,X$3&lt;=INDIRECT("Mérföldkövek[@Befejezés]"),NETWORKDAYS(X$3,X$3,0)), INDIRECT("Mérföldkövek[@[Humánerő]]"),0),"")</f>
        <v/>
      </c>
      <c r="Y57" s="69" t="str" cm="1">
        <f t="array" aca="1" ref="Y57" ca="1">IFERROR(IF(AND(INDIRECT("Mérföldkövek[@Kezdés]")&lt;=Y$3,Y$3&lt;=INDIRECT("Mérföldkövek[@Befejezés]"),NETWORKDAYS(Y$3,Y$3,0)), INDIRECT("Mérföldkövek[@[Humánerő]]"),0),"")</f>
        <v/>
      </c>
      <c r="Z57" s="69" t="str" cm="1">
        <f t="array" aca="1" ref="Z57" ca="1">IFERROR(IF(AND(INDIRECT("Mérföldkövek[@Kezdés]")&lt;=Z$3,Z$3&lt;=INDIRECT("Mérföldkövek[@Befejezés]"),NETWORKDAYS(Z$3,Z$3,0)), INDIRECT("Mérföldkövek[@[Humánerő]]"),0),"")</f>
        <v/>
      </c>
      <c r="AA57" s="69" t="str" cm="1">
        <f t="array" aca="1" ref="AA57" ca="1">IFERROR(IF(AND(INDIRECT("Mérföldkövek[@Kezdés]")&lt;=AA$3,AA$3&lt;=INDIRECT("Mérföldkövek[@Befejezés]"),NETWORKDAYS(AA$3,AA$3,0)), INDIRECT("Mérföldkövek[@[Humánerő]]"),0),"")</f>
        <v/>
      </c>
      <c r="AB57" s="69" t="str" cm="1">
        <f t="array" aca="1" ref="AB57" ca="1">IFERROR(IF(AND(INDIRECT("Mérföldkövek[@Kezdés]")&lt;=AB$3,AB$3&lt;=INDIRECT("Mérföldkövek[@Befejezés]"),NETWORKDAYS(AB$3,AB$3,0)), INDIRECT("Mérföldkövek[@[Humánerő]]"),0),"")</f>
        <v/>
      </c>
      <c r="AC57" s="69" t="str" cm="1">
        <f t="array" aca="1" ref="AC57" ca="1">IFERROR(IF(AND(INDIRECT("Mérföldkövek[@Kezdés]")&lt;=AC$3,AC$3&lt;=INDIRECT("Mérföldkövek[@Befejezés]"),NETWORKDAYS(AC$3,AC$3,0)), INDIRECT("Mérföldkövek[@[Humánerő]]"),0),"")</f>
        <v/>
      </c>
      <c r="AD57" s="69" t="str" cm="1">
        <f t="array" aca="1" ref="AD57" ca="1">IFERROR(IF(AND(INDIRECT("Mérföldkövek[@Kezdés]")&lt;=AD$3,AD$3&lt;=INDIRECT("Mérföldkövek[@Befejezés]"),NETWORKDAYS(AD$3,AD$3,0)), INDIRECT("Mérföldkövek[@[Humánerő]]"),0),"")</f>
        <v/>
      </c>
      <c r="AE57" s="69" t="str" cm="1">
        <f t="array" aca="1" ref="AE57" ca="1">IFERROR(IF(AND(INDIRECT("Mérföldkövek[@Kezdés]")&lt;=AE$3,AE$3&lt;=INDIRECT("Mérföldkövek[@Befejezés]"),NETWORKDAYS(AE$3,AE$3,0)), INDIRECT("Mérföldkövek[@[Humánerő]]"),0),"")</f>
        <v/>
      </c>
      <c r="AF57" s="69" t="str" cm="1">
        <f t="array" aca="1" ref="AF57" ca="1">IFERROR(IF(AND(INDIRECT("Mérföldkövek[@Kezdés]")&lt;=AF$3,AF$3&lt;=INDIRECT("Mérföldkövek[@Befejezés]"),NETWORKDAYS(AF$3,AF$3,0)), INDIRECT("Mérföldkövek[@[Humánerő]]"),0),"")</f>
        <v/>
      </c>
      <c r="AG57" s="69" t="str" cm="1">
        <f t="array" aca="1" ref="AG57" ca="1">IFERROR(IF(AND(INDIRECT("Mérföldkövek[@Kezdés]")&lt;=AG$3,AG$3&lt;=INDIRECT("Mérföldkövek[@Befejezés]"),NETWORKDAYS(AG$3,AG$3,0)), INDIRECT("Mérföldkövek[@[Humánerő]]"),0),"")</f>
        <v/>
      </c>
      <c r="AH57" s="69" t="str" cm="1">
        <f t="array" aca="1" ref="AH57" ca="1">IFERROR(IF(AND(INDIRECT("Mérföldkövek[@Kezdés]")&lt;=AH$3,AH$3&lt;=INDIRECT("Mérföldkövek[@Befejezés]"),NETWORKDAYS(AH$3,AH$3,0)), INDIRECT("Mérföldkövek[@[Humánerő]]"),0),"")</f>
        <v/>
      </c>
      <c r="AI57" s="69" t="str" cm="1">
        <f t="array" aca="1" ref="AI57" ca="1">IFERROR(IF(AND(INDIRECT("Mérföldkövek[@Kezdés]")&lt;=AI$3,AI$3&lt;=INDIRECT("Mérföldkövek[@Befejezés]"),NETWORKDAYS(AI$3,AI$3,0)), INDIRECT("Mérföldkövek[@[Humánerő]]"),0),"")</f>
        <v/>
      </c>
      <c r="AJ57" s="69" t="str" cm="1">
        <f t="array" aca="1" ref="AJ57" ca="1">IFERROR(IF(AND(INDIRECT("Mérföldkövek[@Kezdés]")&lt;=AJ$3,AJ$3&lt;=INDIRECT("Mérföldkövek[@Befejezés]"),NETWORKDAYS(AJ$3,AJ$3,0)), INDIRECT("Mérföldkövek[@[Humánerő]]"),0),"")</f>
        <v/>
      </c>
      <c r="AK57" s="69" t="str" cm="1">
        <f t="array" aca="1" ref="AK57" ca="1">IFERROR(IF(AND(INDIRECT("Mérföldkövek[@Kezdés]")&lt;=AK$3,AK$3&lt;=INDIRECT("Mérföldkövek[@Befejezés]"),NETWORKDAYS(AK$3,AK$3,0)), INDIRECT("Mérföldkövek[@[Humánerő]]"),0),"")</f>
        <v/>
      </c>
      <c r="AL57" s="69" t="str" cm="1">
        <f t="array" aca="1" ref="AL57" ca="1">IFERROR(IF(AND(INDIRECT("Mérföldkövek[@Kezdés]")&lt;=AL$3,AL$3&lt;=INDIRECT("Mérföldkövek[@Befejezés]"),NETWORKDAYS(AL$3,AL$3,0)), INDIRECT("Mérföldkövek[@[Humánerő]]"),0),"")</f>
        <v/>
      </c>
      <c r="AM57" s="69" t="str" cm="1">
        <f t="array" aca="1" ref="AM57" ca="1">IFERROR(IF(AND(INDIRECT("Mérföldkövek[@Kezdés]")&lt;=AM$3,AM$3&lt;=INDIRECT("Mérföldkövek[@Befejezés]"),NETWORKDAYS(AM$3,AM$3,0)), INDIRECT("Mérföldkövek[@[Humánerő]]"),0),"")</f>
        <v/>
      </c>
      <c r="AN57" s="69" t="str" cm="1">
        <f t="array" aca="1" ref="AN57" ca="1">IFERROR(IF(AND(INDIRECT("Mérföldkövek[@Kezdés]")&lt;=AN$3,AN$3&lt;=INDIRECT("Mérföldkövek[@Befejezés]"),NETWORKDAYS(AN$3,AN$3,0)), INDIRECT("Mérföldkövek[@[Humánerő]]"),0),"")</f>
        <v/>
      </c>
      <c r="AO57" s="69" t="str" cm="1">
        <f t="array" aca="1" ref="AO57" ca="1">IFERROR(IF(AND(INDIRECT("Mérföldkövek[@Kezdés]")&lt;=AO$3,AO$3&lt;=INDIRECT("Mérföldkövek[@Befejezés]"),NETWORKDAYS(AO$3,AO$3,0)), INDIRECT("Mérföldkövek[@[Humánerő]]"),0),"")</f>
        <v/>
      </c>
      <c r="AP57" s="69" t="str" cm="1">
        <f t="array" aca="1" ref="AP57" ca="1">IFERROR(IF(AND(INDIRECT("Mérföldkövek[@Kezdés]")&lt;=AP$3,AP$3&lt;=INDIRECT("Mérföldkövek[@Befejezés]"),NETWORKDAYS(AP$3,AP$3,0)), INDIRECT("Mérföldkövek[@[Humánerő]]"),0),"")</f>
        <v/>
      </c>
      <c r="AQ57" s="69" t="str" cm="1">
        <f t="array" aca="1" ref="AQ57" ca="1">IFERROR(IF(AND(INDIRECT("Mérföldkövek[@Kezdés]")&lt;=AQ$3,AQ$3&lt;=INDIRECT("Mérföldkövek[@Befejezés]"),NETWORKDAYS(AQ$3,AQ$3,0)), INDIRECT("Mérföldkövek[@[Humánerő]]"),0),"")</f>
        <v/>
      </c>
      <c r="AR57" s="69" t="str" cm="1">
        <f t="array" aca="1" ref="AR57" ca="1">IFERROR(IF(AND(INDIRECT("Mérföldkövek[@Kezdés]")&lt;=AR$3,AR$3&lt;=INDIRECT("Mérföldkövek[@Befejezés]"),NETWORKDAYS(AR$3,AR$3,0)), INDIRECT("Mérföldkövek[@[Humánerő]]"),0),"")</f>
        <v/>
      </c>
      <c r="AS57" s="69" t="str" cm="1">
        <f t="array" aca="1" ref="AS57" ca="1">IFERROR(IF(AND(INDIRECT("Mérföldkövek[@Kezdés]")&lt;=AS$3,AS$3&lt;=INDIRECT("Mérföldkövek[@Befejezés]"),NETWORKDAYS(AS$3,AS$3,0)), INDIRECT("Mérföldkövek[@[Humánerő]]"),0),"")</f>
        <v/>
      </c>
      <c r="AT57" s="69" t="str" cm="1">
        <f t="array" aca="1" ref="AT57" ca="1">IFERROR(IF(AND(INDIRECT("Mérföldkövek[@Kezdés]")&lt;=AT$3,AT$3&lt;=INDIRECT("Mérföldkövek[@Befejezés]"),NETWORKDAYS(AT$3,AT$3,0)), INDIRECT("Mérföldkövek[@[Humánerő]]"),0),"")</f>
        <v/>
      </c>
      <c r="AU57" s="69" t="str" cm="1">
        <f t="array" aca="1" ref="AU57" ca="1">IFERROR(IF(AND(INDIRECT("Mérföldkövek[@Kezdés]")&lt;=AU$3,AU$3&lt;=INDIRECT("Mérföldkövek[@Befejezés]"),NETWORKDAYS(AU$3,AU$3,0)), INDIRECT("Mérföldkövek[@[Humánerő]]"),0),"")</f>
        <v/>
      </c>
      <c r="AV57" s="69" t="str" cm="1">
        <f t="array" aca="1" ref="AV57" ca="1">IFERROR(IF(AND(INDIRECT("Mérföldkövek[@Kezdés]")&lt;=AV$3,AV$3&lt;=INDIRECT("Mérföldkövek[@Befejezés]"),NETWORKDAYS(AV$3,AV$3,0)), INDIRECT("Mérföldkövek[@[Humánerő]]"),0),"")</f>
        <v/>
      </c>
      <c r="AW57" s="69" t="str" cm="1">
        <f t="array" aca="1" ref="AW57" ca="1">IFERROR(IF(AND(INDIRECT("Mérföldkövek[@Kezdés]")&lt;=AW$3,AW$3&lt;=INDIRECT("Mérföldkövek[@Befejezés]"),NETWORKDAYS(AW$3,AW$3,0)), INDIRECT("Mérföldkövek[@[Humánerő]]"),0),"")</f>
        <v/>
      </c>
      <c r="AX57" s="69" t="str" cm="1">
        <f t="array" aca="1" ref="AX57" ca="1">IFERROR(IF(AND(INDIRECT("Mérföldkövek[@Kezdés]")&lt;=AX$3,AX$3&lt;=INDIRECT("Mérföldkövek[@Befejezés]"),NETWORKDAYS(AX$3,AX$3,0)), INDIRECT("Mérföldkövek[@[Humánerő]]"),0),"")</f>
        <v/>
      </c>
      <c r="AY57" s="69" t="str" cm="1">
        <f t="array" aca="1" ref="AY57" ca="1">IFERROR(IF(AND(INDIRECT("Mérföldkövek[@Kezdés]")&lt;=AY$3,AY$3&lt;=INDIRECT("Mérföldkövek[@Befejezés]"),NETWORKDAYS(AY$3,AY$3,0)), INDIRECT("Mérföldkövek[@[Humánerő]]"),0),"")</f>
        <v/>
      </c>
      <c r="AZ57" s="69" t="str" cm="1">
        <f t="array" aca="1" ref="AZ57" ca="1">IFERROR(IF(AND(INDIRECT("Mérföldkövek[@Kezdés]")&lt;=AZ$3,AZ$3&lt;=INDIRECT("Mérföldkövek[@Befejezés]"),NETWORKDAYS(AZ$3,AZ$3,0)), INDIRECT("Mérföldkövek[@[Humánerő]]"),0),"")</f>
        <v/>
      </c>
      <c r="BA57" s="69" t="str" cm="1">
        <f t="array" aca="1" ref="BA57" ca="1">IFERROR(IF(AND(INDIRECT("Mérföldkövek[@Kezdés]")&lt;=BA$3,BA$3&lt;=INDIRECT("Mérföldkövek[@Befejezés]"),NETWORKDAYS(BA$3,BA$3,0)), INDIRECT("Mérföldkövek[@[Humánerő]]"),0),"")</f>
        <v/>
      </c>
    </row>
    <row r="58" spans="1:53" x14ac:dyDescent="0.3">
      <c r="A58" s="78" t="str">
        <f>IFERROR(Mérföldkövek[[#This Row],[Feladat ID]],"")</f>
        <v>-</v>
      </c>
      <c r="B58" s="70" t="str">
        <f>IFERROR(Mérföldkövek[[#This Row],[Feladat leírás]],"")</f>
        <v/>
      </c>
      <c r="C58" s="71" t="str">
        <f ca="1">IFERROR(Mérföldkövek[[#This Row],[Kezdés]],"")</f>
        <v/>
      </c>
      <c r="D58" s="71" t="str">
        <f ca="1">IFERROR(Mérföldkövek[[#This Row],[Befejezés]],"")</f>
        <v/>
      </c>
      <c r="E58" s="70" t="str">
        <f>IFERROR(Mérföldkövek[[#This Row],[Kockázat]],"")</f>
        <v/>
      </c>
      <c r="F58" s="70" t="str">
        <f>IFERROR(Mérföldkövek[[#This Row],[Részleg 02]],"")</f>
        <v/>
      </c>
      <c r="G58" s="70" t="str">
        <f>IFERROR(Mérföldkövek[[#This Row],[Részleg 01]],"")</f>
        <v/>
      </c>
      <c r="H58" s="82" t="str">
        <f>IFERROR(Mérföldkövek[[#This Row],[Volumen]],"")</f>
        <v/>
      </c>
      <c r="I58" s="70" t="str">
        <f>IFERROR(Mérföldkövek[[#This Row],[Humánerő]],"")</f>
        <v/>
      </c>
      <c r="J58" s="80" t="str">
        <f>IFERROR(Mérföldkövek[[#This Row],[Egység idő]],"")</f>
        <v/>
      </c>
      <c r="K58" s="80">
        <f>IFERROR(Mérföldkövek[[#This Row],[Tervezett Munkaidő]],"")</f>
        <v>0</v>
      </c>
      <c r="L58" s="69" t="str" cm="1">
        <f t="array" aca="1" ref="L58" ca="1">IFERROR(IF(AND(INDIRECT("Mérföldkövek[@Kezdés]")&lt;=L$3,L$3&lt;=INDIRECT("Mérföldkövek[@Befejezés]"),NETWORKDAYS(L$3,L$3,0)), INDIRECT("Mérföldkövek[@[Humánerő]]"),0),"")</f>
        <v/>
      </c>
      <c r="M58" s="69" t="str" cm="1">
        <f t="array" aca="1" ref="M58" ca="1">IFERROR(IF(AND(INDIRECT("Mérföldkövek[@Kezdés]")&lt;=M$3,M$3&lt;=INDIRECT("Mérföldkövek[@Befejezés]"),NETWORKDAYS(M$3,M$3,0)), INDIRECT("Mérföldkövek[@[Humánerő]]"),0),"")</f>
        <v/>
      </c>
      <c r="N58" s="69" t="str" cm="1">
        <f t="array" aca="1" ref="N58" ca="1">IFERROR(IF(AND(INDIRECT("Mérföldkövek[@Kezdés]")&lt;=N$3,N$3&lt;=INDIRECT("Mérföldkövek[@Befejezés]"),NETWORKDAYS(N$3,N$3,0)), INDIRECT("Mérföldkövek[@[Humánerő]]"),0),"")</f>
        <v/>
      </c>
      <c r="O58" s="69" t="str" cm="1">
        <f t="array" aca="1" ref="O58" ca="1">IFERROR(IF(AND(INDIRECT("Mérföldkövek[@Kezdés]")&lt;=O$3,O$3&lt;=INDIRECT("Mérföldkövek[@Befejezés]"),NETWORKDAYS(O$3,O$3,0)), INDIRECT("Mérföldkövek[@[Humánerő]]"),0),"")</f>
        <v/>
      </c>
      <c r="P58" s="69" t="str" cm="1">
        <f t="array" aca="1" ref="P58" ca="1">IFERROR(IF(AND(INDIRECT("Mérföldkövek[@Kezdés]")&lt;=P$3,P$3&lt;=INDIRECT("Mérföldkövek[@Befejezés]"),NETWORKDAYS(P$3,P$3,0)), INDIRECT("Mérföldkövek[@[Humánerő]]"),0),"")</f>
        <v/>
      </c>
      <c r="Q58" s="69" t="str" cm="1">
        <f t="array" aca="1" ref="Q58" ca="1">IFERROR(IF(AND(INDIRECT("Mérföldkövek[@Kezdés]")&lt;=Q$3,Q$3&lt;=INDIRECT("Mérföldkövek[@Befejezés]"),NETWORKDAYS(Q$3,Q$3,0)), INDIRECT("Mérföldkövek[@[Humánerő]]"),0),"")</f>
        <v/>
      </c>
      <c r="R58" s="69" t="str" cm="1">
        <f t="array" aca="1" ref="R58" ca="1">IFERROR(IF(AND(INDIRECT("Mérföldkövek[@Kezdés]")&lt;=R$3,R$3&lt;=INDIRECT("Mérföldkövek[@Befejezés]"),NETWORKDAYS(R$3,R$3,0)), INDIRECT("Mérföldkövek[@[Humánerő]]"),0),"")</f>
        <v/>
      </c>
      <c r="S58" s="69" t="str" cm="1">
        <f t="array" aca="1" ref="S58" ca="1">IFERROR(IF(AND(INDIRECT("Mérföldkövek[@Kezdés]")&lt;=S$3,S$3&lt;=INDIRECT("Mérföldkövek[@Befejezés]"),NETWORKDAYS(S$3,S$3,0)), INDIRECT("Mérföldkövek[@[Humánerő]]"),0),"")</f>
        <v/>
      </c>
      <c r="T58" s="69" t="str" cm="1">
        <f t="array" aca="1" ref="T58" ca="1">IFERROR(IF(AND(INDIRECT("Mérföldkövek[@Kezdés]")&lt;=T$3,T$3&lt;=INDIRECT("Mérföldkövek[@Befejezés]"),NETWORKDAYS(T$3,T$3,0)), INDIRECT("Mérföldkövek[@[Humánerő]]"),0),"")</f>
        <v/>
      </c>
      <c r="U58" s="69" t="str" cm="1">
        <f t="array" aca="1" ref="U58" ca="1">IFERROR(IF(AND(INDIRECT("Mérföldkövek[@Kezdés]")&lt;=U$3,U$3&lt;=INDIRECT("Mérföldkövek[@Befejezés]"),NETWORKDAYS(U$3,U$3,0)), INDIRECT("Mérföldkövek[@[Humánerő]]"),0),"")</f>
        <v/>
      </c>
      <c r="V58" s="69" t="str" cm="1">
        <f t="array" aca="1" ref="V58" ca="1">IFERROR(IF(AND(INDIRECT("Mérföldkövek[@Kezdés]")&lt;=V$3,V$3&lt;=INDIRECT("Mérföldkövek[@Befejezés]"),NETWORKDAYS(V$3,V$3,0)), INDIRECT("Mérföldkövek[@[Humánerő]]"),0),"")</f>
        <v/>
      </c>
      <c r="W58" s="69" t="str" cm="1">
        <f t="array" aca="1" ref="W58" ca="1">IFERROR(IF(AND(INDIRECT("Mérföldkövek[@Kezdés]")&lt;=W$3,W$3&lt;=INDIRECT("Mérföldkövek[@Befejezés]"),NETWORKDAYS(W$3,W$3,0)), INDIRECT("Mérföldkövek[@[Humánerő]]"),0),"")</f>
        <v/>
      </c>
      <c r="X58" s="69" t="str" cm="1">
        <f t="array" aca="1" ref="X58" ca="1">IFERROR(IF(AND(INDIRECT("Mérföldkövek[@Kezdés]")&lt;=X$3,X$3&lt;=INDIRECT("Mérföldkövek[@Befejezés]"),NETWORKDAYS(X$3,X$3,0)), INDIRECT("Mérföldkövek[@[Humánerő]]"),0),"")</f>
        <v/>
      </c>
      <c r="Y58" s="69" t="str" cm="1">
        <f t="array" aca="1" ref="Y58" ca="1">IFERROR(IF(AND(INDIRECT("Mérföldkövek[@Kezdés]")&lt;=Y$3,Y$3&lt;=INDIRECT("Mérföldkövek[@Befejezés]"),NETWORKDAYS(Y$3,Y$3,0)), INDIRECT("Mérföldkövek[@[Humánerő]]"),0),"")</f>
        <v/>
      </c>
      <c r="Z58" s="69" t="str" cm="1">
        <f t="array" aca="1" ref="Z58" ca="1">IFERROR(IF(AND(INDIRECT("Mérföldkövek[@Kezdés]")&lt;=Z$3,Z$3&lt;=INDIRECT("Mérföldkövek[@Befejezés]"),NETWORKDAYS(Z$3,Z$3,0)), INDIRECT("Mérföldkövek[@[Humánerő]]"),0),"")</f>
        <v/>
      </c>
      <c r="AA58" s="69" t="str" cm="1">
        <f t="array" aca="1" ref="AA58" ca="1">IFERROR(IF(AND(INDIRECT("Mérföldkövek[@Kezdés]")&lt;=AA$3,AA$3&lt;=INDIRECT("Mérföldkövek[@Befejezés]"),NETWORKDAYS(AA$3,AA$3,0)), INDIRECT("Mérföldkövek[@[Humánerő]]"),0),"")</f>
        <v/>
      </c>
      <c r="AB58" s="69" t="str" cm="1">
        <f t="array" aca="1" ref="AB58" ca="1">IFERROR(IF(AND(INDIRECT("Mérföldkövek[@Kezdés]")&lt;=AB$3,AB$3&lt;=INDIRECT("Mérföldkövek[@Befejezés]"),NETWORKDAYS(AB$3,AB$3,0)), INDIRECT("Mérföldkövek[@[Humánerő]]"),0),"")</f>
        <v/>
      </c>
      <c r="AC58" s="69" t="str" cm="1">
        <f t="array" aca="1" ref="AC58" ca="1">IFERROR(IF(AND(INDIRECT("Mérföldkövek[@Kezdés]")&lt;=AC$3,AC$3&lt;=INDIRECT("Mérföldkövek[@Befejezés]"),NETWORKDAYS(AC$3,AC$3,0)), INDIRECT("Mérföldkövek[@[Humánerő]]"),0),"")</f>
        <v/>
      </c>
      <c r="AD58" s="69" t="str" cm="1">
        <f t="array" aca="1" ref="AD58" ca="1">IFERROR(IF(AND(INDIRECT("Mérföldkövek[@Kezdés]")&lt;=AD$3,AD$3&lt;=INDIRECT("Mérföldkövek[@Befejezés]"),NETWORKDAYS(AD$3,AD$3,0)), INDIRECT("Mérföldkövek[@[Humánerő]]"),0),"")</f>
        <v/>
      </c>
      <c r="AE58" s="69" t="str" cm="1">
        <f t="array" aca="1" ref="AE58" ca="1">IFERROR(IF(AND(INDIRECT("Mérföldkövek[@Kezdés]")&lt;=AE$3,AE$3&lt;=INDIRECT("Mérföldkövek[@Befejezés]"),NETWORKDAYS(AE$3,AE$3,0)), INDIRECT("Mérföldkövek[@[Humánerő]]"),0),"")</f>
        <v/>
      </c>
      <c r="AF58" s="69" t="str" cm="1">
        <f t="array" aca="1" ref="AF58" ca="1">IFERROR(IF(AND(INDIRECT("Mérföldkövek[@Kezdés]")&lt;=AF$3,AF$3&lt;=INDIRECT("Mérföldkövek[@Befejezés]"),NETWORKDAYS(AF$3,AF$3,0)), INDIRECT("Mérföldkövek[@[Humánerő]]"),0),"")</f>
        <v/>
      </c>
      <c r="AG58" s="69" t="str" cm="1">
        <f t="array" aca="1" ref="AG58" ca="1">IFERROR(IF(AND(INDIRECT("Mérföldkövek[@Kezdés]")&lt;=AG$3,AG$3&lt;=INDIRECT("Mérföldkövek[@Befejezés]"),NETWORKDAYS(AG$3,AG$3,0)), INDIRECT("Mérföldkövek[@[Humánerő]]"),0),"")</f>
        <v/>
      </c>
      <c r="AH58" s="69" t="str" cm="1">
        <f t="array" aca="1" ref="AH58" ca="1">IFERROR(IF(AND(INDIRECT("Mérföldkövek[@Kezdés]")&lt;=AH$3,AH$3&lt;=INDIRECT("Mérföldkövek[@Befejezés]"),NETWORKDAYS(AH$3,AH$3,0)), INDIRECT("Mérföldkövek[@[Humánerő]]"),0),"")</f>
        <v/>
      </c>
      <c r="AI58" s="69" t="str" cm="1">
        <f t="array" aca="1" ref="AI58" ca="1">IFERROR(IF(AND(INDIRECT("Mérföldkövek[@Kezdés]")&lt;=AI$3,AI$3&lt;=INDIRECT("Mérföldkövek[@Befejezés]"),NETWORKDAYS(AI$3,AI$3,0)), INDIRECT("Mérföldkövek[@[Humánerő]]"),0),"")</f>
        <v/>
      </c>
      <c r="AJ58" s="69" t="str" cm="1">
        <f t="array" aca="1" ref="AJ58" ca="1">IFERROR(IF(AND(INDIRECT("Mérföldkövek[@Kezdés]")&lt;=AJ$3,AJ$3&lt;=INDIRECT("Mérföldkövek[@Befejezés]"),NETWORKDAYS(AJ$3,AJ$3,0)), INDIRECT("Mérföldkövek[@[Humánerő]]"),0),"")</f>
        <v/>
      </c>
      <c r="AK58" s="69" t="str" cm="1">
        <f t="array" aca="1" ref="AK58" ca="1">IFERROR(IF(AND(INDIRECT("Mérföldkövek[@Kezdés]")&lt;=AK$3,AK$3&lt;=INDIRECT("Mérföldkövek[@Befejezés]"),NETWORKDAYS(AK$3,AK$3,0)), INDIRECT("Mérföldkövek[@[Humánerő]]"),0),"")</f>
        <v/>
      </c>
      <c r="AL58" s="69" t="str" cm="1">
        <f t="array" aca="1" ref="AL58" ca="1">IFERROR(IF(AND(INDIRECT("Mérföldkövek[@Kezdés]")&lt;=AL$3,AL$3&lt;=INDIRECT("Mérföldkövek[@Befejezés]"),NETWORKDAYS(AL$3,AL$3,0)), INDIRECT("Mérföldkövek[@[Humánerő]]"),0),"")</f>
        <v/>
      </c>
      <c r="AM58" s="69" t="str" cm="1">
        <f t="array" aca="1" ref="AM58" ca="1">IFERROR(IF(AND(INDIRECT("Mérföldkövek[@Kezdés]")&lt;=AM$3,AM$3&lt;=INDIRECT("Mérföldkövek[@Befejezés]"),NETWORKDAYS(AM$3,AM$3,0)), INDIRECT("Mérföldkövek[@[Humánerő]]"),0),"")</f>
        <v/>
      </c>
      <c r="AN58" s="69" t="str" cm="1">
        <f t="array" aca="1" ref="AN58" ca="1">IFERROR(IF(AND(INDIRECT("Mérföldkövek[@Kezdés]")&lt;=AN$3,AN$3&lt;=INDIRECT("Mérföldkövek[@Befejezés]"),NETWORKDAYS(AN$3,AN$3,0)), INDIRECT("Mérföldkövek[@[Humánerő]]"),0),"")</f>
        <v/>
      </c>
      <c r="AO58" s="69" t="str" cm="1">
        <f t="array" aca="1" ref="AO58" ca="1">IFERROR(IF(AND(INDIRECT("Mérföldkövek[@Kezdés]")&lt;=AO$3,AO$3&lt;=INDIRECT("Mérföldkövek[@Befejezés]"),NETWORKDAYS(AO$3,AO$3,0)), INDIRECT("Mérföldkövek[@[Humánerő]]"),0),"")</f>
        <v/>
      </c>
      <c r="AP58" s="69" t="str" cm="1">
        <f t="array" aca="1" ref="AP58" ca="1">IFERROR(IF(AND(INDIRECT("Mérföldkövek[@Kezdés]")&lt;=AP$3,AP$3&lt;=INDIRECT("Mérföldkövek[@Befejezés]"),NETWORKDAYS(AP$3,AP$3,0)), INDIRECT("Mérföldkövek[@[Humánerő]]"),0),"")</f>
        <v/>
      </c>
      <c r="AQ58" s="69" t="str" cm="1">
        <f t="array" aca="1" ref="AQ58" ca="1">IFERROR(IF(AND(INDIRECT("Mérföldkövek[@Kezdés]")&lt;=AQ$3,AQ$3&lt;=INDIRECT("Mérföldkövek[@Befejezés]"),NETWORKDAYS(AQ$3,AQ$3,0)), INDIRECT("Mérföldkövek[@[Humánerő]]"),0),"")</f>
        <v/>
      </c>
      <c r="AR58" s="69" t="str" cm="1">
        <f t="array" aca="1" ref="AR58" ca="1">IFERROR(IF(AND(INDIRECT("Mérföldkövek[@Kezdés]")&lt;=AR$3,AR$3&lt;=INDIRECT("Mérföldkövek[@Befejezés]"),NETWORKDAYS(AR$3,AR$3,0)), INDIRECT("Mérföldkövek[@[Humánerő]]"),0),"")</f>
        <v/>
      </c>
      <c r="AS58" s="69" t="str" cm="1">
        <f t="array" aca="1" ref="AS58" ca="1">IFERROR(IF(AND(INDIRECT("Mérföldkövek[@Kezdés]")&lt;=AS$3,AS$3&lt;=INDIRECT("Mérföldkövek[@Befejezés]"),NETWORKDAYS(AS$3,AS$3,0)), INDIRECT("Mérföldkövek[@[Humánerő]]"),0),"")</f>
        <v/>
      </c>
      <c r="AT58" s="69" t="str" cm="1">
        <f t="array" aca="1" ref="AT58" ca="1">IFERROR(IF(AND(INDIRECT("Mérföldkövek[@Kezdés]")&lt;=AT$3,AT$3&lt;=INDIRECT("Mérföldkövek[@Befejezés]"),NETWORKDAYS(AT$3,AT$3,0)), INDIRECT("Mérföldkövek[@[Humánerő]]"),0),"")</f>
        <v/>
      </c>
      <c r="AU58" s="69" t="str" cm="1">
        <f t="array" aca="1" ref="AU58" ca="1">IFERROR(IF(AND(INDIRECT("Mérföldkövek[@Kezdés]")&lt;=AU$3,AU$3&lt;=INDIRECT("Mérföldkövek[@Befejezés]"),NETWORKDAYS(AU$3,AU$3,0)), INDIRECT("Mérföldkövek[@[Humánerő]]"),0),"")</f>
        <v/>
      </c>
      <c r="AV58" s="69" t="str" cm="1">
        <f t="array" aca="1" ref="AV58" ca="1">IFERROR(IF(AND(INDIRECT("Mérföldkövek[@Kezdés]")&lt;=AV$3,AV$3&lt;=INDIRECT("Mérföldkövek[@Befejezés]"),NETWORKDAYS(AV$3,AV$3,0)), INDIRECT("Mérföldkövek[@[Humánerő]]"),0),"")</f>
        <v/>
      </c>
      <c r="AW58" s="69" t="str" cm="1">
        <f t="array" aca="1" ref="AW58" ca="1">IFERROR(IF(AND(INDIRECT("Mérföldkövek[@Kezdés]")&lt;=AW$3,AW$3&lt;=INDIRECT("Mérföldkövek[@Befejezés]"),NETWORKDAYS(AW$3,AW$3,0)), INDIRECT("Mérföldkövek[@[Humánerő]]"),0),"")</f>
        <v/>
      </c>
      <c r="AX58" s="69" t="str" cm="1">
        <f t="array" aca="1" ref="AX58" ca="1">IFERROR(IF(AND(INDIRECT("Mérföldkövek[@Kezdés]")&lt;=AX$3,AX$3&lt;=INDIRECT("Mérföldkövek[@Befejezés]"),NETWORKDAYS(AX$3,AX$3,0)), INDIRECT("Mérföldkövek[@[Humánerő]]"),0),"")</f>
        <v/>
      </c>
      <c r="AY58" s="69" t="str" cm="1">
        <f t="array" aca="1" ref="AY58" ca="1">IFERROR(IF(AND(INDIRECT("Mérföldkövek[@Kezdés]")&lt;=AY$3,AY$3&lt;=INDIRECT("Mérföldkövek[@Befejezés]"),NETWORKDAYS(AY$3,AY$3,0)), INDIRECT("Mérföldkövek[@[Humánerő]]"),0),"")</f>
        <v/>
      </c>
      <c r="AZ58" s="69" t="str" cm="1">
        <f t="array" aca="1" ref="AZ58" ca="1">IFERROR(IF(AND(INDIRECT("Mérföldkövek[@Kezdés]")&lt;=AZ$3,AZ$3&lt;=INDIRECT("Mérföldkövek[@Befejezés]"),NETWORKDAYS(AZ$3,AZ$3,0)), INDIRECT("Mérföldkövek[@[Humánerő]]"),0),"")</f>
        <v/>
      </c>
      <c r="BA58" s="69" t="str" cm="1">
        <f t="array" aca="1" ref="BA58" ca="1">IFERROR(IF(AND(INDIRECT("Mérföldkövek[@Kezdés]")&lt;=BA$3,BA$3&lt;=INDIRECT("Mérföldkövek[@Befejezés]"),NETWORKDAYS(BA$3,BA$3,0)), INDIRECT("Mérföldkövek[@[Humánerő]]"),0),"")</f>
        <v/>
      </c>
    </row>
    <row r="59" spans="1:53" x14ac:dyDescent="0.3">
      <c r="A59" s="78" t="str">
        <f>IFERROR(Mérföldkövek[[#This Row],[Feladat ID]],"")</f>
        <v>-</v>
      </c>
      <c r="B59" s="70" t="str">
        <f>IFERROR(Mérföldkövek[[#This Row],[Feladat leírás]],"")</f>
        <v/>
      </c>
      <c r="C59" s="71" t="str">
        <f ca="1">IFERROR(Mérföldkövek[[#This Row],[Kezdés]],"")</f>
        <v/>
      </c>
      <c r="D59" s="71" t="str">
        <f ca="1">IFERROR(Mérföldkövek[[#This Row],[Befejezés]],"")</f>
        <v/>
      </c>
      <c r="E59" s="70" t="str">
        <f>IFERROR(Mérföldkövek[[#This Row],[Kockázat]],"")</f>
        <v/>
      </c>
      <c r="F59" s="70" t="str">
        <f>IFERROR(Mérföldkövek[[#This Row],[Részleg 02]],"")</f>
        <v/>
      </c>
      <c r="G59" s="70" t="str">
        <f>IFERROR(Mérföldkövek[[#This Row],[Részleg 01]],"")</f>
        <v/>
      </c>
      <c r="H59" s="82" t="str">
        <f>IFERROR(Mérföldkövek[[#This Row],[Volumen]],"")</f>
        <v/>
      </c>
      <c r="I59" s="70" t="str">
        <f>IFERROR(Mérföldkövek[[#This Row],[Humánerő]],"")</f>
        <v/>
      </c>
      <c r="J59" s="80" t="str">
        <f>IFERROR(Mérföldkövek[[#This Row],[Egység idő]],"")</f>
        <v/>
      </c>
      <c r="K59" s="80">
        <f>IFERROR(Mérföldkövek[[#This Row],[Tervezett Munkaidő]],"")</f>
        <v>0</v>
      </c>
      <c r="L59" s="69" t="str" cm="1">
        <f t="array" aca="1" ref="L59" ca="1">IFERROR(IF(AND(INDIRECT("Mérföldkövek[@Kezdés]")&lt;=L$3,L$3&lt;=INDIRECT("Mérföldkövek[@Befejezés]"),NETWORKDAYS(L$3,L$3,0)), INDIRECT("Mérföldkövek[@[Humánerő]]"),0),"")</f>
        <v/>
      </c>
      <c r="M59" s="69" t="str" cm="1">
        <f t="array" aca="1" ref="M59" ca="1">IFERROR(IF(AND(INDIRECT("Mérföldkövek[@Kezdés]")&lt;=M$3,M$3&lt;=INDIRECT("Mérföldkövek[@Befejezés]"),NETWORKDAYS(M$3,M$3,0)), INDIRECT("Mérföldkövek[@[Humánerő]]"),0),"")</f>
        <v/>
      </c>
      <c r="N59" s="69" t="str" cm="1">
        <f t="array" aca="1" ref="N59" ca="1">IFERROR(IF(AND(INDIRECT("Mérföldkövek[@Kezdés]")&lt;=N$3,N$3&lt;=INDIRECT("Mérföldkövek[@Befejezés]"),NETWORKDAYS(N$3,N$3,0)), INDIRECT("Mérföldkövek[@[Humánerő]]"),0),"")</f>
        <v/>
      </c>
      <c r="O59" s="69" t="str" cm="1">
        <f t="array" aca="1" ref="O59" ca="1">IFERROR(IF(AND(INDIRECT("Mérföldkövek[@Kezdés]")&lt;=O$3,O$3&lt;=INDIRECT("Mérföldkövek[@Befejezés]"),NETWORKDAYS(O$3,O$3,0)), INDIRECT("Mérföldkövek[@[Humánerő]]"),0),"")</f>
        <v/>
      </c>
      <c r="P59" s="69" t="str" cm="1">
        <f t="array" aca="1" ref="P59" ca="1">IFERROR(IF(AND(INDIRECT("Mérföldkövek[@Kezdés]")&lt;=P$3,P$3&lt;=INDIRECT("Mérföldkövek[@Befejezés]"),NETWORKDAYS(P$3,P$3,0)), INDIRECT("Mérföldkövek[@[Humánerő]]"),0),"")</f>
        <v/>
      </c>
      <c r="Q59" s="69" t="str" cm="1">
        <f t="array" aca="1" ref="Q59" ca="1">IFERROR(IF(AND(INDIRECT("Mérföldkövek[@Kezdés]")&lt;=Q$3,Q$3&lt;=INDIRECT("Mérföldkövek[@Befejezés]"),NETWORKDAYS(Q$3,Q$3,0)), INDIRECT("Mérföldkövek[@[Humánerő]]"),0),"")</f>
        <v/>
      </c>
      <c r="R59" s="69" t="str" cm="1">
        <f t="array" aca="1" ref="R59" ca="1">IFERROR(IF(AND(INDIRECT("Mérföldkövek[@Kezdés]")&lt;=R$3,R$3&lt;=INDIRECT("Mérföldkövek[@Befejezés]"),NETWORKDAYS(R$3,R$3,0)), INDIRECT("Mérföldkövek[@[Humánerő]]"),0),"")</f>
        <v/>
      </c>
      <c r="S59" s="69" t="str" cm="1">
        <f t="array" aca="1" ref="S59" ca="1">IFERROR(IF(AND(INDIRECT("Mérföldkövek[@Kezdés]")&lt;=S$3,S$3&lt;=INDIRECT("Mérföldkövek[@Befejezés]"),NETWORKDAYS(S$3,S$3,0)), INDIRECT("Mérföldkövek[@[Humánerő]]"),0),"")</f>
        <v/>
      </c>
      <c r="T59" s="69" t="str" cm="1">
        <f t="array" aca="1" ref="T59" ca="1">IFERROR(IF(AND(INDIRECT("Mérföldkövek[@Kezdés]")&lt;=T$3,T$3&lt;=INDIRECT("Mérföldkövek[@Befejezés]"),NETWORKDAYS(T$3,T$3,0)), INDIRECT("Mérföldkövek[@[Humánerő]]"),0),"")</f>
        <v/>
      </c>
      <c r="U59" s="69" t="str" cm="1">
        <f t="array" aca="1" ref="U59" ca="1">IFERROR(IF(AND(INDIRECT("Mérföldkövek[@Kezdés]")&lt;=U$3,U$3&lt;=INDIRECT("Mérföldkövek[@Befejezés]"),NETWORKDAYS(U$3,U$3,0)), INDIRECT("Mérföldkövek[@[Humánerő]]"),0),"")</f>
        <v/>
      </c>
      <c r="V59" s="69" t="str" cm="1">
        <f t="array" aca="1" ref="V59" ca="1">IFERROR(IF(AND(INDIRECT("Mérföldkövek[@Kezdés]")&lt;=V$3,V$3&lt;=INDIRECT("Mérföldkövek[@Befejezés]"),NETWORKDAYS(V$3,V$3,0)), INDIRECT("Mérföldkövek[@[Humánerő]]"),0),"")</f>
        <v/>
      </c>
      <c r="W59" s="69" t="str" cm="1">
        <f t="array" aca="1" ref="W59" ca="1">IFERROR(IF(AND(INDIRECT("Mérföldkövek[@Kezdés]")&lt;=W$3,W$3&lt;=INDIRECT("Mérföldkövek[@Befejezés]"),NETWORKDAYS(W$3,W$3,0)), INDIRECT("Mérföldkövek[@[Humánerő]]"),0),"")</f>
        <v/>
      </c>
      <c r="X59" s="69" t="str" cm="1">
        <f t="array" aca="1" ref="X59" ca="1">IFERROR(IF(AND(INDIRECT("Mérföldkövek[@Kezdés]")&lt;=X$3,X$3&lt;=INDIRECT("Mérföldkövek[@Befejezés]"),NETWORKDAYS(X$3,X$3,0)), INDIRECT("Mérföldkövek[@[Humánerő]]"),0),"")</f>
        <v/>
      </c>
      <c r="Y59" s="69" t="str" cm="1">
        <f t="array" aca="1" ref="Y59" ca="1">IFERROR(IF(AND(INDIRECT("Mérföldkövek[@Kezdés]")&lt;=Y$3,Y$3&lt;=INDIRECT("Mérföldkövek[@Befejezés]"),NETWORKDAYS(Y$3,Y$3,0)), INDIRECT("Mérföldkövek[@[Humánerő]]"),0),"")</f>
        <v/>
      </c>
      <c r="Z59" s="69" t="str" cm="1">
        <f t="array" aca="1" ref="Z59" ca="1">IFERROR(IF(AND(INDIRECT("Mérföldkövek[@Kezdés]")&lt;=Z$3,Z$3&lt;=INDIRECT("Mérföldkövek[@Befejezés]"),NETWORKDAYS(Z$3,Z$3,0)), INDIRECT("Mérföldkövek[@[Humánerő]]"),0),"")</f>
        <v/>
      </c>
      <c r="AA59" s="69" t="str" cm="1">
        <f t="array" aca="1" ref="AA59" ca="1">IFERROR(IF(AND(INDIRECT("Mérföldkövek[@Kezdés]")&lt;=AA$3,AA$3&lt;=INDIRECT("Mérföldkövek[@Befejezés]"),NETWORKDAYS(AA$3,AA$3,0)), INDIRECT("Mérföldkövek[@[Humánerő]]"),0),"")</f>
        <v/>
      </c>
      <c r="AB59" s="69" t="str" cm="1">
        <f t="array" aca="1" ref="AB59" ca="1">IFERROR(IF(AND(INDIRECT("Mérföldkövek[@Kezdés]")&lt;=AB$3,AB$3&lt;=INDIRECT("Mérföldkövek[@Befejezés]"),NETWORKDAYS(AB$3,AB$3,0)), INDIRECT("Mérföldkövek[@[Humánerő]]"),0),"")</f>
        <v/>
      </c>
      <c r="AC59" s="69" t="str" cm="1">
        <f t="array" aca="1" ref="AC59" ca="1">IFERROR(IF(AND(INDIRECT("Mérföldkövek[@Kezdés]")&lt;=AC$3,AC$3&lt;=INDIRECT("Mérföldkövek[@Befejezés]"),NETWORKDAYS(AC$3,AC$3,0)), INDIRECT("Mérföldkövek[@[Humánerő]]"),0),"")</f>
        <v/>
      </c>
      <c r="AD59" s="69" t="str" cm="1">
        <f t="array" aca="1" ref="AD59" ca="1">IFERROR(IF(AND(INDIRECT("Mérföldkövek[@Kezdés]")&lt;=AD$3,AD$3&lt;=INDIRECT("Mérföldkövek[@Befejezés]"),NETWORKDAYS(AD$3,AD$3,0)), INDIRECT("Mérföldkövek[@[Humánerő]]"),0),"")</f>
        <v/>
      </c>
      <c r="AE59" s="69" t="str" cm="1">
        <f t="array" aca="1" ref="AE59" ca="1">IFERROR(IF(AND(INDIRECT("Mérföldkövek[@Kezdés]")&lt;=AE$3,AE$3&lt;=INDIRECT("Mérföldkövek[@Befejezés]"),NETWORKDAYS(AE$3,AE$3,0)), INDIRECT("Mérföldkövek[@[Humánerő]]"),0),"")</f>
        <v/>
      </c>
      <c r="AF59" s="69" t="str" cm="1">
        <f t="array" aca="1" ref="AF59" ca="1">IFERROR(IF(AND(INDIRECT("Mérföldkövek[@Kezdés]")&lt;=AF$3,AF$3&lt;=INDIRECT("Mérföldkövek[@Befejezés]"),NETWORKDAYS(AF$3,AF$3,0)), INDIRECT("Mérföldkövek[@[Humánerő]]"),0),"")</f>
        <v/>
      </c>
      <c r="AG59" s="69" t="str" cm="1">
        <f t="array" aca="1" ref="AG59" ca="1">IFERROR(IF(AND(INDIRECT("Mérföldkövek[@Kezdés]")&lt;=AG$3,AG$3&lt;=INDIRECT("Mérföldkövek[@Befejezés]"),NETWORKDAYS(AG$3,AG$3,0)), INDIRECT("Mérföldkövek[@[Humánerő]]"),0),"")</f>
        <v/>
      </c>
      <c r="AH59" s="69" t="str" cm="1">
        <f t="array" aca="1" ref="AH59" ca="1">IFERROR(IF(AND(INDIRECT("Mérföldkövek[@Kezdés]")&lt;=AH$3,AH$3&lt;=INDIRECT("Mérföldkövek[@Befejezés]"),NETWORKDAYS(AH$3,AH$3,0)), INDIRECT("Mérföldkövek[@[Humánerő]]"),0),"")</f>
        <v/>
      </c>
      <c r="AI59" s="69" t="str" cm="1">
        <f t="array" aca="1" ref="AI59" ca="1">IFERROR(IF(AND(INDIRECT("Mérföldkövek[@Kezdés]")&lt;=AI$3,AI$3&lt;=INDIRECT("Mérföldkövek[@Befejezés]"),NETWORKDAYS(AI$3,AI$3,0)), INDIRECT("Mérföldkövek[@[Humánerő]]"),0),"")</f>
        <v/>
      </c>
      <c r="AJ59" s="69" t="str" cm="1">
        <f t="array" aca="1" ref="AJ59" ca="1">IFERROR(IF(AND(INDIRECT("Mérföldkövek[@Kezdés]")&lt;=AJ$3,AJ$3&lt;=INDIRECT("Mérföldkövek[@Befejezés]"),NETWORKDAYS(AJ$3,AJ$3,0)), INDIRECT("Mérföldkövek[@[Humánerő]]"),0),"")</f>
        <v/>
      </c>
      <c r="AK59" s="69" t="str" cm="1">
        <f t="array" aca="1" ref="AK59" ca="1">IFERROR(IF(AND(INDIRECT("Mérföldkövek[@Kezdés]")&lt;=AK$3,AK$3&lt;=INDIRECT("Mérföldkövek[@Befejezés]"),NETWORKDAYS(AK$3,AK$3,0)), INDIRECT("Mérföldkövek[@[Humánerő]]"),0),"")</f>
        <v/>
      </c>
      <c r="AL59" s="69" t="str" cm="1">
        <f t="array" aca="1" ref="AL59" ca="1">IFERROR(IF(AND(INDIRECT("Mérföldkövek[@Kezdés]")&lt;=AL$3,AL$3&lt;=INDIRECT("Mérföldkövek[@Befejezés]"),NETWORKDAYS(AL$3,AL$3,0)), INDIRECT("Mérföldkövek[@[Humánerő]]"),0),"")</f>
        <v/>
      </c>
      <c r="AM59" s="69" t="str" cm="1">
        <f t="array" aca="1" ref="AM59" ca="1">IFERROR(IF(AND(INDIRECT("Mérföldkövek[@Kezdés]")&lt;=AM$3,AM$3&lt;=INDIRECT("Mérföldkövek[@Befejezés]"),NETWORKDAYS(AM$3,AM$3,0)), INDIRECT("Mérföldkövek[@[Humánerő]]"),0),"")</f>
        <v/>
      </c>
      <c r="AN59" s="69" t="str" cm="1">
        <f t="array" aca="1" ref="AN59" ca="1">IFERROR(IF(AND(INDIRECT("Mérföldkövek[@Kezdés]")&lt;=AN$3,AN$3&lt;=INDIRECT("Mérföldkövek[@Befejezés]"),NETWORKDAYS(AN$3,AN$3,0)), INDIRECT("Mérföldkövek[@[Humánerő]]"),0),"")</f>
        <v/>
      </c>
      <c r="AO59" s="69" t="str" cm="1">
        <f t="array" aca="1" ref="AO59" ca="1">IFERROR(IF(AND(INDIRECT("Mérföldkövek[@Kezdés]")&lt;=AO$3,AO$3&lt;=INDIRECT("Mérföldkövek[@Befejezés]"),NETWORKDAYS(AO$3,AO$3,0)), INDIRECT("Mérföldkövek[@[Humánerő]]"),0),"")</f>
        <v/>
      </c>
      <c r="AP59" s="69" t="str" cm="1">
        <f t="array" aca="1" ref="AP59" ca="1">IFERROR(IF(AND(INDIRECT("Mérföldkövek[@Kezdés]")&lt;=AP$3,AP$3&lt;=INDIRECT("Mérföldkövek[@Befejezés]"),NETWORKDAYS(AP$3,AP$3,0)), INDIRECT("Mérföldkövek[@[Humánerő]]"),0),"")</f>
        <v/>
      </c>
      <c r="AQ59" s="69" t="str" cm="1">
        <f t="array" aca="1" ref="AQ59" ca="1">IFERROR(IF(AND(INDIRECT("Mérföldkövek[@Kezdés]")&lt;=AQ$3,AQ$3&lt;=INDIRECT("Mérföldkövek[@Befejezés]"),NETWORKDAYS(AQ$3,AQ$3,0)), INDIRECT("Mérföldkövek[@[Humánerő]]"),0),"")</f>
        <v/>
      </c>
      <c r="AR59" s="69" t="str" cm="1">
        <f t="array" aca="1" ref="AR59" ca="1">IFERROR(IF(AND(INDIRECT("Mérföldkövek[@Kezdés]")&lt;=AR$3,AR$3&lt;=INDIRECT("Mérföldkövek[@Befejezés]"),NETWORKDAYS(AR$3,AR$3,0)), INDIRECT("Mérföldkövek[@[Humánerő]]"),0),"")</f>
        <v/>
      </c>
      <c r="AS59" s="69" t="str" cm="1">
        <f t="array" aca="1" ref="AS59" ca="1">IFERROR(IF(AND(INDIRECT("Mérföldkövek[@Kezdés]")&lt;=AS$3,AS$3&lt;=INDIRECT("Mérföldkövek[@Befejezés]"),NETWORKDAYS(AS$3,AS$3,0)), INDIRECT("Mérföldkövek[@[Humánerő]]"),0),"")</f>
        <v/>
      </c>
      <c r="AT59" s="69" t="str" cm="1">
        <f t="array" aca="1" ref="AT59" ca="1">IFERROR(IF(AND(INDIRECT("Mérföldkövek[@Kezdés]")&lt;=AT$3,AT$3&lt;=INDIRECT("Mérföldkövek[@Befejezés]"),NETWORKDAYS(AT$3,AT$3,0)), INDIRECT("Mérföldkövek[@[Humánerő]]"),0),"")</f>
        <v/>
      </c>
      <c r="AU59" s="69" t="str" cm="1">
        <f t="array" aca="1" ref="AU59" ca="1">IFERROR(IF(AND(INDIRECT("Mérföldkövek[@Kezdés]")&lt;=AU$3,AU$3&lt;=INDIRECT("Mérföldkövek[@Befejezés]"),NETWORKDAYS(AU$3,AU$3,0)), INDIRECT("Mérföldkövek[@[Humánerő]]"),0),"")</f>
        <v/>
      </c>
      <c r="AV59" s="69" t="str" cm="1">
        <f t="array" aca="1" ref="AV59" ca="1">IFERROR(IF(AND(INDIRECT("Mérföldkövek[@Kezdés]")&lt;=AV$3,AV$3&lt;=INDIRECT("Mérföldkövek[@Befejezés]"),NETWORKDAYS(AV$3,AV$3,0)), INDIRECT("Mérföldkövek[@[Humánerő]]"),0),"")</f>
        <v/>
      </c>
      <c r="AW59" s="69" t="str" cm="1">
        <f t="array" aca="1" ref="AW59" ca="1">IFERROR(IF(AND(INDIRECT("Mérföldkövek[@Kezdés]")&lt;=AW$3,AW$3&lt;=INDIRECT("Mérföldkövek[@Befejezés]"),NETWORKDAYS(AW$3,AW$3,0)), INDIRECT("Mérföldkövek[@[Humánerő]]"),0),"")</f>
        <v/>
      </c>
      <c r="AX59" s="69" t="str" cm="1">
        <f t="array" aca="1" ref="AX59" ca="1">IFERROR(IF(AND(INDIRECT("Mérföldkövek[@Kezdés]")&lt;=AX$3,AX$3&lt;=INDIRECT("Mérföldkövek[@Befejezés]"),NETWORKDAYS(AX$3,AX$3,0)), INDIRECT("Mérföldkövek[@[Humánerő]]"),0),"")</f>
        <v/>
      </c>
      <c r="AY59" s="69" t="str" cm="1">
        <f t="array" aca="1" ref="AY59" ca="1">IFERROR(IF(AND(INDIRECT("Mérföldkövek[@Kezdés]")&lt;=AY$3,AY$3&lt;=INDIRECT("Mérföldkövek[@Befejezés]"),NETWORKDAYS(AY$3,AY$3,0)), INDIRECT("Mérföldkövek[@[Humánerő]]"),0),"")</f>
        <v/>
      </c>
      <c r="AZ59" s="69" t="str" cm="1">
        <f t="array" aca="1" ref="AZ59" ca="1">IFERROR(IF(AND(INDIRECT("Mérföldkövek[@Kezdés]")&lt;=AZ$3,AZ$3&lt;=INDIRECT("Mérföldkövek[@Befejezés]"),NETWORKDAYS(AZ$3,AZ$3,0)), INDIRECT("Mérföldkövek[@[Humánerő]]"),0),"")</f>
        <v/>
      </c>
      <c r="BA59" s="69" t="str" cm="1">
        <f t="array" aca="1" ref="BA59" ca="1">IFERROR(IF(AND(INDIRECT("Mérföldkövek[@Kezdés]")&lt;=BA$3,BA$3&lt;=INDIRECT("Mérföldkövek[@Befejezés]"),NETWORKDAYS(BA$3,BA$3,0)), INDIRECT("Mérföldkövek[@[Humánerő]]"),0),"")</f>
        <v/>
      </c>
    </row>
    <row r="60" spans="1:53" x14ac:dyDescent="0.3">
      <c r="A60" s="78" t="str">
        <f>IFERROR(Mérföldkövek[[#This Row],[Feladat ID]],"")</f>
        <v>-</v>
      </c>
      <c r="B60" s="70" t="str">
        <f>IFERROR(Mérföldkövek[[#This Row],[Feladat leírás]],"")</f>
        <v/>
      </c>
      <c r="C60" s="71" t="str">
        <f ca="1">IFERROR(Mérföldkövek[[#This Row],[Kezdés]],"")</f>
        <v/>
      </c>
      <c r="D60" s="71" t="str">
        <f ca="1">IFERROR(Mérföldkövek[[#This Row],[Befejezés]],"")</f>
        <v/>
      </c>
      <c r="E60" s="70" t="str">
        <f>IFERROR(Mérföldkövek[[#This Row],[Kockázat]],"")</f>
        <v/>
      </c>
      <c r="F60" s="70" t="str">
        <f>IFERROR(Mérföldkövek[[#This Row],[Részleg 02]],"")</f>
        <v/>
      </c>
      <c r="G60" s="70" t="str">
        <f>IFERROR(Mérföldkövek[[#This Row],[Részleg 01]],"")</f>
        <v/>
      </c>
      <c r="H60" s="82" t="str">
        <f>IFERROR(Mérföldkövek[[#This Row],[Volumen]],"")</f>
        <v/>
      </c>
      <c r="I60" s="70" t="str">
        <f>IFERROR(Mérföldkövek[[#This Row],[Humánerő]],"")</f>
        <v/>
      </c>
      <c r="J60" s="80" t="str">
        <f>IFERROR(Mérföldkövek[[#This Row],[Egység idő]],"")</f>
        <v/>
      </c>
      <c r="K60" s="80">
        <f>IFERROR(Mérföldkövek[[#This Row],[Tervezett Munkaidő]],"")</f>
        <v>0</v>
      </c>
      <c r="L60" s="69" t="str" cm="1">
        <f t="array" aca="1" ref="L60" ca="1">IFERROR(IF(AND(INDIRECT("Mérföldkövek[@Kezdés]")&lt;=L$3,L$3&lt;=INDIRECT("Mérföldkövek[@Befejezés]"),NETWORKDAYS(L$3,L$3,0)), INDIRECT("Mérföldkövek[@[Humánerő]]"),0),"")</f>
        <v/>
      </c>
      <c r="M60" s="69" t="str" cm="1">
        <f t="array" aca="1" ref="M60" ca="1">IFERROR(IF(AND(INDIRECT("Mérföldkövek[@Kezdés]")&lt;=M$3,M$3&lt;=INDIRECT("Mérföldkövek[@Befejezés]"),NETWORKDAYS(M$3,M$3,0)), INDIRECT("Mérföldkövek[@[Humánerő]]"),0),"")</f>
        <v/>
      </c>
      <c r="N60" s="69" t="str" cm="1">
        <f t="array" aca="1" ref="N60" ca="1">IFERROR(IF(AND(INDIRECT("Mérföldkövek[@Kezdés]")&lt;=N$3,N$3&lt;=INDIRECT("Mérföldkövek[@Befejezés]"),NETWORKDAYS(N$3,N$3,0)), INDIRECT("Mérföldkövek[@[Humánerő]]"),0),"")</f>
        <v/>
      </c>
      <c r="O60" s="69" t="str" cm="1">
        <f t="array" aca="1" ref="O60" ca="1">IFERROR(IF(AND(INDIRECT("Mérföldkövek[@Kezdés]")&lt;=O$3,O$3&lt;=INDIRECT("Mérföldkövek[@Befejezés]"),NETWORKDAYS(O$3,O$3,0)), INDIRECT("Mérföldkövek[@[Humánerő]]"),0),"")</f>
        <v/>
      </c>
      <c r="P60" s="69" t="str" cm="1">
        <f t="array" aca="1" ref="P60" ca="1">IFERROR(IF(AND(INDIRECT("Mérföldkövek[@Kezdés]")&lt;=P$3,P$3&lt;=INDIRECT("Mérföldkövek[@Befejezés]"),NETWORKDAYS(P$3,P$3,0)), INDIRECT("Mérföldkövek[@[Humánerő]]"),0),"")</f>
        <v/>
      </c>
      <c r="Q60" s="69" t="str" cm="1">
        <f t="array" aca="1" ref="Q60" ca="1">IFERROR(IF(AND(INDIRECT("Mérföldkövek[@Kezdés]")&lt;=Q$3,Q$3&lt;=INDIRECT("Mérföldkövek[@Befejezés]"),NETWORKDAYS(Q$3,Q$3,0)), INDIRECT("Mérföldkövek[@[Humánerő]]"),0),"")</f>
        <v/>
      </c>
      <c r="R60" s="69" t="str" cm="1">
        <f t="array" aca="1" ref="R60" ca="1">IFERROR(IF(AND(INDIRECT("Mérföldkövek[@Kezdés]")&lt;=R$3,R$3&lt;=INDIRECT("Mérföldkövek[@Befejezés]"),NETWORKDAYS(R$3,R$3,0)), INDIRECT("Mérföldkövek[@[Humánerő]]"),0),"")</f>
        <v/>
      </c>
      <c r="S60" s="69" t="str" cm="1">
        <f t="array" aca="1" ref="S60" ca="1">IFERROR(IF(AND(INDIRECT("Mérföldkövek[@Kezdés]")&lt;=S$3,S$3&lt;=INDIRECT("Mérföldkövek[@Befejezés]"),NETWORKDAYS(S$3,S$3,0)), INDIRECT("Mérföldkövek[@[Humánerő]]"),0),"")</f>
        <v/>
      </c>
      <c r="T60" s="69" t="str" cm="1">
        <f t="array" aca="1" ref="T60" ca="1">IFERROR(IF(AND(INDIRECT("Mérföldkövek[@Kezdés]")&lt;=T$3,T$3&lt;=INDIRECT("Mérföldkövek[@Befejezés]"),NETWORKDAYS(T$3,T$3,0)), INDIRECT("Mérföldkövek[@[Humánerő]]"),0),"")</f>
        <v/>
      </c>
      <c r="U60" s="69" t="str" cm="1">
        <f t="array" aca="1" ref="U60" ca="1">IFERROR(IF(AND(INDIRECT("Mérföldkövek[@Kezdés]")&lt;=U$3,U$3&lt;=INDIRECT("Mérföldkövek[@Befejezés]"),NETWORKDAYS(U$3,U$3,0)), INDIRECT("Mérföldkövek[@[Humánerő]]"),0),"")</f>
        <v/>
      </c>
      <c r="V60" s="69" t="str" cm="1">
        <f t="array" aca="1" ref="V60" ca="1">IFERROR(IF(AND(INDIRECT("Mérföldkövek[@Kezdés]")&lt;=V$3,V$3&lt;=INDIRECT("Mérföldkövek[@Befejezés]"),NETWORKDAYS(V$3,V$3,0)), INDIRECT("Mérföldkövek[@[Humánerő]]"),0),"")</f>
        <v/>
      </c>
      <c r="W60" s="69" t="str" cm="1">
        <f t="array" aca="1" ref="W60" ca="1">IFERROR(IF(AND(INDIRECT("Mérföldkövek[@Kezdés]")&lt;=W$3,W$3&lt;=INDIRECT("Mérföldkövek[@Befejezés]"),NETWORKDAYS(W$3,W$3,0)), INDIRECT("Mérföldkövek[@[Humánerő]]"),0),"")</f>
        <v/>
      </c>
      <c r="X60" s="69" t="str" cm="1">
        <f t="array" aca="1" ref="X60" ca="1">IFERROR(IF(AND(INDIRECT("Mérföldkövek[@Kezdés]")&lt;=X$3,X$3&lt;=INDIRECT("Mérföldkövek[@Befejezés]"),NETWORKDAYS(X$3,X$3,0)), INDIRECT("Mérföldkövek[@[Humánerő]]"),0),"")</f>
        <v/>
      </c>
      <c r="Y60" s="69" t="str" cm="1">
        <f t="array" aca="1" ref="Y60" ca="1">IFERROR(IF(AND(INDIRECT("Mérföldkövek[@Kezdés]")&lt;=Y$3,Y$3&lt;=INDIRECT("Mérföldkövek[@Befejezés]"),NETWORKDAYS(Y$3,Y$3,0)), INDIRECT("Mérföldkövek[@[Humánerő]]"),0),"")</f>
        <v/>
      </c>
      <c r="Z60" s="69" t="str" cm="1">
        <f t="array" aca="1" ref="Z60" ca="1">IFERROR(IF(AND(INDIRECT("Mérföldkövek[@Kezdés]")&lt;=Z$3,Z$3&lt;=INDIRECT("Mérföldkövek[@Befejezés]"),NETWORKDAYS(Z$3,Z$3,0)), INDIRECT("Mérföldkövek[@[Humánerő]]"),0),"")</f>
        <v/>
      </c>
      <c r="AA60" s="69" t="str" cm="1">
        <f t="array" aca="1" ref="AA60" ca="1">IFERROR(IF(AND(INDIRECT("Mérföldkövek[@Kezdés]")&lt;=AA$3,AA$3&lt;=INDIRECT("Mérföldkövek[@Befejezés]"),NETWORKDAYS(AA$3,AA$3,0)), INDIRECT("Mérföldkövek[@[Humánerő]]"),0),"")</f>
        <v/>
      </c>
      <c r="AB60" s="69" t="str" cm="1">
        <f t="array" aca="1" ref="AB60" ca="1">IFERROR(IF(AND(INDIRECT("Mérföldkövek[@Kezdés]")&lt;=AB$3,AB$3&lt;=INDIRECT("Mérföldkövek[@Befejezés]"),NETWORKDAYS(AB$3,AB$3,0)), INDIRECT("Mérföldkövek[@[Humánerő]]"),0),"")</f>
        <v/>
      </c>
      <c r="AC60" s="69" t="str" cm="1">
        <f t="array" aca="1" ref="AC60" ca="1">IFERROR(IF(AND(INDIRECT("Mérföldkövek[@Kezdés]")&lt;=AC$3,AC$3&lt;=INDIRECT("Mérföldkövek[@Befejezés]"),NETWORKDAYS(AC$3,AC$3,0)), INDIRECT("Mérföldkövek[@[Humánerő]]"),0),"")</f>
        <v/>
      </c>
      <c r="AD60" s="69" t="str" cm="1">
        <f t="array" aca="1" ref="AD60" ca="1">IFERROR(IF(AND(INDIRECT("Mérföldkövek[@Kezdés]")&lt;=AD$3,AD$3&lt;=INDIRECT("Mérföldkövek[@Befejezés]"),NETWORKDAYS(AD$3,AD$3,0)), INDIRECT("Mérföldkövek[@[Humánerő]]"),0),"")</f>
        <v/>
      </c>
      <c r="AE60" s="69" t="str" cm="1">
        <f t="array" aca="1" ref="AE60" ca="1">IFERROR(IF(AND(INDIRECT("Mérföldkövek[@Kezdés]")&lt;=AE$3,AE$3&lt;=INDIRECT("Mérföldkövek[@Befejezés]"),NETWORKDAYS(AE$3,AE$3,0)), INDIRECT("Mérföldkövek[@[Humánerő]]"),0),"")</f>
        <v/>
      </c>
      <c r="AF60" s="69" t="str" cm="1">
        <f t="array" aca="1" ref="AF60" ca="1">IFERROR(IF(AND(INDIRECT("Mérföldkövek[@Kezdés]")&lt;=AF$3,AF$3&lt;=INDIRECT("Mérföldkövek[@Befejezés]"),NETWORKDAYS(AF$3,AF$3,0)), INDIRECT("Mérföldkövek[@[Humánerő]]"),0),"")</f>
        <v/>
      </c>
      <c r="AG60" s="69" t="str" cm="1">
        <f t="array" aca="1" ref="AG60" ca="1">IFERROR(IF(AND(INDIRECT("Mérföldkövek[@Kezdés]")&lt;=AG$3,AG$3&lt;=INDIRECT("Mérföldkövek[@Befejezés]"),NETWORKDAYS(AG$3,AG$3,0)), INDIRECT("Mérföldkövek[@[Humánerő]]"),0),"")</f>
        <v/>
      </c>
      <c r="AH60" s="69" t="str" cm="1">
        <f t="array" aca="1" ref="AH60" ca="1">IFERROR(IF(AND(INDIRECT("Mérföldkövek[@Kezdés]")&lt;=AH$3,AH$3&lt;=INDIRECT("Mérföldkövek[@Befejezés]"),NETWORKDAYS(AH$3,AH$3,0)), INDIRECT("Mérföldkövek[@[Humánerő]]"),0),"")</f>
        <v/>
      </c>
      <c r="AI60" s="69" t="str" cm="1">
        <f t="array" aca="1" ref="AI60" ca="1">IFERROR(IF(AND(INDIRECT("Mérföldkövek[@Kezdés]")&lt;=AI$3,AI$3&lt;=INDIRECT("Mérföldkövek[@Befejezés]"),NETWORKDAYS(AI$3,AI$3,0)), INDIRECT("Mérföldkövek[@[Humánerő]]"),0),"")</f>
        <v/>
      </c>
      <c r="AJ60" s="69" t="str" cm="1">
        <f t="array" aca="1" ref="AJ60" ca="1">IFERROR(IF(AND(INDIRECT("Mérföldkövek[@Kezdés]")&lt;=AJ$3,AJ$3&lt;=INDIRECT("Mérföldkövek[@Befejezés]"),NETWORKDAYS(AJ$3,AJ$3,0)), INDIRECT("Mérföldkövek[@[Humánerő]]"),0),"")</f>
        <v/>
      </c>
      <c r="AK60" s="69" t="str" cm="1">
        <f t="array" aca="1" ref="AK60" ca="1">IFERROR(IF(AND(INDIRECT("Mérföldkövek[@Kezdés]")&lt;=AK$3,AK$3&lt;=INDIRECT("Mérföldkövek[@Befejezés]"),NETWORKDAYS(AK$3,AK$3,0)), INDIRECT("Mérföldkövek[@[Humánerő]]"),0),"")</f>
        <v/>
      </c>
      <c r="AL60" s="69" t="str" cm="1">
        <f t="array" aca="1" ref="AL60" ca="1">IFERROR(IF(AND(INDIRECT("Mérföldkövek[@Kezdés]")&lt;=AL$3,AL$3&lt;=INDIRECT("Mérföldkövek[@Befejezés]"),NETWORKDAYS(AL$3,AL$3,0)), INDIRECT("Mérföldkövek[@[Humánerő]]"),0),"")</f>
        <v/>
      </c>
      <c r="AM60" s="69" t="str" cm="1">
        <f t="array" aca="1" ref="AM60" ca="1">IFERROR(IF(AND(INDIRECT("Mérföldkövek[@Kezdés]")&lt;=AM$3,AM$3&lt;=INDIRECT("Mérföldkövek[@Befejezés]"),NETWORKDAYS(AM$3,AM$3,0)), INDIRECT("Mérföldkövek[@[Humánerő]]"),0),"")</f>
        <v/>
      </c>
      <c r="AN60" s="69" t="str" cm="1">
        <f t="array" aca="1" ref="AN60" ca="1">IFERROR(IF(AND(INDIRECT("Mérföldkövek[@Kezdés]")&lt;=AN$3,AN$3&lt;=INDIRECT("Mérföldkövek[@Befejezés]"),NETWORKDAYS(AN$3,AN$3,0)), INDIRECT("Mérföldkövek[@[Humánerő]]"),0),"")</f>
        <v/>
      </c>
      <c r="AO60" s="69" t="str" cm="1">
        <f t="array" aca="1" ref="AO60" ca="1">IFERROR(IF(AND(INDIRECT("Mérföldkövek[@Kezdés]")&lt;=AO$3,AO$3&lt;=INDIRECT("Mérföldkövek[@Befejezés]"),NETWORKDAYS(AO$3,AO$3,0)), INDIRECT("Mérföldkövek[@[Humánerő]]"),0),"")</f>
        <v/>
      </c>
      <c r="AP60" s="69" t="str" cm="1">
        <f t="array" aca="1" ref="AP60" ca="1">IFERROR(IF(AND(INDIRECT("Mérföldkövek[@Kezdés]")&lt;=AP$3,AP$3&lt;=INDIRECT("Mérföldkövek[@Befejezés]"),NETWORKDAYS(AP$3,AP$3,0)), INDIRECT("Mérföldkövek[@[Humánerő]]"),0),"")</f>
        <v/>
      </c>
      <c r="AQ60" s="69" t="str" cm="1">
        <f t="array" aca="1" ref="AQ60" ca="1">IFERROR(IF(AND(INDIRECT("Mérföldkövek[@Kezdés]")&lt;=AQ$3,AQ$3&lt;=INDIRECT("Mérföldkövek[@Befejezés]"),NETWORKDAYS(AQ$3,AQ$3,0)), INDIRECT("Mérföldkövek[@[Humánerő]]"),0),"")</f>
        <v/>
      </c>
      <c r="AR60" s="69" t="str" cm="1">
        <f t="array" aca="1" ref="AR60" ca="1">IFERROR(IF(AND(INDIRECT("Mérföldkövek[@Kezdés]")&lt;=AR$3,AR$3&lt;=INDIRECT("Mérföldkövek[@Befejezés]"),NETWORKDAYS(AR$3,AR$3,0)), INDIRECT("Mérföldkövek[@[Humánerő]]"),0),"")</f>
        <v/>
      </c>
      <c r="AS60" s="69" t="str" cm="1">
        <f t="array" aca="1" ref="AS60" ca="1">IFERROR(IF(AND(INDIRECT("Mérföldkövek[@Kezdés]")&lt;=AS$3,AS$3&lt;=INDIRECT("Mérföldkövek[@Befejezés]"),NETWORKDAYS(AS$3,AS$3,0)), INDIRECT("Mérföldkövek[@[Humánerő]]"),0),"")</f>
        <v/>
      </c>
      <c r="AT60" s="69" t="str" cm="1">
        <f t="array" aca="1" ref="AT60" ca="1">IFERROR(IF(AND(INDIRECT("Mérföldkövek[@Kezdés]")&lt;=AT$3,AT$3&lt;=INDIRECT("Mérföldkövek[@Befejezés]"),NETWORKDAYS(AT$3,AT$3,0)), INDIRECT("Mérföldkövek[@[Humánerő]]"),0),"")</f>
        <v/>
      </c>
      <c r="AU60" s="69" t="str" cm="1">
        <f t="array" aca="1" ref="AU60" ca="1">IFERROR(IF(AND(INDIRECT("Mérföldkövek[@Kezdés]")&lt;=AU$3,AU$3&lt;=INDIRECT("Mérföldkövek[@Befejezés]"),NETWORKDAYS(AU$3,AU$3,0)), INDIRECT("Mérföldkövek[@[Humánerő]]"),0),"")</f>
        <v/>
      </c>
      <c r="AV60" s="69" t="str" cm="1">
        <f t="array" aca="1" ref="AV60" ca="1">IFERROR(IF(AND(INDIRECT("Mérföldkövek[@Kezdés]")&lt;=AV$3,AV$3&lt;=INDIRECT("Mérföldkövek[@Befejezés]"),NETWORKDAYS(AV$3,AV$3,0)), INDIRECT("Mérföldkövek[@[Humánerő]]"),0),"")</f>
        <v/>
      </c>
      <c r="AW60" s="69" t="str" cm="1">
        <f t="array" aca="1" ref="AW60" ca="1">IFERROR(IF(AND(INDIRECT("Mérföldkövek[@Kezdés]")&lt;=AW$3,AW$3&lt;=INDIRECT("Mérföldkövek[@Befejezés]"),NETWORKDAYS(AW$3,AW$3,0)), INDIRECT("Mérföldkövek[@[Humánerő]]"),0),"")</f>
        <v/>
      </c>
      <c r="AX60" s="69" t="str" cm="1">
        <f t="array" aca="1" ref="AX60" ca="1">IFERROR(IF(AND(INDIRECT("Mérföldkövek[@Kezdés]")&lt;=AX$3,AX$3&lt;=INDIRECT("Mérföldkövek[@Befejezés]"),NETWORKDAYS(AX$3,AX$3,0)), INDIRECT("Mérföldkövek[@[Humánerő]]"),0),"")</f>
        <v/>
      </c>
      <c r="AY60" s="69" t="str" cm="1">
        <f t="array" aca="1" ref="AY60" ca="1">IFERROR(IF(AND(INDIRECT("Mérföldkövek[@Kezdés]")&lt;=AY$3,AY$3&lt;=INDIRECT("Mérföldkövek[@Befejezés]"),NETWORKDAYS(AY$3,AY$3,0)), INDIRECT("Mérföldkövek[@[Humánerő]]"),0),"")</f>
        <v/>
      </c>
      <c r="AZ60" s="69" t="str" cm="1">
        <f t="array" aca="1" ref="AZ60" ca="1">IFERROR(IF(AND(INDIRECT("Mérföldkövek[@Kezdés]")&lt;=AZ$3,AZ$3&lt;=INDIRECT("Mérföldkövek[@Befejezés]"),NETWORKDAYS(AZ$3,AZ$3,0)), INDIRECT("Mérföldkövek[@[Humánerő]]"),0),"")</f>
        <v/>
      </c>
      <c r="BA60" s="69" t="str" cm="1">
        <f t="array" aca="1" ref="BA60" ca="1">IFERROR(IF(AND(INDIRECT("Mérföldkövek[@Kezdés]")&lt;=BA$3,BA$3&lt;=INDIRECT("Mérföldkövek[@Befejezés]"),NETWORKDAYS(BA$3,BA$3,0)), INDIRECT("Mérföldkövek[@[Humánerő]]"),0),"")</f>
        <v/>
      </c>
    </row>
    <row r="61" spans="1:53" x14ac:dyDescent="0.3">
      <c r="A61" s="78" t="str">
        <f>IFERROR(Mérföldkövek[[#This Row],[Feladat ID]],"")</f>
        <v>-</v>
      </c>
      <c r="B61" s="70" t="str">
        <f>IFERROR(Mérföldkövek[[#This Row],[Feladat leírás]],"")</f>
        <v/>
      </c>
      <c r="C61" s="71" t="str">
        <f ca="1">IFERROR(Mérföldkövek[[#This Row],[Kezdés]],"")</f>
        <v/>
      </c>
      <c r="D61" s="71" t="str">
        <f ca="1">IFERROR(Mérföldkövek[[#This Row],[Befejezés]],"")</f>
        <v/>
      </c>
      <c r="E61" s="70" t="str">
        <f>IFERROR(Mérföldkövek[[#This Row],[Kockázat]],"")</f>
        <v/>
      </c>
      <c r="F61" s="70" t="str">
        <f>IFERROR(Mérföldkövek[[#This Row],[Részleg 02]],"")</f>
        <v/>
      </c>
      <c r="G61" s="70" t="str">
        <f>IFERROR(Mérföldkövek[[#This Row],[Részleg 01]],"")</f>
        <v/>
      </c>
      <c r="H61" s="82" t="str">
        <f>IFERROR(Mérföldkövek[[#This Row],[Volumen]],"")</f>
        <v/>
      </c>
      <c r="I61" s="70" t="str">
        <f>IFERROR(Mérföldkövek[[#This Row],[Humánerő]],"")</f>
        <v/>
      </c>
      <c r="J61" s="80" t="str">
        <f>IFERROR(Mérföldkövek[[#This Row],[Egység idő]],"")</f>
        <v/>
      </c>
      <c r="K61" s="80">
        <f>IFERROR(Mérföldkövek[[#This Row],[Tervezett Munkaidő]],"")</f>
        <v>0</v>
      </c>
      <c r="L61" s="69" t="str" cm="1">
        <f t="array" aca="1" ref="L61" ca="1">IFERROR(IF(AND(INDIRECT("Mérföldkövek[@Kezdés]")&lt;=L$3,L$3&lt;=INDIRECT("Mérföldkövek[@Befejezés]"),NETWORKDAYS(L$3,L$3,0)), INDIRECT("Mérföldkövek[@[Humánerő]]"),0),"")</f>
        <v/>
      </c>
      <c r="M61" s="69" t="str" cm="1">
        <f t="array" aca="1" ref="M61" ca="1">IFERROR(IF(AND(INDIRECT("Mérföldkövek[@Kezdés]")&lt;=M$3,M$3&lt;=INDIRECT("Mérföldkövek[@Befejezés]"),NETWORKDAYS(M$3,M$3,0)), INDIRECT("Mérföldkövek[@[Humánerő]]"),0),"")</f>
        <v/>
      </c>
      <c r="N61" s="69" t="str" cm="1">
        <f t="array" aca="1" ref="N61" ca="1">IFERROR(IF(AND(INDIRECT("Mérföldkövek[@Kezdés]")&lt;=N$3,N$3&lt;=INDIRECT("Mérföldkövek[@Befejezés]"),NETWORKDAYS(N$3,N$3,0)), INDIRECT("Mérföldkövek[@[Humánerő]]"),0),"")</f>
        <v/>
      </c>
      <c r="O61" s="69" t="str" cm="1">
        <f t="array" aca="1" ref="O61" ca="1">IFERROR(IF(AND(INDIRECT("Mérföldkövek[@Kezdés]")&lt;=O$3,O$3&lt;=INDIRECT("Mérföldkövek[@Befejezés]"),NETWORKDAYS(O$3,O$3,0)), INDIRECT("Mérföldkövek[@[Humánerő]]"),0),"")</f>
        <v/>
      </c>
      <c r="P61" s="69" t="str" cm="1">
        <f t="array" aca="1" ref="P61" ca="1">IFERROR(IF(AND(INDIRECT("Mérföldkövek[@Kezdés]")&lt;=P$3,P$3&lt;=INDIRECT("Mérföldkövek[@Befejezés]"),NETWORKDAYS(P$3,P$3,0)), INDIRECT("Mérföldkövek[@[Humánerő]]"),0),"")</f>
        <v/>
      </c>
      <c r="Q61" s="69" t="str" cm="1">
        <f t="array" aca="1" ref="Q61" ca="1">IFERROR(IF(AND(INDIRECT("Mérföldkövek[@Kezdés]")&lt;=Q$3,Q$3&lt;=INDIRECT("Mérföldkövek[@Befejezés]"),NETWORKDAYS(Q$3,Q$3,0)), INDIRECT("Mérföldkövek[@[Humánerő]]"),0),"")</f>
        <v/>
      </c>
      <c r="R61" s="69" t="str" cm="1">
        <f t="array" aca="1" ref="R61" ca="1">IFERROR(IF(AND(INDIRECT("Mérföldkövek[@Kezdés]")&lt;=R$3,R$3&lt;=INDIRECT("Mérföldkövek[@Befejezés]"),NETWORKDAYS(R$3,R$3,0)), INDIRECT("Mérföldkövek[@[Humánerő]]"),0),"")</f>
        <v/>
      </c>
      <c r="S61" s="69" t="str" cm="1">
        <f t="array" aca="1" ref="S61" ca="1">IFERROR(IF(AND(INDIRECT("Mérföldkövek[@Kezdés]")&lt;=S$3,S$3&lt;=INDIRECT("Mérföldkövek[@Befejezés]"),NETWORKDAYS(S$3,S$3,0)), INDIRECT("Mérföldkövek[@[Humánerő]]"),0),"")</f>
        <v/>
      </c>
      <c r="T61" s="69" t="str" cm="1">
        <f t="array" aca="1" ref="T61" ca="1">IFERROR(IF(AND(INDIRECT("Mérföldkövek[@Kezdés]")&lt;=T$3,T$3&lt;=INDIRECT("Mérföldkövek[@Befejezés]"),NETWORKDAYS(T$3,T$3,0)), INDIRECT("Mérföldkövek[@[Humánerő]]"),0),"")</f>
        <v/>
      </c>
      <c r="U61" s="69" t="str" cm="1">
        <f t="array" aca="1" ref="U61" ca="1">IFERROR(IF(AND(INDIRECT("Mérföldkövek[@Kezdés]")&lt;=U$3,U$3&lt;=INDIRECT("Mérföldkövek[@Befejezés]"),NETWORKDAYS(U$3,U$3,0)), INDIRECT("Mérföldkövek[@[Humánerő]]"),0),"")</f>
        <v/>
      </c>
      <c r="V61" s="69" t="str" cm="1">
        <f t="array" aca="1" ref="V61" ca="1">IFERROR(IF(AND(INDIRECT("Mérföldkövek[@Kezdés]")&lt;=V$3,V$3&lt;=INDIRECT("Mérföldkövek[@Befejezés]"),NETWORKDAYS(V$3,V$3,0)), INDIRECT("Mérföldkövek[@[Humánerő]]"),0),"")</f>
        <v/>
      </c>
      <c r="W61" s="69" t="str" cm="1">
        <f t="array" aca="1" ref="W61" ca="1">IFERROR(IF(AND(INDIRECT("Mérföldkövek[@Kezdés]")&lt;=W$3,W$3&lt;=INDIRECT("Mérföldkövek[@Befejezés]"),NETWORKDAYS(W$3,W$3,0)), INDIRECT("Mérföldkövek[@[Humánerő]]"),0),"")</f>
        <v/>
      </c>
      <c r="X61" s="69" t="str" cm="1">
        <f t="array" aca="1" ref="X61" ca="1">IFERROR(IF(AND(INDIRECT("Mérföldkövek[@Kezdés]")&lt;=X$3,X$3&lt;=INDIRECT("Mérföldkövek[@Befejezés]"),NETWORKDAYS(X$3,X$3,0)), INDIRECT("Mérföldkövek[@[Humánerő]]"),0),"")</f>
        <v/>
      </c>
      <c r="Y61" s="69" t="str" cm="1">
        <f t="array" aca="1" ref="Y61" ca="1">IFERROR(IF(AND(INDIRECT("Mérföldkövek[@Kezdés]")&lt;=Y$3,Y$3&lt;=INDIRECT("Mérföldkövek[@Befejezés]"),NETWORKDAYS(Y$3,Y$3,0)), INDIRECT("Mérföldkövek[@[Humánerő]]"),0),"")</f>
        <v/>
      </c>
      <c r="Z61" s="69" t="str" cm="1">
        <f t="array" aca="1" ref="Z61" ca="1">IFERROR(IF(AND(INDIRECT("Mérföldkövek[@Kezdés]")&lt;=Z$3,Z$3&lt;=INDIRECT("Mérföldkövek[@Befejezés]"),NETWORKDAYS(Z$3,Z$3,0)), INDIRECT("Mérföldkövek[@[Humánerő]]"),0),"")</f>
        <v/>
      </c>
      <c r="AA61" s="69" t="str" cm="1">
        <f t="array" aca="1" ref="AA61" ca="1">IFERROR(IF(AND(INDIRECT("Mérföldkövek[@Kezdés]")&lt;=AA$3,AA$3&lt;=INDIRECT("Mérföldkövek[@Befejezés]"),NETWORKDAYS(AA$3,AA$3,0)), INDIRECT("Mérföldkövek[@[Humánerő]]"),0),"")</f>
        <v/>
      </c>
      <c r="AB61" s="69" t="str" cm="1">
        <f t="array" aca="1" ref="AB61" ca="1">IFERROR(IF(AND(INDIRECT("Mérföldkövek[@Kezdés]")&lt;=AB$3,AB$3&lt;=INDIRECT("Mérföldkövek[@Befejezés]"),NETWORKDAYS(AB$3,AB$3,0)), INDIRECT("Mérföldkövek[@[Humánerő]]"),0),"")</f>
        <v/>
      </c>
      <c r="AC61" s="69" t="str" cm="1">
        <f t="array" aca="1" ref="AC61" ca="1">IFERROR(IF(AND(INDIRECT("Mérföldkövek[@Kezdés]")&lt;=AC$3,AC$3&lt;=INDIRECT("Mérföldkövek[@Befejezés]"),NETWORKDAYS(AC$3,AC$3,0)), INDIRECT("Mérföldkövek[@[Humánerő]]"),0),"")</f>
        <v/>
      </c>
      <c r="AD61" s="69" t="str" cm="1">
        <f t="array" aca="1" ref="AD61" ca="1">IFERROR(IF(AND(INDIRECT("Mérföldkövek[@Kezdés]")&lt;=AD$3,AD$3&lt;=INDIRECT("Mérföldkövek[@Befejezés]"),NETWORKDAYS(AD$3,AD$3,0)), INDIRECT("Mérföldkövek[@[Humánerő]]"),0),"")</f>
        <v/>
      </c>
      <c r="AE61" s="69" t="str" cm="1">
        <f t="array" aca="1" ref="AE61" ca="1">IFERROR(IF(AND(INDIRECT("Mérföldkövek[@Kezdés]")&lt;=AE$3,AE$3&lt;=INDIRECT("Mérföldkövek[@Befejezés]"),NETWORKDAYS(AE$3,AE$3,0)), INDIRECT("Mérföldkövek[@[Humánerő]]"),0),"")</f>
        <v/>
      </c>
      <c r="AF61" s="69" t="str" cm="1">
        <f t="array" aca="1" ref="AF61" ca="1">IFERROR(IF(AND(INDIRECT("Mérföldkövek[@Kezdés]")&lt;=AF$3,AF$3&lt;=INDIRECT("Mérföldkövek[@Befejezés]"),NETWORKDAYS(AF$3,AF$3,0)), INDIRECT("Mérföldkövek[@[Humánerő]]"),0),"")</f>
        <v/>
      </c>
      <c r="AG61" s="69" t="str" cm="1">
        <f t="array" aca="1" ref="AG61" ca="1">IFERROR(IF(AND(INDIRECT("Mérföldkövek[@Kezdés]")&lt;=AG$3,AG$3&lt;=INDIRECT("Mérföldkövek[@Befejezés]"),NETWORKDAYS(AG$3,AG$3,0)), INDIRECT("Mérföldkövek[@[Humánerő]]"),0),"")</f>
        <v/>
      </c>
      <c r="AH61" s="69" t="str" cm="1">
        <f t="array" aca="1" ref="AH61" ca="1">IFERROR(IF(AND(INDIRECT("Mérföldkövek[@Kezdés]")&lt;=AH$3,AH$3&lt;=INDIRECT("Mérföldkövek[@Befejezés]"),NETWORKDAYS(AH$3,AH$3,0)), INDIRECT("Mérföldkövek[@[Humánerő]]"),0),"")</f>
        <v/>
      </c>
      <c r="AI61" s="69" t="str" cm="1">
        <f t="array" aca="1" ref="AI61" ca="1">IFERROR(IF(AND(INDIRECT("Mérföldkövek[@Kezdés]")&lt;=AI$3,AI$3&lt;=INDIRECT("Mérföldkövek[@Befejezés]"),NETWORKDAYS(AI$3,AI$3,0)), INDIRECT("Mérföldkövek[@[Humánerő]]"),0),"")</f>
        <v/>
      </c>
      <c r="AJ61" s="69" t="str" cm="1">
        <f t="array" aca="1" ref="AJ61" ca="1">IFERROR(IF(AND(INDIRECT("Mérföldkövek[@Kezdés]")&lt;=AJ$3,AJ$3&lt;=INDIRECT("Mérföldkövek[@Befejezés]"),NETWORKDAYS(AJ$3,AJ$3,0)), INDIRECT("Mérföldkövek[@[Humánerő]]"),0),"")</f>
        <v/>
      </c>
      <c r="AK61" s="69" t="str" cm="1">
        <f t="array" aca="1" ref="AK61" ca="1">IFERROR(IF(AND(INDIRECT("Mérföldkövek[@Kezdés]")&lt;=AK$3,AK$3&lt;=INDIRECT("Mérföldkövek[@Befejezés]"),NETWORKDAYS(AK$3,AK$3,0)), INDIRECT("Mérföldkövek[@[Humánerő]]"),0),"")</f>
        <v/>
      </c>
      <c r="AL61" s="69" t="str" cm="1">
        <f t="array" aca="1" ref="AL61" ca="1">IFERROR(IF(AND(INDIRECT("Mérföldkövek[@Kezdés]")&lt;=AL$3,AL$3&lt;=INDIRECT("Mérföldkövek[@Befejezés]"),NETWORKDAYS(AL$3,AL$3,0)), INDIRECT("Mérföldkövek[@[Humánerő]]"),0),"")</f>
        <v/>
      </c>
      <c r="AM61" s="69" t="str" cm="1">
        <f t="array" aca="1" ref="AM61" ca="1">IFERROR(IF(AND(INDIRECT("Mérföldkövek[@Kezdés]")&lt;=AM$3,AM$3&lt;=INDIRECT("Mérföldkövek[@Befejezés]"),NETWORKDAYS(AM$3,AM$3,0)), INDIRECT("Mérföldkövek[@[Humánerő]]"),0),"")</f>
        <v/>
      </c>
      <c r="AN61" s="69" t="str" cm="1">
        <f t="array" aca="1" ref="AN61" ca="1">IFERROR(IF(AND(INDIRECT("Mérföldkövek[@Kezdés]")&lt;=AN$3,AN$3&lt;=INDIRECT("Mérföldkövek[@Befejezés]"),NETWORKDAYS(AN$3,AN$3,0)), INDIRECT("Mérföldkövek[@[Humánerő]]"),0),"")</f>
        <v/>
      </c>
      <c r="AO61" s="69" t="str" cm="1">
        <f t="array" aca="1" ref="AO61" ca="1">IFERROR(IF(AND(INDIRECT("Mérföldkövek[@Kezdés]")&lt;=AO$3,AO$3&lt;=INDIRECT("Mérföldkövek[@Befejezés]"),NETWORKDAYS(AO$3,AO$3,0)), INDIRECT("Mérföldkövek[@[Humánerő]]"),0),"")</f>
        <v/>
      </c>
      <c r="AP61" s="69" t="str" cm="1">
        <f t="array" aca="1" ref="AP61" ca="1">IFERROR(IF(AND(INDIRECT("Mérföldkövek[@Kezdés]")&lt;=AP$3,AP$3&lt;=INDIRECT("Mérföldkövek[@Befejezés]"),NETWORKDAYS(AP$3,AP$3,0)), INDIRECT("Mérföldkövek[@[Humánerő]]"),0),"")</f>
        <v/>
      </c>
      <c r="AQ61" s="69" t="str" cm="1">
        <f t="array" aca="1" ref="AQ61" ca="1">IFERROR(IF(AND(INDIRECT("Mérföldkövek[@Kezdés]")&lt;=AQ$3,AQ$3&lt;=INDIRECT("Mérföldkövek[@Befejezés]"),NETWORKDAYS(AQ$3,AQ$3,0)), INDIRECT("Mérföldkövek[@[Humánerő]]"),0),"")</f>
        <v/>
      </c>
      <c r="AR61" s="69" t="str" cm="1">
        <f t="array" aca="1" ref="AR61" ca="1">IFERROR(IF(AND(INDIRECT("Mérföldkövek[@Kezdés]")&lt;=AR$3,AR$3&lt;=INDIRECT("Mérföldkövek[@Befejezés]"),NETWORKDAYS(AR$3,AR$3,0)), INDIRECT("Mérföldkövek[@[Humánerő]]"),0),"")</f>
        <v/>
      </c>
      <c r="AS61" s="69" t="str" cm="1">
        <f t="array" aca="1" ref="AS61" ca="1">IFERROR(IF(AND(INDIRECT("Mérföldkövek[@Kezdés]")&lt;=AS$3,AS$3&lt;=INDIRECT("Mérföldkövek[@Befejezés]"),NETWORKDAYS(AS$3,AS$3,0)), INDIRECT("Mérföldkövek[@[Humánerő]]"),0),"")</f>
        <v/>
      </c>
      <c r="AT61" s="69" t="str" cm="1">
        <f t="array" aca="1" ref="AT61" ca="1">IFERROR(IF(AND(INDIRECT("Mérföldkövek[@Kezdés]")&lt;=AT$3,AT$3&lt;=INDIRECT("Mérföldkövek[@Befejezés]"),NETWORKDAYS(AT$3,AT$3,0)), INDIRECT("Mérföldkövek[@[Humánerő]]"),0),"")</f>
        <v/>
      </c>
      <c r="AU61" s="69" t="str" cm="1">
        <f t="array" aca="1" ref="AU61" ca="1">IFERROR(IF(AND(INDIRECT("Mérföldkövek[@Kezdés]")&lt;=AU$3,AU$3&lt;=INDIRECT("Mérföldkövek[@Befejezés]"),NETWORKDAYS(AU$3,AU$3,0)), INDIRECT("Mérföldkövek[@[Humánerő]]"),0),"")</f>
        <v/>
      </c>
      <c r="AV61" s="69" t="str" cm="1">
        <f t="array" aca="1" ref="AV61" ca="1">IFERROR(IF(AND(INDIRECT("Mérföldkövek[@Kezdés]")&lt;=AV$3,AV$3&lt;=INDIRECT("Mérföldkövek[@Befejezés]"),NETWORKDAYS(AV$3,AV$3,0)), INDIRECT("Mérföldkövek[@[Humánerő]]"),0),"")</f>
        <v/>
      </c>
      <c r="AW61" s="69" t="str" cm="1">
        <f t="array" aca="1" ref="AW61" ca="1">IFERROR(IF(AND(INDIRECT("Mérföldkövek[@Kezdés]")&lt;=AW$3,AW$3&lt;=INDIRECT("Mérföldkövek[@Befejezés]"),NETWORKDAYS(AW$3,AW$3,0)), INDIRECT("Mérföldkövek[@[Humánerő]]"),0),"")</f>
        <v/>
      </c>
      <c r="AX61" s="69" t="str" cm="1">
        <f t="array" aca="1" ref="AX61" ca="1">IFERROR(IF(AND(INDIRECT("Mérföldkövek[@Kezdés]")&lt;=AX$3,AX$3&lt;=INDIRECT("Mérföldkövek[@Befejezés]"),NETWORKDAYS(AX$3,AX$3,0)), INDIRECT("Mérföldkövek[@[Humánerő]]"),0),"")</f>
        <v/>
      </c>
      <c r="AY61" s="69" t="str" cm="1">
        <f t="array" aca="1" ref="AY61" ca="1">IFERROR(IF(AND(INDIRECT("Mérföldkövek[@Kezdés]")&lt;=AY$3,AY$3&lt;=INDIRECT("Mérföldkövek[@Befejezés]"),NETWORKDAYS(AY$3,AY$3,0)), INDIRECT("Mérföldkövek[@[Humánerő]]"),0),"")</f>
        <v/>
      </c>
      <c r="AZ61" s="69" t="str" cm="1">
        <f t="array" aca="1" ref="AZ61" ca="1">IFERROR(IF(AND(INDIRECT("Mérföldkövek[@Kezdés]")&lt;=AZ$3,AZ$3&lt;=INDIRECT("Mérföldkövek[@Befejezés]"),NETWORKDAYS(AZ$3,AZ$3,0)), INDIRECT("Mérföldkövek[@[Humánerő]]"),0),"")</f>
        <v/>
      </c>
      <c r="BA61" s="69" t="str" cm="1">
        <f t="array" aca="1" ref="BA61" ca="1">IFERROR(IF(AND(INDIRECT("Mérföldkövek[@Kezdés]")&lt;=BA$3,BA$3&lt;=INDIRECT("Mérföldkövek[@Befejezés]"),NETWORKDAYS(BA$3,BA$3,0)), INDIRECT("Mérföldkövek[@[Humánerő]]"),0),"")</f>
        <v/>
      </c>
    </row>
    <row r="62" spans="1:53" x14ac:dyDescent="0.3">
      <c r="A62" s="78" t="str">
        <f>IFERROR(Mérföldkövek[[#This Row],[Feladat ID]],"")</f>
        <v>-</v>
      </c>
      <c r="B62" s="70" t="str">
        <f>IFERROR(Mérföldkövek[[#This Row],[Feladat leírás]],"")</f>
        <v/>
      </c>
      <c r="C62" s="71" t="str">
        <f ca="1">IFERROR(Mérföldkövek[[#This Row],[Kezdés]],"")</f>
        <v/>
      </c>
      <c r="D62" s="71" t="str">
        <f ca="1">IFERROR(Mérföldkövek[[#This Row],[Befejezés]],"")</f>
        <v/>
      </c>
      <c r="E62" s="70" t="str">
        <f>IFERROR(Mérföldkövek[[#This Row],[Kockázat]],"")</f>
        <v/>
      </c>
      <c r="F62" s="70" t="str">
        <f>IFERROR(Mérföldkövek[[#This Row],[Részleg 02]],"")</f>
        <v/>
      </c>
      <c r="G62" s="70" t="str">
        <f>IFERROR(Mérföldkövek[[#This Row],[Részleg 01]],"")</f>
        <v/>
      </c>
      <c r="H62" s="82" t="str">
        <f>IFERROR(Mérföldkövek[[#This Row],[Volumen]],"")</f>
        <v/>
      </c>
      <c r="I62" s="70" t="str">
        <f>IFERROR(Mérföldkövek[[#This Row],[Humánerő]],"")</f>
        <v/>
      </c>
      <c r="J62" s="80" t="str">
        <f>IFERROR(Mérföldkövek[[#This Row],[Egység idő]],"")</f>
        <v/>
      </c>
      <c r="K62" s="80">
        <f>IFERROR(Mérföldkövek[[#This Row],[Tervezett Munkaidő]],"")</f>
        <v>0</v>
      </c>
      <c r="L62" s="69" t="str" cm="1">
        <f t="array" aca="1" ref="L62" ca="1">IFERROR(IF(AND(INDIRECT("Mérföldkövek[@Kezdés]")&lt;=L$3,L$3&lt;=INDIRECT("Mérföldkövek[@Befejezés]"),NETWORKDAYS(L$3,L$3,0)), INDIRECT("Mérföldkövek[@[Humánerő]]"),0),"")</f>
        <v/>
      </c>
      <c r="M62" s="69" t="str" cm="1">
        <f t="array" aca="1" ref="M62" ca="1">IFERROR(IF(AND(INDIRECT("Mérföldkövek[@Kezdés]")&lt;=M$3,M$3&lt;=INDIRECT("Mérföldkövek[@Befejezés]"),NETWORKDAYS(M$3,M$3,0)), INDIRECT("Mérföldkövek[@[Humánerő]]"),0),"")</f>
        <v/>
      </c>
      <c r="N62" s="69" t="str" cm="1">
        <f t="array" aca="1" ref="N62" ca="1">IFERROR(IF(AND(INDIRECT("Mérföldkövek[@Kezdés]")&lt;=N$3,N$3&lt;=INDIRECT("Mérföldkövek[@Befejezés]"),NETWORKDAYS(N$3,N$3,0)), INDIRECT("Mérföldkövek[@[Humánerő]]"),0),"")</f>
        <v/>
      </c>
      <c r="O62" s="69" t="str" cm="1">
        <f t="array" aca="1" ref="O62" ca="1">IFERROR(IF(AND(INDIRECT("Mérföldkövek[@Kezdés]")&lt;=O$3,O$3&lt;=INDIRECT("Mérföldkövek[@Befejezés]"),NETWORKDAYS(O$3,O$3,0)), INDIRECT("Mérföldkövek[@[Humánerő]]"),0),"")</f>
        <v/>
      </c>
      <c r="P62" s="69" t="str" cm="1">
        <f t="array" aca="1" ref="P62" ca="1">IFERROR(IF(AND(INDIRECT("Mérföldkövek[@Kezdés]")&lt;=P$3,P$3&lt;=INDIRECT("Mérföldkövek[@Befejezés]"),NETWORKDAYS(P$3,P$3,0)), INDIRECT("Mérföldkövek[@[Humánerő]]"),0),"")</f>
        <v/>
      </c>
      <c r="Q62" s="69" t="str" cm="1">
        <f t="array" aca="1" ref="Q62" ca="1">IFERROR(IF(AND(INDIRECT("Mérföldkövek[@Kezdés]")&lt;=Q$3,Q$3&lt;=INDIRECT("Mérföldkövek[@Befejezés]"),NETWORKDAYS(Q$3,Q$3,0)), INDIRECT("Mérföldkövek[@[Humánerő]]"),0),"")</f>
        <v/>
      </c>
      <c r="R62" s="69" t="str" cm="1">
        <f t="array" aca="1" ref="R62" ca="1">IFERROR(IF(AND(INDIRECT("Mérföldkövek[@Kezdés]")&lt;=R$3,R$3&lt;=INDIRECT("Mérföldkövek[@Befejezés]"),NETWORKDAYS(R$3,R$3,0)), INDIRECT("Mérföldkövek[@[Humánerő]]"),0),"")</f>
        <v/>
      </c>
      <c r="S62" s="69" t="str" cm="1">
        <f t="array" aca="1" ref="S62" ca="1">IFERROR(IF(AND(INDIRECT("Mérföldkövek[@Kezdés]")&lt;=S$3,S$3&lt;=INDIRECT("Mérföldkövek[@Befejezés]"),NETWORKDAYS(S$3,S$3,0)), INDIRECT("Mérföldkövek[@[Humánerő]]"),0),"")</f>
        <v/>
      </c>
      <c r="T62" s="69" t="str" cm="1">
        <f t="array" aca="1" ref="T62" ca="1">IFERROR(IF(AND(INDIRECT("Mérföldkövek[@Kezdés]")&lt;=T$3,T$3&lt;=INDIRECT("Mérföldkövek[@Befejezés]"),NETWORKDAYS(T$3,T$3,0)), INDIRECT("Mérföldkövek[@[Humánerő]]"),0),"")</f>
        <v/>
      </c>
      <c r="U62" s="69" t="str" cm="1">
        <f t="array" aca="1" ref="U62" ca="1">IFERROR(IF(AND(INDIRECT("Mérföldkövek[@Kezdés]")&lt;=U$3,U$3&lt;=INDIRECT("Mérföldkövek[@Befejezés]"),NETWORKDAYS(U$3,U$3,0)), INDIRECT("Mérföldkövek[@[Humánerő]]"),0),"")</f>
        <v/>
      </c>
      <c r="V62" s="69" t="str" cm="1">
        <f t="array" aca="1" ref="V62" ca="1">IFERROR(IF(AND(INDIRECT("Mérföldkövek[@Kezdés]")&lt;=V$3,V$3&lt;=INDIRECT("Mérföldkövek[@Befejezés]"),NETWORKDAYS(V$3,V$3,0)), INDIRECT("Mérföldkövek[@[Humánerő]]"),0),"")</f>
        <v/>
      </c>
      <c r="W62" s="69" t="str" cm="1">
        <f t="array" aca="1" ref="W62" ca="1">IFERROR(IF(AND(INDIRECT("Mérföldkövek[@Kezdés]")&lt;=W$3,W$3&lt;=INDIRECT("Mérföldkövek[@Befejezés]"),NETWORKDAYS(W$3,W$3,0)), INDIRECT("Mérföldkövek[@[Humánerő]]"),0),"")</f>
        <v/>
      </c>
      <c r="X62" s="69" t="str" cm="1">
        <f t="array" aca="1" ref="X62" ca="1">IFERROR(IF(AND(INDIRECT("Mérföldkövek[@Kezdés]")&lt;=X$3,X$3&lt;=INDIRECT("Mérföldkövek[@Befejezés]"),NETWORKDAYS(X$3,X$3,0)), INDIRECT("Mérföldkövek[@[Humánerő]]"),0),"")</f>
        <v/>
      </c>
      <c r="Y62" s="69" t="str" cm="1">
        <f t="array" aca="1" ref="Y62" ca="1">IFERROR(IF(AND(INDIRECT("Mérföldkövek[@Kezdés]")&lt;=Y$3,Y$3&lt;=INDIRECT("Mérföldkövek[@Befejezés]"),NETWORKDAYS(Y$3,Y$3,0)), INDIRECT("Mérföldkövek[@[Humánerő]]"),0),"")</f>
        <v/>
      </c>
      <c r="Z62" s="69" t="str" cm="1">
        <f t="array" aca="1" ref="Z62" ca="1">IFERROR(IF(AND(INDIRECT("Mérföldkövek[@Kezdés]")&lt;=Z$3,Z$3&lt;=INDIRECT("Mérföldkövek[@Befejezés]"),NETWORKDAYS(Z$3,Z$3,0)), INDIRECT("Mérföldkövek[@[Humánerő]]"),0),"")</f>
        <v/>
      </c>
      <c r="AA62" s="69" t="str" cm="1">
        <f t="array" aca="1" ref="AA62" ca="1">IFERROR(IF(AND(INDIRECT("Mérföldkövek[@Kezdés]")&lt;=AA$3,AA$3&lt;=INDIRECT("Mérföldkövek[@Befejezés]"),NETWORKDAYS(AA$3,AA$3,0)), INDIRECT("Mérföldkövek[@[Humánerő]]"),0),"")</f>
        <v/>
      </c>
      <c r="AB62" s="69" t="str" cm="1">
        <f t="array" aca="1" ref="AB62" ca="1">IFERROR(IF(AND(INDIRECT("Mérföldkövek[@Kezdés]")&lt;=AB$3,AB$3&lt;=INDIRECT("Mérföldkövek[@Befejezés]"),NETWORKDAYS(AB$3,AB$3,0)), INDIRECT("Mérföldkövek[@[Humánerő]]"),0),"")</f>
        <v/>
      </c>
      <c r="AC62" s="69" t="str" cm="1">
        <f t="array" aca="1" ref="AC62" ca="1">IFERROR(IF(AND(INDIRECT("Mérföldkövek[@Kezdés]")&lt;=AC$3,AC$3&lt;=INDIRECT("Mérföldkövek[@Befejezés]"),NETWORKDAYS(AC$3,AC$3,0)), INDIRECT("Mérföldkövek[@[Humánerő]]"),0),"")</f>
        <v/>
      </c>
      <c r="AD62" s="69" t="str" cm="1">
        <f t="array" aca="1" ref="AD62" ca="1">IFERROR(IF(AND(INDIRECT("Mérföldkövek[@Kezdés]")&lt;=AD$3,AD$3&lt;=INDIRECT("Mérföldkövek[@Befejezés]"),NETWORKDAYS(AD$3,AD$3,0)), INDIRECT("Mérföldkövek[@[Humánerő]]"),0),"")</f>
        <v/>
      </c>
      <c r="AE62" s="69" t="str" cm="1">
        <f t="array" aca="1" ref="AE62" ca="1">IFERROR(IF(AND(INDIRECT("Mérföldkövek[@Kezdés]")&lt;=AE$3,AE$3&lt;=INDIRECT("Mérföldkövek[@Befejezés]"),NETWORKDAYS(AE$3,AE$3,0)), INDIRECT("Mérföldkövek[@[Humánerő]]"),0),"")</f>
        <v/>
      </c>
      <c r="AF62" s="69" t="str" cm="1">
        <f t="array" aca="1" ref="AF62" ca="1">IFERROR(IF(AND(INDIRECT("Mérföldkövek[@Kezdés]")&lt;=AF$3,AF$3&lt;=INDIRECT("Mérföldkövek[@Befejezés]"),NETWORKDAYS(AF$3,AF$3,0)), INDIRECT("Mérföldkövek[@[Humánerő]]"),0),"")</f>
        <v/>
      </c>
      <c r="AG62" s="69" t="str" cm="1">
        <f t="array" aca="1" ref="AG62" ca="1">IFERROR(IF(AND(INDIRECT("Mérföldkövek[@Kezdés]")&lt;=AG$3,AG$3&lt;=INDIRECT("Mérföldkövek[@Befejezés]"),NETWORKDAYS(AG$3,AG$3,0)), INDIRECT("Mérföldkövek[@[Humánerő]]"),0),"")</f>
        <v/>
      </c>
      <c r="AH62" s="69" t="str" cm="1">
        <f t="array" aca="1" ref="AH62" ca="1">IFERROR(IF(AND(INDIRECT("Mérföldkövek[@Kezdés]")&lt;=AH$3,AH$3&lt;=INDIRECT("Mérföldkövek[@Befejezés]"),NETWORKDAYS(AH$3,AH$3,0)), INDIRECT("Mérföldkövek[@[Humánerő]]"),0),"")</f>
        <v/>
      </c>
      <c r="AI62" s="69" t="str" cm="1">
        <f t="array" aca="1" ref="AI62" ca="1">IFERROR(IF(AND(INDIRECT("Mérföldkövek[@Kezdés]")&lt;=AI$3,AI$3&lt;=INDIRECT("Mérföldkövek[@Befejezés]"),NETWORKDAYS(AI$3,AI$3,0)), INDIRECT("Mérföldkövek[@[Humánerő]]"),0),"")</f>
        <v/>
      </c>
      <c r="AJ62" s="69" t="str" cm="1">
        <f t="array" aca="1" ref="AJ62" ca="1">IFERROR(IF(AND(INDIRECT("Mérföldkövek[@Kezdés]")&lt;=AJ$3,AJ$3&lt;=INDIRECT("Mérföldkövek[@Befejezés]"),NETWORKDAYS(AJ$3,AJ$3,0)), INDIRECT("Mérföldkövek[@[Humánerő]]"),0),"")</f>
        <v/>
      </c>
      <c r="AK62" s="69" t="str" cm="1">
        <f t="array" aca="1" ref="AK62" ca="1">IFERROR(IF(AND(INDIRECT("Mérföldkövek[@Kezdés]")&lt;=AK$3,AK$3&lt;=INDIRECT("Mérföldkövek[@Befejezés]"),NETWORKDAYS(AK$3,AK$3,0)), INDIRECT("Mérföldkövek[@[Humánerő]]"),0),"")</f>
        <v/>
      </c>
      <c r="AL62" s="69" t="str" cm="1">
        <f t="array" aca="1" ref="AL62" ca="1">IFERROR(IF(AND(INDIRECT("Mérföldkövek[@Kezdés]")&lt;=AL$3,AL$3&lt;=INDIRECT("Mérföldkövek[@Befejezés]"),NETWORKDAYS(AL$3,AL$3,0)), INDIRECT("Mérföldkövek[@[Humánerő]]"),0),"")</f>
        <v/>
      </c>
      <c r="AM62" s="69" t="str" cm="1">
        <f t="array" aca="1" ref="AM62" ca="1">IFERROR(IF(AND(INDIRECT("Mérföldkövek[@Kezdés]")&lt;=AM$3,AM$3&lt;=INDIRECT("Mérföldkövek[@Befejezés]"),NETWORKDAYS(AM$3,AM$3,0)), INDIRECT("Mérföldkövek[@[Humánerő]]"),0),"")</f>
        <v/>
      </c>
      <c r="AN62" s="69" t="str" cm="1">
        <f t="array" aca="1" ref="AN62" ca="1">IFERROR(IF(AND(INDIRECT("Mérföldkövek[@Kezdés]")&lt;=AN$3,AN$3&lt;=INDIRECT("Mérföldkövek[@Befejezés]"),NETWORKDAYS(AN$3,AN$3,0)), INDIRECT("Mérföldkövek[@[Humánerő]]"),0),"")</f>
        <v/>
      </c>
      <c r="AO62" s="69" t="str" cm="1">
        <f t="array" aca="1" ref="AO62" ca="1">IFERROR(IF(AND(INDIRECT("Mérföldkövek[@Kezdés]")&lt;=AO$3,AO$3&lt;=INDIRECT("Mérföldkövek[@Befejezés]"),NETWORKDAYS(AO$3,AO$3,0)), INDIRECT("Mérföldkövek[@[Humánerő]]"),0),"")</f>
        <v/>
      </c>
      <c r="AP62" s="69" t="str" cm="1">
        <f t="array" aca="1" ref="AP62" ca="1">IFERROR(IF(AND(INDIRECT("Mérföldkövek[@Kezdés]")&lt;=AP$3,AP$3&lt;=INDIRECT("Mérföldkövek[@Befejezés]"),NETWORKDAYS(AP$3,AP$3,0)), INDIRECT("Mérföldkövek[@[Humánerő]]"),0),"")</f>
        <v/>
      </c>
      <c r="AQ62" s="69" t="str" cm="1">
        <f t="array" aca="1" ref="AQ62" ca="1">IFERROR(IF(AND(INDIRECT("Mérföldkövek[@Kezdés]")&lt;=AQ$3,AQ$3&lt;=INDIRECT("Mérföldkövek[@Befejezés]"),NETWORKDAYS(AQ$3,AQ$3,0)), INDIRECT("Mérföldkövek[@[Humánerő]]"),0),"")</f>
        <v/>
      </c>
      <c r="AR62" s="69" t="str" cm="1">
        <f t="array" aca="1" ref="AR62" ca="1">IFERROR(IF(AND(INDIRECT("Mérföldkövek[@Kezdés]")&lt;=AR$3,AR$3&lt;=INDIRECT("Mérföldkövek[@Befejezés]"),NETWORKDAYS(AR$3,AR$3,0)), INDIRECT("Mérföldkövek[@[Humánerő]]"),0),"")</f>
        <v/>
      </c>
      <c r="AS62" s="69" t="str" cm="1">
        <f t="array" aca="1" ref="AS62" ca="1">IFERROR(IF(AND(INDIRECT("Mérföldkövek[@Kezdés]")&lt;=AS$3,AS$3&lt;=INDIRECT("Mérföldkövek[@Befejezés]"),NETWORKDAYS(AS$3,AS$3,0)), INDIRECT("Mérföldkövek[@[Humánerő]]"),0),"")</f>
        <v/>
      </c>
      <c r="AT62" s="69" t="str" cm="1">
        <f t="array" aca="1" ref="AT62" ca="1">IFERROR(IF(AND(INDIRECT("Mérföldkövek[@Kezdés]")&lt;=AT$3,AT$3&lt;=INDIRECT("Mérföldkövek[@Befejezés]"),NETWORKDAYS(AT$3,AT$3,0)), INDIRECT("Mérföldkövek[@[Humánerő]]"),0),"")</f>
        <v/>
      </c>
      <c r="AU62" s="69" t="str" cm="1">
        <f t="array" aca="1" ref="AU62" ca="1">IFERROR(IF(AND(INDIRECT("Mérföldkövek[@Kezdés]")&lt;=AU$3,AU$3&lt;=INDIRECT("Mérföldkövek[@Befejezés]"),NETWORKDAYS(AU$3,AU$3,0)), INDIRECT("Mérföldkövek[@[Humánerő]]"),0),"")</f>
        <v/>
      </c>
      <c r="AV62" s="69" t="str" cm="1">
        <f t="array" aca="1" ref="AV62" ca="1">IFERROR(IF(AND(INDIRECT("Mérföldkövek[@Kezdés]")&lt;=AV$3,AV$3&lt;=INDIRECT("Mérföldkövek[@Befejezés]"),NETWORKDAYS(AV$3,AV$3,0)), INDIRECT("Mérföldkövek[@[Humánerő]]"),0),"")</f>
        <v/>
      </c>
      <c r="AW62" s="69" t="str" cm="1">
        <f t="array" aca="1" ref="AW62" ca="1">IFERROR(IF(AND(INDIRECT("Mérföldkövek[@Kezdés]")&lt;=AW$3,AW$3&lt;=INDIRECT("Mérföldkövek[@Befejezés]"),NETWORKDAYS(AW$3,AW$3,0)), INDIRECT("Mérföldkövek[@[Humánerő]]"),0),"")</f>
        <v/>
      </c>
      <c r="AX62" s="69" t="str" cm="1">
        <f t="array" aca="1" ref="AX62" ca="1">IFERROR(IF(AND(INDIRECT("Mérföldkövek[@Kezdés]")&lt;=AX$3,AX$3&lt;=INDIRECT("Mérföldkövek[@Befejezés]"),NETWORKDAYS(AX$3,AX$3,0)), INDIRECT("Mérföldkövek[@[Humánerő]]"),0),"")</f>
        <v/>
      </c>
      <c r="AY62" s="69" t="str" cm="1">
        <f t="array" aca="1" ref="AY62" ca="1">IFERROR(IF(AND(INDIRECT("Mérföldkövek[@Kezdés]")&lt;=AY$3,AY$3&lt;=INDIRECT("Mérföldkövek[@Befejezés]"),NETWORKDAYS(AY$3,AY$3,0)), INDIRECT("Mérföldkövek[@[Humánerő]]"),0),"")</f>
        <v/>
      </c>
      <c r="AZ62" s="69" t="str" cm="1">
        <f t="array" aca="1" ref="AZ62" ca="1">IFERROR(IF(AND(INDIRECT("Mérföldkövek[@Kezdés]")&lt;=AZ$3,AZ$3&lt;=INDIRECT("Mérföldkövek[@Befejezés]"),NETWORKDAYS(AZ$3,AZ$3,0)), INDIRECT("Mérföldkövek[@[Humánerő]]"),0),"")</f>
        <v/>
      </c>
      <c r="BA62" s="69" t="str" cm="1">
        <f t="array" aca="1" ref="BA62" ca="1">IFERROR(IF(AND(INDIRECT("Mérföldkövek[@Kezdés]")&lt;=BA$3,BA$3&lt;=INDIRECT("Mérföldkövek[@Befejezés]"),NETWORKDAYS(BA$3,BA$3,0)), INDIRECT("Mérföldkövek[@[Humánerő]]"),0),"")</f>
        <v/>
      </c>
    </row>
    <row r="63" spans="1:53" x14ac:dyDescent="0.3">
      <c r="A63" s="78" t="str">
        <f>IFERROR(Mérföldkövek[[#This Row],[Feladat ID]],"")</f>
        <v>-</v>
      </c>
      <c r="B63" s="70" t="str">
        <f>IFERROR(Mérföldkövek[[#This Row],[Feladat leírás]],"")</f>
        <v/>
      </c>
      <c r="C63" s="71" t="str">
        <f ca="1">IFERROR(Mérföldkövek[[#This Row],[Kezdés]],"")</f>
        <v/>
      </c>
      <c r="D63" s="71" t="str">
        <f ca="1">IFERROR(Mérföldkövek[[#This Row],[Befejezés]],"")</f>
        <v/>
      </c>
      <c r="E63" s="70" t="str">
        <f>IFERROR(Mérföldkövek[[#This Row],[Kockázat]],"")</f>
        <v/>
      </c>
      <c r="F63" s="70" t="str">
        <f>IFERROR(Mérföldkövek[[#This Row],[Részleg 02]],"")</f>
        <v/>
      </c>
      <c r="G63" s="70" t="str">
        <f>IFERROR(Mérföldkövek[[#This Row],[Részleg 01]],"")</f>
        <v/>
      </c>
      <c r="H63" s="82" t="str">
        <f>IFERROR(Mérföldkövek[[#This Row],[Volumen]],"")</f>
        <v/>
      </c>
      <c r="I63" s="70" t="str">
        <f>IFERROR(Mérföldkövek[[#This Row],[Humánerő]],"")</f>
        <v/>
      </c>
      <c r="J63" s="80" t="str">
        <f>IFERROR(Mérföldkövek[[#This Row],[Egység idő]],"")</f>
        <v/>
      </c>
      <c r="K63" s="80">
        <f>IFERROR(Mérföldkövek[[#This Row],[Tervezett Munkaidő]],"")</f>
        <v>0</v>
      </c>
      <c r="L63" s="69" t="str" cm="1">
        <f t="array" aca="1" ref="L63" ca="1">IFERROR(IF(AND(INDIRECT("Mérföldkövek[@Kezdés]")&lt;=L$3,L$3&lt;=INDIRECT("Mérföldkövek[@Befejezés]"),NETWORKDAYS(L$3,L$3,0)), INDIRECT("Mérföldkövek[@[Humánerő]]"),0),"")</f>
        <v/>
      </c>
      <c r="M63" s="69" t="str" cm="1">
        <f t="array" aca="1" ref="M63" ca="1">IFERROR(IF(AND(INDIRECT("Mérföldkövek[@Kezdés]")&lt;=M$3,M$3&lt;=INDIRECT("Mérföldkövek[@Befejezés]"),NETWORKDAYS(M$3,M$3,0)), INDIRECT("Mérföldkövek[@[Humánerő]]"),0),"")</f>
        <v/>
      </c>
      <c r="N63" s="69" t="str" cm="1">
        <f t="array" aca="1" ref="N63" ca="1">IFERROR(IF(AND(INDIRECT("Mérföldkövek[@Kezdés]")&lt;=N$3,N$3&lt;=INDIRECT("Mérföldkövek[@Befejezés]"),NETWORKDAYS(N$3,N$3,0)), INDIRECT("Mérföldkövek[@[Humánerő]]"),0),"")</f>
        <v/>
      </c>
      <c r="O63" s="69" t="str" cm="1">
        <f t="array" aca="1" ref="O63" ca="1">IFERROR(IF(AND(INDIRECT("Mérföldkövek[@Kezdés]")&lt;=O$3,O$3&lt;=INDIRECT("Mérföldkövek[@Befejezés]"),NETWORKDAYS(O$3,O$3,0)), INDIRECT("Mérföldkövek[@[Humánerő]]"),0),"")</f>
        <v/>
      </c>
      <c r="P63" s="69" t="str" cm="1">
        <f t="array" aca="1" ref="P63" ca="1">IFERROR(IF(AND(INDIRECT("Mérföldkövek[@Kezdés]")&lt;=P$3,P$3&lt;=INDIRECT("Mérföldkövek[@Befejezés]"),NETWORKDAYS(P$3,P$3,0)), INDIRECT("Mérföldkövek[@[Humánerő]]"),0),"")</f>
        <v/>
      </c>
      <c r="Q63" s="69" t="str" cm="1">
        <f t="array" aca="1" ref="Q63" ca="1">IFERROR(IF(AND(INDIRECT("Mérföldkövek[@Kezdés]")&lt;=Q$3,Q$3&lt;=INDIRECT("Mérföldkövek[@Befejezés]"),NETWORKDAYS(Q$3,Q$3,0)), INDIRECT("Mérföldkövek[@[Humánerő]]"),0),"")</f>
        <v/>
      </c>
      <c r="R63" s="69" t="str" cm="1">
        <f t="array" aca="1" ref="R63" ca="1">IFERROR(IF(AND(INDIRECT("Mérföldkövek[@Kezdés]")&lt;=R$3,R$3&lt;=INDIRECT("Mérföldkövek[@Befejezés]"),NETWORKDAYS(R$3,R$3,0)), INDIRECT("Mérföldkövek[@[Humánerő]]"),0),"")</f>
        <v/>
      </c>
      <c r="S63" s="69" t="str" cm="1">
        <f t="array" aca="1" ref="S63" ca="1">IFERROR(IF(AND(INDIRECT("Mérföldkövek[@Kezdés]")&lt;=S$3,S$3&lt;=INDIRECT("Mérföldkövek[@Befejezés]"),NETWORKDAYS(S$3,S$3,0)), INDIRECT("Mérföldkövek[@[Humánerő]]"),0),"")</f>
        <v/>
      </c>
      <c r="T63" s="69" t="str" cm="1">
        <f t="array" aca="1" ref="T63" ca="1">IFERROR(IF(AND(INDIRECT("Mérföldkövek[@Kezdés]")&lt;=T$3,T$3&lt;=INDIRECT("Mérföldkövek[@Befejezés]"),NETWORKDAYS(T$3,T$3,0)), INDIRECT("Mérföldkövek[@[Humánerő]]"),0),"")</f>
        <v/>
      </c>
      <c r="U63" s="69" t="str" cm="1">
        <f t="array" aca="1" ref="U63" ca="1">IFERROR(IF(AND(INDIRECT("Mérföldkövek[@Kezdés]")&lt;=U$3,U$3&lt;=INDIRECT("Mérföldkövek[@Befejezés]"),NETWORKDAYS(U$3,U$3,0)), INDIRECT("Mérföldkövek[@[Humánerő]]"),0),"")</f>
        <v/>
      </c>
      <c r="V63" s="69" t="str" cm="1">
        <f t="array" aca="1" ref="V63" ca="1">IFERROR(IF(AND(INDIRECT("Mérföldkövek[@Kezdés]")&lt;=V$3,V$3&lt;=INDIRECT("Mérföldkövek[@Befejezés]"),NETWORKDAYS(V$3,V$3,0)), INDIRECT("Mérföldkövek[@[Humánerő]]"),0),"")</f>
        <v/>
      </c>
      <c r="W63" s="69" t="str" cm="1">
        <f t="array" aca="1" ref="W63" ca="1">IFERROR(IF(AND(INDIRECT("Mérföldkövek[@Kezdés]")&lt;=W$3,W$3&lt;=INDIRECT("Mérföldkövek[@Befejezés]"),NETWORKDAYS(W$3,W$3,0)), INDIRECT("Mérföldkövek[@[Humánerő]]"),0),"")</f>
        <v/>
      </c>
      <c r="X63" s="69" t="str" cm="1">
        <f t="array" aca="1" ref="X63" ca="1">IFERROR(IF(AND(INDIRECT("Mérföldkövek[@Kezdés]")&lt;=X$3,X$3&lt;=INDIRECT("Mérföldkövek[@Befejezés]"),NETWORKDAYS(X$3,X$3,0)), INDIRECT("Mérföldkövek[@[Humánerő]]"),0),"")</f>
        <v/>
      </c>
      <c r="Y63" s="69" t="str" cm="1">
        <f t="array" aca="1" ref="Y63" ca="1">IFERROR(IF(AND(INDIRECT("Mérföldkövek[@Kezdés]")&lt;=Y$3,Y$3&lt;=INDIRECT("Mérföldkövek[@Befejezés]"),NETWORKDAYS(Y$3,Y$3,0)), INDIRECT("Mérföldkövek[@[Humánerő]]"),0),"")</f>
        <v/>
      </c>
      <c r="Z63" s="69" t="str" cm="1">
        <f t="array" aca="1" ref="Z63" ca="1">IFERROR(IF(AND(INDIRECT("Mérföldkövek[@Kezdés]")&lt;=Z$3,Z$3&lt;=INDIRECT("Mérföldkövek[@Befejezés]"),NETWORKDAYS(Z$3,Z$3,0)), INDIRECT("Mérföldkövek[@[Humánerő]]"),0),"")</f>
        <v/>
      </c>
      <c r="AA63" s="69" t="str" cm="1">
        <f t="array" aca="1" ref="AA63" ca="1">IFERROR(IF(AND(INDIRECT("Mérföldkövek[@Kezdés]")&lt;=AA$3,AA$3&lt;=INDIRECT("Mérföldkövek[@Befejezés]"),NETWORKDAYS(AA$3,AA$3,0)), INDIRECT("Mérföldkövek[@[Humánerő]]"),0),"")</f>
        <v/>
      </c>
      <c r="AB63" s="69" t="str" cm="1">
        <f t="array" aca="1" ref="AB63" ca="1">IFERROR(IF(AND(INDIRECT("Mérföldkövek[@Kezdés]")&lt;=AB$3,AB$3&lt;=INDIRECT("Mérföldkövek[@Befejezés]"),NETWORKDAYS(AB$3,AB$3,0)), INDIRECT("Mérföldkövek[@[Humánerő]]"),0),"")</f>
        <v/>
      </c>
      <c r="AC63" s="69" t="str" cm="1">
        <f t="array" aca="1" ref="AC63" ca="1">IFERROR(IF(AND(INDIRECT("Mérföldkövek[@Kezdés]")&lt;=AC$3,AC$3&lt;=INDIRECT("Mérföldkövek[@Befejezés]"),NETWORKDAYS(AC$3,AC$3,0)), INDIRECT("Mérföldkövek[@[Humánerő]]"),0),"")</f>
        <v/>
      </c>
      <c r="AD63" s="69" t="str" cm="1">
        <f t="array" aca="1" ref="AD63" ca="1">IFERROR(IF(AND(INDIRECT("Mérföldkövek[@Kezdés]")&lt;=AD$3,AD$3&lt;=INDIRECT("Mérföldkövek[@Befejezés]"),NETWORKDAYS(AD$3,AD$3,0)), INDIRECT("Mérföldkövek[@[Humánerő]]"),0),"")</f>
        <v/>
      </c>
      <c r="AE63" s="69" t="str" cm="1">
        <f t="array" aca="1" ref="AE63" ca="1">IFERROR(IF(AND(INDIRECT("Mérföldkövek[@Kezdés]")&lt;=AE$3,AE$3&lt;=INDIRECT("Mérföldkövek[@Befejezés]"),NETWORKDAYS(AE$3,AE$3,0)), INDIRECT("Mérföldkövek[@[Humánerő]]"),0),"")</f>
        <v/>
      </c>
      <c r="AF63" s="69" t="str" cm="1">
        <f t="array" aca="1" ref="AF63" ca="1">IFERROR(IF(AND(INDIRECT("Mérföldkövek[@Kezdés]")&lt;=AF$3,AF$3&lt;=INDIRECT("Mérföldkövek[@Befejezés]"),NETWORKDAYS(AF$3,AF$3,0)), INDIRECT("Mérföldkövek[@[Humánerő]]"),0),"")</f>
        <v/>
      </c>
      <c r="AG63" s="69" t="str" cm="1">
        <f t="array" aca="1" ref="AG63" ca="1">IFERROR(IF(AND(INDIRECT("Mérföldkövek[@Kezdés]")&lt;=AG$3,AG$3&lt;=INDIRECT("Mérföldkövek[@Befejezés]"),NETWORKDAYS(AG$3,AG$3,0)), INDIRECT("Mérföldkövek[@[Humánerő]]"),0),"")</f>
        <v/>
      </c>
      <c r="AH63" s="69" t="str" cm="1">
        <f t="array" aca="1" ref="AH63" ca="1">IFERROR(IF(AND(INDIRECT("Mérföldkövek[@Kezdés]")&lt;=AH$3,AH$3&lt;=INDIRECT("Mérföldkövek[@Befejezés]"),NETWORKDAYS(AH$3,AH$3,0)), INDIRECT("Mérföldkövek[@[Humánerő]]"),0),"")</f>
        <v/>
      </c>
      <c r="AI63" s="69" t="str" cm="1">
        <f t="array" aca="1" ref="AI63" ca="1">IFERROR(IF(AND(INDIRECT("Mérföldkövek[@Kezdés]")&lt;=AI$3,AI$3&lt;=INDIRECT("Mérföldkövek[@Befejezés]"),NETWORKDAYS(AI$3,AI$3,0)), INDIRECT("Mérföldkövek[@[Humánerő]]"),0),"")</f>
        <v/>
      </c>
      <c r="AJ63" s="69" t="str" cm="1">
        <f t="array" aca="1" ref="AJ63" ca="1">IFERROR(IF(AND(INDIRECT("Mérföldkövek[@Kezdés]")&lt;=AJ$3,AJ$3&lt;=INDIRECT("Mérföldkövek[@Befejezés]"),NETWORKDAYS(AJ$3,AJ$3,0)), INDIRECT("Mérföldkövek[@[Humánerő]]"),0),"")</f>
        <v/>
      </c>
      <c r="AK63" s="69" t="str" cm="1">
        <f t="array" aca="1" ref="AK63" ca="1">IFERROR(IF(AND(INDIRECT("Mérföldkövek[@Kezdés]")&lt;=AK$3,AK$3&lt;=INDIRECT("Mérföldkövek[@Befejezés]"),NETWORKDAYS(AK$3,AK$3,0)), INDIRECT("Mérföldkövek[@[Humánerő]]"),0),"")</f>
        <v/>
      </c>
      <c r="AL63" s="69" t="str" cm="1">
        <f t="array" aca="1" ref="AL63" ca="1">IFERROR(IF(AND(INDIRECT("Mérföldkövek[@Kezdés]")&lt;=AL$3,AL$3&lt;=INDIRECT("Mérföldkövek[@Befejezés]"),NETWORKDAYS(AL$3,AL$3,0)), INDIRECT("Mérföldkövek[@[Humánerő]]"),0),"")</f>
        <v/>
      </c>
      <c r="AM63" s="69" t="str" cm="1">
        <f t="array" aca="1" ref="AM63" ca="1">IFERROR(IF(AND(INDIRECT("Mérföldkövek[@Kezdés]")&lt;=AM$3,AM$3&lt;=INDIRECT("Mérföldkövek[@Befejezés]"),NETWORKDAYS(AM$3,AM$3,0)), INDIRECT("Mérföldkövek[@[Humánerő]]"),0),"")</f>
        <v/>
      </c>
      <c r="AN63" s="69" t="str" cm="1">
        <f t="array" aca="1" ref="AN63" ca="1">IFERROR(IF(AND(INDIRECT("Mérföldkövek[@Kezdés]")&lt;=AN$3,AN$3&lt;=INDIRECT("Mérföldkövek[@Befejezés]"),NETWORKDAYS(AN$3,AN$3,0)), INDIRECT("Mérföldkövek[@[Humánerő]]"),0),"")</f>
        <v/>
      </c>
      <c r="AO63" s="69" t="str" cm="1">
        <f t="array" aca="1" ref="AO63" ca="1">IFERROR(IF(AND(INDIRECT("Mérföldkövek[@Kezdés]")&lt;=AO$3,AO$3&lt;=INDIRECT("Mérföldkövek[@Befejezés]"),NETWORKDAYS(AO$3,AO$3,0)), INDIRECT("Mérföldkövek[@[Humánerő]]"),0),"")</f>
        <v/>
      </c>
      <c r="AP63" s="69" t="str" cm="1">
        <f t="array" aca="1" ref="AP63" ca="1">IFERROR(IF(AND(INDIRECT("Mérföldkövek[@Kezdés]")&lt;=AP$3,AP$3&lt;=INDIRECT("Mérföldkövek[@Befejezés]"),NETWORKDAYS(AP$3,AP$3,0)), INDIRECT("Mérföldkövek[@[Humánerő]]"),0),"")</f>
        <v/>
      </c>
      <c r="AQ63" s="69" t="str" cm="1">
        <f t="array" aca="1" ref="AQ63" ca="1">IFERROR(IF(AND(INDIRECT("Mérföldkövek[@Kezdés]")&lt;=AQ$3,AQ$3&lt;=INDIRECT("Mérföldkövek[@Befejezés]"),NETWORKDAYS(AQ$3,AQ$3,0)), INDIRECT("Mérföldkövek[@[Humánerő]]"),0),"")</f>
        <v/>
      </c>
      <c r="AR63" s="69" t="str" cm="1">
        <f t="array" aca="1" ref="AR63" ca="1">IFERROR(IF(AND(INDIRECT("Mérföldkövek[@Kezdés]")&lt;=AR$3,AR$3&lt;=INDIRECT("Mérföldkövek[@Befejezés]"),NETWORKDAYS(AR$3,AR$3,0)), INDIRECT("Mérföldkövek[@[Humánerő]]"),0),"")</f>
        <v/>
      </c>
      <c r="AS63" s="69" t="str" cm="1">
        <f t="array" aca="1" ref="AS63" ca="1">IFERROR(IF(AND(INDIRECT("Mérföldkövek[@Kezdés]")&lt;=AS$3,AS$3&lt;=INDIRECT("Mérföldkövek[@Befejezés]"),NETWORKDAYS(AS$3,AS$3,0)), INDIRECT("Mérföldkövek[@[Humánerő]]"),0),"")</f>
        <v/>
      </c>
      <c r="AT63" s="69" t="str" cm="1">
        <f t="array" aca="1" ref="AT63" ca="1">IFERROR(IF(AND(INDIRECT("Mérföldkövek[@Kezdés]")&lt;=AT$3,AT$3&lt;=INDIRECT("Mérföldkövek[@Befejezés]"),NETWORKDAYS(AT$3,AT$3,0)), INDIRECT("Mérföldkövek[@[Humánerő]]"),0),"")</f>
        <v/>
      </c>
      <c r="AU63" s="69" t="str" cm="1">
        <f t="array" aca="1" ref="AU63" ca="1">IFERROR(IF(AND(INDIRECT("Mérföldkövek[@Kezdés]")&lt;=AU$3,AU$3&lt;=INDIRECT("Mérföldkövek[@Befejezés]"),NETWORKDAYS(AU$3,AU$3,0)), INDIRECT("Mérföldkövek[@[Humánerő]]"),0),"")</f>
        <v/>
      </c>
      <c r="AV63" s="69" t="str" cm="1">
        <f t="array" aca="1" ref="AV63" ca="1">IFERROR(IF(AND(INDIRECT("Mérföldkövek[@Kezdés]")&lt;=AV$3,AV$3&lt;=INDIRECT("Mérföldkövek[@Befejezés]"),NETWORKDAYS(AV$3,AV$3,0)), INDIRECT("Mérföldkövek[@[Humánerő]]"),0),"")</f>
        <v/>
      </c>
      <c r="AW63" s="69" t="str" cm="1">
        <f t="array" aca="1" ref="AW63" ca="1">IFERROR(IF(AND(INDIRECT("Mérföldkövek[@Kezdés]")&lt;=AW$3,AW$3&lt;=INDIRECT("Mérföldkövek[@Befejezés]"),NETWORKDAYS(AW$3,AW$3,0)), INDIRECT("Mérföldkövek[@[Humánerő]]"),0),"")</f>
        <v/>
      </c>
      <c r="AX63" s="69" t="str" cm="1">
        <f t="array" aca="1" ref="AX63" ca="1">IFERROR(IF(AND(INDIRECT("Mérföldkövek[@Kezdés]")&lt;=AX$3,AX$3&lt;=INDIRECT("Mérföldkövek[@Befejezés]"),NETWORKDAYS(AX$3,AX$3,0)), INDIRECT("Mérföldkövek[@[Humánerő]]"),0),"")</f>
        <v/>
      </c>
      <c r="AY63" s="69" t="str" cm="1">
        <f t="array" aca="1" ref="AY63" ca="1">IFERROR(IF(AND(INDIRECT("Mérföldkövek[@Kezdés]")&lt;=AY$3,AY$3&lt;=INDIRECT("Mérföldkövek[@Befejezés]"),NETWORKDAYS(AY$3,AY$3,0)), INDIRECT("Mérföldkövek[@[Humánerő]]"),0),"")</f>
        <v/>
      </c>
      <c r="AZ63" s="69" t="str" cm="1">
        <f t="array" aca="1" ref="AZ63" ca="1">IFERROR(IF(AND(INDIRECT("Mérföldkövek[@Kezdés]")&lt;=AZ$3,AZ$3&lt;=INDIRECT("Mérföldkövek[@Befejezés]"),NETWORKDAYS(AZ$3,AZ$3,0)), INDIRECT("Mérföldkövek[@[Humánerő]]"),0),"")</f>
        <v/>
      </c>
      <c r="BA63" s="69" t="str" cm="1">
        <f t="array" aca="1" ref="BA63" ca="1">IFERROR(IF(AND(INDIRECT("Mérföldkövek[@Kezdés]")&lt;=BA$3,BA$3&lt;=INDIRECT("Mérföldkövek[@Befejezés]"),NETWORKDAYS(BA$3,BA$3,0)), INDIRECT("Mérföldkövek[@[Humánerő]]"),0),"")</f>
        <v/>
      </c>
    </row>
    <row r="64" spans="1:53" x14ac:dyDescent="0.3">
      <c r="A64" s="78" t="str">
        <f>IFERROR(Mérföldkövek[[#This Row],[Feladat ID]],"")</f>
        <v>-</v>
      </c>
      <c r="B64" s="70" t="str">
        <f>IFERROR(Mérföldkövek[[#This Row],[Feladat leírás]],"")</f>
        <v/>
      </c>
      <c r="C64" s="71" t="str">
        <f ca="1">IFERROR(Mérföldkövek[[#This Row],[Kezdés]],"")</f>
        <v/>
      </c>
      <c r="D64" s="71" t="str">
        <f ca="1">IFERROR(Mérföldkövek[[#This Row],[Befejezés]],"")</f>
        <v/>
      </c>
      <c r="E64" s="70" t="str">
        <f>IFERROR(Mérföldkövek[[#This Row],[Kockázat]],"")</f>
        <v/>
      </c>
      <c r="F64" s="70" t="str">
        <f>IFERROR(Mérföldkövek[[#This Row],[Részleg 02]],"")</f>
        <v/>
      </c>
      <c r="G64" s="70" t="str">
        <f>IFERROR(Mérföldkövek[[#This Row],[Részleg 01]],"")</f>
        <v/>
      </c>
      <c r="H64" s="82" t="str">
        <f>IFERROR(Mérföldkövek[[#This Row],[Volumen]],"")</f>
        <v/>
      </c>
      <c r="I64" s="70" t="str">
        <f>IFERROR(Mérföldkövek[[#This Row],[Humánerő]],"")</f>
        <v/>
      </c>
      <c r="J64" s="80" t="str">
        <f>IFERROR(Mérföldkövek[[#This Row],[Egység idő]],"")</f>
        <v/>
      </c>
      <c r="K64" s="80">
        <f>IFERROR(Mérföldkövek[[#This Row],[Tervezett Munkaidő]],"")</f>
        <v>0</v>
      </c>
      <c r="L64" s="69" t="str" cm="1">
        <f t="array" aca="1" ref="L64" ca="1">IFERROR(IF(AND(INDIRECT("Mérföldkövek[@Kezdés]")&lt;=L$3,L$3&lt;=INDIRECT("Mérföldkövek[@Befejezés]"),NETWORKDAYS(L$3,L$3,0)), INDIRECT("Mérföldkövek[@[Humánerő]]"),0),"")</f>
        <v/>
      </c>
      <c r="M64" s="69" t="str" cm="1">
        <f t="array" aca="1" ref="M64" ca="1">IFERROR(IF(AND(INDIRECT("Mérföldkövek[@Kezdés]")&lt;=M$3,M$3&lt;=INDIRECT("Mérföldkövek[@Befejezés]"),NETWORKDAYS(M$3,M$3,0)), INDIRECT("Mérföldkövek[@[Humánerő]]"),0),"")</f>
        <v/>
      </c>
      <c r="N64" s="69" t="str" cm="1">
        <f t="array" aca="1" ref="N64" ca="1">IFERROR(IF(AND(INDIRECT("Mérföldkövek[@Kezdés]")&lt;=N$3,N$3&lt;=INDIRECT("Mérföldkövek[@Befejezés]"),NETWORKDAYS(N$3,N$3,0)), INDIRECT("Mérföldkövek[@[Humánerő]]"),0),"")</f>
        <v/>
      </c>
      <c r="O64" s="69" t="str" cm="1">
        <f t="array" aca="1" ref="O64" ca="1">IFERROR(IF(AND(INDIRECT("Mérföldkövek[@Kezdés]")&lt;=O$3,O$3&lt;=INDIRECT("Mérföldkövek[@Befejezés]"),NETWORKDAYS(O$3,O$3,0)), INDIRECT("Mérföldkövek[@[Humánerő]]"),0),"")</f>
        <v/>
      </c>
      <c r="P64" s="69" t="str" cm="1">
        <f t="array" aca="1" ref="P64" ca="1">IFERROR(IF(AND(INDIRECT("Mérföldkövek[@Kezdés]")&lt;=P$3,P$3&lt;=INDIRECT("Mérföldkövek[@Befejezés]"),NETWORKDAYS(P$3,P$3,0)), INDIRECT("Mérföldkövek[@[Humánerő]]"),0),"")</f>
        <v/>
      </c>
      <c r="Q64" s="69" t="str" cm="1">
        <f t="array" aca="1" ref="Q64" ca="1">IFERROR(IF(AND(INDIRECT("Mérföldkövek[@Kezdés]")&lt;=Q$3,Q$3&lt;=INDIRECT("Mérföldkövek[@Befejezés]"),NETWORKDAYS(Q$3,Q$3,0)), INDIRECT("Mérföldkövek[@[Humánerő]]"),0),"")</f>
        <v/>
      </c>
      <c r="R64" s="69" t="str" cm="1">
        <f t="array" aca="1" ref="R64" ca="1">IFERROR(IF(AND(INDIRECT("Mérföldkövek[@Kezdés]")&lt;=R$3,R$3&lt;=INDIRECT("Mérföldkövek[@Befejezés]"),NETWORKDAYS(R$3,R$3,0)), INDIRECT("Mérföldkövek[@[Humánerő]]"),0),"")</f>
        <v/>
      </c>
      <c r="S64" s="69" t="str" cm="1">
        <f t="array" aca="1" ref="S64" ca="1">IFERROR(IF(AND(INDIRECT("Mérföldkövek[@Kezdés]")&lt;=S$3,S$3&lt;=INDIRECT("Mérföldkövek[@Befejezés]"),NETWORKDAYS(S$3,S$3,0)), INDIRECT("Mérföldkövek[@[Humánerő]]"),0),"")</f>
        <v/>
      </c>
      <c r="T64" s="69" t="str" cm="1">
        <f t="array" aca="1" ref="T64" ca="1">IFERROR(IF(AND(INDIRECT("Mérföldkövek[@Kezdés]")&lt;=T$3,T$3&lt;=INDIRECT("Mérföldkövek[@Befejezés]"),NETWORKDAYS(T$3,T$3,0)), INDIRECT("Mérföldkövek[@[Humánerő]]"),0),"")</f>
        <v/>
      </c>
      <c r="U64" s="69" t="str" cm="1">
        <f t="array" aca="1" ref="U64" ca="1">IFERROR(IF(AND(INDIRECT("Mérföldkövek[@Kezdés]")&lt;=U$3,U$3&lt;=INDIRECT("Mérföldkövek[@Befejezés]"),NETWORKDAYS(U$3,U$3,0)), INDIRECT("Mérföldkövek[@[Humánerő]]"),0),"")</f>
        <v/>
      </c>
      <c r="V64" s="69" t="str" cm="1">
        <f t="array" aca="1" ref="V64" ca="1">IFERROR(IF(AND(INDIRECT("Mérföldkövek[@Kezdés]")&lt;=V$3,V$3&lt;=INDIRECT("Mérföldkövek[@Befejezés]"),NETWORKDAYS(V$3,V$3,0)), INDIRECT("Mérföldkövek[@[Humánerő]]"),0),"")</f>
        <v/>
      </c>
      <c r="W64" s="69" t="str" cm="1">
        <f t="array" aca="1" ref="W64" ca="1">IFERROR(IF(AND(INDIRECT("Mérföldkövek[@Kezdés]")&lt;=W$3,W$3&lt;=INDIRECT("Mérföldkövek[@Befejezés]"),NETWORKDAYS(W$3,W$3,0)), INDIRECT("Mérföldkövek[@[Humánerő]]"),0),"")</f>
        <v/>
      </c>
      <c r="X64" s="69" t="str" cm="1">
        <f t="array" aca="1" ref="X64" ca="1">IFERROR(IF(AND(INDIRECT("Mérföldkövek[@Kezdés]")&lt;=X$3,X$3&lt;=INDIRECT("Mérföldkövek[@Befejezés]"),NETWORKDAYS(X$3,X$3,0)), INDIRECT("Mérföldkövek[@[Humánerő]]"),0),"")</f>
        <v/>
      </c>
      <c r="Y64" s="69" t="str" cm="1">
        <f t="array" aca="1" ref="Y64" ca="1">IFERROR(IF(AND(INDIRECT("Mérföldkövek[@Kezdés]")&lt;=Y$3,Y$3&lt;=INDIRECT("Mérföldkövek[@Befejezés]"),NETWORKDAYS(Y$3,Y$3,0)), INDIRECT("Mérföldkövek[@[Humánerő]]"),0),"")</f>
        <v/>
      </c>
      <c r="Z64" s="69" t="str" cm="1">
        <f t="array" aca="1" ref="Z64" ca="1">IFERROR(IF(AND(INDIRECT("Mérföldkövek[@Kezdés]")&lt;=Z$3,Z$3&lt;=INDIRECT("Mérföldkövek[@Befejezés]"),NETWORKDAYS(Z$3,Z$3,0)), INDIRECT("Mérföldkövek[@[Humánerő]]"),0),"")</f>
        <v/>
      </c>
      <c r="AA64" s="69" t="str" cm="1">
        <f t="array" aca="1" ref="AA64" ca="1">IFERROR(IF(AND(INDIRECT("Mérföldkövek[@Kezdés]")&lt;=AA$3,AA$3&lt;=INDIRECT("Mérföldkövek[@Befejezés]"),NETWORKDAYS(AA$3,AA$3,0)), INDIRECT("Mérföldkövek[@[Humánerő]]"),0),"")</f>
        <v/>
      </c>
      <c r="AB64" s="69" t="str" cm="1">
        <f t="array" aca="1" ref="AB64" ca="1">IFERROR(IF(AND(INDIRECT("Mérföldkövek[@Kezdés]")&lt;=AB$3,AB$3&lt;=INDIRECT("Mérföldkövek[@Befejezés]"),NETWORKDAYS(AB$3,AB$3,0)), INDIRECT("Mérföldkövek[@[Humánerő]]"),0),"")</f>
        <v/>
      </c>
      <c r="AC64" s="69" t="str" cm="1">
        <f t="array" aca="1" ref="AC64" ca="1">IFERROR(IF(AND(INDIRECT("Mérföldkövek[@Kezdés]")&lt;=AC$3,AC$3&lt;=INDIRECT("Mérföldkövek[@Befejezés]"),NETWORKDAYS(AC$3,AC$3,0)), INDIRECT("Mérföldkövek[@[Humánerő]]"),0),"")</f>
        <v/>
      </c>
      <c r="AD64" s="69" t="str" cm="1">
        <f t="array" aca="1" ref="AD64" ca="1">IFERROR(IF(AND(INDIRECT("Mérföldkövek[@Kezdés]")&lt;=AD$3,AD$3&lt;=INDIRECT("Mérföldkövek[@Befejezés]"),NETWORKDAYS(AD$3,AD$3,0)), INDIRECT("Mérföldkövek[@[Humánerő]]"),0),"")</f>
        <v/>
      </c>
      <c r="AE64" s="69" t="str" cm="1">
        <f t="array" aca="1" ref="AE64" ca="1">IFERROR(IF(AND(INDIRECT("Mérföldkövek[@Kezdés]")&lt;=AE$3,AE$3&lt;=INDIRECT("Mérföldkövek[@Befejezés]"),NETWORKDAYS(AE$3,AE$3,0)), INDIRECT("Mérföldkövek[@[Humánerő]]"),0),"")</f>
        <v/>
      </c>
      <c r="AF64" s="69" t="str" cm="1">
        <f t="array" aca="1" ref="AF64" ca="1">IFERROR(IF(AND(INDIRECT("Mérföldkövek[@Kezdés]")&lt;=AF$3,AF$3&lt;=INDIRECT("Mérföldkövek[@Befejezés]"),NETWORKDAYS(AF$3,AF$3,0)), INDIRECT("Mérföldkövek[@[Humánerő]]"),0),"")</f>
        <v/>
      </c>
      <c r="AG64" s="69" t="str" cm="1">
        <f t="array" aca="1" ref="AG64" ca="1">IFERROR(IF(AND(INDIRECT("Mérföldkövek[@Kezdés]")&lt;=AG$3,AG$3&lt;=INDIRECT("Mérföldkövek[@Befejezés]"),NETWORKDAYS(AG$3,AG$3,0)), INDIRECT("Mérföldkövek[@[Humánerő]]"),0),"")</f>
        <v/>
      </c>
      <c r="AH64" s="69" t="str" cm="1">
        <f t="array" aca="1" ref="AH64" ca="1">IFERROR(IF(AND(INDIRECT("Mérföldkövek[@Kezdés]")&lt;=AH$3,AH$3&lt;=INDIRECT("Mérföldkövek[@Befejezés]"),NETWORKDAYS(AH$3,AH$3,0)), INDIRECT("Mérföldkövek[@[Humánerő]]"),0),"")</f>
        <v/>
      </c>
      <c r="AI64" s="69" t="str" cm="1">
        <f t="array" aca="1" ref="AI64" ca="1">IFERROR(IF(AND(INDIRECT("Mérföldkövek[@Kezdés]")&lt;=AI$3,AI$3&lt;=INDIRECT("Mérföldkövek[@Befejezés]"),NETWORKDAYS(AI$3,AI$3,0)), INDIRECT("Mérföldkövek[@[Humánerő]]"),0),"")</f>
        <v/>
      </c>
      <c r="AJ64" s="69" t="str" cm="1">
        <f t="array" aca="1" ref="AJ64" ca="1">IFERROR(IF(AND(INDIRECT("Mérföldkövek[@Kezdés]")&lt;=AJ$3,AJ$3&lt;=INDIRECT("Mérföldkövek[@Befejezés]"),NETWORKDAYS(AJ$3,AJ$3,0)), INDIRECT("Mérföldkövek[@[Humánerő]]"),0),"")</f>
        <v/>
      </c>
      <c r="AK64" s="69" t="str" cm="1">
        <f t="array" aca="1" ref="AK64" ca="1">IFERROR(IF(AND(INDIRECT("Mérföldkövek[@Kezdés]")&lt;=AK$3,AK$3&lt;=INDIRECT("Mérföldkövek[@Befejezés]"),NETWORKDAYS(AK$3,AK$3,0)), INDIRECT("Mérföldkövek[@[Humánerő]]"),0),"")</f>
        <v/>
      </c>
      <c r="AL64" s="69" t="str" cm="1">
        <f t="array" aca="1" ref="AL64" ca="1">IFERROR(IF(AND(INDIRECT("Mérföldkövek[@Kezdés]")&lt;=AL$3,AL$3&lt;=INDIRECT("Mérföldkövek[@Befejezés]"),NETWORKDAYS(AL$3,AL$3,0)), INDIRECT("Mérföldkövek[@[Humánerő]]"),0),"")</f>
        <v/>
      </c>
      <c r="AM64" s="69" t="str" cm="1">
        <f t="array" aca="1" ref="AM64" ca="1">IFERROR(IF(AND(INDIRECT("Mérföldkövek[@Kezdés]")&lt;=AM$3,AM$3&lt;=INDIRECT("Mérföldkövek[@Befejezés]"),NETWORKDAYS(AM$3,AM$3,0)), INDIRECT("Mérföldkövek[@[Humánerő]]"),0),"")</f>
        <v/>
      </c>
      <c r="AN64" s="69" t="str" cm="1">
        <f t="array" aca="1" ref="AN64" ca="1">IFERROR(IF(AND(INDIRECT("Mérföldkövek[@Kezdés]")&lt;=AN$3,AN$3&lt;=INDIRECT("Mérföldkövek[@Befejezés]"),NETWORKDAYS(AN$3,AN$3,0)), INDIRECT("Mérföldkövek[@[Humánerő]]"),0),"")</f>
        <v/>
      </c>
      <c r="AO64" s="69" t="str" cm="1">
        <f t="array" aca="1" ref="AO64" ca="1">IFERROR(IF(AND(INDIRECT("Mérföldkövek[@Kezdés]")&lt;=AO$3,AO$3&lt;=INDIRECT("Mérföldkövek[@Befejezés]"),NETWORKDAYS(AO$3,AO$3,0)), INDIRECT("Mérföldkövek[@[Humánerő]]"),0),"")</f>
        <v/>
      </c>
      <c r="AP64" s="69" t="str" cm="1">
        <f t="array" aca="1" ref="AP64" ca="1">IFERROR(IF(AND(INDIRECT("Mérföldkövek[@Kezdés]")&lt;=AP$3,AP$3&lt;=INDIRECT("Mérföldkövek[@Befejezés]"),NETWORKDAYS(AP$3,AP$3,0)), INDIRECT("Mérföldkövek[@[Humánerő]]"),0),"")</f>
        <v/>
      </c>
      <c r="AQ64" s="69" t="str" cm="1">
        <f t="array" aca="1" ref="AQ64" ca="1">IFERROR(IF(AND(INDIRECT("Mérföldkövek[@Kezdés]")&lt;=AQ$3,AQ$3&lt;=INDIRECT("Mérföldkövek[@Befejezés]"),NETWORKDAYS(AQ$3,AQ$3,0)), INDIRECT("Mérföldkövek[@[Humánerő]]"),0),"")</f>
        <v/>
      </c>
      <c r="AR64" s="69" t="str" cm="1">
        <f t="array" aca="1" ref="AR64" ca="1">IFERROR(IF(AND(INDIRECT("Mérföldkövek[@Kezdés]")&lt;=AR$3,AR$3&lt;=INDIRECT("Mérföldkövek[@Befejezés]"),NETWORKDAYS(AR$3,AR$3,0)), INDIRECT("Mérföldkövek[@[Humánerő]]"),0),"")</f>
        <v/>
      </c>
      <c r="AS64" s="69" t="str" cm="1">
        <f t="array" aca="1" ref="AS64" ca="1">IFERROR(IF(AND(INDIRECT("Mérföldkövek[@Kezdés]")&lt;=AS$3,AS$3&lt;=INDIRECT("Mérföldkövek[@Befejezés]"),NETWORKDAYS(AS$3,AS$3,0)), INDIRECT("Mérföldkövek[@[Humánerő]]"),0),"")</f>
        <v/>
      </c>
      <c r="AT64" s="69" t="str" cm="1">
        <f t="array" aca="1" ref="AT64" ca="1">IFERROR(IF(AND(INDIRECT("Mérföldkövek[@Kezdés]")&lt;=AT$3,AT$3&lt;=INDIRECT("Mérföldkövek[@Befejezés]"),NETWORKDAYS(AT$3,AT$3,0)), INDIRECT("Mérföldkövek[@[Humánerő]]"),0),"")</f>
        <v/>
      </c>
      <c r="AU64" s="69" t="str" cm="1">
        <f t="array" aca="1" ref="AU64" ca="1">IFERROR(IF(AND(INDIRECT("Mérföldkövek[@Kezdés]")&lt;=AU$3,AU$3&lt;=INDIRECT("Mérföldkövek[@Befejezés]"),NETWORKDAYS(AU$3,AU$3,0)), INDIRECT("Mérföldkövek[@[Humánerő]]"),0),"")</f>
        <v/>
      </c>
      <c r="AV64" s="69" t="str" cm="1">
        <f t="array" aca="1" ref="AV64" ca="1">IFERROR(IF(AND(INDIRECT("Mérföldkövek[@Kezdés]")&lt;=AV$3,AV$3&lt;=INDIRECT("Mérföldkövek[@Befejezés]"),NETWORKDAYS(AV$3,AV$3,0)), INDIRECT("Mérföldkövek[@[Humánerő]]"),0),"")</f>
        <v/>
      </c>
      <c r="AW64" s="69" t="str" cm="1">
        <f t="array" aca="1" ref="AW64" ca="1">IFERROR(IF(AND(INDIRECT("Mérföldkövek[@Kezdés]")&lt;=AW$3,AW$3&lt;=INDIRECT("Mérföldkövek[@Befejezés]"),NETWORKDAYS(AW$3,AW$3,0)), INDIRECT("Mérföldkövek[@[Humánerő]]"),0),"")</f>
        <v/>
      </c>
      <c r="AX64" s="69" t="str" cm="1">
        <f t="array" aca="1" ref="AX64" ca="1">IFERROR(IF(AND(INDIRECT("Mérföldkövek[@Kezdés]")&lt;=AX$3,AX$3&lt;=INDIRECT("Mérföldkövek[@Befejezés]"),NETWORKDAYS(AX$3,AX$3,0)), INDIRECT("Mérföldkövek[@[Humánerő]]"),0),"")</f>
        <v/>
      </c>
      <c r="AY64" s="69" t="str" cm="1">
        <f t="array" aca="1" ref="AY64" ca="1">IFERROR(IF(AND(INDIRECT("Mérföldkövek[@Kezdés]")&lt;=AY$3,AY$3&lt;=INDIRECT("Mérföldkövek[@Befejezés]"),NETWORKDAYS(AY$3,AY$3,0)), INDIRECT("Mérföldkövek[@[Humánerő]]"),0),"")</f>
        <v/>
      </c>
      <c r="AZ64" s="69" t="str" cm="1">
        <f t="array" aca="1" ref="AZ64" ca="1">IFERROR(IF(AND(INDIRECT("Mérföldkövek[@Kezdés]")&lt;=AZ$3,AZ$3&lt;=INDIRECT("Mérföldkövek[@Befejezés]"),NETWORKDAYS(AZ$3,AZ$3,0)), INDIRECT("Mérföldkövek[@[Humánerő]]"),0),"")</f>
        <v/>
      </c>
      <c r="BA64" s="69" t="str" cm="1">
        <f t="array" aca="1" ref="BA64" ca="1">IFERROR(IF(AND(INDIRECT("Mérföldkövek[@Kezdés]")&lt;=BA$3,BA$3&lt;=INDIRECT("Mérföldkövek[@Befejezés]"),NETWORKDAYS(BA$3,BA$3,0)), INDIRECT("Mérföldkövek[@[Humánerő]]"),0),"")</f>
        <v/>
      </c>
    </row>
    <row r="65" spans="1:53" x14ac:dyDescent="0.3">
      <c r="A65" s="78" t="str">
        <f>IFERROR(Mérföldkövek[[#This Row],[Feladat ID]],"")</f>
        <v>-</v>
      </c>
      <c r="B65" s="70" t="str">
        <f>IFERROR(Mérföldkövek[[#This Row],[Feladat leírás]],"")</f>
        <v/>
      </c>
      <c r="C65" s="71" t="str">
        <f ca="1">IFERROR(Mérföldkövek[[#This Row],[Kezdés]],"")</f>
        <v/>
      </c>
      <c r="D65" s="71" t="str">
        <f ca="1">IFERROR(Mérföldkövek[[#This Row],[Befejezés]],"")</f>
        <v/>
      </c>
      <c r="E65" s="70" t="str">
        <f>IFERROR(Mérföldkövek[[#This Row],[Kockázat]],"")</f>
        <v/>
      </c>
      <c r="F65" s="70" t="str">
        <f>IFERROR(Mérföldkövek[[#This Row],[Részleg 02]],"")</f>
        <v/>
      </c>
      <c r="G65" s="70" t="str">
        <f>IFERROR(Mérföldkövek[[#This Row],[Részleg 01]],"")</f>
        <v/>
      </c>
      <c r="H65" s="82" t="str">
        <f>IFERROR(Mérföldkövek[[#This Row],[Volumen]],"")</f>
        <v/>
      </c>
      <c r="I65" s="70" t="str">
        <f>IFERROR(Mérföldkövek[[#This Row],[Humánerő]],"")</f>
        <v/>
      </c>
      <c r="J65" s="80" t="str">
        <f>IFERROR(Mérföldkövek[[#This Row],[Egység idő]],"")</f>
        <v/>
      </c>
      <c r="K65" s="80">
        <f>IFERROR(Mérföldkövek[[#This Row],[Tervezett Munkaidő]],"")</f>
        <v>0</v>
      </c>
      <c r="L65" s="69" t="str" cm="1">
        <f t="array" aca="1" ref="L65" ca="1">IFERROR(IF(AND(INDIRECT("Mérföldkövek[@Kezdés]")&lt;=L$3,L$3&lt;=INDIRECT("Mérföldkövek[@Befejezés]"),NETWORKDAYS(L$3,L$3,0)), INDIRECT("Mérföldkövek[@[Humánerő]]"),0),"")</f>
        <v/>
      </c>
      <c r="M65" s="69" t="str" cm="1">
        <f t="array" aca="1" ref="M65" ca="1">IFERROR(IF(AND(INDIRECT("Mérföldkövek[@Kezdés]")&lt;=M$3,M$3&lt;=INDIRECT("Mérföldkövek[@Befejezés]"),NETWORKDAYS(M$3,M$3,0)), INDIRECT("Mérföldkövek[@[Humánerő]]"),0),"")</f>
        <v/>
      </c>
      <c r="N65" s="69" t="str" cm="1">
        <f t="array" aca="1" ref="N65" ca="1">IFERROR(IF(AND(INDIRECT("Mérföldkövek[@Kezdés]")&lt;=N$3,N$3&lt;=INDIRECT("Mérföldkövek[@Befejezés]"),NETWORKDAYS(N$3,N$3,0)), INDIRECT("Mérföldkövek[@[Humánerő]]"),0),"")</f>
        <v/>
      </c>
      <c r="O65" s="69" t="str" cm="1">
        <f t="array" aca="1" ref="O65" ca="1">IFERROR(IF(AND(INDIRECT("Mérföldkövek[@Kezdés]")&lt;=O$3,O$3&lt;=INDIRECT("Mérföldkövek[@Befejezés]"),NETWORKDAYS(O$3,O$3,0)), INDIRECT("Mérföldkövek[@[Humánerő]]"),0),"")</f>
        <v/>
      </c>
      <c r="P65" s="69" t="str" cm="1">
        <f t="array" aca="1" ref="P65" ca="1">IFERROR(IF(AND(INDIRECT("Mérföldkövek[@Kezdés]")&lt;=P$3,P$3&lt;=INDIRECT("Mérföldkövek[@Befejezés]"),NETWORKDAYS(P$3,P$3,0)), INDIRECT("Mérföldkövek[@[Humánerő]]"),0),"")</f>
        <v/>
      </c>
      <c r="Q65" s="69" t="str" cm="1">
        <f t="array" aca="1" ref="Q65" ca="1">IFERROR(IF(AND(INDIRECT("Mérföldkövek[@Kezdés]")&lt;=Q$3,Q$3&lt;=INDIRECT("Mérföldkövek[@Befejezés]"),NETWORKDAYS(Q$3,Q$3,0)), INDIRECT("Mérföldkövek[@[Humánerő]]"),0),"")</f>
        <v/>
      </c>
      <c r="R65" s="69" t="str" cm="1">
        <f t="array" aca="1" ref="R65" ca="1">IFERROR(IF(AND(INDIRECT("Mérföldkövek[@Kezdés]")&lt;=R$3,R$3&lt;=INDIRECT("Mérföldkövek[@Befejezés]"),NETWORKDAYS(R$3,R$3,0)), INDIRECT("Mérföldkövek[@[Humánerő]]"),0),"")</f>
        <v/>
      </c>
      <c r="S65" s="69" t="str" cm="1">
        <f t="array" aca="1" ref="S65" ca="1">IFERROR(IF(AND(INDIRECT("Mérföldkövek[@Kezdés]")&lt;=S$3,S$3&lt;=INDIRECT("Mérföldkövek[@Befejezés]"),NETWORKDAYS(S$3,S$3,0)), INDIRECT("Mérföldkövek[@[Humánerő]]"),0),"")</f>
        <v/>
      </c>
      <c r="T65" s="69" t="str" cm="1">
        <f t="array" aca="1" ref="T65" ca="1">IFERROR(IF(AND(INDIRECT("Mérföldkövek[@Kezdés]")&lt;=T$3,T$3&lt;=INDIRECT("Mérföldkövek[@Befejezés]"),NETWORKDAYS(T$3,T$3,0)), INDIRECT("Mérföldkövek[@[Humánerő]]"),0),"")</f>
        <v/>
      </c>
      <c r="U65" s="69" t="str" cm="1">
        <f t="array" aca="1" ref="U65" ca="1">IFERROR(IF(AND(INDIRECT("Mérföldkövek[@Kezdés]")&lt;=U$3,U$3&lt;=INDIRECT("Mérföldkövek[@Befejezés]"),NETWORKDAYS(U$3,U$3,0)), INDIRECT("Mérföldkövek[@[Humánerő]]"),0),"")</f>
        <v/>
      </c>
      <c r="V65" s="69" t="str" cm="1">
        <f t="array" aca="1" ref="V65" ca="1">IFERROR(IF(AND(INDIRECT("Mérföldkövek[@Kezdés]")&lt;=V$3,V$3&lt;=INDIRECT("Mérföldkövek[@Befejezés]"),NETWORKDAYS(V$3,V$3,0)), INDIRECT("Mérföldkövek[@[Humánerő]]"),0),"")</f>
        <v/>
      </c>
      <c r="W65" s="69" t="str" cm="1">
        <f t="array" aca="1" ref="W65" ca="1">IFERROR(IF(AND(INDIRECT("Mérföldkövek[@Kezdés]")&lt;=W$3,W$3&lt;=INDIRECT("Mérföldkövek[@Befejezés]"),NETWORKDAYS(W$3,W$3,0)), INDIRECT("Mérföldkövek[@[Humánerő]]"),0),"")</f>
        <v/>
      </c>
      <c r="X65" s="69" t="str" cm="1">
        <f t="array" aca="1" ref="X65" ca="1">IFERROR(IF(AND(INDIRECT("Mérföldkövek[@Kezdés]")&lt;=X$3,X$3&lt;=INDIRECT("Mérföldkövek[@Befejezés]"),NETWORKDAYS(X$3,X$3,0)), INDIRECT("Mérföldkövek[@[Humánerő]]"),0),"")</f>
        <v/>
      </c>
      <c r="Y65" s="69" t="str" cm="1">
        <f t="array" aca="1" ref="Y65" ca="1">IFERROR(IF(AND(INDIRECT("Mérföldkövek[@Kezdés]")&lt;=Y$3,Y$3&lt;=INDIRECT("Mérföldkövek[@Befejezés]"),NETWORKDAYS(Y$3,Y$3,0)), INDIRECT("Mérföldkövek[@[Humánerő]]"),0),"")</f>
        <v/>
      </c>
      <c r="Z65" s="69" t="str" cm="1">
        <f t="array" aca="1" ref="Z65" ca="1">IFERROR(IF(AND(INDIRECT("Mérföldkövek[@Kezdés]")&lt;=Z$3,Z$3&lt;=INDIRECT("Mérföldkövek[@Befejezés]"),NETWORKDAYS(Z$3,Z$3,0)), INDIRECT("Mérföldkövek[@[Humánerő]]"),0),"")</f>
        <v/>
      </c>
      <c r="AA65" s="69" t="str" cm="1">
        <f t="array" aca="1" ref="AA65" ca="1">IFERROR(IF(AND(INDIRECT("Mérföldkövek[@Kezdés]")&lt;=AA$3,AA$3&lt;=INDIRECT("Mérföldkövek[@Befejezés]"),NETWORKDAYS(AA$3,AA$3,0)), INDIRECT("Mérföldkövek[@[Humánerő]]"),0),"")</f>
        <v/>
      </c>
      <c r="AB65" s="69" t="str" cm="1">
        <f t="array" aca="1" ref="AB65" ca="1">IFERROR(IF(AND(INDIRECT("Mérföldkövek[@Kezdés]")&lt;=AB$3,AB$3&lt;=INDIRECT("Mérföldkövek[@Befejezés]"),NETWORKDAYS(AB$3,AB$3,0)), INDIRECT("Mérföldkövek[@[Humánerő]]"),0),"")</f>
        <v/>
      </c>
      <c r="AC65" s="69" t="str" cm="1">
        <f t="array" aca="1" ref="AC65" ca="1">IFERROR(IF(AND(INDIRECT("Mérföldkövek[@Kezdés]")&lt;=AC$3,AC$3&lt;=INDIRECT("Mérföldkövek[@Befejezés]"),NETWORKDAYS(AC$3,AC$3,0)), INDIRECT("Mérföldkövek[@[Humánerő]]"),0),"")</f>
        <v/>
      </c>
      <c r="AD65" s="69" t="str" cm="1">
        <f t="array" aca="1" ref="AD65" ca="1">IFERROR(IF(AND(INDIRECT("Mérföldkövek[@Kezdés]")&lt;=AD$3,AD$3&lt;=INDIRECT("Mérföldkövek[@Befejezés]"),NETWORKDAYS(AD$3,AD$3,0)), INDIRECT("Mérföldkövek[@[Humánerő]]"),0),"")</f>
        <v/>
      </c>
      <c r="AE65" s="69" t="str" cm="1">
        <f t="array" aca="1" ref="AE65" ca="1">IFERROR(IF(AND(INDIRECT("Mérföldkövek[@Kezdés]")&lt;=AE$3,AE$3&lt;=INDIRECT("Mérföldkövek[@Befejezés]"),NETWORKDAYS(AE$3,AE$3,0)), INDIRECT("Mérföldkövek[@[Humánerő]]"),0),"")</f>
        <v/>
      </c>
      <c r="AF65" s="69" t="str" cm="1">
        <f t="array" aca="1" ref="AF65" ca="1">IFERROR(IF(AND(INDIRECT("Mérföldkövek[@Kezdés]")&lt;=AF$3,AF$3&lt;=INDIRECT("Mérföldkövek[@Befejezés]"),NETWORKDAYS(AF$3,AF$3,0)), INDIRECT("Mérföldkövek[@[Humánerő]]"),0),"")</f>
        <v/>
      </c>
      <c r="AG65" s="69" t="str" cm="1">
        <f t="array" aca="1" ref="AG65" ca="1">IFERROR(IF(AND(INDIRECT("Mérföldkövek[@Kezdés]")&lt;=AG$3,AG$3&lt;=INDIRECT("Mérföldkövek[@Befejezés]"),NETWORKDAYS(AG$3,AG$3,0)), INDIRECT("Mérföldkövek[@[Humánerő]]"),0),"")</f>
        <v/>
      </c>
      <c r="AH65" s="69" t="str" cm="1">
        <f t="array" aca="1" ref="AH65" ca="1">IFERROR(IF(AND(INDIRECT("Mérföldkövek[@Kezdés]")&lt;=AH$3,AH$3&lt;=INDIRECT("Mérföldkövek[@Befejezés]"),NETWORKDAYS(AH$3,AH$3,0)), INDIRECT("Mérföldkövek[@[Humánerő]]"),0),"")</f>
        <v/>
      </c>
      <c r="AI65" s="69" t="str" cm="1">
        <f t="array" aca="1" ref="AI65" ca="1">IFERROR(IF(AND(INDIRECT("Mérföldkövek[@Kezdés]")&lt;=AI$3,AI$3&lt;=INDIRECT("Mérföldkövek[@Befejezés]"),NETWORKDAYS(AI$3,AI$3,0)), INDIRECT("Mérföldkövek[@[Humánerő]]"),0),"")</f>
        <v/>
      </c>
      <c r="AJ65" s="69" t="str" cm="1">
        <f t="array" aca="1" ref="AJ65" ca="1">IFERROR(IF(AND(INDIRECT("Mérföldkövek[@Kezdés]")&lt;=AJ$3,AJ$3&lt;=INDIRECT("Mérföldkövek[@Befejezés]"),NETWORKDAYS(AJ$3,AJ$3,0)), INDIRECT("Mérföldkövek[@[Humánerő]]"),0),"")</f>
        <v/>
      </c>
      <c r="AK65" s="69" t="str" cm="1">
        <f t="array" aca="1" ref="AK65" ca="1">IFERROR(IF(AND(INDIRECT("Mérföldkövek[@Kezdés]")&lt;=AK$3,AK$3&lt;=INDIRECT("Mérföldkövek[@Befejezés]"),NETWORKDAYS(AK$3,AK$3,0)), INDIRECT("Mérföldkövek[@[Humánerő]]"),0),"")</f>
        <v/>
      </c>
      <c r="AL65" s="69" t="str" cm="1">
        <f t="array" aca="1" ref="AL65" ca="1">IFERROR(IF(AND(INDIRECT("Mérföldkövek[@Kezdés]")&lt;=AL$3,AL$3&lt;=INDIRECT("Mérföldkövek[@Befejezés]"),NETWORKDAYS(AL$3,AL$3,0)), INDIRECT("Mérföldkövek[@[Humánerő]]"),0),"")</f>
        <v/>
      </c>
      <c r="AM65" s="69" t="str" cm="1">
        <f t="array" aca="1" ref="AM65" ca="1">IFERROR(IF(AND(INDIRECT("Mérföldkövek[@Kezdés]")&lt;=AM$3,AM$3&lt;=INDIRECT("Mérföldkövek[@Befejezés]"),NETWORKDAYS(AM$3,AM$3,0)), INDIRECT("Mérföldkövek[@[Humánerő]]"),0),"")</f>
        <v/>
      </c>
      <c r="AN65" s="69" t="str" cm="1">
        <f t="array" aca="1" ref="AN65" ca="1">IFERROR(IF(AND(INDIRECT("Mérföldkövek[@Kezdés]")&lt;=AN$3,AN$3&lt;=INDIRECT("Mérföldkövek[@Befejezés]"),NETWORKDAYS(AN$3,AN$3,0)), INDIRECT("Mérföldkövek[@[Humánerő]]"),0),"")</f>
        <v/>
      </c>
      <c r="AO65" s="69" t="str" cm="1">
        <f t="array" aca="1" ref="AO65" ca="1">IFERROR(IF(AND(INDIRECT("Mérföldkövek[@Kezdés]")&lt;=AO$3,AO$3&lt;=INDIRECT("Mérföldkövek[@Befejezés]"),NETWORKDAYS(AO$3,AO$3,0)), INDIRECT("Mérföldkövek[@[Humánerő]]"),0),"")</f>
        <v/>
      </c>
      <c r="AP65" s="69" t="str" cm="1">
        <f t="array" aca="1" ref="AP65" ca="1">IFERROR(IF(AND(INDIRECT("Mérföldkövek[@Kezdés]")&lt;=AP$3,AP$3&lt;=INDIRECT("Mérföldkövek[@Befejezés]"),NETWORKDAYS(AP$3,AP$3,0)), INDIRECT("Mérföldkövek[@[Humánerő]]"),0),"")</f>
        <v/>
      </c>
      <c r="AQ65" s="69" t="str" cm="1">
        <f t="array" aca="1" ref="AQ65" ca="1">IFERROR(IF(AND(INDIRECT("Mérföldkövek[@Kezdés]")&lt;=AQ$3,AQ$3&lt;=INDIRECT("Mérföldkövek[@Befejezés]"),NETWORKDAYS(AQ$3,AQ$3,0)), INDIRECT("Mérföldkövek[@[Humánerő]]"),0),"")</f>
        <v/>
      </c>
      <c r="AR65" s="69" t="str" cm="1">
        <f t="array" aca="1" ref="AR65" ca="1">IFERROR(IF(AND(INDIRECT("Mérföldkövek[@Kezdés]")&lt;=AR$3,AR$3&lt;=INDIRECT("Mérföldkövek[@Befejezés]"),NETWORKDAYS(AR$3,AR$3,0)), INDIRECT("Mérföldkövek[@[Humánerő]]"),0),"")</f>
        <v/>
      </c>
      <c r="AS65" s="69" t="str" cm="1">
        <f t="array" aca="1" ref="AS65" ca="1">IFERROR(IF(AND(INDIRECT("Mérföldkövek[@Kezdés]")&lt;=AS$3,AS$3&lt;=INDIRECT("Mérföldkövek[@Befejezés]"),NETWORKDAYS(AS$3,AS$3,0)), INDIRECT("Mérföldkövek[@[Humánerő]]"),0),"")</f>
        <v/>
      </c>
      <c r="AT65" s="69" t="str" cm="1">
        <f t="array" aca="1" ref="AT65" ca="1">IFERROR(IF(AND(INDIRECT("Mérföldkövek[@Kezdés]")&lt;=AT$3,AT$3&lt;=INDIRECT("Mérföldkövek[@Befejezés]"),NETWORKDAYS(AT$3,AT$3,0)), INDIRECT("Mérföldkövek[@[Humánerő]]"),0),"")</f>
        <v/>
      </c>
      <c r="AU65" s="69" t="str" cm="1">
        <f t="array" aca="1" ref="AU65" ca="1">IFERROR(IF(AND(INDIRECT("Mérföldkövek[@Kezdés]")&lt;=AU$3,AU$3&lt;=INDIRECT("Mérföldkövek[@Befejezés]"),NETWORKDAYS(AU$3,AU$3,0)), INDIRECT("Mérföldkövek[@[Humánerő]]"),0),"")</f>
        <v/>
      </c>
      <c r="AV65" s="69" t="str" cm="1">
        <f t="array" aca="1" ref="AV65" ca="1">IFERROR(IF(AND(INDIRECT("Mérföldkövek[@Kezdés]")&lt;=AV$3,AV$3&lt;=INDIRECT("Mérföldkövek[@Befejezés]"),NETWORKDAYS(AV$3,AV$3,0)), INDIRECT("Mérföldkövek[@[Humánerő]]"),0),"")</f>
        <v/>
      </c>
      <c r="AW65" s="69" t="str" cm="1">
        <f t="array" aca="1" ref="AW65" ca="1">IFERROR(IF(AND(INDIRECT("Mérföldkövek[@Kezdés]")&lt;=AW$3,AW$3&lt;=INDIRECT("Mérföldkövek[@Befejezés]"),NETWORKDAYS(AW$3,AW$3,0)), INDIRECT("Mérföldkövek[@[Humánerő]]"),0),"")</f>
        <v/>
      </c>
      <c r="AX65" s="69" t="str" cm="1">
        <f t="array" aca="1" ref="AX65" ca="1">IFERROR(IF(AND(INDIRECT("Mérföldkövek[@Kezdés]")&lt;=AX$3,AX$3&lt;=INDIRECT("Mérföldkövek[@Befejezés]"),NETWORKDAYS(AX$3,AX$3,0)), INDIRECT("Mérföldkövek[@[Humánerő]]"),0),"")</f>
        <v/>
      </c>
      <c r="AY65" s="69" t="str" cm="1">
        <f t="array" aca="1" ref="AY65" ca="1">IFERROR(IF(AND(INDIRECT("Mérföldkövek[@Kezdés]")&lt;=AY$3,AY$3&lt;=INDIRECT("Mérföldkövek[@Befejezés]"),NETWORKDAYS(AY$3,AY$3,0)), INDIRECT("Mérföldkövek[@[Humánerő]]"),0),"")</f>
        <v/>
      </c>
      <c r="AZ65" s="69" t="str" cm="1">
        <f t="array" aca="1" ref="AZ65" ca="1">IFERROR(IF(AND(INDIRECT("Mérföldkövek[@Kezdés]")&lt;=AZ$3,AZ$3&lt;=INDIRECT("Mérföldkövek[@Befejezés]"),NETWORKDAYS(AZ$3,AZ$3,0)), INDIRECT("Mérföldkövek[@[Humánerő]]"),0),"")</f>
        <v/>
      </c>
      <c r="BA65" s="69" t="str" cm="1">
        <f t="array" aca="1" ref="BA65" ca="1">IFERROR(IF(AND(INDIRECT("Mérföldkövek[@Kezdés]")&lt;=BA$3,BA$3&lt;=INDIRECT("Mérföldkövek[@Befejezés]"),NETWORKDAYS(BA$3,BA$3,0)), INDIRECT("Mérföldkövek[@[Humánerő]]"),0),"")</f>
        <v/>
      </c>
    </row>
    <row r="66" spans="1:53" x14ac:dyDescent="0.3">
      <c r="A66" s="78" t="str">
        <f>IFERROR(Mérföldkövek[[#This Row],[Feladat ID]],"")</f>
        <v>-</v>
      </c>
      <c r="B66" s="70" t="str">
        <f>IFERROR(Mérföldkövek[[#This Row],[Feladat leírás]],"")</f>
        <v/>
      </c>
      <c r="C66" s="71" t="str">
        <f ca="1">IFERROR(Mérföldkövek[[#This Row],[Kezdés]],"")</f>
        <v/>
      </c>
      <c r="D66" s="71" t="str">
        <f ca="1">IFERROR(Mérföldkövek[[#This Row],[Befejezés]],"")</f>
        <v/>
      </c>
      <c r="E66" s="70" t="str">
        <f>IFERROR(Mérföldkövek[[#This Row],[Kockázat]],"")</f>
        <v/>
      </c>
      <c r="F66" s="70" t="str">
        <f>IFERROR(Mérföldkövek[[#This Row],[Részleg 02]],"")</f>
        <v/>
      </c>
      <c r="G66" s="70" t="str">
        <f>IFERROR(Mérföldkövek[[#This Row],[Részleg 01]],"")</f>
        <v/>
      </c>
      <c r="H66" s="82" t="str">
        <f>IFERROR(Mérföldkövek[[#This Row],[Volumen]],"")</f>
        <v/>
      </c>
      <c r="I66" s="70" t="str">
        <f>IFERROR(Mérföldkövek[[#This Row],[Humánerő]],"")</f>
        <v/>
      </c>
      <c r="J66" s="80" t="str">
        <f>IFERROR(Mérföldkövek[[#This Row],[Egység idő]],"")</f>
        <v/>
      </c>
      <c r="K66" s="80">
        <f>IFERROR(Mérföldkövek[[#This Row],[Tervezett Munkaidő]],"")</f>
        <v>0</v>
      </c>
      <c r="L66" s="69" t="str" cm="1">
        <f t="array" aca="1" ref="L66" ca="1">IFERROR(IF(AND(INDIRECT("Mérföldkövek[@Kezdés]")&lt;=L$3,L$3&lt;=INDIRECT("Mérföldkövek[@Befejezés]"),NETWORKDAYS(L$3,L$3,0)), INDIRECT("Mérföldkövek[@[Humánerő]]"),0),"")</f>
        <v/>
      </c>
      <c r="M66" s="69" t="str" cm="1">
        <f t="array" aca="1" ref="M66" ca="1">IFERROR(IF(AND(INDIRECT("Mérföldkövek[@Kezdés]")&lt;=M$3,M$3&lt;=INDIRECT("Mérföldkövek[@Befejezés]"),NETWORKDAYS(M$3,M$3,0)), INDIRECT("Mérföldkövek[@[Humánerő]]"),0),"")</f>
        <v/>
      </c>
      <c r="N66" s="69" t="str" cm="1">
        <f t="array" aca="1" ref="N66" ca="1">IFERROR(IF(AND(INDIRECT("Mérföldkövek[@Kezdés]")&lt;=N$3,N$3&lt;=INDIRECT("Mérföldkövek[@Befejezés]"),NETWORKDAYS(N$3,N$3,0)), INDIRECT("Mérföldkövek[@[Humánerő]]"),0),"")</f>
        <v/>
      </c>
      <c r="O66" s="69" t="str" cm="1">
        <f t="array" aca="1" ref="O66" ca="1">IFERROR(IF(AND(INDIRECT("Mérföldkövek[@Kezdés]")&lt;=O$3,O$3&lt;=INDIRECT("Mérföldkövek[@Befejezés]"),NETWORKDAYS(O$3,O$3,0)), INDIRECT("Mérföldkövek[@[Humánerő]]"),0),"")</f>
        <v/>
      </c>
      <c r="P66" s="69" t="str" cm="1">
        <f t="array" aca="1" ref="P66" ca="1">IFERROR(IF(AND(INDIRECT("Mérföldkövek[@Kezdés]")&lt;=P$3,P$3&lt;=INDIRECT("Mérföldkövek[@Befejezés]"),NETWORKDAYS(P$3,P$3,0)), INDIRECT("Mérföldkövek[@[Humánerő]]"),0),"")</f>
        <v/>
      </c>
      <c r="Q66" s="69" t="str" cm="1">
        <f t="array" aca="1" ref="Q66" ca="1">IFERROR(IF(AND(INDIRECT("Mérföldkövek[@Kezdés]")&lt;=Q$3,Q$3&lt;=INDIRECT("Mérföldkövek[@Befejezés]"),NETWORKDAYS(Q$3,Q$3,0)), INDIRECT("Mérföldkövek[@[Humánerő]]"),0),"")</f>
        <v/>
      </c>
      <c r="R66" s="69" t="str" cm="1">
        <f t="array" aca="1" ref="R66" ca="1">IFERROR(IF(AND(INDIRECT("Mérföldkövek[@Kezdés]")&lt;=R$3,R$3&lt;=INDIRECT("Mérföldkövek[@Befejezés]"),NETWORKDAYS(R$3,R$3,0)), INDIRECT("Mérföldkövek[@[Humánerő]]"),0),"")</f>
        <v/>
      </c>
      <c r="S66" s="69" t="str" cm="1">
        <f t="array" aca="1" ref="S66" ca="1">IFERROR(IF(AND(INDIRECT("Mérföldkövek[@Kezdés]")&lt;=S$3,S$3&lt;=INDIRECT("Mérföldkövek[@Befejezés]"),NETWORKDAYS(S$3,S$3,0)), INDIRECT("Mérföldkövek[@[Humánerő]]"),0),"")</f>
        <v/>
      </c>
      <c r="T66" s="69" t="str" cm="1">
        <f t="array" aca="1" ref="T66" ca="1">IFERROR(IF(AND(INDIRECT("Mérföldkövek[@Kezdés]")&lt;=T$3,T$3&lt;=INDIRECT("Mérföldkövek[@Befejezés]"),NETWORKDAYS(T$3,T$3,0)), INDIRECT("Mérföldkövek[@[Humánerő]]"),0),"")</f>
        <v/>
      </c>
      <c r="U66" s="69" t="str" cm="1">
        <f t="array" aca="1" ref="U66" ca="1">IFERROR(IF(AND(INDIRECT("Mérföldkövek[@Kezdés]")&lt;=U$3,U$3&lt;=INDIRECT("Mérföldkövek[@Befejezés]"),NETWORKDAYS(U$3,U$3,0)), INDIRECT("Mérföldkövek[@[Humánerő]]"),0),"")</f>
        <v/>
      </c>
      <c r="V66" s="69" t="str" cm="1">
        <f t="array" aca="1" ref="V66" ca="1">IFERROR(IF(AND(INDIRECT("Mérföldkövek[@Kezdés]")&lt;=V$3,V$3&lt;=INDIRECT("Mérföldkövek[@Befejezés]"),NETWORKDAYS(V$3,V$3,0)), INDIRECT("Mérföldkövek[@[Humánerő]]"),0),"")</f>
        <v/>
      </c>
      <c r="W66" s="69" t="str" cm="1">
        <f t="array" aca="1" ref="W66" ca="1">IFERROR(IF(AND(INDIRECT("Mérföldkövek[@Kezdés]")&lt;=W$3,W$3&lt;=INDIRECT("Mérföldkövek[@Befejezés]"),NETWORKDAYS(W$3,W$3,0)), INDIRECT("Mérföldkövek[@[Humánerő]]"),0),"")</f>
        <v/>
      </c>
      <c r="X66" s="69" t="str" cm="1">
        <f t="array" aca="1" ref="X66" ca="1">IFERROR(IF(AND(INDIRECT("Mérföldkövek[@Kezdés]")&lt;=X$3,X$3&lt;=INDIRECT("Mérföldkövek[@Befejezés]"),NETWORKDAYS(X$3,X$3,0)), INDIRECT("Mérföldkövek[@[Humánerő]]"),0),"")</f>
        <v/>
      </c>
      <c r="Y66" s="69" t="str" cm="1">
        <f t="array" aca="1" ref="Y66" ca="1">IFERROR(IF(AND(INDIRECT("Mérföldkövek[@Kezdés]")&lt;=Y$3,Y$3&lt;=INDIRECT("Mérföldkövek[@Befejezés]"),NETWORKDAYS(Y$3,Y$3,0)), INDIRECT("Mérföldkövek[@[Humánerő]]"),0),"")</f>
        <v/>
      </c>
      <c r="Z66" s="69" t="str" cm="1">
        <f t="array" aca="1" ref="Z66" ca="1">IFERROR(IF(AND(INDIRECT("Mérföldkövek[@Kezdés]")&lt;=Z$3,Z$3&lt;=INDIRECT("Mérföldkövek[@Befejezés]"),NETWORKDAYS(Z$3,Z$3,0)), INDIRECT("Mérföldkövek[@[Humánerő]]"),0),"")</f>
        <v/>
      </c>
      <c r="AA66" s="69" t="str" cm="1">
        <f t="array" aca="1" ref="AA66" ca="1">IFERROR(IF(AND(INDIRECT("Mérföldkövek[@Kezdés]")&lt;=AA$3,AA$3&lt;=INDIRECT("Mérföldkövek[@Befejezés]"),NETWORKDAYS(AA$3,AA$3,0)), INDIRECT("Mérföldkövek[@[Humánerő]]"),0),"")</f>
        <v/>
      </c>
      <c r="AB66" s="69" t="str" cm="1">
        <f t="array" aca="1" ref="AB66" ca="1">IFERROR(IF(AND(INDIRECT("Mérföldkövek[@Kezdés]")&lt;=AB$3,AB$3&lt;=INDIRECT("Mérföldkövek[@Befejezés]"),NETWORKDAYS(AB$3,AB$3,0)), INDIRECT("Mérföldkövek[@[Humánerő]]"),0),"")</f>
        <v/>
      </c>
      <c r="AC66" s="69" t="str" cm="1">
        <f t="array" aca="1" ref="AC66" ca="1">IFERROR(IF(AND(INDIRECT("Mérföldkövek[@Kezdés]")&lt;=AC$3,AC$3&lt;=INDIRECT("Mérföldkövek[@Befejezés]"),NETWORKDAYS(AC$3,AC$3,0)), INDIRECT("Mérföldkövek[@[Humánerő]]"),0),"")</f>
        <v/>
      </c>
      <c r="AD66" s="69" t="str" cm="1">
        <f t="array" aca="1" ref="AD66" ca="1">IFERROR(IF(AND(INDIRECT("Mérföldkövek[@Kezdés]")&lt;=AD$3,AD$3&lt;=INDIRECT("Mérföldkövek[@Befejezés]"),NETWORKDAYS(AD$3,AD$3,0)), INDIRECT("Mérföldkövek[@[Humánerő]]"),0),"")</f>
        <v/>
      </c>
      <c r="AE66" s="69" t="str" cm="1">
        <f t="array" aca="1" ref="AE66" ca="1">IFERROR(IF(AND(INDIRECT("Mérföldkövek[@Kezdés]")&lt;=AE$3,AE$3&lt;=INDIRECT("Mérföldkövek[@Befejezés]"),NETWORKDAYS(AE$3,AE$3,0)), INDIRECT("Mérföldkövek[@[Humánerő]]"),0),"")</f>
        <v/>
      </c>
      <c r="AF66" s="69" t="str" cm="1">
        <f t="array" aca="1" ref="AF66" ca="1">IFERROR(IF(AND(INDIRECT("Mérföldkövek[@Kezdés]")&lt;=AF$3,AF$3&lt;=INDIRECT("Mérföldkövek[@Befejezés]"),NETWORKDAYS(AF$3,AF$3,0)), INDIRECT("Mérföldkövek[@[Humánerő]]"),0),"")</f>
        <v/>
      </c>
      <c r="AG66" s="69" t="str" cm="1">
        <f t="array" aca="1" ref="AG66" ca="1">IFERROR(IF(AND(INDIRECT("Mérföldkövek[@Kezdés]")&lt;=AG$3,AG$3&lt;=INDIRECT("Mérföldkövek[@Befejezés]"),NETWORKDAYS(AG$3,AG$3,0)), INDIRECT("Mérföldkövek[@[Humánerő]]"),0),"")</f>
        <v/>
      </c>
      <c r="AH66" s="69" t="str" cm="1">
        <f t="array" aca="1" ref="AH66" ca="1">IFERROR(IF(AND(INDIRECT("Mérföldkövek[@Kezdés]")&lt;=AH$3,AH$3&lt;=INDIRECT("Mérföldkövek[@Befejezés]"),NETWORKDAYS(AH$3,AH$3,0)), INDIRECT("Mérföldkövek[@[Humánerő]]"),0),"")</f>
        <v/>
      </c>
      <c r="AI66" s="69" t="str" cm="1">
        <f t="array" aca="1" ref="AI66" ca="1">IFERROR(IF(AND(INDIRECT("Mérföldkövek[@Kezdés]")&lt;=AI$3,AI$3&lt;=INDIRECT("Mérföldkövek[@Befejezés]"),NETWORKDAYS(AI$3,AI$3,0)), INDIRECT("Mérföldkövek[@[Humánerő]]"),0),"")</f>
        <v/>
      </c>
      <c r="AJ66" s="69" t="str" cm="1">
        <f t="array" aca="1" ref="AJ66" ca="1">IFERROR(IF(AND(INDIRECT("Mérföldkövek[@Kezdés]")&lt;=AJ$3,AJ$3&lt;=INDIRECT("Mérföldkövek[@Befejezés]"),NETWORKDAYS(AJ$3,AJ$3,0)), INDIRECT("Mérföldkövek[@[Humánerő]]"),0),"")</f>
        <v/>
      </c>
      <c r="AK66" s="69" t="str" cm="1">
        <f t="array" aca="1" ref="AK66" ca="1">IFERROR(IF(AND(INDIRECT("Mérföldkövek[@Kezdés]")&lt;=AK$3,AK$3&lt;=INDIRECT("Mérföldkövek[@Befejezés]"),NETWORKDAYS(AK$3,AK$3,0)), INDIRECT("Mérföldkövek[@[Humánerő]]"),0),"")</f>
        <v/>
      </c>
      <c r="AL66" s="69" t="str" cm="1">
        <f t="array" aca="1" ref="AL66" ca="1">IFERROR(IF(AND(INDIRECT("Mérföldkövek[@Kezdés]")&lt;=AL$3,AL$3&lt;=INDIRECT("Mérföldkövek[@Befejezés]"),NETWORKDAYS(AL$3,AL$3,0)), INDIRECT("Mérföldkövek[@[Humánerő]]"),0),"")</f>
        <v/>
      </c>
      <c r="AM66" s="69" t="str" cm="1">
        <f t="array" aca="1" ref="AM66" ca="1">IFERROR(IF(AND(INDIRECT("Mérföldkövek[@Kezdés]")&lt;=AM$3,AM$3&lt;=INDIRECT("Mérföldkövek[@Befejezés]"),NETWORKDAYS(AM$3,AM$3,0)), INDIRECT("Mérföldkövek[@[Humánerő]]"),0),"")</f>
        <v/>
      </c>
      <c r="AN66" s="69" t="str" cm="1">
        <f t="array" aca="1" ref="AN66" ca="1">IFERROR(IF(AND(INDIRECT("Mérföldkövek[@Kezdés]")&lt;=AN$3,AN$3&lt;=INDIRECT("Mérföldkövek[@Befejezés]"),NETWORKDAYS(AN$3,AN$3,0)), INDIRECT("Mérföldkövek[@[Humánerő]]"),0),"")</f>
        <v/>
      </c>
      <c r="AO66" s="69" t="str" cm="1">
        <f t="array" aca="1" ref="AO66" ca="1">IFERROR(IF(AND(INDIRECT("Mérföldkövek[@Kezdés]")&lt;=AO$3,AO$3&lt;=INDIRECT("Mérföldkövek[@Befejezés]"),NETWORKDAYS(AO$3,AO$3,0)), INDIRECT("Mérföldkövek[@[Humánerő]]"),0),"")</f>
        <v/>
      </c>
      <c r="AP66" s="69" t="str" cm="1">
        <f t="array" aca="1" ref="AP66" ca="1">IFERROR(IF(AND(INDIRECT("Mérföldkövek[@Kezdés]")&lt;=AP$3,AP$3&lt;=INDIRECT("Mérföldkövek[@Befejezés]"),NETWORKDAYS(AP$3,AP$3,0)), INDIRECT("Mérföldkövek[@[Humánerő]]"),0),"")</f>
        <v/>
      </c>
      <c r="AQ66" s="69" t="str" cm="1">
        <f t="array" aca="1" ref="AQ66" ca="1">IFERROR(IF(AND(INDIRECT("Mérföldkövek[@Kezdés]")&lt;=AQ$3,AQ$3&lt;=INDIRECT("Mérföldkövek[@Befejezés]"),NETWORKDAYS(AQ$3,AQ$3,0)), INDIRECT("Mérföldkövek[@[Humánerő]]"),0),"")</f>
        <v/>
      </c>
      <c r="AR66" s="69" t="str" cm="1">
        <f t="array" aca="1" ref="AR66" ca="1">IFERROR(IF(AND(INDIRECT("Mérföldkövek[@Kezdés]")&lt;=AR$3,AR$3&lt;=INDIRECT("Mérföldkövek[@Befejezés]"),NETWORKDAYS(AR$3,AR$3,0)), INDIRECT("Mérföldkövek[@[Humánerő]]"),0),"")</f>
        <v/>
      </c>
      <c r="AS66" s="69" t="str" cm="1">
        <f t="array" aca="1" ref="AS66" ca="1">IFERROR(IF(AND(INDIRECT("Mérföldkövek[@Kezdés]")&lt;=AS$3,AS$3&lt;=INDIRECT("Mérföldkövek[@Befejezés]"),NETWORKDAYS(AS$3,AS$3,0)), INDIRECT("Mérföldkövek[@[Humánerő]]"),0),"")</f>
        <v/>
      </c>
      <c r="AT66" s="69" t="str" cm="1">
        <f t="array" aca="1" ref="AT66" ca="1">IFERROR(IF(AND(INDIRECT("Mérföldkövek[@Kezdés]")&lt;=AT$3,AT$3&lt;=INDIRECT("Mérföldkövek[@Befejezés]"),NETWORKDAYS(AT$3,AT$3,0)), INDIRECT("Mérföldkövek[@[Humánerő]]"),0),"")</f>
        <v/>
      </c>
      <c r="AU66" s="69" t="str" cm="1">
        <f t="array" aca="1" ref="AU66" ca="1">IFERROR(IF(AND(INDIRECT("Mérföldkövek[@Kezdés]")&lt;=AU$3,AU$3&lt;=INDIRECT("Mérföldkövek[@Befejezés]"),NETWORKDAYS(AU$3,AU$3,0)), INDIRECT("Mérföldkövek[@[Humánerő]]"),0),"")</f>
        <v/>
      </c>
      <c r="AV66" s="69" t="str" cm="1">
        <f t="array" aca="1" ref="AV66" ca="1">IFERROR(IF(AND(INDIRECT("Mérföldkövek[@Kezdés]")&lt;=AV$3,AV$3&lt;=INDIRECT("Mérföldkövek[@Befejezés]"),NETWORKDAYS(AV$3,AV$3,0)), INDIRECT("Mérföldkövek[@[Humánerő]]"),0),"")</f>
        <v/>
      </c>
      <c r="AW66" s="69" t="str" cm="1">
        <f t="array" aca="1" ref="AW66" ca="1">IFERROR(IF(AND(INDIRECT("Mérföldkövek[@Kezdés]")&lt;=AW$3,AW$3&lt;=INDIRECT("Mérföldkövek[@Befejezés]"),NETWORKDAYS(AW$3,AW$3,0)), INDIRECT("Mérföldkövek[@[Humánerő]]"),0),"")</f>
        <v/>
      </c>
      <c r="AX66" s="69" t="str" cm="1">
        <f t="array" aca="1" ref="AX66" ca="1">IFERROR(IF(AND(INDIRECT("Mérföldkövek[@Kezdés]")&lt;=AX$3,AX$3&lt;=INDIRECT("Mérföldkövek[@Befejezés]"),NETWORKDAYS(AX$3,AX$3,0)), INDIRECT("Mérföldkövek[@[Humánerő]]"),0),"")</f>
        <v/>
      </c>
      <c r="AY66" s="69" t="str" cm="1">
        <f t="array" aca="1" ref="AY66" ca="1">IFERROR(IF(AND(INDIRECT("Mérföldkövek[@Kezdés]")&lt;=AY$3,AY$3&lt;=INDIRECT("Mérföldkövek[@Befejezés]"),NETWORKDAYS(AY$3,AY$3,0)), INDIRECT("Mérföldkövek[@[Humánerő]]"),0),"")</f>
        <v/>
      </c>
      <c r="AZ66" s="69" t="str" cm="1">
        <f t="array" aca="1" ref="AZ66" ca="1">IFERROR(IF(AND(INDIRECT("Mérföldkövek[@Kezdés]")&lt;=AZ$3,AZ$3&lt;=INDIRECT("Mérföldkövek[@Befejezés]"),NETWORKDAYS(AZ$3,AZ$3,0)), INDIRECT("Mérföldkövek[@[Humánerő]]"),0),"")</f>
        <v/>
      </c>
      <c r="BA66" s="69" t="str" cm="1">
        <f t="array" aca="1" ref="BA66" ca="1">IFERROR(IF(AND(INDIRECT("Mérföldkövek[@Kezdés]")&lt;=BA$3,BA$3&lt;=INDIRECT("Mérföldkövek[@Befejezés]"),NETWORKDAYS(BA$3,BA$3,0)), INDIRECT("Mérföldkövek[@[Humánerő]]"),0),"")</f>
        <v/>
      </c>
    </row>
    <row r="67" spans="1:53" x14ac:dyDescent="0.3">
      <c r="A67" s="78" t="str">
        <f>IFERROR(Mérföldkövek[[#This Row],[Feladat ID]],"")</f>
        <v>-</v>
      </c>
      <c r="B67" s="70" t="str">
        <f>IFERROR(Mérföldkövek[[#This Row],[Feladat leírás]],"")</f>
        <v/>
      </c>
      <c r="C67" s="71" t="str">
        <f ca="1">IFERROR(Mérföldkövek[[#This Row],[Kezdés]],"")</f>
        <v/>
      </c>
      <c r="D67" s="71" t="str">
        <f ca="1">IFERROR(Mérföldkövek[[#This Row],[Befejezés]],"")</f>
        <v/>
      </c>
      <c r="E67" s="70" t="str">
        <f>IFERROR(Mérföldkövek[[#This Row],[Kockázat]],"")</f>
        <v/>
      </c>
      <c r="F67" s="70" t="str">
        <f>IFERROR(Mérföldkövek[[#This Row],[Részleg 02]],"")</f>
        <v/>
      </c>
      <c r="G67" s="70" t="str">
        <f>IFERROR(Mérföldkövek[[#This Row],[Részleg 01]],"")</f>
        <v/>
      </c>
      <c r="H67" s="82" t="str">
        <f>IFERROR(Mérföldkövek[[#This Row],[Volumen]],"")</f>
        <v/>
      </c>
      <c r="I67" s="70" t="str">
        <f>IFERROR(Mérföldkövek[[#This Row],[Humánerő]],"")</f>
        <v/>
      </c>
      <c r="J67" s="80" t="str">
        <f>IFERROR(Mérföldkövek[[#This Row],[Egység idő]],"")</f>
        <v/>
      </c>
      <c r="K67" s="80">
        <f>IFERROR(Mérföldkövek[[#This Row],[Tervezett Munkaidő]],"")</f>
        <v>0</v>
      </c>
      <c r="L67" s="69" t="str" cm="1">
        <f t="array" aca="1" ref="L67" ca="1">IFERROR(IF(AND(INDIRECT("Mérföldkövek[@Kezdés]")&lt;=L$3,L$3&lt;=INDIRECT("Mérföldkövek[@Befejezés]"),NETWORKDAYS(L$3,L$3,0)), INDIRECT("Mérföldkövek[@[Humánerő]]"),0),"")</f>
        <v/>
      </c>
      <c r="M67" s="69" t="str" cm="1">
        <f t="array" aca="1" ref="M67" ca="1">IFERROR(IF(AND(INDIRECT("Mérföldkövek[@Kezdés]")&lt;=M$3,M$3&lt;=INDIRECT("Mérföldkövek[@Befejezés]"),NETWORKDAYS(M$3,M$3,0)), INDIRECT("Mérföldkövek[@[Humánerő]]"),0),"")</f>
        <v/>
      </c>
      <c r="N67" s="69" t="str" cm="1">
        <f t="array" aca="1" ref="N67" ca="1">IFERROR(IF(AND(INDIRECT("Mérföldkövek[@Kezdés]")&lt;=N$3,N$3&lt;=INDIRECT("Mérföldkövek[@Befejezés]"),NETWORKDAYS(N$3,N$3,0)), INDIRECT("Mérföldkövek[@[Humánerő]]"),0),"")</f>
        <v/>
      </c>
      <c r="O67" s="69" t="str" cm="1">
        <f t="array" aca="1" ref="O67" ca="1">IFERROR(IF(AND(INDIRECT("Mérföldkövek[@Kezdés]")&lt;=O$3,O$3&lt;=INDIRECT("Mérföldkövek[@Befejezés]"),NETWORKDAYS(O$3,O$3,0)), INDIRECT("Mérföldkövek[@[Humánerő]]"),0),"")</f>
        <v/>
      </c>
      <c r="P67" s="69" t="str" cm="1">
        <f t="array" aca="1" ref="P67" ca="1">IFERROR(IF(AND(INDIRECT("Mérföldkövek[@Kezdés]")&lt;=P$3,P$3&lt;=INDIRECT("Mérföldkövek[@Befejezés]"),NETWORKDAYS(P$3,P$3,0)), INDIRECT("Mérföldkövek[@[Humánerő]]"),0),"")</f>
        <v/>
      </c>
      <c r="Q67" s="69" t="str" cm="1">
        <f t="array" aca="1" ref="Q67" ca="1">IFERROR(IF(AND(INDIRECT("Mérföldkövek[@Kezdés]")&lt;=Q$3,Q$3&lt;=INDIRECT("Mérföldkövek[@Befejezés]"),NETWORKDAYS(Q$3,Q$3,0)), INDIRECT("Mérföldkövek[@[Humánerő]]"),0),"")</f>
        <v/>
      </c>
      <c r="R67" s="69" t="str" cm="1">
        <f t="array" aca="1" ref="R67" ca="1">IFERROR(IF(AND(INDIRECT("Mérföldkövek[@Kezdés]")&lt;=R$3,R$3&lt;=INDIRECT("Mérföldkövek[@Befejezés]"),NETWORKDAYS(R$3,R$3,0)), INDIRECT("Mérföldkövek[@[Humánerő]]"),0),"")</f>
        <v/>
      </c>
      <c r="S67" s="69" t="str" cm="1">
        <f t="array" aca="1" ref="S67" ca="1">IFERROR(IF(AND(INDIRECT("Mérföldkövek[@Kezdés]")&lt;=S$3,S$3&lt;=INDIRECT("Mérföldkövek[@Befejezés]"),NETWORKDAYS(S$3,S$3,0)), INDIRECT("Mérföldkövek[@[Humánerő]]"),0),"")</f>
        <v/>
      </c>
      <c r="T67" s="69" t="str" cm="1">
        <f t="array" aca="1" ref="T67" ca="1">IFERROR(IF(AND(INDIRECT("Mérföldkövek[@Kezdés]")&lt;=T$3,T$3&lt;=INDIRECT("Mérföldkövek[@Befejezés]"),NETWORKDAYS(T$3,T$3,0)), INDIRECT("Mérföldkövek[@[Humánerő]]"),0),"")</f>
        <v/>
      </c>
      <c r="U67" s="69" t="str" cm="1">
        <f t="array" aca="1" ref="U67" ca="1">IFERROR(IF(AND(INDIRECT("Mérföldkövek[@Kezdés]")&lt;=U$3,U$3&lt;=INDIRECT("Mérföldkövek[@Befejezés]"),NETWORKDAYS(U$3,U$3,0)), INDIRECT("Mérföldkövek[@[Humánerő]]"),0),"")</f>
        <v/>
      </c>
      <c r="V67" s="69" t="str" cm="1">
        <f t="array" aca="1" ref="V67" ca="1">IFERROR(IF(AND(INDIRECT("Mérföldkövek[@Kezdés]")&lt;=V$3,V$3&lt;=INDIRECT("Mérföldkövek[@Befejezés]"),NETWORKDAYS(V$3,V$3,0)), INDIRECT("Mérföldkövek[@[Humánerő]]"),0),"")</f>
        <v/>
      </c>
      <c r="W67" s="69" t="str" cm="1">
        <f t="array" aca="1" ref="W67" ca="1">IFERROR(IF(AND(INDIRECT("Mérföldkövek[@Kezdés]")&lt;=W$3,W$3&lt;=INDIRECT("Mérföldkövek[@Befejezés]"),NETWORKDAYS(W$3,W$3,0)), INDIRECT("Mérföldkövek[@[Humánerő]]"),0),"")</f>
        <v/>
      </c>
      <c r="X67" s="69" t="str" cm="1">
        <f t="array" aca="1" ref="X67" ca="1">IFERROR(IF(AND(INDIRECT("Mérföldkövek[@Kezdés]")&lt;=X$3,X$3&lt;=INDIRECT("Mérföldkövek[@Befejezés]"),NETWORKDAYS(X$3,X$3,0)), INDIRECT("Mérföldkövek[@[Humánerő]]"),0),"")</f>
        <v/>
      </c>
      <c r="Y67" s="69" t="str" cm="1">
        <f t="array" aca="1" ref="Y67" ca="1">IFERROR(IF(AND(INDIRECT("Mérföldkövek[@Kezdés]")&lt;=Y$3,Y$3&lt;=INDIRECT("Mérföldkövek[@Befejezés]"),NETWORKDAYS(Y$3,Y$3,0)), INDIRECT("Mérföldkövek[@[Humánerő]]"),0),"")</f>
        <v/>
      </c>
      <c r="Z67" s="69" t="str" cm="1">
        <f t="array" aca="1" ref="Z67" ca="1">IFERROR(IF(AND(INDIRECT("Mérföldkövek[@Kezdés]")&lt;=Z$3,Z$3&lt;=INDIRECT("Mérföldkövek[@Befejezés]"),NETWORKDAYS(Z$3,Z$3,0)), INDIRECT("Mérföldkövek[@[Humánerő]]"),0),"")</f>
        <v/>
      </c>
      <c r="AA67" s="69" t="str" cm="1">
        <f t="array" aca="1" ref="AA67" ca="1">IFERROR(IF(AND(INDIRECT("Mérföldkövek[@Kezdés]")&lt;=AA$3,AA$3&lt;=INDIRECT("Mérföldkövek[@Befejezés]"),NETWORKDAYS(AA$3,AA$3,0)), INDIRECT("Mérföldkövek[@[Humánerő]]"),0),"")</f>
        <v/>
      </c>
      <c r="AB67" s="69" t="str" cm="1">
        <f t="array" aca="1" ref="AB67" ca="1">IFERROR(IF(AND(INDIRECT("Mérföldkövek[@Kezdés]")&lt;=AB$3,AB$3&lt;=INDIRECT("Mérföldkövek[@Befejezés]"),NETWORKDAYS(AB$3,AB$3,0)), INDIRECT("Mérföldkövek[@[Humánerő]]"),0),"")</f>
        <v/>
      </c>
      <c r="AC67" s="69" t="str" cm="1">
        <f t="array" aca="1" ref="AC67" ca="1">IFERROR(IF(AND(INDIRECT("Mérföldkövek[@Kezdés]")&lt;=AC$3,AC$3&lt;=INDIRECT("Mérföldkövek[@Befejezés]"),NETWORKDAYS(AC$3,AC$3,0)), INDIRECT("Mérföldkövek[@[Humánerő]]"),0),"")</f>
        <v/>
      </c>
      <c r="AD67" s="69" t="str" cm="1">
        <f t="array" aca="1" ref="AD67" ca="1">IFERROR(IF(AND(INDIRECT("Mérföldkövek[@Kezdés]")&lt;=AD$3,AD$3&lt;=INDIRECT("Mérföldkövek[@Befejezés]"),NETWORKDAYS(AD$3,AD$3,0)), INDIRECT("Mérföldkövek[@[Humánerő]]"),0),"")</f>
        <v/>
      </c>
      <c r="AE67" s="69" t="str" cm="1">
        <f t="array" aca="1" ref="AE67" ca="1">IFERROR(IF(AND(INDIRECT("Mérföldkövek[@Kezdés]")&lt;=AE$3,AE$3&lt;=INDIRECT("Mérföldkövek[@Befejezés]"),NETWORKDAYS(AE$3,AE$3,0)), INDIRECT("Mérföldkövek[@[Humánerő]]"),0),"")</f>
        <v/>
      </c>
      <c r="AF67" s="69" t="str" cm="1">
        <f t="array" aca="1" ref="AF67" ca="1">IFERROR(IF(AND(INDIRECT("Mérföldkövek[@Kezdés]")&lt;=AF$3,AF$3&lt;=INDIRECT("Mérföldkövek[@Befejezés]"),NETWORKDAYS(AF$3,AF$3,0)), INDIRECT("Mérföldkövek[@[Humánerő]]"),0),"")</f>
        <v/>
      </c>
      <c r="AG67" s="69" t="str" cm="1">
        <f t="array" aca="1" ref="AG67" ca="1">IFERROR(IF(AND(INDIRECT("Mérföldkövek[@Kezdés]")&lt;=AG$3,AG$3&lt;=INDIRECT("Mérföldkövek[@Befejezés]"),NETWORKDAYS(AG$3,AG$3,0)), INDIRECT("Mérföldkövek[@[Humánerő]]"),0),"")</f>
        <v/>
      </c>
      <c r="AH67" s="69" t="str" cm="1">
        <f t="array" aca="1" ref="AH67" ca="1">IFERROR(IF(AND(INDIRECT("Mérföldkövek[@Kezdés]")&lt;=AH$3,AH$3&lt;=INDIRECT("Mérföldkövek[@Befejezés]"),NETWORKDAYS(AH$3,AH$3,0)), INDIRECT("Mérföldkövek[@[Humánerő]]"),0),"")</f>
        <v/>
      </c>
      <c r="AI67" s="69" t="str" cm="1">
        <f t="array" aca="1" ref="AI67" ca="1">IFERROR(IF(AND(INDIRECT("Mérföldkövek[@Kezdés]")&lt;=AI$3,AI$3&lt;=INDIRECT("Mérföldkövek[@Befejezés]"),NETWORKDAYS(AI$3,AI$3,0)), INDIRECT("Mérföldkövek[@[Humánerő]]"),0),"")</f>
        <v/>
      </c>
      <c r="AJ67" s="69" t="str" cm="1">
        <f t="array" aca="1" ref="AJ67" ca="1">IFERROR(IF(AND(INDIRECT("Mérföldkövek[@Kezdés]")&lt;=AJ$3,AJ$3&lt;=INDIRECT("Mérföldkövek[@Befejezés]"),NETWORKDAYS(AJ$3,AJ$3,0)), INDIRECT("Mérföldkövek[@[Humánerő]]"),0),"")</f>
        <v/>
      </c>
      <c r="AK67" s="69" t="str" cm="1">
        <f t="array" aca="1" ref="AK67" ca="1">IFERROR(IF(AND(INDIRECT("Mérföldkövek[@Kezdés]")&lt;=AK$3,AK$3&lt;=INDIRECT("Mérföldkövek[@Befejezés]"),NETWORKDAYS(AK$3,AK$3,0)), INDIRECT("Mérföldkövek[@[Humánerő]]"),0),"")</f>
        <v/>
      </c>
      <c r="AL67" s="69" t="str" cm="1">
        <f t="array" aca="1" ref="AL67" ca="1">IFERROR(IF(AND(INDIRECT("Mérföldkövek[@Kezdés]")&lt;=AL$3,AL$3&lt;=INDIRECT("Mérföldkövek[@Befejezés]"),NETWORKDAYS(AL$3,AL$3,0)), INDIRECT("Mérföldkövek[@[Humánerő]]"),0),"")</f>
        <v/>
      </c>
      <c r="AM67" s="69" t="str" cm="1">
        <f t="array" aca="1" ref="AM67" ca="1">IFERROR(IF(AND(INDIRECT("Mérföldkövek[@Kezdés]")&lt;=AM$3,AM$3&lt;=INDIRECT("Mérföldkövek[@Befejezés]"),NETWORKDAYS(AM$3,AM$3,0)), INDIRECT("Mérföldkövek[@[Humánerő]]"),0),"")</f>
        <v/>
      </c>
      <c r="AN67" s="69" t="str" cm="1">
        <f t="array" aca="1" ref="AN67" ca="1">IFERROR(IF(AND(INDIRECT("Mérföldkövek[@Kezdés]")&lt;=AN$3,AN$3&lt;=INDIRECT("Mérföldkövek[@Befejezés]"),NETWORKDAYS(AN$3,AN$3,0)), INDIRECT("Mérföldkövek[@[Humánerő]]"),0),"")</f>
        <v/>
      </c>
      <c r="AO67" s="69" t="str" cm="1">
        <f t="array" aca="1" ref="AO67" ca="1">IFERROR(IF(AND(INDIRECT("Mérföldkövek[@Kezdés]")&lt;=AO$3,AO$3&lt;=INDIRECT("Mérföldkövek[@Befejezés]"),NETWORKDAYS(AO$3,AO$3,0)), INDIRECT("Mérföldkövek[@[Humánerő]]"),0),"")</f>
        <v/>
      </c>
      <c r="AP67" s="69" t="str" cm="1">
        <f t="array" aca="1" ref="AP67" ca="1">IFERROR(IF(AND(INDIRECT("Mérföldkövek[@Kezdés]")&lt;=AP$3,AP$3&lt;=INDIRECT("Mérföldkövek[@Befejezés]"),NETWORKDAYS(AP$3,AP$3,0)), INDIRECT("Mérföldkövek[@[Humánerő]]"),0),"")</f>
        <v/>
      </c>
      <c r="AQ67" s="69" t="str" cm="1">
        <f t="array" aca="1" ref="AQ67" ca="1">IFERROR(IF(AND(INDIRECT("Mérföldkövek[@Kezdés]")&lt;=AQ$3,AQ$3&lt;=INDIRECT("Mérföldkövek[@Befejezés]"),NETWORKDAYS(AQ$3,AQ$3,0)), INDIRECT("Mérföldkövek[@[Humánerő]]"),0),"")</f>
        <v/>
      </c>
      <c r="AR67" s="69" t="str" cm="1">
        <f t="array" aca="1" ref="AR67" ca="1">IFERROR(IF(AND(INDIRECT("Mérföldkövek[@Kezdés]")&lt;=AR$3,AR$3&lt;=INDIRECT("Mérföldkövek[@Befejezés]"),NETWORKDAYS(AR$3,AR$3,0)), INDIRECT("Mérföldkövek[@[Humánerő]]"),0),"")</f>
        <v/>
      </c>
      <c r="AS67" s="69" t="str" cm="1">
        <f t="array" aca="1" ref="AS67" ca="1">IFERROR(IF(AND(INDIRECT("Mérföldkövek[@Kezdés]")&lt;=AS$3,AS$3&lt;=INDIRECT("Mérföldkövek[@Befejezés]"),NETWORKDAYS(AS$3,AS$3,0)), INDIRECT("Mérföldkövek[@[Humánerő]]"),0),"")</f>
        <v/>
      </c>
      <c r="AT67" s="69" t="str" cm="1">
        <f t="array" aca="1" ref="AT67" ca="1">IFERROR(IF(AND(INDIRECT("Mérföldkövek[@Kezdés]")&lt;=AT$3,AT$3&lt;=INDIRECT("Mérföldkövek[@Befejezés]"),NETWORKDAYS(AT$3,AT$3,0)), INDIRECT("Mérföldkövek[@[Humánerő]]"),0),"")</f>
        <v/>
      </c>
      <c r="AU67" s="69" t="str" cm="1">
        <f t="array" aca="1" ref="AU67" ca="1">IFERROR(IF(AND(INDIRECT("Mérföldkövek[@Kezdés]")&lt;=AU$3,AU$3&lt;=INDIRECT("Mérföldkövek[@Befejezés]"),NETWORKDAYS(AU$3,AU$3,0)), INDIRECT("Mérföldkövek[@[Humánerő]]"),0),"")</f>
        <v/>
      </c>
      <c r="AV67" s="69" t="str" cm="1">
        <f t="array" aca="1" ref="AV67" ca="1">IFERROR(IF(AND(INDIRECT("Mérföldkövek[@Kezdés]")&lt;=AV$3,AV$3&lt;=INDIRECT("Mérföldkövek[@Befejezés]"),NETWORKDAYS(AV$3,AV$3,0)), INDIRECT("Mérföldkövek[@[Humánerő]]"),0),"")</f>
        <v/>
      </c>
      <c r="AW67" s="69" t="str" cm="1">
        <f t="array" aca="1" ref="AW67" ca="1">IFERROR(IF(AND(INDIRECT("Mérföldkövek[@Kezdés]")&lt;=AW$3,AW$3&lt;=INDIRECT("Mérföldkövek[@Befejezés]"),NETWORKDAYS(AW$3,AW$3,0)), INDIRECT("Mérföldkövek[@[Humánerő]]"),0),"")</f>
        <v/>
      </c>
      <c r="AX67" s="69" t="str" cm="1">
        <f t="array" aca="1" ref="AX67" ca="1">IFERROR(IF(AND(INDIRECT("Mérföldkövek[@Kezdés]")&lt;=AX$3,AX$3&lt;=INDIRECT("Mérföldkövek[@Befejezés]"),NETWORKDAYS(AX$3,AX$3,0)), INDIRECT("Mérföldkövek[@[Humánerő]]"),0),"")</f>
        <v/>
      </c>
      <c r="AY67" s="69" t="str" cm="1">
        <f t="array" aca="1" ref="AY67" ca="1">IFERROR(IF(AND(INDIRECT("Mérföldkövek[@Kezdés]")&lt;=AY$3,AY$3&lt;=INDIRECT("Mérföldkövek[@Befejezés]"),NETWORKDAYS(AY$3,AY$3,0)), INDIRECT("Mérföldkövek[@[Humánerő]]"),0),"")</f>
        <v/>
      </c>
      <c r="AZ67" s="69" t="str" cm="1">
        <f t="array" aca="1" ref="AZ67" ca="1">IFERROR(IF(AND(INDIRECT("Mérföldkövek[@Kezdés]")&lt;=AZ$3,AZ$3&lt;=INDIRECT("Mérföldkövek[@Befejezés]"),NETWORKDAYS(AZ$3,AZ$3,0)), INDIRECT("Mérföldkövek[@[Humánerő]]"),0),"")</f>
        <v/>
      </c>
      <c r="BA67" s="69" t="str" cm="1">
        <f t="array" aca="1" ref="BA67" ca="1">IFERROR(IF(AND(INDIRECT("Mérföldkövek[@Kezdés]")&lt;=BA$3,BA$3&lt;=INDIRECT("Mérföldkövek[@Befejezés]"),NETWORKDAYS(BA$3,BA$3,0)), INDIRECT("Mérföldkövek[@[Humánerő]]"),0),"")</f>
        <v/>
      </c>
    </row>
    <row r="68" spans="1:53" x14ac:dyDescent="0.3">
      <c r="A68" s="78" t="str">
        <f>IFERROR(Mérföldkövek[[#This Row],[Feladat ID]],"")</f>
        <v>-</v>
      </c>
      <c r="B68" s="70" t="str">
        <f>IFERROR(Mérföldkövek[[#This Row],[Feladat leírás]],"")</f>
        <v/>
      </c>
      <c r="C68" s="71" t="str">
        <f ca="1">IFERROR(Mérföldkövek[[#This Row],[Kezdés]],"")</f>
        <v/>
      </c>
      <c r="D68" s="71" t="str">
        <f ca="1">IFERROR(Mérföldkövek[[#This Row],[Befejezés]],"")</f>
        <v/>
      </c>
      <c r="E68" s="70" t="str">
        <f>IFERROR(Mérföldkövek[[#This Row],[Kockázat]],"")</f>
        <v/>
      </c>
      <c r="F68" s="70" t="str">
        <f>IFERROR(Mérföldkövek[[#This Row],[Részleg 02]],"")</f>
        <v/>
      </c>
      <c r="G68" s="70" t="str">
        <f>IFERROR(Mérföldkövek[[#This Row],[Részleg 01]],"")</f>
        <v/>
      </c>
      <c r="H68" s="82" t="str">
        <f>IFERROR(Mérföldkövek[[#This Row],[Volumen]],"")</f>
        <v/>
      </c>
      <c r="I68" s="70" t="str">
        <f>IFERROR(Mérföldkövek[[#This Row],[Humánerő]],"")</f>
        <v/>
      </c>
      <c r="J68" s="80" t="str">
        <f>IFERROR(Mérföldkövek[[#This Row],[Egység idő]],"")</f>
        <v/>
      </c>
      <c r="K68" s="80">
        <f>IFERROR(Mérföldkövek[[#This Row],[Tervezett Munkaidő]],"")</f>
        <v>0</v>
      </c>
      <c r="L68" s="69" t="str" cm="1">
        <f t="array" aca="1" ref="L68" ca="1">IFERROR(IF(AND(INDIRECT("Mérföldkövek[@Kezdés]")&lt;=L$3,L$3&lt;=INDIRECT("Mérföldkövek[@Befejezés]"),NETWORKDAYS(L$3,L$3,0)), INDIRECT("Mérföldkövek[@[Humánerő]]"),0),"")</f>
        <v/>
      </c>
      <c r="M68" s="69" t="str" cm="1">
        <f t="array" aca="1" ref="M68" ca="1">IFERROR(IF(AND(INDIRECT("Mérföldkövek[@Kezdés]")&lt;=M$3,M$3&lt;=INDIRECT("Mérföldkövek[@Befejezés]"),NETWORKDAYS(M$3,M$3,0)), INDIRECT("Mérföldkövek[@[Humánerő]]"),0),"")</f>
        <v/>
      </c>
      <c r="N68" s="69" t="str" cm="1">
        <f t="array" aca="1" ref="N68" ca="1">IFERROR(IF(AND(INDIRECT("Mérföldkövek[@Kezdés]")&lt;=N$3,N$3&lt;=INDIRECT("Mérföldkövek[@Befejezés]"),NETWORKDAYS(N$3,N$3,0)), INDIRECT("Mérföldkövek[@[Humánerő]]"),0),"")</f>
        <v/>
      </c>
      <c r="O68" s="69" t="str" cm="1">
        <f t="array" aca="1" ref="O68" ca="1">IFERROR(IF(AND(INDIRECT("Mérföldkövek[@Kezdés]")&lt;=O$3,O$3&lt;=INDIRECT("Mérföldkövek[@Befejezés]"),NETWORKDAYS(O$3,O$3,0)), INDIRECT("Mérföldkövek[@[Humánerő]]"),0),"")</f>
        <v/>
      </c>
      <c r="P68" s="69" t="str" cm="1">
        <f t="array" aca="1" ref="P68" ca="1">IFERROR(IF(AND(INDIRECT("Mérföldkövek[@Kezdés]")&lt;=P$3,P$3&lt;=INDIRECT("Mérföldkövek[@Befejezés]"),NETWORKDAYS(P$3,P$3,0)), INDIRECT("Mérföldkövek[@[Humánerő]]"),0),"")</f>
        <v/>
      </c>
      <c r="Q68" s="69" t="str" cm="1">
        <f t="array" aca="1" ref="Q68" ca="1">IFERROR(IF(AND(INDIRECT("Mérföldkövek[@Kezdés]")&lt;=Q$3,Q$3&lt;=INDIRECT("Mérföldkövek[@Befejezés]"),NETWORKDAYS(Q$3,Q$3,0)), INDIRECT("Mérföldkövek[@[Humánerő]]"),0),"")</f>
        <v/>
      </c>
      <c r="R68" s="69" t="str" cm="1">
        <f t="array" aca="1" ref="R68" ca="1">IFERROR(IF(AND(INDIRECT("Mérföldkövek[@Kezdés]")&lt;=R$3,R$3&lt;=INDIRECT("Mérföldkövek[@Befejezés]"),NETWORKDAYS(R$3,R$3,0)), INDIRECT("Mérföldkövek[@[Humánerő]]"),0),"")</f>
        <v/>
      </c>
      <c r="S68" s="69" t="str" cm="1">
        <f t="array" aca="1" ref="S68" ca="1">IFERROR(IF(AND(INDIRECT("Mérföldkövek[@Kezdés]")&lt;=S$3,S$3&lt;=INDIRECT("Mérföldkövek[@Befejezés]"),NETWORKDAYS(S$3,S$3,0)), INDIRECT("Mérföldkövek[@[Humánerő]]"),0),"")</f>
        <v/>
      </c>
      <c r="T68" s="69" t="str" cm="1">
        <f t="array" aca="1" ref="T68" ca="1">IFERROR(IF(AND(INDIRECT("Mérföldkövek[@Kezdés]")&lt;=T$3,T$3&lt;=INDIRECT("Mérföldkövek[@Befejezés]"),NETWORKDAYS(T$3,T$3,0)), INDIRECT("Mérföldkövek[@[Humánerő]]"),0),"")</f>
        <v/>
      </c>
      <c r="U68" s="69" t="str" cm="1">
        <f t="array" aca="1" ref="U68" ca="1">IFERROR(IF(AND(INDIRECT("Mérföldkövek[@Kezdés]")&lt;=U$3,U$3&lt;=INDIRECT("Mérföldkövek[@Befejezés]"),NETWORKDAYS(U$3,U$3,0)), INDIRECT("Mérföldkövek[@[Humánerő]]"),0),"")</f>
        <v/>
      </c>
      <c r="V68" s="69" t="str" cm="1">
        <f t="array" aca="1" ref="V68" ca="1">IFERROR(IF(AND(INDIRECT("Mérföldkövek[@Kezdés]")&lt;=V$3,V$3&lt;=INDIRECT("Mérföldkövek[@Befejezés]"),NETWORKDAYS(V$3,V$3,0)), INDIRECT("Mérföldkövek[@[Humánerő]]"),0),"")</f>
        <v/>
      </c>
      <c r="W68" s="69" t="str" cm="1">
        <f t="array" aca="1" ref="W68" ca="1">IFERROR(IF(AND(INDIRECT("Mérföldkövek[@Kezdés]")&lt;=W$3,W$3&lt;=INDIRECT("Mérföldkövek[@Befejezés]"),NETWORKDAYS(W$3,W$3,0)), INDIRECT("Mérföldkövek[@[Humánerő]]"),0),"")</f>
        <v/>
      </c>
      <c r="X68" s="69" t="str" cm="1">
        <f t="array" aca="1" ref="X68" ca="1">IFERROR(IF(AND(INDIRECT("Mérföldkövek[@Kezdés]")&lt;=X$3,X$3&lt;=INDIRECT("Mérföldkövek[@Befejezés]"),NETWORKDAYS(X$3,X$3,0)), INDIRECT("Mérföldkövek[@[Humánerő]]"),0),"")</f>
        <v/>
      </c>
      <c r="Y68" s="69" t="str" cm="1">
        <f t="array" aca="1" ref="Y68" ca="1">IFERROR(IF(AND(INDIRECT("Mérföldkövek[@Kezdés]")&lt;=Y$3,Y$3&lt;=INDIRECT("Mérföldkövek[@Befejezés]"),NETWORKDAYS(Y$3,Y$3,0)), INDIRECT("Mérföldkövek[@[Humánerő]]"),0),"")</f>
        <v/>
      </c>
      <c r="Z68" s="69" t="str" cm="1">
        <f t="array" aca="1" ref="Z68" ca="1">IFERROR(IF(AND(INDIRECT("Mérföldkövek[@Kezdés]")&lt;=Z$3,Z$3&lt;=INDIRECT("Mérföldkövek[@Befejezés]"),NETWORKDAYS(Z$3,Z$3,0)), INDIRECT("Mérföldkövek[@[Humánerő]]"),0),"")</f>
        <v/>
      </c>
      <c r="AA68" s="69" t="str" cm="1">
        <f t="array" aca="1" ref="AA68" ca="1">IFERROR(IF(AND(INDIRECT("Mérföldkövek[@Kezdés]")&lt;=AA$3,AA$3&lt;=INDIRECT("Mérföldkövek[@Befejezés]"),NETWORKDAYS(AA$3,AA$3,0)), INDIRECT("Mérföldkövek[@[Humánerő]]"),0),"")</f>
        <v/>
      </c>
      <c r="AB68" s="69" t="str" cm="1">
        <f t="array" aca="1" ref="AB68" ca="1">IFERROR(IF(AND(INDIRECT("Mérföldkövek[@Kezdés]")&lt;=AB$3,AB$3&lt;=INDIRECT("Mérföldkövek[@Befejezés]"),NETWORKDAYS(AB$3,AB$3,0)), INDIRECT("Mérföldkövek[@[Humánerő]]"),0),"")</f>
        <v/>
      </c>
      <c r="AC68" s="69" t="str" cm="1">
        <f t="array" aca="1" ref="AC68" ca="1">IFERROR(IF(AND(INDIRECT("Mérföldkövek[@Kezdés]")&lt;=AC$3,AC$3&lt;=INDIRECT("Mérföldkövek[@Befejezés]"),NETWORKDAYS(AC$3,AC$3,0)), INDIRECT("Mérföldkövek[@[Humánerő]]"),0),"")</f>
        <v/>
      </c>
      <c r="AD68" s="69" t="str" cm="1">
        <f t="array" aca="1" ref="AD68" ca="1">IFERROR(IF(AND(INDIRECT("Mérföldkövek[@Kezdés]")&lt;=AD$3,AD$3&lt;=INDIRECT("Mérföldkövek[@Befejezés]"),NETWORKDAYS(AD$3,AD$3,0)), INDIRECT("Mérföldkövek[@[Humánerő]]"),0),"")</f>
        <v/>
      </c>
      <c r="AE68" s="69" t="str" cm="1">
        <f t="array" aca="1" ref="AE68" ca="1">IFERROR(IF(AND(INDIRECT("Mérföldkövek[@Kezdés]")&lt;=AE$3,AE$3&lt;=INDIRECT("Mérföldkövek[@Befejezés]"),NETWORKDAYS(AE$3,AE$3,0)), INDIRECT("Mérföldkövek[@[Humánerő]]"),0),"")</f>
        <v/>
      </c>
      <c r="AF68" s="69" t="str" cm="1">
        <f t="array" aca="1" ref="AF68" ca="1">IFERROR(IF(AND(INDIRECT("Mérföldkövek[@Kezdés]")&lt;=AF$3,AF$3&lt;=INDIRECT("Mérföldkövek[@Befejezés]"),NETWORKDAYS(AF$3,AF$3,0)), INDIRECT("Mérföldkövek[@[Humánerő]]"),0),"")</f>
        <v/>
      </c>
      <c r="AG68" s="69" t="str" cm="1">
        <f t="array" aca="1" ref="AG68" ca="1">IFERROR(IF(AND(INDIRECT("Mérföldkövek[@Kezdés]")&lt;=AG$3,AG$3&lt;=INDIRECT("Mérföldkövek[@Befejezés]"),NETWORKDAYS(AG$3,AG$3,0)), INDIRECT("Mérföldkövek[@[Humánerő]]"),0),"")</f>
        <v/>
      </c>
      <c r="AH68" s="69" t="str" cm="1">
        <f t="array" aca="1" ref="AH68" ca="1">IFERROR(IF(AND(INDIRECT("Mérföldkövek[@Kezdés]")&lt;=AH$3,AH$3&lt;=INDIRECT("Mérföldkövek[@Befejezés]"),NETWORKDAYS(AH$3,AH$3,0)), INDIRECT("Mérföldkövek[@[Humánerő]]"),0),"")</f>
        <v/>
      </c>
      <c r="AI68" s="69" t="str" cm="1">
        <f t="array" aca="1" ref="AI68" ca="1">IFERROR(IF(AND(INDIRECT("Mérföldkövek[@Kezdés]")&lt;=AI$3,AI$3&lt;=INDIRECT("Mérföldkövek[@Befejezés]"),NETWORKDAYS(AI$3,AI$3,0)), INDIRECT("Mérföldkövek[@[Humánerő]]"),0),"")</f>
        <v/>
      </c>
      <c r="AJ68" s="69" t="str" cm="1">
        <f t="array" aca="1" ref="AJ68" ca="1">IFERROR(IF(AND(INDIRECT("Mérföldkövek[@Kezdés]")&lt;=AJ$3,AJ$3&lt;=INDIRECT("Mérföldkövek[@Befejezés]"),NETWORKDAYS(AJ$3,AJ$3,0)), INDIRECT("Mérföldkövek[@[Humánerő]]"),0),"")</f>
        <v/>
      </c>
      <c r="AK68" s="69" t="str" cm="1">
        <f t="array" aca="1" ref="AK68" ca="1">IFERROR(IF(AND(INDIRECT("Mérföldkövek[@Kezdés]")&lt;=AK$3,AK$3&lt;=INDIRECT("Mérföldkövek[@Befejezés]"),NETWORKDAYS(AK$3,AK$3,0)), INDIRECT("Mérföldkövek[@[Humánerő]]"),0),"")</f>
        <v/>
      </c>
      <c r="AL68" s="69" t="str" cm="1">
        <f t="array" aca="1" ref="AL68" ca="1">IFERROR(IF(AND(INDIRECT("Mérföldkövek[@Kezdés]")&lt;=AL$3,AL$3&lt;=INDIRECT("Mérföldkövek[@Befejezés]"),NETWORKDAYS(AL$3,AL$3,0)), INDIRECT("Mérföldkövek[@[Humánerő]]"),0),"")</f>
        <v/>
      </c>
      <c r="AM68" s="69" t="str" cm="1">
        <f t="array" aca="1" ref="AM68" ca="1">IFERROR(IF(AND(INDIRECT("Mérföldkövek[@Kezdés]")&lt;=AM$3,AM$3&lt;=INDIRECT("Mérföldkövek[@Befejezés]"),NETWORKDAYS(AM$3,AM$3,0)), INDIRECT("Mérföldkövek[@[Humánerő]]"),0),"")</f>
        <v/>
      </c>
      <c r="AN68" s="69" t="str" cm="1">
        <f t="array" aca="1" ref="AN68" ca="1">IFERROR(IF(AND(INDIRECT("Mérföldkövek[@Kezdés]")&lt;=AN$3,AN$3&lt;=INDIRECT("Mérföldkövek[@Befejezés]"),NETWORKDAYS(AN$3,AN$3,0)), INDIRECT("Mérföldkövek[@[Humánerő]]"),0),"")</f>
        <v/>
      </c>
      <c r="AO68" s="69" t="str" cm="1">
        <f t="array" aca="1" ref="AO68" ca="1">IFERROR(IF(AND(INDIRECT("Mérföldkövek[@Kezdés]")&lt;=AO$3,AO$3&lt;=INDIRECT("Mérföldkövek[@Befejezés]"),NETWORKDAYS(AO$3,AO$3,0)), INDIRECT("Mérföldkövek[@[Humánerő]]"),0),"")</f>
        <v/>
      </c>
      <c r="AP68" s="69" t="str" cm="1">
        <f t="array" aca="1" ref="AP68" ca="1">IFERROR(IF(AND(INDIRECT("Mérföldkövek[@Kezdés]")&lt;=AP$3,AP$3&lt;=INDIRECT("Mérföldkövek[@Befejezés]"),NETWORKDAYS(AP$3,AP$3,0)), INDIRECT("Mérföldkövek[@[Humánerő]]"),0),"")</f>
        <v/>
      </c>
      <c r="AQ68" s="69" t="str" cm="1">
        <f t="array" aca="1" ref="AQ68" ca="1">IFERROR(IF(AND(INDIRECT("Mérföldkövek[@Kezdés]")&lt;=AQ$3,AQ$3&lt;=INDIRECT("Mérföldkövek[@Befejezés]"),NETWORKDAYS(AQ$3,AQ$3,0)), INDIRECT("Mérföldkövek[@[Humánerő]]"),0),"")</f>
        <v/>
      </c>
      <c r="AR68" s="69" t="str" cm="1">
        <f t="array" aca="1" ref="AR68" ca="1">IFERROR(IF(AND(INDIRECT("Mérföldkövek[@Kezdés]")&lt;=AR$3,AR$3&lt;=INDIRECT("Mérföldkövek[@Befejezés]"),NETWORKDAYS(AR$3,AR$3,0)), INDIRECT("Mérföldkövek[@[Humánerő]]"),0),"")</f>
        <v/>
      </c>
      <c r="AS68" s="69" t="str" cm="1">
        <f t="array" aca="1" ref="AS68" ca="1">IFERROR(IF(AND(INDIRECT("Mérföldkövek[@Kezdés]")&lt;=AS$3,AS$3&lt;=INDIRECT("Mérföldkövek[@Befejezés]"),NETWORKDAYS(AS$3,AS$3,0)), INDIRECT("Mérföldkövek[@[Humánerő]]"),0),"")</f>
        <v/>
      </c>
      <c r="AT68" s="69" t="str" cm="1">
        <f t="array" aca="1" ref="AT68" ca="1">IFERROR(IF(AND(INDIRECT("Mérföldkövek[@Kezdés]")&lt;=AT$3,AT$3&lt;=INDIRECT("Mérföldkövek[@Befejezés]"),NETWORKDAYS(AT$3,AT$3,0)), INDIRECT("Mérföldkövek[@[Humánerő]]"),0),"")</f>
        <v/>
      </c>
      <c r="AU68" s="69" t="str" cm="1">
        <f t="array" aca="1" ref="AU68" ca="1">IFERROR(IF(AND(INDIRECT("Mérföldkövek[@Kezdés]")&lt;=AU$3,AU$3&lt;=INDIRECT("Mérföldkövek[@Befejezés]"),NETWORKDAYS(AU$3,AU$3,0)), INDIRECT("Mérföldkövek[@[Humánerő]]"),0),"")</f>
        <v/>
      </c>
      <c r="AV68" s="69" t="str" cm="1">
        <f t="array" aca="1" ref="AV68" ca="1">IFERROR(IF(AND(INDIRECT("Mérföldkövek[@Kezdés]")&lt;=AV$3,AV$3&lt;=INDIRECT("Mérföldkövek[@Befejezés]"),NETWORKDAYS(AV$3,AV$3,0)), INDIRECT("Mérföldkövek[@[Humánerő]]"),0),"")</f>
        <v/>
      </c>
      <c r="AW68" s="69" t="str" cm="1">
        <f t="array" aca="1" ref="AW68" ca="1">IFERROR(IF(AND(INDIRECT("Mérföldkövek[@Kezdés]")&lt;=AW$3,AW$3&lt;=INDIRECT("Mérföldkövek[@Befejezés]"),NETWORKDAYS(AW$3,AW$3,0)), INDIRECT("Mérföldkövek[@[Humánerő]]"),0),"")</f>
        <v/>
      </c>
      <c r="AX68" s="69" t="str" cm="1">
        <f t="array" aca="1" ref="AX68" ca="1">IFERROR(IF(AND(INDIRECT("Mérföldkövek[@Kezdés]")&lt;=AX$3,AX$3&lt;=INDIRECT("Mérföldkövek[@Befejezés]"),NETWORKDAYS(AX$3,AX$3,0)), INDIRECT("Mérföldkövek[@[Humánerő]]"),0),"")</f>
        <v/>
      </c>
      <c r="AY68" s="69" t="str" cm="1">
        <f t="array" aca="1" ref="AY68" ca="1">IFERROR(IF(AND(INDIRECT("Mérföldkövek[@Kezdés]")&lt;=AY$3,AY$3&lt;=INDIRECT("Mérföldkövek[@Befejezés]"),NETWORKDAYS(AY$3,AY$3,0)), INDIRECT("Mérföldkövek[@[Humánerő]]"),0),"")</f>
        <v/>
      </c>
      <c r="AZ68" s="69" t="str" cm="1">
        <f t="array" aca="1" ref="AZ68" ca="1">IFERROR(IF(AND(INDIRECT("Mérföldkövek[@Kezdés]")&lt;=AZ$3,AZ$3&lt;=INDIRECT("Mérföldkövek[@Befejezés]"),NETWORKDAYS(AZ$3,AZ$3,0)), INDIRECT("Mérföldkövek[@[Humánerő]]"),0),"")</f>
        <v/>
      </c>
      <c r="BA68" s="69" t="str" cm="1">
        <f t="array" aca="1" ref="BA68" ca="1">IFERROR(IF(AND(INDIRECT("Mérföldkövek[@Kezdés]")&lt;=BA$3,BA$3&lt;=INDIRECT("Mérföldkövek[@Befejezés]"),NETWORKDAYS(BA$3,BA$3,0)), INDIRECT("Mérföldkövek[@[Humánerő]]"),0),"")</f>
        <v/>
      </c>
    </row>
    <row r="69" spans="1:53" x14ac:dyDescent="0.3">
      <c r="A69" s="78" t="str">
        <f>IFERROR(Mérföldkövek[[#This Row],[Feladat ID]],"")</f>
        <v>-</v>
      </c>
      <c r="B69" s="70" t="str">
        <f>IFERROR(Mérföldkövek[[#This Row],[Feladat leírás]],"")</f>
        <v/>
      </c>
      <c r="C69" s="71" t="str">
        <f ca="1">IFERROR(Mérföldkövek[[#This Row],[Kezdés]],"")</f>
        <v/>
      </c>
      <c r="D69" s="71" t="str">
        <f ca="1">IFERROR(Mérföldkövek[[#This Row],[Befejezés]],"")</f>
        <v/>
      </c>
      <c r="E69" s="70" t="str">
        <f>IFERROR(Mérföldkövek[[#This Row],[Kockázat]],"")</f>
        <v/>
      </c>
      <c r="F69" s="70" t="str">
        <f>IFERROR(Mérföldkövek[[#This Row],[Részleg 02]],"")</f>
        <v/>
      </c>
      <c r="G69" s="70" t="str">
        <f>IFERROR(Mérföldkövek[[#This Row],[Részleg 01]],"")</f>
        <v/>
      </c>
      <c r="H69" s="82" t="str">
        <f>IFERROR(Mérföldkövek[[#This Row],[Volumen]],"")</f>
        <v/>
      </c>
      <c r="I69" s="70" t="str">
        <f>IFERROR(Mérföldkövek[[#This Row],[Humánerő]],"")</f>
        <v/>
      </c>
      <c r="J69" s="80" t="str">
        <f>IFERROR(Mérföldkövek[[#This Row],[Egység idő]],"")</f>
        <v/>
      </c>
      <c r="K69" s="80">
        <f>IFERROR(Mérföldkövek[[#This Row],[Tervezett Munkaidő]],"")</f>
        <v>0</v>
      </c>
      <c r="L69" s="69" t="str" cm="1">
        <f t="array" aca="1" ref="L69" ca="1">IFERROR(IF(AND(INDIRECT("Mérföldkövek[@Kezdés]")&lt;=L$3,L$3&lt;=INDIRECT("Mérföldkövek[@Befejezés]"),NETWORKDAYS(L$3,L$3,0)), INDIRECT("Mérföldkövek[@[Humánerő]]"),0),"")</f>
        <v/>
      </c>
      <c r="M69" s="69" t="str" cm="1">
        <f t="array" aca="1" ref="M69" ca="1">IFERROR(IF(AND(INDIRECT("Mérföldkövek[@Kezdés]")&lt;=M$3,M$3&lt;=INDIRECT("Mérföldkövek[@Befejezés]"),NETWORKDAYS(M$3,M$3,0)), INDIRECT("Mérföldkövek[@[Humánerő]]"),0),"")</f>
        <v/>
      </c>
      <c r="N69" s="69" t="str" cm="1">
        <f t="array" aca="1" ref="N69" ca="1">IFERROR(IF(AND(INDIRECT("Mérföldkövek[@Kezdés]")&lt;=N$3,N$3&lt;=INDIRECT("Mérföldkövek[@Befejezés]"),NETWORKDAYS(N$3,N$3,0)), INDIRECT("Mérföldkövek[@[Humánerő]]"),0),"")</f>
        <v/>
      </c>
      <c r="O69" s="69" t="str" cm="1">
        <f t="array" aca="1" ref="O69" ca="1">IFERROR(IF(AND(INDIRECT("Mérföldkövek[@Kezdés]")&lt;=O$3,O$3&lt;=INDIRECT("Mérföldkövek[@Befejezés]"),NETWORKDAYS(O$3,O$3,0)), INDIRECT("Mérföldkövek[@[Humánerő]]"),0),"")</f>
        <v/>
      </c>
      <c r="P69" s="69" t="str" cm="1">
        <f t="array" aca="1" ref="P69" ca="1">IFERROR(IF(AND(INDIRECT("Mérföldkövek[@Kezdés]")&lt;=P$3,P$3&lt;=INDIRECT("Mérföldkövek[@Befejezés]"),NETWORKDAYS(P$3,P$3,0)), INDIRECT("Mérföldkövek[@[Humánerő]]"),0),"")</f>
        <v/>
      </c>
      <c r="Q69" s="69" t="str" cm="1">
        <f t="array" aca="1" ref="Q69" ca="1">IFERROR(IF(AND(INDIRECT("Mérföldkövek[@Kezdés]")&lt;=Q$3,Q$3&lt;=INDIRECT("Mérföldkövek[@Befejezés]"),NETWORKDAYS(Q$3,Q$3,0)), INDIRECT("Mérföldkövek[@[Humánerő]]"),0),"")</f>
        <v/>
      </c>
      <c r="R69" s="69" t="str" cm="1">
        <f t="array" aca="1" ref="R69" ca="1">IFERROR(IF(AND(INDIRECT("Mérföldkövek[@Kezdés]")&lt;=R$3,R$3&lt;=INDIRECT("Mérföldkövek[@Befejezés]"),NETWORKDAYS(R$3,R$3,0)), INDIRECT("Mérföldkövek[@[Humánerő]]"),0),"")</f>
        <v/>
      </c>
      <c r="S69" s="69" t="str" cm="1">
        <f t="array" aca="1" ref="S69" ca="1">IFERROR(IF(AND(INDIRECT("Mérföldkövek[@Kezdés]")&lt;=S$3,S$3&lt;=INDIRECT("Mérföldkövek[@Befejezés]"),NETWORKDAYS(S$3,S$3,0)), INDIRECT("Mérföldkövek[@[Humánerő]]"),0),"")</f>
        <v/>
      </c>
      <c r="T69" s="69" t="str" cm="1">
        <f t="array" aca="1" ref="T69" ca="1">IFERROR(IF(AND(INDIRECT("Mérföldkövek[@Kezdés]")&lt;=T$3,T$3&lt;=INDIRECT("Mérföldkövek[@Befejezés]"),NETWORKDAYS(T$3,T$3,0)), INDIRECT("Mérföldkövek[@[Humánerő]]"),0),"")</f>
        <v/>
      </c>
      <c r="U69" s="69" t="str" cm="1">
        <f t="array" aca="1" ref="U69" ca="1">IFERROR(IF(AND(INDIRECT("Mérföldkövek[@Kezdés]")&lt;=U$3,U$3&lt;=INDIRECT("Mérföldkövek[@Befejezés]"),NETWORKDAYS(U$3,U$3,0)), INDIRECT("Mérföldkövek[@[Humánerő]]"),0),"")</f>
        <v/>
      </c>
      <c r="V69" s="69" t="str" cm="1">
        <f t="array" aca="1" ref="V69" ca="1">IFERROR(IF(AND(INDIRECT("Mérföldkövek[@Kezdés]")&lt;=V$3,V$3&lt;=INDIRECT("Mérföldkövek[@Befejezés]"),NETWORKDAYS(V$3,V$3,0)), INDIRECT("Mérföldkövek[@[Humánerő]]"),0),"")</f>
        <v/>
      </c>
      <c r="W69" s="69" t="str" cm="1">
        <f t="array" aca="1" ref="W69" ca="1">IFERROR(IF(AND(INDIRECT("Mérföldkövek[@Kezdés]")&lt;=W$3,W$3&lt;=INDIRECT("Mérföldkövek[@Befejezés]"),NETWORKDAYS(W$3,W$3,0)), INDIRECT("Mérföldkövek[@[Humánerő]]"),0),"")</f>
        <v/>
      </c>
      <c r="X69" s="69" t="str" cm="1">
        <f t="array" aca="1" ref="X69" ca="1">IFERROR(IF(AND(INDIRECT("Mérföldkövek[@Kezdés]")&lt;=X$3,X$3&lt;=INDIRECT("Mérföldkövek[@Befejezés]"),NETWORKDAYS(X$3,X$3,0)), INDIRECT("Mérföldkövek[@[Humánerő]]"),0),"")</f>
        <v/>
      </c>
      <c r="Y69" s="69" t="str" cm="1">
        <f t="array" aca="1" ref="Y69" ca="1">IFERROR(IF(AND(INDIRECT("Mérföldkövek[@Kezdés]")&lt;=Y$3,Y$3&lt;=INDIRECT("Mérföldkövek[@Befejezés]"),NETWORKDAYS(Y$3,Y$3,0)), INDIRECT("Mérföldkövek[@[Humánerő]]"),0),"")</f>
        <v/>
      </c>
      <c r="Z69" s="69" t="str" cm="1">
        <f t="array" aca="1" ref="Z69" ca="1">IFERROR(IF(AND(INDIRECT("Mérföldkövek[@Kezdés]")&lt;=Z$3,Z$3&lt;=INDIRECT("Mérföldkövek[@Befejezés]"),NETWORKDAYS(Z$3,Z$3,0)), INDIRECT("Mérföldkövek[@[Humánerő]]"),0),"")</f>
        <v/>
      </c>
      <c r="AA69" s="69" t="str" cm="1">
        <f t="array" aca="1" ref="AA69" ca="1">IFERROR(IF(AND(INDIRECT("Mérföldkövek[@Kezdés]")&lt;=AA$3,AA$3&lt;=INDIRECT("Mérföldkövek[@Befejezés]"),NETWORKDAYS(AA$3,AA$3,0)), INDIRECT("Mérföldkövek[@[Humánerő]]"),0),"")</f>
        <v/>
      </c>
      <c r="AB69" s="69" t="str" cm="1">
        <f t="array" aca="1" ref="AB69" ca="1">IFERROR(IF(AND(INDIRECT("Mérföldkövek[@Kezdés]")&lt;=AB$3,AB$3&lt;=INDIRECT("Mérföldkövek[@Befejezés]"),NETWORKDAYS(AB$3,AB$3,0)), INDIRECT("Mérföldkövek[@[Humánerő]]"),0),"")</f>
        <v/>
      </c>
      <c r="AC69" s="69" t="str" cm="1">
        <f t="array" aca="1" ref="AC69" ca="1">IFERROR(IF(AND(INDIRECT("Mérföldkövek[@Kezdés]")&lt;=AC$3,AC$3&lt;=INDIRECT("Mérföldkövek[@Befejezés]"),NETWORKDAYS(AC$3,AC$3,0)), INDIRECT("Mérföldkövek[@[Humánerő]]"),0),"")</f>
        <v/>
      </c>
      <c r="AD69" s="69" t="str" cm="1">
        <f t="array" aca="1" ref="AD69" ca="1">IFERROR(IF(AND(INDIRECT("Mérföldkövek[@Kezdés]")&lt;=AD$3,AD$3&lt;=INDIRECT("Mérföldkövek[@Befejezés]"),NETWORKDAYS(AD$3,AD$3,0)), INDIRECT("Mérföldkövek[@[Humánerő]]"),0),"")</f>
        <v/>
      </c>
      <c r="AE69" s="69" t="str" cm="1">
        <f t="array" aca="1" ref="AE69" ca="1">IFERROR(IF(AND(INDIRECT("Mérföldkövek[@Kezdés]")&lt;=AE$3,AE$3&lt;=INDIRECT("Mérföldkövek[@Befejezés]"),NETWORKDAYS(AE$3,AE$3,0)), INDIRECT("Mérföldkövek[@[Humánerő]]"),0),"")</f>
        <v/>
      </c>
      <c r="AF69" s="69" t="str" cm="1">
        <f t="array" aca="1" ref="AF69" ca="1">IFERROR(IF(AND(INDIRECT("Mérföldkövek[@Kezdés]")&lt;=AF$3,AF$3&lt;=INDIRECT("Mérföldkövek[@Befejezés]"),NETWORKDAYS(AF$3,AF$3,0)), INDIRECT("Mérföldkövek[@[Humánerő]]"),0),"")</f>
        <v/>
      </c>
      <c r="AG69" s="69" t="str" cm="1">
        <f t="array" aca="1" ref="AG69" ca="1">IFERROR(IF(AND(INDIRECT("Mérföldkövek[@Kezdés]")&lt;=AG$3,AG$3&lt;=INDIRECT("Mérföldkövek[@Befejezés]"),NETWORKDAYS(AG$3,AG$3,0)), INDIRECT("Mérföldkövek[@[Humánerő]]"),0),"")</f>
        <v/>
      </c>
      <c r="AH69" s="69" t="str" cm="1">
        <f t="array" aca="1" ref="AH69" ca="1">IFERROR(IF(AND(INDIRECT("Mérföldkövek[@Kezdés]")&lt;=AH$3,AH$3&lt;=INDIRECT("Mérföldkövek[@Befejezés]"),NETWORKDAYS(AH$3,AH$3,0)), INDIRECT("Mérföldkövek[@[Humánerő]]"),0),"")</f>
        <v/>
      </c>
      <c r="AI69" s="69" t="str" cm="1">
        <f t="array" aca="1" ref="AI69" ca="1">IFERROR(IF(AND(INDIRECT("Mérföldkövek[@Kezdés]")&lt;=AI$3,AI$3&lt;=INDIRECT("Mérföldkövek[@Befejezés]"),NETWORKDAYS(AI$3,AI$3,0)), INDIRECT("Mérföldkövek[@[Humánerő]]"),0),"")</f>
        <v/>
      </c>
      <c r="AJ69" s="69" t="str" cm="1">
        <f t="array" aca="1" ref="AJ69" ca="1">IFERROR(IF(AND(INDIRECT("Mérföldkövek[@Kezdés]")&lt;=AJ$3,AJ$3&lt;=INDIRECT("Mérföldkövek[@Befejezés]"),NETWORKDAYS(AJ$3,AJ$3,0)), INDIRECT("Mérföldkövek[@[Humánerő]]"),0),"")</f>
        <v/>
      </c>
      <c r="AK69" s="69" t="str" cm="1">
        <f t="array" aca="1" ref="AK69" ca="1">IFERROR(IF(AND(INDIRECT("Mérföldkövek[@Kezdés]")&lt;=AK$3,AK$3&lt;=INDIRECT("Mérföldkövek[@Befejezés]"),NETWORKDAYS(AK$3,AK$3,0)), INDIRECT("Mérföldkövek[@[Humánerő]]"),0),"")</f>
        <v/>
      </c>
      <c r="AL69" s="69" t="str" cm="1">
        <f t="array" aca="1" ref="AL69" ca="1">IFERROR(IF(AND(INDIRECT("Mérföldkövek[@Kezdés]")&lt;=AL$3,AL$3&lt;=INDIRECT("Mérföldkövek[@Befejezés]"),NETWORKDAYS(AL$3,AL$3,0)), INDIRECT("Mérföldkövek[@[Humánerő]]"),0),"")</f>
        <v/>
      </c>
      <c r="AM69" s="69" t="str" cm="1">
        <f t="array" aca="1" ref="AM69" ca="1">IFERROR(IF(AND(INDIRECT("Mérföldkövek[@Kezdés]")&lt;=AM$3,AM$3&lt;=INDIRECT("Mérföldkövek[@Befejezés]"),NETWORKDAYS(AM$3,AM$3,0)), INDIRECT("Mérföldkövek[@[Humánerő]]"),0),"")</f>
        <v/>
      </c>
      <c r="AN69" s="69" t="str" cm="1">
        <f t="array" aca="1" ref="AN69" ca="1">IFERROR(IF(AND(INDIRECT("Mérföldkövek[@Kezdés]")&lt;=AN$3,AN$3&lt;=INDIRECT("Mérföldkövek[@Befejezés]"),NETWORKDAYS(AN$3,AN$3,0)), INDIRECT("Mérföldkövek[@[Humánerő]]"),0),"")</f>
        <v/>
      </c>
      <c r="AO69" s="69" t="str" cm="1">
        <f t="array" aca="1" ref="AO69" ca="1">IFERROR(IF(AND(INDIRECT("Mérföldkövek[@Kezdés]")&lt;=AO$3,AO$3&lt;=INDIRECT("Mérföldkövek[@Befejezés]"),NETWORKDAYS(AO$3,AO$3,0)), INDIRECT("Mérföldkövek[@[Humánerő]]"),0),"")</f>
        <v/>
      </c>
      <c r="AP69" s="69" t="str" cm="1">
        <f t="array" aca="1" ref="AP69" ca="1">IFERROR(IF(AND(INDIRECT("Mérföldkövek[@Kezdés]")&lt;=AP$3,AP$3&lt;=INDIRECT("Mérföldkövek[@Befejezés]"),NETWORKDAYS(AP$3,AP$3,0)), INDIRECT("Mérföldkövek[@[Humánerő]]"),0),"")</f>
        <v/>
      </c>
      <c r="AQ69" s="69" t="str" cm="1">
        <f t="array" aca="1" ref="AQ69" ca="1">IFERROR(IF(AND(INDIRECT("Mérföldkövek[@Kezdés]")&lt;=AQ$3,AQ$3&lt;=INDIRECT("Mérföldkövek[@Befejezés]"),NETWORKDAYS(AQ$3,AQ$3,0)), INDIRECT("Mérföldkövek[@[Humánerő]]"),0),"")</f>
        <v/>
      </c>
      <c r="AR69" s="69" t="str" cm="1">
        <f t="array" aca="1" ref="AR69" ca="1">IFERROR(IF(AND(INDIRECT("Mérföldkövek[@Kezdés]")&lt;=AR$3,AR$3&lt;=INDIRECT("Mérföldkövek[@Befejezés]"),NETWORKDAYS(AR$3,AR$3,0)), INDIRECT("Mérföldkövek[@[Humánerő]]"),0),"")</f>
        <v/>
      </c>
      <c r="AS69" s="69" t="str" cm="1">
        <f t="array" aca="1" ref="AS69" ca="1">IFERROR(IF(AND(INDIRECT("Mérföldkövek[@Kezdés]")&lt;=AS$3,AS$3&lt;=INDIRECT("Mérföldkövek[@Befejezés]"),NETWORKDAYS(AS$3,AS$3,0)), INDIRECT("Mérföldkövek[@[Humánerő]]"),0),"")</f>
        <v/>
      </c>
      <c r="AT69" s="69" t="str" cm="1">
        <f t="array" aca="1" ref="AT69" ca="1">IFERROR(IF(AND(INDIRECT("Mérföldkövek[@Kezdés]")&lt;=AT$3,AT$3&lt;=INDIRECT("Mérföldkövek[@Befejezés]"),NETWORKDAYS(AT$3,AT$3,0)), INDIRECT("Mérföldkövek[@[Humánerő]]"),0),"")</f>
        <v/>
      </c>
      <c r="AU69" s="69" t="str" cm="1">
        <f t="array" aca="1" ref="AU69" ca="1">IFERROR(IF(AND(INDIRECT("Mérföldkövek[@Kezdés]")&lt;=AU$3,AU$3&lt;=INDIRECT("Mérföldkövek[@Befejezés]"),NETWORKDAYS(AU$3,AU$3,0)), INDIRECT("Mérföldkövek[@[Humánerő]]"),0),"")</f>
        <v/>
      </c>
      <c r="AV69" s="69" t="str" cm="1">
        <f t="array" aca="1" ref="AV69" ca="1">IFERROR(IF(AND(INDIRECT("Mérföldkövek[@Kezdés]")&lt;=AV$3,AV$3&lt;=INDIRECT("Mérföldkövek[@Befejezés]"),NETWORKDAYS(AV$3,AV$3,0)), INDIRECT("Mérföldkövek[@[Humánerő]]"),0),"")</f>
        <v/>
      </c>
      <c r="AW69" s="69" t="str" cm="1">
        <f t="array" aca="1" ref="AW69" ca="1">IFERROR(IF(AND(INDIRECT("Mérföldkövek[@Kezdés]")&lt;=AW$3,AW$3&lt;=INDIRECT("Mérföldkövek[@Befejezés]"),NETWORKDAYS(AW$3,AW$3,0)), INDIRECT("Mérföldkövek[@[Humánerő]]"),0),"")</f>
        <v/>
      </c>
      <c r="AX69" s="69" t="str" cm="1">
        <f t="array" aca="1" ref="AX69" ca="1">IFERROR(IF(AND(INDIRECT("Mérföldkövek[@Kezdés]")&lt;=AX$3,AX$3&lt;=INDIRECT("Mérföldkövek[@Befejezés]"),NETWORKDAYS(AX$3,AX$3,0)), INDIRECT("Mérföldkövek[@[Humánerő]]"),0),"")</f>
        <v/>
      </c>
      <c r="AY69" s="69" t="str" cm="1">
        <f t="array" aca="1" ref="AY69" ca="1">IFERROR(IF(AND(INDIRECT("Mérföldkövek[@Kezdés]")&lt;=AY$3,AY$3&lt;=INDIRECT("Mérföldkövek[@Befejezés]"),NETWORKDAYS(AY$3,AY$3,0)), INDIRECT("Mérföldkövek[@[Humánerő]]"),0),"")</f>
        <v/>
      </c>
      <c r="AZ69" s="69" t="str" cm="1">
        <f t="array" aca="1" ref="AZ69" ca="1">IFERROR(IF(AND(INDIRECT("Mérföldkövek[@Kezdés]")&lt;=AZ$3,AZ$3&lt;=INDIRECT("Mérföldkövek[@Befejezés]"),NETWORKDAYS(AZ$3,AZ$3,0)), INDIRECT("Mérföldkövek[@[Humánerő]]"),0),"")</f>
        <v/>
      </c>
      <c r="BA69" s="69" t="str" cm="1">
        <f t="array" aca="1" ref="BA69" ca="1">IFERROR(IF(AND(INDIRECT("Mérföldkövek[@Kezdés]")&lt;=BA$3,BA$3&lt;=INDIRECT("Mérföldkövek[@Befejezés]"),NETWORKDAYS(BA$3,BA$3,0)), INDIRECT("Mérföldkövek[@[Humánerő]]"),0),"")</f>
        <v/>
      </c>
    </row>
    <row r="70" spans="1:53" x14ac:dyDescent="0.3">
      <c r="A70" s="78" t="str">
        <f>IFERROR(Mérföldkövek[[#This Row],[Feladat ID]],"")</f>
        <v>-</v>
      </c>
      <c r="B70" s="70" t="str">
        <f>IFERROR(Mérföldkövek[[#This Row],[Feladat leírás]],"")</f>
        <v/>
      </c>
      <c r="C70" s="71" t="str">
        <f ca="1">IFERROR(Mérföldkövek[[#This Row],[Kezdés]],"")</f>
        <v/>
      </c>
      <c r="D70" s="71" t="str">
        <f ca="1">IFERROR(Mérföldkövek[[#This Row],[Befejezés]],"")</f>
        <v/>
      </c>
      <c r="E70" s="70" t="str">
        <f>IFERROR(Mérföldkövek[[#This Row],[Kockázat]],"")</f>
        <v/>
      </c>
      <c r="F70" s="70" t="str">
        <f>IFERROR(Mérföldkövek[[#This Row],[Részleg 02]],"")</f>
        <v/>
      </c>
      <c r="G70" s="70" t="str">
        <f>IFERROR(Mérföldkövek[[#This Row],[Részleg 01]],"")</f>
        <v/>
      </c>
      <c r="H70" s="82" t="str">
        <f>IFERROR(Mérföldkövek[[#This Row],[Volumen]],"")</f>
        <v/>
      </c>
      <c r="I70" s="70" t="str">
        <f>IFERROR(Mérföldkövek[[#This Row],[Humánerő]],"")</f>
        <v/>
      </c>
      <c r="J70" s="80" t="str">
        <f>IFERROR(Mérföldkövek[[#This Row],[Egység idő]],"")</f>
        <v/>
      </c>
      <c r="K70" s="80">
        <f>IFERROR(Mérföldkövek[[#This Row],[Tervezett Munkaidő]],"")</f>
        <v>0</v>
      </c>
      <c r="L70" s="69" t="str" cm="1">
        <f t="array" aca="1" ref="L70" ca="1">IFERROR(IF(AND(INDIRECT("Mérföldkövek[@Kezdés]")&lt;=L$3,L$3&lt;=INDIRECT("Mérföldkövek[@Befejezés]"),NETWORKDAYS(L$3,L$3,0)), INDIRECT("Mérföldkövek[@[Humánerő]]"),0),"")</f>
        <v/>
      </c>
      <c r="M70" s="69" t="str" cm="1">
        <f t="array" aca="1" ref="M70" ca="1">IFERROR(IF(AND(INDIRECT("Mérföldkövek[@Kezdés]")&lt;=M$3,M$3&lt;=INDIRECT("Mérföldkövek[@Befejezés]"),NETWORKDAYS(M$3,M$3,0)), INDIRECT("Mérföldkövek[@[Humánerő]]"),0),"")</f>
        <v/>
      </c>
      <c r="N70" s="69" t="str" cm="1">
        <f t="array" aca="1" ref="N70" ca="1">IFERROR(IF(AND(INDIRECT("Mérföldkövek[@Kezdés]")&lt;=N$3,N$3&lt;=INDIRECT("Mérföldkövek[@Befejezés]"),NETWORKDAYS(N$3,N$3,0)), INDIRECT("Mérföldkövek[@[Humánerő]]"),0),"")</f>
        <v/>
      </c>
      <c r="O70" s="69" t="str" cm="1">
        <f t="array" aca="1" ref="O70" ca="1">IFERROR(IF(AND(INDIRECT("Mérföldkövek[@Kezdés]")&lt;=O$3,O$3&lt;=INDIRECT("Mérföldkövek[@Befejezés]"),NETWORKDAYS(O$3,O$3,0)), INDIRECT("Mérföldkövek[@[Humánerő]]"),0),"")</f>
        <v/>
      </c>
      <c r="P70" s="69" t="str" cm="1">
        <f t="array" aca="1" ref="P70" ca="1">IFERROR(IF(AND(INDIRECT("Mérföldkövek[@Kezdés]")&lt;=P$3,P$3&lt;=INDIRECT("Mérföldkövek[@Befejezés]"),NETWORKDAYS(P$3,P$3,0)), INDIRECT("Mérföldkövek[@[Humánerő]]"),0),"")</f>
        <v/>
      </c>
      <c r="Q70" s="69" t="str" cm="1">
        <f t="array" aca="1" ref="Q70" ca="1">IFERROR(IF(AND(INDIRECT("Mérföldkövek[@Kezdés]")&lt;=Q$3,Q$3&lt;=INDIRECT("Mérföldkövek[@Befejezés]"),NETWORKDAYS(Q$3,Q$3,0)), INDIRECT("Mérföldkövek[@[Humánerő]]"),0),"")</f>
        <v/>
      </c>
      <c r="R70" s="69" t="str" cm="1">
        <f t="array" aca="1" ref="R70" ca="1">IFERROR(IF(AND(INDIRECT("Mérföldkövek[@Kezdés]")&lt;=R$3,R$3&lt;=INDIRECT("Mérföldkövek[@Befejezés]"),NETWORKDAYS(R$3,R$3,0)), INDIRECT("Mérföldkövek[@[Humánerő]]"),0),"")</f>
        <v/>
      </c>
      <c r="S70" s="69" t="str" cm="1">
        <f t="array" aca="1" ref="S70" ca="1">IFERROR(IF(AND(INDIRECT("Mérföldkövek[@Kezdés]")&lt;=S$3,S$3&lt;=INDIRECT("Mérföldkövek[@Befejezés]"),NETWORKDAYS(S$3,S$3,0)), INDIRECT("Mérföldkövek[@[Humánerő]]"),0),"")</f>
        <v/>
      </c>
      <c r="T70" s="69" t="str" cm="1">
        <f t="array" aca="1" ref="T70" ca="1">IFERROR(IF(AND(INDIRECT("Mérföldkövek[@Kezdés]")&lt;=T$3,T$3&lt;=INDIRECT("Mérföldkövek[@Befejezés]"),NETWORKDAYS(T$3,T$3,0)), INDIRECT("Mérföldkövek[@[Humánerő]]"),0),"")</f>
        <v/>
      </c>
      <c r="U70" s="69" t="str" cm="1">
        <f t="array" aca="1" ref="U70" ca="1">IFERROR(IF(AND(INDIRECT("Mérföldkövek[@Kezdés]")&lt;=U$3,U$3&lt;=INDIRECT("Mérföldkövek[@Befejezés]"),NETWORKDAYS(U$3,U$3,0)), INDIRECT("Mérföldkövek[@[Humánerő]]"),0),"")</f>
        <v/>
      </c>
      <c r="V70" s="69" t="str" cm="1">
        <f t="array" aca="1" ref="V70" ca="1">IFERROR(IF(AND(INDIRECT("Mérföldkövek[@Kezdés]")&lt;=V$3,V$3&lt;=INDIRECT("Mérföldkövek[@Befejezés]"),NETWORKDAYS(V$3,V$3,0)), INDIRECT("Mérföldkövek[@[Humánerő]]"),0),"")</f>
        <v/>
      </c>
      <c r="W70" s="69" t="str" cm="1">
        <f t="array" aca="1" ref="W70" ca="1">IFERROR(IF(AND(INDIRECT("Mérföldkövek[@Kezdés]")&lt;=W$3,W$3&lt;=INDIRECT("Mérföldkövek[@Befejezés]"),NETWORKDAYS(W$3,W$3,0)), INDIRECT("Mérföldkövek[@[Humánerő]]"),0),"")</f>
        <v/>
      </c>
      <c r="X70" s="69" t="str" cm="1">
        <f t="array" aca="1" ref="X70" ca="1">IFERROR(IF(AND(INDIRECT("Mérföldkövek[@Kezdés]")&lt;=X$3,X$3&lt;=INDIRECT("Mérföldkövek[@Befejezés]"),NETWORKDAYS(X$3,X$3,0)), INDIRECT("Mérföldkövek[@[Humánerő]]"),0),"")</f>
        <v/>
      </c>
      <c r="Y70" s="69" t="str" cm="1">
        <f t="array" aca="1" ref="Y70" ca="1">IFERROR(IF(AND(INDIRECT("Mérföldkövek[@Kezdés]")&lt;=Y$3,Y$3&lt;=INDIRECT("Mérföldkövek[@Befejezés]"),NETWORKDAYS(Y$3,Y$3,0)), INDIRECT("Mérföldkövek[@[Humánerő]]"),0),"")</f>
        <v/>
      </c>
      <c r="Z70" s="69" t="str" cm="1">
        <f t="array" aca="1" ref="Z70" ca="1">IFERROR(IF(AND(INDIRECT("Mérföldkövek[@Kezdés]")&lt;=Z$3,Z$3&lt;=INDIRECT("Mérföldkövek[@Befejezés]"),NETWORKDAYS(Z$3,Z$3,0)), INDIRECT("Mérföldkövek[@[Humánerő]]"),0),"")</f>
        <v/>
      </c>
      <c r="AA70" s="69" t="str" cm="1">
        <f t="array" aca="1" ref="AA70" ca="1">IFERROR(IF(AND(INDIRECT("Mérföldkövek[@Kezdés]")&lt;=AA$3,AA$3&lt;=INDIRECT("Mérföldkövek[@Befejezés]"),NETWORKDAYS(AA$3,AA$3,0)), INDIRECT("Mérföldkövek[@[Humánerő]]"),0),"")</f>
        <v/>
      </c>
      <c r="AB70" s="69" t="str" cm="1">
        <f t="array" aca="1" ref="AB70" ca="1">IFERROR(IF(AND(INDIRECT("Mérföldkövek[@Kezdés]")&lt;=AB$3,AB$3&lt;=INDIRECT("Mérföldkövek[@Befejezés]"),NETWORKDAYS(AB$3,AB$3,0)), INDIRECT("Mérföldkövek[@[Humánerő]]"),0),"")</f>
        <v/>
      </c>
      <c r="AC70" s="69" t="str" cm="1">
        <f t="array" aca="1" ref="AC70" ca="1">IFERROR(IF(AND(INDIRECT("Mérföldkövek[@Kezdés]")&lt;=AC$3,AC$3&lt;=INDIRECT("Mérföldkövek[@Befejezés]"),NETWORKDAYS(AC$3,AC$3,0)), INDIRECT("Mérföldkövek[@[Humánerő]]"),0),"")</f>
        <v/>
      </c>
      <c r="AD70" s="69" t="str" cm="1">
        <f t="array" aca="1" ref="AD70" ca="1">IFERROR(IF(AND(INDIRECT("Mérföldkövek[@Kezdés]")&lt;=AD$3,AD$3&lt;=INDIRECT("Mérföldkövek[@Befejezés]"),NETWORKDAYS(AD$3,AD$3,0)), INDIRECT("Mérföldkövek[@[Humánerő]]"),0),"")</f>
        <v/>
      </c>
      <c r="AE70" s="69" t="str" cm="1">
        <f t="array" aca="1" ref="AE70" ca="1">IFERROR(IF(AND(INDIRECT("Mérföldkövek[@Kezdés]")&lt;=AE$3,AE$3&lt;=INDIRECT("Mérföldkövek[@Befejezés]"),NETWORKDAYS(AE$3,AE$3,0)), INDIRECT("Mérföldkövek[@[Humánerő]]"),0),"")</f>
        <v/>
      </c>
      <c r="AF70" s="69" t="str" cm="1">
        <f t="array" aca="1" ref="AF70" ca="1">IFERROR(IF(AND(INDIRECT("Mérföldkövek[@Kezdés]")&lt;=AF$3,AF$3&lt;=INDIRECT("Mérföldkövek[@Befejezés]"),NETWORKDAYS(AF$3,AF$3,0)), INDIRECT("Mérföldkövek[@[Humánerő]]"),0),"")</f>
        <v/>
      </c>
      <c r="AG70" s="69" t="str" cm="1">
        <f t="array" aca="1" ref="AG70" ca="1">IFERROR(IF(AND(INDIRECT("Mérföldkövek[@Kezdés]")&lt;=AG$3,AG$3&lt;=INDIRECT("Mérföldkövek[@Befejezés]"),NETWORKDAYS(AG$3,AG$3,0)), INDIRECT("Mérföldkövek[@[Humánerő]]"),0),"")</f>
        <v/>
      </c>
      <c r="AH70" s="69" t="str" cm="1">
        <f t="array" aca="1" ref="AH70" ca="1">IFERROR(IF(AND(INDIRECT("Mérföldkövek[@Kezdés]")&lt;=AH$3,AH$3&lt;=INDIRECT("Mérföldkövek[@Befejezés]"),NETWORKDAYS(AH$3,AH$3,0)), INDIRECT("Mérföldkövek[@[Humánerő]]"),0),"")</f>
        <v/>
      </c>
      <c r="AI70" s="69" t="str" cm="1">
        <f t="array" aca="1" ref="AI70" ca="1">IFERROR(IF(AND(INDIRECT("Mérföldkövek[@Kezdés]")&lt;=AI$3,AI$3&lt;=INDIRECT("Mérföldkövek[@Befejezés]"),NETWORKDAYS(AI$3,AI$3,0)), INDIRECT("Mérföldkövek[@[Humánerő]]"),0),"")</f>
        <v/>
      </c>
      <c r="AJ70" s="69" t="str" cm="1">
        <f t="array" aca="1" ref="AJ70" ca="1">IFERROR(IF(AND(INDIRECT("Mérföldkövek[@Kezdés]")&lt;=AJ$3,AJ$3&lt;=INDIRECT("Mérföldkövek[@Befejezés]"),NETWORKDAYS(AJ$3,AJ$3,0)), INDIRECT("Mérföldkövek[@[Humánerő]]"),0),"")</f>
        <v/>
      </c>
      <c r="AK70" s="69" t="str" cm="1">
        <f t="array" aca="1" ref="AK70" ca="1">IFERROR(IF(AND(INDIRECT("Mérföldkövek[@Kezdés]")&lt;=AK$3,AK$3&lt;=INDIRECT("Mérföldkövek[@Befejezés]"),NETWORKDAYS(AK$3,AK$3,0)), INDIRECT("Mérföldkövek[@[Humánerő]]"),0),"")</f>
        <v/>
      </c>
      <c r="AL70" s="69" t="str" cm="1">
        <f t="array" aca="1" ref="AL70" ca="1">IFERROR(IF(AND(INDIRECT("Mérföldkövek[@Kezdés]")&lt;=AL$3,AL$3&lt;=INDIRECT("Mérföldkövek[@Befejezés]"),NETWORKDAYS(AL$3,AL$3,0)), INDIRECT("Mérföldkövek[@[Humánerő]]"),0),"")</f>
        <v/>
      </c>
      <c r="AM70" s="69" t="str" cm="1">
        <f t="array" aca="1" ref="AM70" ca="1">IFERROR(IF(AND(INDIRECT("Mérföldkövek[@Kezdés]")&lt;=AM$3,AM$3&lt;=INDIRECT("Mérföldkövek[@Befejezés]"),NETWORKDAYS(AM$3,AM$3,0)), INDIRECT("Mérföldkövek[@[Humánerő]]"),0),"")</f>
        <v/>
      </c>
      <c r="AN70" s="69" t="str" cm="1">
        <f t="array" aca="1" ref="AN70" ca="1">IFERROR(IF(AND(INDIRECT("Mérföldkövek[@Kezdés]")&lt;=AN$3,AN$3&lt;=INDIRECT("Mérföldkövek[@Befejezés]"),NETWORKDAYS(AN$3,AN$3,0)), INDIRECT("Mérföldkövek[@[Humánerő]]"),0),"")</f>
        <v/>
      </c>
      <c r="AO70" s="69" t="str" cm="1">
        <f t="array" aca="1" ref="AO70" ca="1">IFERROR(IF(AND(INDIRECT("Mérföldkövek[@Kezdés]")&lt;=AO$3,AO$3&lt;=INDIRECT("Mérföldkövek[@Befejezés]"),NETWORKDAYS(AO$3,AO$3,0)), INDIRECT("Mérföldkövek[@[Humánerő]]"),0),"")</f>
        <v/>
      </c>
      <c r="AP70" s="69" t="str" cm="1">
        <f t="array" aca="1" ref="AP70" ca="1">IFERROR(IF(AND(INDIRECT("Mérföldkövek[@Kezdés]")&lt;=AP$3,AP$3&lt;=INDIRECT("Mérföldkövek[@Befejezés]"),NETWORKDAYS(AP$3,AP$3,0)), INDIRECT("Mérföldkövek[@[Humánerő]]"),0),"")</f>
        <v/>
      </c>
      <c r="AQ70" s="69" t="str" cm="1">
        <f t="array" aca="1" ref="AQ70" ca="1">IFERROR(IF(AND(INDIRECT("Mérföldkövek[@Kezdés]")&lt;=AQ$3,AQ$3&lt;=INDIRECT("Mérföldkövek[@Befejezés]"),NETWORKDAYS(AQ$3,AQ$3,0)), INDIRECT("Mérföldkövek[@[Humánerő]]"),0),"")</f>
        <v/>
      </c>
      <c r="AR70" s="69" t="str" cm="1">
        <f t="array" aca="1" ref="AR70" ca="1">IFERROR(IF(AND(INDIRECT("Mérföldkövek[@Kezdés]")&lt;=AR$3,AR$3&lt;=INDIRECT("Mérföldkövek[@Befejezés]"),NETWORKDAYS(AR$3,AR$3,0)), INDIRECT("Mérföldkövek[@[Humánerő]]"),0),"")</f>
        <v/>
      </c>
      <c r="AS70" s="69" t="str" cm="1">
        <f t="array" aca="1" ref="AS70" ca="1">IFERROR(IF(AND(INDIRECT("Mérföldkövek[@Kezdés]")&lt;=AS$3,AS$3&lt;=INDIRECT("Mérföldkövek[@Befejezés]"),NETWORKDAYS(AS$3,AS$3,0)), INDIRECT("Mérföldkövek[@[Humánerő]]"),0),"")</f>
        <v/>
      </c>
      <c r="AT70" s="69" t="str" cm="1">
        <f t="array" aca="1" ref="AT70" ca="1">IFERROR(IF(AND(INDIRECT("Mérföldkövek[@Kezdés]")&lt;=AT$3,AT$3&lt;=INDIRECT("Mérföldkövek[@Befejezés]"),NETWORKDAYS(AT$3,AT$3,0)), INDIRECT("Mérföldkövek[@[Humánerő]]"),0),"")</f>
        <v/>
      </c>
      <c r="AU70" s="69" t="str" cm="1">
        <f t="array" aca="1" ref="AU70" ca="1">IFERROR(IF(AND(INDIRECT("Mérföldkövek[@Kezdés]")&lt;=AU$3,AU$3&lt;=INDIRECT("Mérföldkövek[@Befejezés]"),NETWORKDAYS(AU$3,AU$3,0)), INDIRECT("Mérföldkövek[@[Humánerő]]"),0),"")</f>
        <v/>
      </c>
      <c r="AV70" s="69" t="str" cm="1">
        <f t="array" aca="1" ref="AV70" ca="1">IFERROR(IF(AND(INDIRECT("Mérföldkövek[@Kezdés]")&lt;=AV$3,AV$3&lt;=INDIRECT("Mérföldkövek[@Befejezés]"),NETWORKDAYS(AV$3,AV$3,0)), INDIRECT("Mérföldkövek[@[Humánerő]]"),0),"")</f>
        <v/>
      </c>
      <c r="AW70" s="69" t="str" cm="1">
        <f t="array" aca="1" ref="AW70" ca="1">IFERROR(IF(AND(INDIRECT("Mérföldkövek[@Kezdés]")&lt;=AW$3,AW$3&lt;=INDIRECT("Mérföldkövek[@Befejezés]"),NETWORKDAYS(AW$3,AW$3,0)), INDIRECT("Mérföldkövek[@[Humánerő]]"),0),"")</f>
        <v/>
      </c>
      <c r="AX70" s="69" t="str" cm="1">
        <f t="array" aca="1" ref="AX70" ca="1">IFERROR(IF(AND(INDIRECT("Mérföldkövek[@Kezdés]")&lt;=AX$3,AX$3&lt;=INDIRECT("Mérföldkövek[@Befejezés]"),NETWORKDAYS(AX$3,AX$3,0)), INDIRECT("Mérföldkövek[@[Humánerő]]"),0),"")</f>
        <v/>
      </c>
      <c r="AY70" s="69" t="str" cm="1">
        <f t="array" aca="1" ref="AY70" ca="1">IFERROR(IF(AND(INDIRECT("Mérföldkövek[@Kezdés]")&lt;=AY$3,AY$3&lt;=INDIRECT("Mérföldkövek[@Befejezés]"),NETWORKDAYS(AY$3,AY$3,0)), INDIRECT("Mérföldkövek[@[Humánerő]]"),0),"")</f>
        <v/>
      </c>
      <c r="AZ70" s="69" t="str" cm="1">
        <f t="array" aca="1" ref="AZ70" ca="1">IFERROR(IF(AND(INDIRECT("Mérföldkövek[@Kezdés]")&lt;=AZ$3,AZ$3&lt;=INDIRECT("Mérföldkövek[@Befejezés]"),NETWORKDAYS(AZ$3,AZ$3,0)), INDIRECT("Mérföldkövek[@[Humánerő]]"),0),"")</f>
        <v/>
      </c>
      <c r="BA70" s="69" t="str" cm="1">
        <f t="array" aca="1" ref="BA70" ca="1">IFERROR(IF(AND(INDIRECT("Mérföldkövek[@Kezdés]")&lt;=BA$3,BA$3&lt;=INDIRECT("Mérföldkövek[@Befejezés]"),NETWORKDAYS(BA$3,BA$3,0)), INDIRECT("Mérföldkövek[@[Humánerő]]"),0),"")</f>
        <v/>
      </c>
    </row>
    <row r="71" spans="1:53" x14ac:dyDescent="0.3">
      <c r="A71" s="78" t="str">
        <f>IFERROR(Mérföldkövek[[#This Row],[Feladat ID]],"")</f>
        <v>-</v>
      </c>
      <c r="B71" s="70" t="str">
        <f>IFERROR(Mérföldkövek[[#This Row],[Feladat leírás]],"")</f>
        <v/>
      </c>
      <c r="C71" s="71" t="str">
        <f ca="1">IFERROR(Mérföldkövek[[#This Row],[Kezdés]],"")</f>
        <v/>
      </c>
      <c r="D71" s="71" t="str">
        <f ca="1">IFERROR(Mérföldkövek[[#This Row],[Befejezés]],"")</f>
        <v/>
      </c>
      <c r="E71" s="70" t="str">
        <f>IFERROR(Mérföldkövek[[#This Row],[Kockázat]],"")</f>
        <v/>
      </c>
      <c r="F71" s="70" t="str">
        <f>IFERROR(Mérföldkövek[[#This Row],[Részleg 02]],"")</f>
        <v/>
      </c>
      <c r="G71" s="70" t="str">
        <f>IFERROR(Mérföldkövek[[#This Row],[Részleg 01]],"")</f>
        <v/>
      </c>
      <c r="H71" s="82" t="str">
        <f>IFERROR(Mérföldkövek[[#This Row],[Volumen]],"")</f>
        <v/>
      </c>
      <c r="I71" s="70" t="str">
        <f>IFERROR(Mérföldkövek[[#This Row],[Humánerő]],"")</f>
        <v/>
      </c>
      <c r="J71" s="80" t="str">
        <f>IFERROR(Mérföldkövek[[#This Row],[Egység idő]],"")</f>
        <v/>
      </c>
      <c r="K71" s="80">
        <f>IFERROR(Mérföldkövek[[#This Row],[Tervezett Munkaidő]],"")</f>
        <v>0</v>
      </c>
      <c r="L71" s="69" t="str" cm="1">
        <f t="array" aca="1" ref="L71" ca="1">IFERROR(IF(AND(INDIRECT("Mérföldkövek[@Kezdés]")&lt;=L$3,L$3&lt;=INDIRECT("Mérföldkövek[@Befejezés]"),NETWORKDAYS(L$3,L$3,0)), INDIRECT("Mérföldkövek[@[Humánerő]]"),0),"")</f>
        <v/>
      </c>
      <c r="M71" s="69" t="str" cm="1">
        <f t="array" aca="1" ref="M71" ca="1">IFERROR(IF(AND(INDIRECT("Mérföldkövek[@Kezdés]")&lt;=M$3,M$3&lt;=INDIRECT("Mérföldkövek[@Befejezés]"),NETWORKDAYS(M$3,M$3,0)), INDIRECT("Mérföldkövek[@[Humánerő]]"),0),"")</f>
        <v/>
      </c>
      <c r="N71" s="69" t="str" cm="1">
        <f t="array" aca="1" ref="N71" ca="1">IFERROR(IF(AND(INDIRECT("Mérföldkövek[@Kezdés]")&lt;=N$3,N$3&lt;=INDIRECT("Mérföldkövek[@Befejezés]"),NETWORKDAYS(N$3,N$3,0)), INDIRECT("Mérföldkövek[@[Humánerő]]"),0),"")</f>
        <v/>
      </c>
      <c r="O71" s="69" t="str" cm="1">
        <f t="array" aca="1" ref="O71" ca="1">IFERROR(IF(AND(INDIRECT("Mérföldkövek[@Kezdés]")&lt;=O$3,O$3&lt;=INDIRECT("Mérföldkövek[@Befejezés]"),NETWORKDAYS(O$3,O$3,0)), INDIRECT("Mérföldkövek[@[Humánerő]]"),0),"")</f>
        <v/>
      </c>
      <c r="P71" s="69" t="str" cm="1">
        <f t="array" aca="1" ref="P71" ca="1">IFERROR(IF(AND(INDIRECT("Mérföldkövek[@Kezdés]")&lt;=P$3,P$3&lt;=INDIRECT("Mérföldkövek[@Befejezés]"),NETWORKDAYS(P$3,P$3,0)), INDIRECT("Mérföldkövek[@[Humánerő]]"),0),"")</f>
        <v/>
      </c>
      <c r="Q71" s="69" t="str" cm="1">
        <f t="array" aca="1" ref="Q71" ca="1">IFERROR(IF(AND(INDIRECT("Mérföldkövek[@Kezdés]")&lt;=Q$3,Q$3&lt;=INDIRECT("Mérföldkövek[@Befejezés]"),NETWORKDAYS(Q$3,Q$3,0)), INDIRECT("Mérföldkövek[@[Humánerő]]"),0),"")</f>
        <v/>
      </c>
      <c r="R71" s="69" t="str" cm="1">
        <f t="array" aca="1" ref="R71" ca="1">IFERROR(IF(AND(INDIRECT("Mérföldkövek[@Kezdés]")&lt;=R$3,R$3&lt;=INDIRECT("Mérföldkövek[@Befejezés]"),NETWORKDAYS(R$3,R$3,0)), INDIRECT("Mérföldkövek[@[Humánerő]]"),0),"")</f>
        <v/>
      </c>
      <c r="S71" s="69" t="str" cm="1">
        <f t="array" aca="1" ref="S71" ca="1">IFERROR(IF(AND(INDIRECT("Mérföldkövek[@Kezdés]")&lt;=S$3,S$3&lt;=INDIRECT("Mérföldkövek[@Befejezés]"),NETWORKDAYS(S$3,S$3,0)), INDIRECT("Mérföldkövek[@[Humánerő]]"),0),"")</f>
        <v/>
      </c>
      <c r="T71" s="69" t="str" cm="1">
        <f t="array" aca="1" ref="T71" ca="1">IFERROR(IF(AND(INDIRECT("Mérföldkövek[@Kezdés]")&lt;=T$3,T$3&lt;=INDIRECT("Mérföldkövek[@Befejezés]"),NETWORKDAYS(T$3,T$3,0)), INDIRECT("Mérföldkövek[@[Humánerő]]"),0),"")</f>
        <v/>
      </c>
      <c r="U71" s="69" t="str" cm="1">
        <f t="array" aca="1" ref="U71" ca="1">IFERROR(IF(AND(INDIRECT("Mérföldkövek[@Kezdés]")&lt;=U$3,U$3&lt;=INDIRECT("Mérföldkövek[@Befejezés]"),NETWORKDAYS(U$3,U$3,0)), INDIRECT("Mérföldkövek[@[Humánerő]]"),0),"")</f>
        <v/>
      </c>
      <c r="V71" s="69" t="str" cm="1">
        <f t="array" aca="1" ref="V71" ca="1">IFERROR(IF(AND(INDIRECT("Mérföldkövek[@Kezdés]")&lt;=V$3,V$3&lt;=INDIRECT("Mérföldkövek[@Befejezés]"),NETWORKDAYS(V$3,V$3,0)), INDIRECT("Mérföldkövek[@[Humánerő]]"),0),"")</f>
        <v/>
      </c>
      <c r="W71" s="69" t="str" cm="1">
        <f t="array" aca="1" ref="W71" ca="1">IFERROR(IF(AND(INDIRECT("Mérföldkövek[@Kezdés]")&lt;=W$3,W$3&lt;=INDIRECT("Mérföldkövek[@Befejezés]"),NETWORKDAYS(W$3,W$3,0)), INDIRECT("Mérföldkövek[@[Humánerő]]"),0),"")</f>
        <v/>
      </c>
      <c r="X71" s="69" t="str" cm="1">
        <f t="array" aca="1" ref="X71" ca="1">IFERROR(IF(AND(INDIRECT("Mérföldkövek[@Kezdés]")&lt;=X$3,X$3&lt;=INDIRECT("Mérföldkövek[@Befejezés]"),NETWORKDAYS(X$3,X$3,0)), INDIRECT("Mérföldkövek[@[Humánerő]]"),0),"")</f>
        <v/>
      </c>
      <c r="Y71" s="69" t="str" cm="1">
        <f t="array" aca="1" ref="Y71" ca="1">IFERROR(IF(AND(INDIRECT("Mérföldkövek[@Kezdés]")&lt;=Y$3,Y$3&lt;=INDIRECT("Mérföldkövek[@Befejezés]"),NETWORKDAYS(Y$3,Y$3,0)), INDIRECT("Mérföldkövek[@[Humánerő]]"),0),"")</f>
        <v/>
      </c>
      <c r="Z71" s="69" t="str" cm="1">
        <f t="array" aca="1" ref="Z71" ca="1">IFERROR(IF(AND(INDIRECT("Mérföldkövek[@Kezdés]")&lt;=Z$3,Z$3&lt;=INDIRECT("Mérföldkövek[@Befejezés]"),NETWORKDAYS(Z$3,Z$3,0)), INDIRECT("Mérföldkövek[@[Humánerő]]"),0),"")</f>
        <v/>
      </c>
      <c r="AA71" s="69" t="str" cm="1">
        <f t="array" aca="1" ref="AA71" ca="1">IFERROR(IF(AND(INDIRECT("Mérföldkövek[@Kezdés]")&lt;=AA$3,AA$3&lt;=INDIRECT("Mérföldkövek[@Befejezés]"),NETWORKDAYS(AA$3,AA$3,0)), INDIRECT("Mérföldkövek[@[Humánerő]]"),0),"")</f>
        <v/>
      </c>
      <c r="AB71" s="69" t="str" cm="1">
        <f t="array" aca="1" ref="AB71" ca="1">IFERROR(IF(AND(INDIRECT("Mérföldkövek[@Kezdés]")&lt;=AB$3,AB$3&lt;=INDIRECT("Mérföldkövek[@Befejezés]"),NETWORKDAYS(AB$3,AB$3,0)), INDIRECT("Mérföldkövek[@[Humánerő]]"),0),"")</f>
        <v/>
      </c>
      <c r="AC71" s="69" t="str" cm="1">
        <f t="array" aca="1" ref="AC71" ca="1">IFERROR(IF(AND(INDIRECT("Mérföldkövek[@Kezdés]")&lt;=AC$3,AC$3&lt;=INDIRECT("Mérföldkövek[@Befejezés]"),NETWORKDAYS(AC$3,AC$3,0)), INDIRECT("Mérföldkövek[@[Humánerő]]"),0),"")</f>
        <v/>
      </c>
      <c r="AD71" s="69" t="str" cm="1">
        <f t="array" aca="1" ref="AD71" ca="1">IFERROR(IF(AND(INDIRECT("Mérföldkövek[@Kezdés]")&lt;=AD$3,AD$3&lt;=INDIRECT("Mérföldkövek[@Befejezés]"),NETWORKDAYS(AD$3,AD$3,0)), INDIRECT("Mérföldkövek[@[Humánerő]]"),0),"")</f>
        <v/>
      </c>
      <c r="AE71" s="69" t="str" cm="1">
        <f t="array" aca="1" ref="AE71" ca="1">IFERROR(IF(AND(INDIRECT("Mérföldkövek[@Kezdés]")&lt;=AE$3,AE$3&lt;=INDIRECT("Mérföldkövek[@Befejezés]"),NETWORKDAYS(AE$3,AE$3,0)), INDIRECT("Mérföldkövek[@[Humánerő]]"),0),"")</f>
        <v/>
      </c>
      <c r="AF71" s="69" t="str" cm="1">
        <f t="array" aca="1" ref="AF71" ca="1">IFERROR(IF(AND(INDIRECT("Mérföldkövek[@Kezdés]")&lt;=AF$3,AF$3&lt;=INDIRECT("Mérföldkövek[@Befejezés]"),NETWORKDAYS(AF$3,AF$3,0)), INDIRECT("Mérföldkövek[@[Humánerő]]"),0),"")</f>
        <v/>
      </c>
      <c r="AG71" s="69" t="str" cm="1">
        <f t="array" aca="1" ref="AG71" ca="1">IFERROR(IF(AND(INDIRECT("Mérföldkövek[@Kezdés]")&lt;=AG$3,AG$3&lt;=INDIRECT("Mérföldkövek[@Befejezés]"),NETWORKDAYS(AG$3,AG$3,0)), INDIRECT("Mérföldkövek[@[Humánerő]]"),0),"")</f>
        <v/>
      </c>
      <c r="AH71" s="69" t="str" cm="1">
        <f t="array" aca="1" ref="AH71" ca="1">IFERROR(IF(AND(INDIRECT("Mérföldkövek[@Kezdés]")&lt;=AH$3,AH$3&lt;=INDIRECT("Mérföldkövek[@Befejezés]"),NETWORKDAYS(AH$3,AH$3,0)), INDIRECT("Mérföldkövek[@[Humánerő]]"),0),"")</f>
        <v/>
      </c>
      <c r="AI71" s="69" t="str" cm="1">
        <f t="array" aca="1" ref="AI71" ca="1">IFERROR(IF(AND(INDIRECT("Mérföldkövek[@Kezdés]")&lt;=AI$3,AI$3&lt;=INDIRECT("Mérföldkövek[@Befejezés]"),NETWORKDAYS(AI$3,AI$3,0)), INDIRECT("Mérföldkövek[@[Humánerő]]"),0),"")</f>
        <v/>
      </c>
      <c r="AJ71" s="69" t="str" cm="1">
        <f t="array" aca="1" ref="AJ71" ca="1">IFERROR(IF(AND(INDIRECT("Mérföldkövek[@Kezdés]")&lt;=AJ$3,AJ$3&lt;=INDIRECT("Mérföldkövek[@Befejezés]"),NETWORKDAYS(AJ$3,AJ$3,0)), INDIRECT("Mérföldkövek[@[Humánerő]]"),0),"")</f>
        <v/>
      </c>
      <c r="AK71" s="69" t="str" cm="1">
        <f t="array" aca="1" ref="AK71" ca="1">IFERROR(IF(AND(INDIRECT("Mérföldkövek[@Kezdés]")&lt;=AK$3,AK$3&lt;=INDIRECT("Mérföldkövek[@Befejezés]"),NETWORKDAYS(AK$3,AK$3,0)), INDIRECT("Mérföldkövek[@[Humánerő]]"),0),"")</f>
        <v/>
      </c>
      <c r="AL71" s="69" t="str" cm="1">
        <f t="array" aca="1" ref="AL71" ca="1">IFERROR(IF(AND(INDIRECT("Mérföldkövek[@Kezdés]")&lt;=AL$3,AL$3&lt;=INDIRECT("Mérföldkövek[@Befejezés]"),NETWORKDAYS(AL$3,AL$3,0)), INDIRECT("Mérföldkövek[@[Humánerő]]"),0),"")</f>
        <v/>
      </c>
      <c r="AM71" s="69" t="str" cm="1">
        <f t="array" aca="1" ref="AM71" ca="1">IFERROR(IF(AND(INDIRECT("Mérföldkövek[@Kezdés]")&lt;=AM$3,AM$3&lt;=INDIRECT("Mérföldkövek[@Befejezés]"),NETWORKDAYS(AM$3,AM$3,0)), INDIRECT("Mérföldkövek[@[Humánerő]]"),0),"")</f>
        <v/>
      </c>
      <c r="AN71" s="69" t="str" cm="1">
        <f t="array" aca="1" ref="AN71" ca="1">IFERROR(IF(AND(INDIRECT("Mérföldkövek[@Kezdés]")&lt;=AN$3,AN$3&lt;=INDIRECT("Mérföldkövek[@Befejezés]"),NETWORKDAYS(AN$3,AN$3,0)), INDIRECT("Mérföldkövek[@[Humánerő]]"),0),"")</f>
        <v/>
      </c>
      <c r="AO71" s="69" t="str" cm="1">
        <f t="array" aca="1" ref="AO71" ca="1">IFERROR(IF(AND(INDIRECT("Mérföldkövek[@Kezdés]")&lt;=AO$3,AO$3&lt;=INDIRECT("Mérföldkövek[@Befejezés]"),NETWORKDAYS(AO$3,AO$3,0)), INDIRECT("Mérföldkövek[@[Humánerő]]"),0),"")</f>
        <v/>
      </c>
      <c r="AP71" s="69" t="str" cm="1">
        <f t="array" aca="1" ref="AP71" ca="1">IFERROR(IF(AND(INDIRECT("Mérföldkövek[@Kezdés]")&lt;=AP$3,AP$3&lt;=INDIRECT("Mérföldkövek[@Befejezés]"),NETWORKDAYS(AP$3,AP$3,0)), INDIRECT("Mérföldkövek[@[Humánerő]]"),0),"")</f>
        <v/>
      </c>
      <c r="AQ71" s="69" t="str" cm="1">
        <f t="array" aca="1" ref="AQ71" ca="1">IFERROR(IF(AND(INDIRECT("Mérföldkövek[@Kezdés]")&lt;=AQ$3,AQ$3&lt;=INDIRECT("Mérföldkövek[@Befejezés]"),NETWORKDAYS(AQ$3,AQ$3,0)), INDIRECT("Mérföldkövek[@[Humánerő]]"),0),"")</f>
        <v/>
      </c>
      <c r="AR71" s="69" t="str" cm="1">
        <f t="array" aca="1" ref="AR71" ca="1">IFERROR(IF(AND(INDIRECT("Mérföldkövek[@Kezdés]")&lt;=AR$3,AR$3&lt;=INDIRECT("Mérföldkövek[@Befejezés]"),NETWORKDAYS(AR$3,AR$3,0)), INDIRECT("Mérföldkövek[@[Humánerő]]"),0),"")</f>
        <v/>
      </c>
      <c r="AS71" s="69" t="str" cm="1">
        <f t="array" aca="1" ref="AS71" ca="1">IFERROR(IF(AND(INDIRECT("Mérföldkövek[@Kezdés]")&lt;=AS$3,AS$3&lt;=INDIRECT("Mérföldkövek[@Befejezés]"),NETWORKDAYS(AS$3,AS$3,0)), INDIRECT("Mérföldkövek[@[Humánerő]]"),0),"")</f>
        <v/>
      </c>
      <c r="AT71" s="69" t="str" cm="1">
        <f t="array" aca="1" ref="AT71" ca="1">IFERROR(IF(AND(INDIRECT("Mérföldkövek[@Kezdés]")&lt;=AT$3,AT$3&lt;=INDIRECT("Mérföldkövek[@Befejezés]"),NETWORKDAYS(AT$3,AT$3,0)), INDIRECT("Mérföldkövek[@[Humánerő]]"),0),"")</f>
        <v/>
      </c>
      <c r="AU71" s="69" t="str" cm="1">
        <f t="array" aca="1" ref="AU71" ca="1">IFERROR(IF(AND(INDIRECT("Mérföldkövek[@Kezdés]")&lt;=AU$3,AU$3&lt;=INDIRECT("Mérföldkövek[@Befejezés]"),NETWORKDAYS(AU$3,AU$3,0)), INDIRECT("Mérföldkövek[@[Humánerő]]"),0),"")</f>
        <v/>
      </c>
      <c r="AV71" s="69" t="str" cm="1">
        <f t="array" aca="1" ref="AV71" ca="1">IFERROR(IF(AND(INDIRECT("Mérföldkövek[@Kezdés]")&lt;=AV$3,AV$3&lt;=INDIRECT("Mérföldkövek[@Befejezés]"),NETWORKDAYS(AV$3,AV$3,0)), INDIRECT("Mérföldkövek[@[Humánerő]]"),0),"")</f>
        <v/>
      </c>
      <c r="AW71" s="69" t="str" cm="1">
        <f t="array" aca="1" ref="AW71" ca="1">IFERROR(IF(AND(INDIRECT("Mérföldkövek[@Kezdés]")&lt;=AW$3,AW$3&lt;=INDIRECT("Mérföldkövek[@Befejezés]"),NETWORKDAYS(AW$3,AW$3,0)), INDIRECT("Mérföldkövek[@[Humánerő]]"),0),"")</f>
        <v/>
      </c>
      <c r="AX71" s="69" t="str" cm="1">
        <f t="array" aca="1" ref="AX71" ca="1">IFERROR(IF(AND(INDIRECT("Mérföldkövek[@Kezdés]")&lt;=AX$3,AX$3&lt;=INDIRECT("Mérföldkövek[@Befejezés]"),NETWORKDAYS(AX$3,AX$3,0)), INDIRECT("Mérföldkövek[@[Humánerő]]"),0),"")</f>
        <v/>
      </c>
      <c r="AY71" s="69" t="str" cm="1">
        <f t="array" aca="1" ref="AY71" ca="1">IFERROR(IF(AND(INDIRECT("Mérföldkövek[@Kezdés]")&lt;=AY$3,AY$3&lt;=INDIRECT("Mérföldkövek[@Befejezés]"),NETWORKDAYS(AY$3,AY$3,0)), INDIRECT("Mérföldkövek[@[Humánerő]]"),0),"")</f>
        <v/>
      </c>
      <c r="AZ71" s="69" t="str" cm="1">
        <f t="array" aca="1" ref="AZ71" ca="1">IFERROR(IF(AND(INDIRECT("Mérföldkövek[@Kezdés]")&lt;=AZ$3,AZ$3&lt;=INDIRECT("Mérföldkövek[@Befejezés]"),NETWORKDAYS(AZ$3,AZ$3,0)), INDIRECT("Mérföldkövek[@[Humánerő]]"),0),"")</f>
        <v/>
      </c>
      <c r="BA71" s="69" t="str" cm="1">
        <f t="array" aca="1" ref="BA71" ca="1">IFERROR(IF(AND(INDIRECT("Mérföldkövek[@Kezdés]")&lt;=BA$3,BA$3&lt;=INDIRECT("Mérföldkövek[@Befejezés]"),NETWORKDAYS(BA$3,BA$3,0)), INDIRECT("Mérföldkövek[@[Humánerő]]"),0),"")</f>
        <v/>
      </c>
    </row>
    <row r="72" spans="1:53" x14ac:dyDescent="0.3">
      <c r="A72" s="78" t="str">
        <f>IFERROR(Mérföldkövek[[#This Row],[Feladat ID]],"")</f>
        <v>-</v>
      </c>
      <c r="B72" s="70" t="str">
        <f>IFERROR(Mérföldkövek[[#This Row],[Feladat leírás]],"")</f>
        <v/>
      </c>
      <c r="C72" s="71" t="str">
        <f ca="1">IFERROR(Mérföldkövek[[#This Row],[Kezdés]],"")</f>
        <v/>
      </c>
      <c r="D72" s="71" t="str">
        <f ca="1">IFERROR(Mérföldkövek[[#This Row],[Befejezés]],"")</f>
        <v/>
      </c>
      <c r="E72" s="70" t="str">
        <f>IFERROR(Mérföldkövek[[#This Row],[Kockázat]],"")</f>
        <v/>
      </c>
      <c r="F72" s="70" t="str">
        <f>IFERROR(Mérföldkövek[[#This Row],[Részleg 02]],"")</f>
        <v/>
      </c>
      <c r="G72" s="70" t="str">
        <f>IFERROR(Mérföldkövek[[#This Row],[Részleg 01]],"")</f>
        <v/>
      </c>
      <c r="H72" s="82" t="str">
        <f>IFERROR(Mérföldkövek[[#This Row],[Volumen]],"")</f>
        <v/>
      </c>
      <c r="I72" s="70" t="str">
        <f>IFERROR(Mérföldkövek[[#This Row],[Humánerő]],"")</f>
        <v/>
      </c>
      <c r="J72" s="80" t="str">
        <f>IFERROR(Mérföldkövek[[#This Row],[Egység idő]],"")</f>
        <v/>
      </c>
      <c r="K72" s="80">
        <f>IFERROR(Mérföldkövek[[#This Row],[Tervezett Munkaidő]],"")</f>
        <v>0</v>
      </c>
      <c r="L72" s="69" t="str" cm="1">
        <f t="array" aca="1" ref="L72" ca="1">IFERROR(IF(AND(INDIRECT("Mérföldkövek[@Kezdés]")&lt;=L$3,L$3&lt;=INDIRECT("Mérföldkövek[@Befejezés]"),NETWORKDAYS(L$3,L$3,0)), INDIRECT("Mérföldkövek[@[Humánerő]]"),0),"")</f>
        <v/>
      </c>
      <c r="M72" s="69" t="str" cm="1">
        <f t="array" aca="1" ref="M72" ca="1">IFERROR(IF(AND(INDIRECT("Mérföldkövek[@Kezdés]")&lt;=M$3,M$3&lt;=INDIRECT("Mérföldkövek[@Befejezés]"),NETWORKDAYS(M$3,M$3,0)), INDIRECT("Mérföldkövek[@[Humánerő]]"),0),"")</f>
        <v/>
      </c>
      <c r="N72" s="69" t="str" cm="1">
        <f t="array" aca="1" ref="N72" ca="1">IFERROR(IF(AND(INDIRECT("Mérföldkövek[@Kezdés]")&lt;=N$3,N$3&lt;=INDIRECT("Mérföldkövek[@Befejezés]"),NETWORKDAYS(N$3,N$3,0)), INDIRECT("Mérföldkövek[@[Humánerő]]"),0),"")</f>
        <v/>
      </c>
      <c r="O72" s="69" t="str" cm="1">
        <f t="array" aca="1" ref="O72" ca="1">IFERROR(IF(AND(INDIRECT("Mérföldkövek[@Kezdés]")&lt;=O$3,O$3&lt;=INDIRECT("Mérföldkövek[@Befejezés]"),NETWORKDAYS(O$3,O$3,0)), INDIRECT("Mérföldkövek[@[Humánerő]]"),0),"")</f>
        <v/>
      </c>
      <c r="P72" s="69" t="str" cm="1">
        <f t="array" aca="1" ref="P72" ca="1">IFERROR(IF(AND(INDIRECT("Mérföldkövek[@Kezdés]")&lt;=P$3,P$3&lt;=INDIRECT("Mérföldkövek[@Befejezés]"),NETWORKDAYS(P$3,P$3,0)), INDIRECT("Mérföldkövek[@[Humánerő]]"),0),"")</f>
        <v/>
      </c>
      <c r="Q72" s="69" t="str" cm="1">
        <f t="array" aca="1" ref="Q72" ca="1">IFERROR(IF(AND(INDIRECT("Mérföldkövek[@Kezdés]")&lt;=Q$3,Q$3&lt;=INDIRECT("Mérföldkövek[@Befejezés]"),NETWORKDAYS(Q$3,Q$3,0)), INDIRECT("Mérföldkövek[@[Humánerő]]"),0),"")</f>
        <v/>
      </c>
      <c r="R72" s="69" t="str" cm="1">
        <f t="array" aca="1" ref="R72" ca="1">IFERROR(IF(AND(INDIRECT("Mérföldkövek[@Kezdés]")&lt;=R$3,R$3&lt;=INDIRECT("Mérföldkövek[@Befejezés]"),NETWORKDAYS(R$3,R$3,0)), INDIRECT("Mérföldkövek[@[Humánerő]]"),0),"")</f>
        <v/>
      </c>
      <c r="S72" s="69" t="str" cm="1">
        <f t="array" aca="1" ref="S72" ca="1">IFERROR(IF(AND(INDIRECT("Mérföldkövek[@Kezdés]")&lt;=S$3,S$3&lt;=INDIRECT("Mérföldkövek[@Befejezés]"),NETWORKDAYS(S$3,S$3,0)), INDIRECT("Mérföldkövek[@[Humánerő]]"),0),"")</f>
        <v/>
      </c>
      <c r="T72" s="69" t="str" cm="1">
        <f t="array" aca="1" ref="T72" ca="1">IFERROR(IF(AND(INDIRECT("Mérföldkövek[@Kezdés]")&lt;=T$3,T$3&lt;=INDIRECT("Mérföldkövek[@Befejezés]"),NETWORKDAYS(T$3,T$3,0)), INDIRECT("Mérföldkövek[@[Humánerő]]"),0),"")</f>
        <v/>
      </c>
      <c r="U72" s="69" t="str" cm="1">
        <f t="array" aca="1" ref="U72" ca="1">IFERROR(IF(AND(INDIRECT("Mérföldkövek[@Kezdés]")&lt;=U$3,U$3&lt;=INDIRECT("Mérföldkövek[@Befejezés]"),NETWORKDAYS(U$3,U$3,0)), INDIRECT("Mérföldkövek[@[Humánerő]]"),0),"")</f>
        <v/>
      </c>
      <c r="V72" s="69" t="str" cm="1">
        <f t="array" aca="1" ref="V72" ca="1">IFERROR(IF(AND(INDIRECT("Mérföldkövek[@Kezdés]")&lt;=V$3,V$3&lt;=INDIRECT("Mérföldkövek[@Befejezés]"),NETWORKDAYS(V$3,V$3,0)), INDIRECT("Mérföldkövek[@[Humánerő]]"),0),"")</f>
        <v/>
      </c>
      <c r="W72" s="69" t="str" cm="1">
        <f t="array" aca="1" ref="W72" ca="1">IFERROR(IF(AND(INDIRECT("Mérföldkövek[@Kezdés]")&lt;=W$3,W$3&lt;=INDIRECT("Mérföldkövek[@Befejezés]"),NETWORKDAYS(W$3,W$3,0)), INDIRECT("Mérföldkövek[@[Humánerő]]"),0),"")</f>
        <v/>
      </c>
      <c r="X72" s="69" t="str" cm="1">
        <f t="array" aca="1" ref="X72" ca="1">IFERROR(IF(AND(INDIRECT("Mérföldkövek[@Kezdés]")&lt;=X$3,X$3&lt;=INDIRECT("Mérföldkövek[@Befejezés]"),NETWORKDAYS(X$3,X$3,0)), INDIRECT("Mérföldkövek[@[Humánerő]]"),0),"")</f>
        <v/>
      </c>
      <c r="Y72" s="69" t="str" cm="1">
        <f t="array" aca="1" ref="Y72" ca="1">IFERROR(IF(AND(INDIRECT("Mérföldkövek[@Kezdés]")&lt;=Y$3,Y$3&lt;=INDIRECT("Mérföldkövek[@Befejezés]"),NETWORKDAYS(Y$3,Y$3,0)), INDIRECT("Mérföldkövek[@[Humánerő]]"),0),"")</f>
        <v/>
      </c>
      <c r="Z72" s="69" t="str" cm="1">
        <f t="array" aca="1" ref="Z72" ca="1">IFERROR(IF(AND(INDIRECT("Mérföldkövek[@Kezdés]")&lt;=Z$3,Z$3&lt;=INDIRECT("Mérföldkövek[@Befejezés]"),NETWORKDAYS(Z$3,Z$3,0)), INDIRECT("Mérföldkövek[@[Humánerő]]"),0),"")</f>
        <v/>
      </c>
      <c r="AA72" s="69" t="str" cm="1">
        <f t="array" aca="1" ref="AA72" ca="1">IFERROR(IF(AND(INDIRECT("Mérföldkövek[@Kezdés]")&lt;=AA$3,AA$3&lt;=INDIRECT("Mérföldkövek[@Befejezés]"),NETWORKDAYS(AA$3,AA$3,0)), INDIRECT("Mérföldkövek[@[Humánerő]]"),0),"")</f>
        <v/>
      </c>
      <c r="AB72" s="69" t="str" cm="1">
        <f t="array" aca="1" ref="AB72" ca="1">IFERROR(IF(AND(INDIRECT("Mérföldkövek[@Kezdés]")&lt;=AB$3,AB$3&lt;=INDIRECT("Mérföldkövek[@Befejezés]"),NETWORKDAYS(AB$3,AB$3,0)), INDIRECT("Mérföldkövek[@[Humánerő]]"),0),"")</f>
        <v/>
      </c>
      <c r="AC72" s="69" t="str" cm="1">
        <f t="array" aca="1" ref="AC72" ca="1">IFERROR(IF(AND(INDIRECT("Mérföldkövek[@Kezdés]")&lt;=AC$3,AC$3&lt;=INDIRECT("Mérföldkövek[@Befejezés]"),NETWORKDAYS(AC$3,AC$3,0)), INDIRECT("Mérföldkövek[@[Humánerő]]"),0),"")</f>
        <v/>
      </c>
      <c r="AD72" s="69" t="str" cm="1">
        <f t="array" aca="1" ref="AD72" ca="1">IFERROR(IF(AND(INDIRECT("Mérföldkövek[@Kezdés]")&lt;=AD$3,AD$3&lt;=INDIRECT("Mérföldkövek[@Befejezés]"),NETWORKDAYS(AD$3,AD$3,0)), INDIRECT("Mérföldkövek[@[Humánerő]]"),0),"")</f>
        <v/>
      </c>
      <c r="AE72" s="69" t="str" cm="1">
        <f t="array" aca="1" ref="AE72" ca="1">IFERROR(IF(AND(INDIRECT("Mérföldkövek[@Kezdés]")&lt;=AE$3,AE$3&lt;=INDIRECT("Mérföldkövek[@Befejezés]"),NETWORKDAYS(AE$3,AE$3,0)), INDIRECT("Mérföldkövek[@[Humánerő]]"),0),"")</f>
        <v/>
      </c>
      <c r="AF72" s="69" t="str" cm="1">
        <f t="array" aca="1" ref="AF72" ca="1">IFERROR(IF(AND(INDIRECT("Mérföldkövek[@Kezdés]")&lt;=AF$3,AF$3&lt;=INDIRECT("Mérföldkövek[@Befejezés]"),NETWORKDAYS(AF$3,AF$3,0)), INDIRECT("Mérföldkövek[@[Humánerő]]"),0),"")</f>
        <v/>
      </c>
      <c r="AG72" s="69" t="str" cm="1">
        <f t="array" aca="1" ref="AG72" ca="1">IFERROR(IF(AND(INDIRECT("Mérföldkövek[@Kezdés]")&lt;=AG$3,AG$3&lt;=INDIRECT("Mérföldkövek[@Befejezés]"),NETWORKDAYS(AG$3,AG$3,0)), INDIRECT("Mérföldkövek[@[Humánerő]]"),0),"")</f>
        <v/>
      </c>
      <c r="AH72" s="69" t="str" cm="1">
        <f t="array" aca="1" ref="AH72" ca="1">IFERROR(IF(AND(INDIRECT("Mérföldkövek[@Kezdés]")&lt;=AH$3,AH$3&lt;=INDIRECT("Mérföldkövek[@Befejezés]"),NETWORKDAYS(AH$3,AH$3,0)), INDIRECT("Mérföldkövek[@[Humánerő]]"),0),"")</f>
        <v/>
      </c>
      <c r="AI72" s="69" t="str" cm="1">
        <f t="array" aca="1" ref="AI72" ca="1">IFERROR(IF(AND(INDIRECT("Mérföldkövek[@Kezdés]")&lt;=AI$3,AI$3&lt;=INDIRECT("Mérföldkövek[@Befejezés]"),NETWORKDAYS(AI$3,AI$3,0)), INDIRECT("Mérföldkövek[@[Humánerő]]"),0),"")</f>
        <v/>
      </c>
      <c r="AJ72" s="69" t="str" cm="1">
        <f t="array" aca="1" ref="AJ72" ca="1">IFERROR(IF(AND(INDIRECT("Mérföldkövek[@Kezdés]")&lt;=AJ$3,AJ$3&lt;=INDIRECT("Mérföldkövek[@Befejezés]"),NETWORKDAYS(AJ$3,AJ$3,0)), INDIRECT("Mérföldkövek[@[Humánerő]]"),0),"")</f>
        <v/>
      </c>
      <c r="AK72" s="69" t="str" cm="1">
        <f t="array" aca="1" ref="AK72" ca="1">IFERROR(IF(AND(INDIRECT("Mérföldkövek[@Kezdés]")&lt;=AK$3,AK$3&lt;=INDIRECT("Mérföldkövek[@Befejezés]"),NETWORKDAYS(AK$3,AK$3,0)), INDIRECT("Mérföldkövek[@[Humánerő]]"),0),"")</f>
        <v/>
      </c>
      <c r="AL72" s="69" t="str" cm="1">
        <f t="array" aca="1" ref="AL72" ca="1">IFERROR(IF(AND(INDIRECT("Mérföldkövek[@Kezdés]")&lt;=AL$3,AL$3&lt;=INDIRECT("Mérföldkövek[@Befejezés]"),NETWORKDAYS(AL$3,AL$3,0)), INDIRECT("Mérföldkövek[@[Humánerő]]"),0),"")</f>
        <v/>
      </c>
      <c r="AM72" s="69" t="str" cm="1">
        <f t="array" aca="1" ref="AM72" ca="1">IFERROR(IF(AND(INDIRECT("Mérföldkövek[@Kezdés]")&lt;=AM$3,AM$3&lt;=INDIRECT("Mérföldkövek[@Befejezés]"),NETWORKDAYS(AM$3,AM$3,0)), INDIRECT("Mérföldkövek[@[Humánerő]]"),0),"")</f>
        <v/>
      </c>
      <c r="AN72" s="69" t="str" cm="1">
        <f t="array" aca="1" ref="AN72" ca="1">IFERROR(IF(AND(INDIRECT("Mérföldkövek[@Kezdés]")&lt;=AN$3,AN$3&lt;=INDIRECT("Mérföldkövek[@Befejezés]"),NETWORKDAYS(AN$3,AN$3,0)), INDIRECT("Mérföldkövek[@[Humánerő]]"),0),"")</f>
        <v/>
      </c>
      <c r="AO72" s="69" t="str" cm="1">
        <f t="array" aca="1" ref="AO72" ca="1">IFERROR(IF(AND(INDIRECT("Mérföldkövek[@Kezdés]")&lt;=AO$3,AO$3&lt;=INDIRECT("Mérföldkövek[@Befejezés]"),NETWORKDAYS(AO$3,AO$3,0)), INDIRECT("Mérföldkövek[@[Humánerő]]"),0),"")</f>
        <v/>
      </c>
      <c r="AP72" s="69" t="str" cm="1">
        <f t="array" aca="1" ref="AP72" ca="1">IFERROR(IF(AND(INDIRECT("Mérföldkövek[@Kezdés]")&lt;=AP$3,AP$3&lt;=INDIRECT("Mérföldkövek[@Befejezés]"),NETWORKDAYS(AP$3,AP$3,0)), INDIRECT("Mérföldkövek[@[Humánerő]]"),0),"")</f>
        <v/>
      </c>
      <c r="AQ72" s="69" t="str" cm="1">
        <f t="array" aca="1" ref="AQ72" ca="1">IFERROR(IF(AND(INDIRECT("Mérföldkövek[@Kezdés]")&lt;=AQ$3,AQ$3&lt;=INDIRECT("Mérföldkövek[@Befejezés]"),NETWORKDAYS(AQ$3,AQ$3,0)), INDIRECT("Mérföldkövek[@[Humánerő]]"),0),"")</f>
        <v/>
      </c>
      <c r="AR72" s="69" t="str" cm="1">
        <f t="array" aca="1" ref="AR72" ca="1">IFERROR(IF(AND(INDIRECT("Mérföldkövek[@Kezdés]")&lt;=AR$3,AR$3&lt;=INDIRECT("Mérföldkövek[@Befejezés]"),NETWORKDAYS(AR$3,AR$3,0)), INDIRECT("Mérföldkövek[@[Humánerő]]"),0),"")</f>
        <v/>
      </c>
      <c r="AS72" s="69" t="str" cm="1">
        <f t="array" aca="1" ref="AS72" ca="1">IFERROR(IF(AND(INDIRECT("Mérföldkövek[@Kezdés]")&lt;=AS$3,AS$3&lt;=INDIRECT("Mérföldkövek[@Befejezés]"),NETWORKDAYS(AS$3,AS$3,0)), INDIRECT("Mérföldkövek[@[Humánerő]]"),0),"")</f>
        <v/>
      </c>
      <c r="AT72" s="69" t="str" cm="1">
        <f t="array" aca="1" ref="AT72" ca="1">IFERROR(IF(AND(INDIRECT("Mérföldkövek[@Kezdés]")&lt;=AT$3,AT$3&lt;=INDIRECT("Mérföldkövek[@Befejezés]"),NETWORKDAYS(AT$3,AT$3,0)), INDIRECT("Mérföldkövek[@[Humánerő]]"),0),"")</f>
        <v/>
      </c>
      <c r="AU72" s="69" t="str" cm="1">
        <f t="array" aca="1" ref="AU72" ca="1">IFERROR(IF(AND(INDIRECT("Mérföldkövek[@Kezdés]")&lt;=AU$3,AU$3&lt;=INDIRECT("Mérföldkövek[@Befejezés]"),NETWORKDAYS(AU$3,AU$3,0)), INDIRECT("Mérföldkövek[@[Humánerő]]"),0),"")</f>
        <v/>
      </c>
      <c r="AV72" s="69" t="str" cm="1">
        <f t="array" aca="1" ref="AV72" ca="1">IFERROR(IF(AND(INDIRECT("Mérföldkövek[@Kezdés]")&lt;=AV$3,AV$3&lt;=INDIRECT("Mérföldkövek[@Befejezés]"),NETWORKDAYS(AV$3,AV$3,0)), INDIRECT("Mérföldkövek[@[Humánerő]]"),0),"")</f>
        <v/>
      </c>
      <c r="AW72" s="69" t="str" cm="1">
        <f t="array" aca="1" ref="AW72" ca="1">IFERROR(IF(AND(INDIRECT("Mérföldkövek[@Kezdés]")&lt;=AW$3,AW$3&lt;=INDIRECT("Mérföldkövek[@Befejezés]"),NETWORKDAYS(AW$3,AW$3,0)), INDIRECT("Mérföldkövek[@[Humánerő]]"),0),"")</f>
        <v/>
      </c>
      <c r="AX72" s="69" t="str" cm="1">
        <f t="array" aca="1" ref="AX72" ca="1">IFERROR(IF(AND(INDIRECT("Mérföldkövek[@Kezdés]")&lt;=AX$3,AX$3&lt;=INDIRECT("Mérföldkövek[@Befejezés]"),NETWORKDAYS(AX$3,AX$3,0)), INDIRECT("Mérföldkövek[@[Humánerő]]"),0),"")</f>
        <v/>
      </c>
      <c r="AY72" s="69" t="str" cm="1">
        <f t="array" aca="1" ref="AY72" ca="1">IFERROR(IF(AND(INDIRECT("Mérföldkövek[@Kezdés]")&lt;=AY$3,AY$3&lt;=INDIRECT("Mérföldkövek[@Befejezés]"),NETWORKDAYS(AY$3,AY$3,0)), INDIRECT("Mérföldkövek[@[Humánerő]]"),0),"")</f>
        <v/>
      </c>
      <c r="AZ72" s="69" t="str" cm="1">
        <f t="array" aca="1" ref="AZ72" ca="1">IFERROR(IF(AND(INDIRECT("Mérföldkövek[@Kezdés]")&lt;=AZ$3,AZ$3&lt;=INDIRECT("Mérföldkövek[@Befejezés]"),NETWORKDAYS(AZ$3,AZ$3,0)), INDIRECT("Mérföldkövek[@[Humánerő]]"),0),"")</f>
        <v/>
      </c>
      <c r="BA72" s="69" t="str" cm="1">
        <f t="array" aca="1" ref="BA72" ca="1">IFERROR(IF(AND(INDIRECT("Mérföldkövek[@Kezdés]")&lt;=BA$3,BA$3&lt;=INDIRECT("Mérföldkövek[@Befejezés]"),NETWORKDAYS(BA$3,BA$3,0)), INDIRECT("Mérföldkövek[@[Humánerő]]"),0),"")</f>
        <v/>
      </c>
    </row>
    <row r="73" spans="1:53" x14ac:dyDescent="0.3">
      <c r="A73" s="78" t="str">
        <f>IFERROR(Mérföldkövek[[#This Row],[Feladat ID]],"")</f>
        <v>-</v>
      </c>
      <c r="B73" s="70" t="str">
        <f>IFERROR(Mérföldkövek[[#This Row],[Feladat leírás]],"")</f>
        <v/>
      </c>
      <c r="C73" s="71" t="str">
        <f ca="1">IFERROR(Mérföldkövek[[#This Row],[Kezdés]],"")</f>
        <v/>
      </c>
      <c r="D73" s="71" t="str">
        <f ca="1">IFERROR(Mérföldkövek[[#This Row],[Befejezés]],"")</f>
        <v/>
      </c>
      <c r="E73" s="70" t="str">
        <f>IFERROR(Mérföldkövek[[#This Row],[Kockázat]],"")</f>
        <v/>
      </c>
      <c r="F73" s="70" t="str">
        <f>IFERROR(Mérföldkövek[[#This Row],[Részleg 02]],"")</f>
        <v/>
      </c>
      <c r="G73" s="70" t="str">
        <f>IFERROR(Mérföldkövek[[#This Row],[Részleg 01]],"")</f>
        <v/>
      </c>
      <c r="H73" s="82" t="str">
        <f>IFERROR(Mérföldkövek[[#This Row],[Volumen]],"")</f>
        <v/>
      </c>
      <c r="I73" s="70" t="str">
        <f>IFERROR(Mérföldkövek[[#This Row],[Humánerő]],"")</f>
        <v/>
      </c>
      <c r="J73" s="80" t="str">
        <f>IFERROR(Mérföldkövek[[#This Row],[Egység idő]],"")</f>
        <v/>
      </c>
      <c r="K73" s="80">
        <f>IFERROR(Mérföldkövek[[#This Row],[Tervezett Munkaidő]],"")</f>
        <v>0</v>
      </c>
      <c r="L73" s="69" t="str" cm="1">
        <f t="array" aca="1" ref="L73" ca="1">IFERROR(IF(AND(INDIRECT("Mérföldkövek[@Kezdés]")&lt;=L$3,L$3&lt;=INDIRECT("Mérföldkövek[@Befejezés]"),NETWORKDAYS(L$3,L$3,0)), INDIRECT("Mérföldkövek[@[Humánerő]]"),0),"")</f>
        <v/>
      </c>
      <c r="M73" s="69" t="str" cm="1">
        <f t="array" aca="1" ref="M73" ca="1">IFERROR(IF(AND(INDIRECT("Mérföldkövek[@Kezdés]")&lt;=M$3,M$3&lt;=INDIRECT("Mérföldkövek[@Befejezés]"),NETWORKDAYS(M$3,M$3,0)), INDIRECT("Mérföldkövek[@[Humánerő]]"),0),"")</f>
        <v/>
      </c>
      <c r="N73" s="69" t="str" cm="1">
        <f t="array" aca="1" ref="N73" ca="1">IFERROR(IF(AND(INDIRECT("Mérföldkövek[@Kezdés]")&lt;=N$3,N$3&lt;=INDIRECT("Mérföldkövek[@Befejezés]"),NETWORKDAYS(N$3,N$3,0)), INDIRECT("Mérföldkövek[@[Humánerő]]"),0),"")</f>
        <v/>
      </c>
      <c r="O73" s="69" t="str" cm="1">
        <f t="array" aca="1" ref="O73" ca="1">IFERROR(IF(AND(INDIRECT("Mérföldkövek[@Kezdés]")&lt;=O$3,O$3&lt;=INDIRECT("Mérföldkövek[@Befejezés]"),NETWORKDAYS(O$3,O$3,0)), INDIRECT("Mérföldkövek[@[Humánerő]]"),0),"")</f>
        <v/>
      </c>
      <c r="P73" s="69" t="str" cm="1">
        <f t="array" aca="1" ref="P73" ca="1">IFERROR(IF(AND(INDIRECT("Mérföldkövek[@Kezdés]")&lt;=P$3,P$3&lt;=INDIRECT("Mérföldkövek[@Befejezés]"),NETWORKDAYS(P$3,P$3,0)), INDIRECT("Mérföldkövek[@[Humánerő]]"),0),"")</f>
        <v/>
      </c>
      <c r="Q73" s="69" t="str" cm="1">
        <f t="array" aca="1" ref="Q73" ca="1">IFERROR(IF(AND(INDIRECT("Mérföldkövek[@Kezdés]")&lt;=Q$3,Q$3&lt;=INDIRECT("Mérföldkövek[@Befejezés]"),NETWORKDAYS(Q$3,Q$3,0)), INDIRECT("Mérföldkövek[@[Humánerő]]"),0),"")</f>
        <v/>
      </c>
      <c r="R73" s="69" t="str" cm="1">
        <f t="array" aca="1" ref="R73" ca="1">IFERROR(IF(AND(INDIRECT("Mérföldkövek[@Kezdés]")&lt;=R$3,R$3&lt;=INDIRECT("Mérföldkövek[@Befejezés]"),NETWORKDAYS(R$3,R$3,0)), INDIRECT("Mérföldkövek[@[Humánerő]]"),0),"")</f>
        <v/>
      </c>
      <c r="S73" s="69" t="str" cm="1">
        <f t="array" aca="1" ref="S73" ca="1">IFERROR(IF(AND(INDIRECT("Mérföldkövek[@Kezdés]")&lt;=S$3,S$3&lt;=INDIRECT("Mérföldkövek[@Befejezés]"),NETWORKDAYS(S$3,S$3,0)), INDIRECT("Mérföldkövek[@[Humánerő]]"),0),"")</f>
        <v/>
      </c>
      <c r="T73" s="69" t="str" cm="1">
        <f t="array" aca="1" ref="T73" ca="1">IFERROR(IF(AND(INDIRECT("Mérföldkövek[@Kezdés]")&lt;=T$3,T$3&lt;=INDIRECT("Mérföldkövek[@Befejezés]"),NETWORKDAYS(T$3,T$3,0)), INDIRECT("Mérföldkövek[@[Humánerő]]"),0),"")</f>
        <v/>
      </c>
      <c r="U73" s="69" t="str" cm="1">
        <f t="array" aca="1" ref="U73" ca="1">IFERROR(IF(AND(INDIRECT("Mérföldkövek[@Kezdés]")&lt;=U$3,U$3&lt;=INDIRECT("Mérföldkövek[@Befejezés]"),NETWORKDAYS(U$3,U$3,0)), INDIRECT("Mérföldkövek[@[Humánerő]]"),0),"")</f>
        <v/>
      </c>
      <c r="V73" s="69" t="str" cm="1">
        <f t="array" aca="1" ref="V73" ca="1">IFERROR(IF(AND(INDIRECT("Mérföldkövek[@Kezdés]")&lt;=V$3,V$3&lt;=INDIRECT("Mérföldkövek[@Befejezés]"),NETWORKDAYS(V$3,V$3,0)), INDIRECT("Mérföldkövek[@[Humánerő]]"),0),"")</f>
        <v/>
      </c>
      <c r="W73" s="69" t="str" cm="1">
        <f t="array" aca="1" ref="W73" ca="1">IFERROR(IF(AND(INDIRECT("Mérföldkövek[@Kezdés]")&lt;=W$3,W$3&lt;=INDIRECT("Mérföldkövek[@Befejezés]"),NETWORKDAYS(W$3,W$3,0)), INDIRECT("Mérföldkövek[@[Humánerő]]"),0),"")</f>
        <v/>
      </c>
      <c r="X73" s="69" t="str" cm="1">
        <f t="array" aca="1" ref="X73" ca="1">IFERROR(IF(AND(INDIRECT("Mérföldkövek[@Kezdés]")&lt;=X$3,X$3&lt;=INDIRECT("Mérföldkövek[@Befejezés]"),NETWORKDAYS(X$3,X$3,0)), INDIRECT("Mérföldkövek[@[Humánerő]]"),0),"")</f>
        <v/>
      </c>
      <c r="Y73" s="69" t="str" cm="1">
        <f t="array" aca="1" ref="Y73" ca="1">IFERROR(IF(AND(INDIRECT("Mérföldkövek[@Kezdés]")&lt;=Y$3,Y$3&lt;=INDIRECT("Mérföldkövek[@Befejezés]"),NETWORKDAYS(Y$3,Y$3,0)), INDIRECT("Mérföldkövek[@[Humánerő]]"),0),"")</f>
        <v/>
      </c>
      <c r="Z73" s="69" t="str" cm="1">
        <f t="array" aca="1" ref="Z73" ca="1">IFERROR(IF(AND(INDIRECT("Mérföldkövek[@Kezdés]")&lt;=Z$3,Z$3&lt;=INDIRECT("Mérföldkövek[@Befejezés]"),NETWORKDAYS(Z$3,Z$3,0)), INDIRECT("Mérföldkövek[@[Humánerő]]"),0),"")</f>
        <v/>
      </c>
      <c r="AA73" s="69" t="str" cm="1">
        <f t="array" aca="1" ref="AA73" ca="1">IFERROR(IF(AND(INDIRECT("Mérföldkövek[@Kezdés]")&lt;=AA$3,AA$3&lt;=INDIRECT("Mérföldkövek[@Befejezés]"),NETWORKDAYS(AA$3,AA$3,0)), INDIRECT("Mérföldkövek[@[Humánerő]]"),0),"")</f>
        <v/>
      </c>
      <c r="AB73" s="69" t="str" cm="1">
        <f t="array" aca="1" ref="AB73" ca="1">IFERROR(IF(AND(INDIRECT("Mérföldkövek[@Kezdés]")&lt;=AB$3,AB$3&lt;=INDIRECT("Mérföldkövek[@Befejezés]"),NETWORKDAYS(AB$3,AB$3,0)), INDIRECT("Mérföldkövek[@[Humánerő]]"),0),"")</f>
        <v/>
      </c>
      <c r="AC73" s="69" t="str" cm="1">
        <f t="array" aca="1" ref="AC73" ca="1">IFERROR(IF(AND(INDIRECT("Mérföldkövek[@Kezdés]")&lt;=AC$3,AC$3&lt;=INDIRECT("Mérföldkövek[@Befejezés]"),NETWORKDAYS(AC$3,AC$3,0)), INDIRECT("Mérföldkövek[@[Humánerő]]"),0),"")</f>
        <v/>
      </c>
      <c r="AD73" s="69" t="str" cm="1">
        <f t="array" aca="1" ref="AD73" ca="1">IFERROR(IF(AND(INDIRECT("Mérföldkövek[@Kezdés]")&lt;=AD$3,AD$3&lt;=INDIRECT("Mérföldkövek[@Befejezés]"),NETWORKDAYS(AD$3,AD$3,0)), INDIRECT("Mérföldkövek[@[Humánerő]]"),0),"")</f>
        <v/>
      </c>
      <c r="AE73" s="69" t="str" cm="1">
        <f t="array" aca="1" ref="AE73" ca="1">IFERROR(IF(AND(INDIRECT("Mérföldkövek[@Kezdés]")&lt;=AE$3,AE$3&lt;=INDIRECT("Mérföldkövek[@Befejezés]"),NETWORKDAYS(AE$3,AE$3,0)), INDIRECT("Mérföldkövek[@[Humánerő]]"),0),"")</f>
        <v/>
      </c>
      <c r="AF73" s="69" t="str" cm="1">
        <f t="array" aca="1" ref="AF73" ca="1">IFERROR(IF(AND(INDIRECT("Mérföldkövek[@Kezdés]")&lt;=AF$3,AF$3&lt;=INDIRECT("Mérföldkövek[@Befejezés]"),NETWORKDAYS(AF$3,AF$3,0)), INDIRECT("Mérföldkövek[@[Humánerő]]"),0),"")</f>
        <v/>
      </c>
      <c r="AG73" s="69" t="str" cm="1">
        <f t="array" aca="1" ref="AG73" ca="1">IFERROR(IF(AND(INDIRECT("Mérföldkövek[@Kezdés]")&lt;=AG$3,AG$3&lt;=INDIRECT("Mérföldkövek[@Befejezés]"),NETWORKDAYS(AG$3,AG$3,0)), INDIRECT("Mérföldkövek[@[Humánerő]]"),0),"")</f>
        <v/>
      </c>
      <c r="AH73" s="69" t="str" cm="1">
        <f t="array" aca="1" ref="AH73" ca="1">IFERROR(IF(AND(INDIRECT("Mérföldkövek[@Kezdés]")&lt;=AH$3,AH$3&lt;=INDIRECT("Mérföldkövek[@Befejezés]"),NETWORKDAYS(AH$3,AH$3,0)), INDIRECT("Mérföldkövek[@[Humánerő]]"),0),"")</f>
        <v/>
      </c>
      <c r="AI73" s="69" t="str" cm="1">
        <f t="array" aca="1" ref="AI73" ca="1">IFERROR(IF(AND(INDIRECT("Mérföldkövek[@Kezdés]")&lt;=AI$3,AI$3&lt;=INDIRECT("Mérföldkövek[@Befejezés]"),NETWORKDAYS(AI$3,AI$3,0)), INDIRECT("Mérföldkövek[@[Humánerő]]"),0),"")</f>
        <v/>
      </c>
      <c r="AJ73" s="69" t="str" cm="1">
        <f t="array" aca="1" ref="AJ73" ca="1">IFERROR(IF(AND(INDIRECT("Mérföldkövek[@Kezdés]")&lt;=AJ$3,AJ$3&lt;=INDIRECT("Mérföldkövek[@Befejezés]"),NETWORKDAYS(AJ$3,AJ$3,0)), INDIRECT("Mérföldkövek[@[Humánerő]]"),0),"")</f>
        <v/>
      </c>
      <c r="AK73" s="69" t="str" cm="1">
        <f t="array" aca="1" ref="AK73" ca="1">IFERROR(IF(AND(INDIRECT("Mérföldkövek[@Kezdés]")&lt;=AK$3,AK$3&lt;=INDIRECT("Mérföldkövek[@Befejezés]"),NETWORKDAYS(AK$3,AK$3,0)), INDIRECT("Mérföldkövek[@[Humánerő]]"),0),"")</f>
        <v/>
      </c>
      <c r="AL73" s="69" t="str" cm="1">
        <f t="array" aca="1" ref="AL73" ca="1">IFERROR(IF(AND(INDIRECT("Mérföldkövek[@Kezdés]")&lt;=AL$3,AL$3&lt;=INDIRECT("Mérföldkövek[@Befejezés]"),NETWORKDAYS(AL$3,AL$3,0)), INDIRECT("Mérföldkövek[@[Humánerő]]"),0),"")</f>
        <v/>
      </c>
      <c r="AM73" s="69" t="str" cm="1">
        <f t="array" aca="1" ref="AM73" ca="1">IFERROR(IF(AND(INDIRECT("Mérföldkövek[@Kezdés]")&lt;=AM$3,AM$3&lt;=INDIRECT("Mérföldkövek[@Befejezés]"),NETWORKDAYS(AM$3,AM$3,0)), INDIRECT("Mérföldkövek[@[Humánerő]]"),0),"")</f>
        <v/>
      </c>
      <c r="AN73" s="69" t="str" cm="1">
        <f t="array" aca="1" ref="AN73" ca="1">IFERROR(IF(AND(INDIRECT("Mérföldkövek[@Kezdés]")&lt;=AN$3,AN$3&lt;=INDIRECT("Mérföldkövek[@Befejezés]"),NETWORKDAYS(AN$3,AN$3,0)), INDIRECT("Mérföldkövek[@[Humánerő]]"),0),"")</f>
        <v/>
      </c>
      <c r="AO73" s="69" t="str" cm="1">
        <f t="array" aca="1" ref="AO73" ca="1">IFERROR(IF(AND(INDIRECT("Mérföldkövek[@Kezdés]")&lt;=AO$3,AO$3&lt;=INDIRECT("Mérföldkövek[@Befejezés]"),NETWORKDAYS(AO$3,AO$3,0)), INDIRECT("Mérföldkövek[@[Humánerő]]"),0),"")</f>
        <v/>
      </c>
      <c r="AP73" s="69" t="str" cm="1">
        <f t="array" aca="1" ref="AP73" ca="1">IFERROR(IF(AND(INDIRECT("Mérföldkövek[@Kezdés]")&lt;=AP$3,AP$3&lt;=INDIRECT("Mérföldkövek[@Befejezés]"),NETWORKDAYS(AP$3,AP$3,0)), INDIRECT("Mérföldkövek[@[Humánerő]]"),0),"")</f>
        <v/>
      </c>
      <c r="AQ73" s="69" t="str" cm="1">
        <f t="array" aca="1" ref="AQ73" ca="1">IFERROR(IF(AND(INDIRECT("Mérföldkövek[@Kezdés]")&lt;=AQ$3,AQ$3&lt;=INDIRECT("Mérföldkövek[@Befejezés]"),NETWORKDAYS(AQ$3,AQ$3,0)), INDIRECT("Mérföldkövek[@[Humánerő]]"),0),"")</f>
        <v/>
      </c>
      <c r="AR73" s="69" t="str" cm="1">
        <f t="array" aca="1" ref="AR73" ca="1">IFERROR(IF(AND(INDIRECT("Mérföldkövek[@Kezdés]")&lt;=AR$3,AR$3&lt;=INDIRECT("Mérföldkövek[@Befejezés]"),NETWORKDAYS(AR$3,AR$3,0)), INDIRECT("Mérföldkövek[@[Humánerő]]"),0),"")</f>
        <v/>
      </c>
      <c r="AS73" s="69" t="str" cm="1">
        <f t="array" aca="1" ref="AS73" ca="1">IFERROR(IF(AND(INDIRECT("Mérföldkövek[@Kezdés]")&lt;=AS$3,AS$3&lt;=INDIRECT("Mérföldkövek[@Befejezés]"),NETWORKDAYS(AS$3,AS$3,0)), INDIRECT("Mérföldkövek[@[Humánerő]]"),0),"")</f>
        <v/>
      </c>
      <c r="AT73" s="69" t="str" cm="1">
        <f t="array" aca="1" ref="AT73" ca="1">IFERROR(IF(AND(INDIRECT("Mérföldkövek[@Kezdés]")&lt;=AT$3,AT$3&lt;=INDIRECT("Mérföldkövek[@Befejezés]"),NETWORKDAYS(AT$3,AT$3,0)), INDIRECT("Mérföldkövek[@[Humánerő]]"),0),"")</f>
        <v/>
      </c>
      <c r="AU73" s="69" t="str" cm="1">
        <f t="array" aca="1" ref="AU73" ca="1">IFERROR(IF(AND(INDIRECT("Mérföldkövek[@Kezdés]")&lt;=AU$3,AU$3&lt;=INDIRECT("Mérföldkövek[@Befejezés]"),NETWORKDAYS(AU$3,AU$3,0)), INDIRECT("Mérföldkövek[@[Humánerő]]"),0),"")</f>
        <v/>
      </c>
      <c r="AV73" s="69" t="str" cm="1">
        <f t="array" aca="1" ref="AV73" ca="1">IFERROR(IF(AND(INDIRECT("Mérföldkövek[@Kezdés]")&lt;=AV$3,AV$3&lt;=INDIRECT("Mérföldkövek[@Befejezés]"),NETWORKDAYS(AV$3,AV$3,0)), INDIRECT("Mérföldkövek[@[Humánerő]]"),0),"")</f>
        <v/>
      </c>
      <c r="AW73" s="69" t="str" cm="1">
        <f t="array" aca="1" ref="AW73" ca="1">IFERROR(IF(AND(INDIRECT("Mérföldkövek[@Kezdés]")&lt;=AW$3,AW$3&lt;=INDIRECT("Mérföldkövek[@Befejezés]"),NETWORKDAYS(AW$3,AW$3,0)), INDIRECT("Mérföldkövek[@[Humánerő]]"),0),"")</f>
        <v/>
      </c>
      <c r="AX73" s="69" t="str" cm="1">
        <f t="array" aca="1" ref="AX73" ca="1">IFERROR(IF(AND(INDIRECT("Mérföldkövek[@Kezdés]")&lt;=AX$3,AX$3&lt;=INDIRECT("Mérföldkövek[@Befejezés]"),NETWORKDAYS(AX$3,AX$3,0)), INDIRECT("Mérföldkövek[@[Humánerő]]"),0),"")</f>
        <v/>
      </c>
      <c r="AY73" s="69" t="str" cm="1">
        <f t="array" aca="1" ref="AY73" ca="1">IFERROR(IF(AND(INDIRECT("Mérföldkövek[@Kezdés]")&lt;=AY$3,AY$3&lt;=INDIRECT("Mérföldkövek[@Befejezés]"),NETWORKDAYS(AY$3,AY$3,0)), INDIRECT("Mérföldkövek[@[Humánerő]]"),0),"")</f>
        <v/>
      </c>
      <c r="AZ73" s="69" t="str" cm="1">
        <f t="array" aca="1" ref="AZ73" ca="1">IFERROR(IF(AND(INDIRECT("Mérföldkövek[@Kezdés]")&lt;=AZ$3,AZ$3&lt;=INDIRECT("Mérföldkövek[@Befejezés]"),NETWORKDAYS(AZ$3,AZ$3,0)), INDIRECT("Mérföldkövek[@[Humánerő]]"),0),"")</f>
        <v/>
      </c>
      <c r="BA73" s="69" t="str" cm="1">
        <f t="array" aca="1" ref="BA73" ca="1">IFERROR(IF(AND(INDIRECT("Mérföldkövek[@Kezdés]")&lt;=BA$3,BA$3&lt;=INDIRECT("Mérföldkövek[@Befejezés]"),NETWORKDAYS(BA$3,BA$3,0)), INDIRECT("Mérföldkövek[@[Humánerő]]"),0),"")</f>
        <v/>
      </c>
    </row>
    <row r="74" spans="1:53" x14ac:dyDescent="0.3">
      <c r="A74" s="78" t="str">
        <f>IFERROR(Mérföldkövek[[#This Row],[Feladat ID]],"")</f>
        <v>-</v>
      </c>
      <c r="B74" s="70" t="str">
        <f>IFERROR(Mérföldkövek[[#This Row],[Feladat leírás]],"")</f>
        <v/>
      </c>
      <c r="C74" s="71" t="str">
        <f ca="1">IFERROR(Mérföldkövek[[#This Row],[Kezdés]],"")</f>
        <v/>
      </c>
      <c r="D74" s="71" t="str">
        <f ca="1">IFERROR(Mérföldkövek[[#This Row],[Befejezés]],"")</f>
        <v/>
      </c>
      <c r="E74" s="70" t="str">
        <f>IFERROR(Mérföldkövek[[#This Row],[Kockázat]],"")</f>
        <v/>
      </c>
      <c r="F74" s="70" t="str">
        <f>IFERROR(Mérföldkövek[[#This Row],[Részleg 02]],"")</f>
        <v/>
      </c>
      <c r="G74" s="70" t="str">
        <f>IFERROR(Mérföldkövek[[#This Row],[Részleg 01]],"")</f>
        <v/>
      </c>
      <c r="H74" s="82" t="str">
        <f>IFERROR(Mérföldkövek[[#This Row],[Volumen]],"")</f>
        <v/>
      </c>
      <c r="I74" s="70" t="str">
        <f>IFERROR(Mérföldkövek[[#This Row],[Humánerő]],"")</f>
        <v/>
      </c>
      <c r="J74" s="80" t="str">
        <f>IFERROR(Mérföldkövek[[#This Row],[Egység idő]],"")</f>
        <v/>
      </c>
      <c r="K74" s="80">
        <f>IFERROR(Mérföldkövek[[#This Row],[Tervezett Munkaidő]],"")</f>
        <v>0</v>
      </c>
      <c r="L74" s="69" t="str" cm="1">
        <f t="array" aca="1" ref="L74" ca="1">IFERROR(IF(AND(INDIRECT("Mérföldkövek[@Kezdés]")&lt;=L$3,L$3&lt;=INDIRECT("Mérföldkövek[@Befejezés]"),NETWORKDAYS(L$3,L$3,0)), INDIRECT("Mérföldkövek[@[Humánerő]]"),0),"")</f>
        <v/>
      </c>
      <c r="M74" s="69" t="str" cm="1">
        <f t="array" aca="1" ref="M74" ca="1">IFERROR(IF(AND(INDIRECT("Mérföldkövek[@Kezdés]")&lt;=M$3,M$3&lt;=INDIRECT("Mérföldkövek[@Befejezés]"),NETWORKDAYS(M$3,M$3,0)), INDIRECT("Mérföldkövek[@[Humánerő]]"),0),"")</f>
        <v/>
      </c>
      <c r="N74" s="69" t="str" cm="1">
        <f t="array" aca="1" ref="N74" ca="1">IFERROR(IF(AND(INDIRECT("Mérföldkövek[@Kezdés]")&lt;=N$3,N$3&lt;=INDIRECT("Mérföldkövek[@Befejezés]"),NETWORKDAYS(N$3,N$3,0)), INDIRECT("Mérföldkövek[@[Humánerő]]"),0),"")</f>
        <v/>
      </c>
      <c r="O74" s="69" t="str" cm="1">
        <f t="array" aca="1" ref="O74" ca="1">IFERROR(IF(AND(INDIRECT("Mérföldkövek[@Kezdés]")&lt;=O$3,O$3&lt;=INDIRECT("Mérföldkövek[@Befejezés]"),NETWORKDAYS(O$3,O$3,0)), INDIRECT("Mérföldkövek[@[Humánerő]]"),0),"")</f>
        <v/>
      </c>
      <c r="P74" s="69" t="str" cm="1">
        <f t="array" aca="1" ref="P74" ca="1">IFERROR(IF(AND(INDIRECT("Mérföldkövek[@Kezdés]")&lt;=P$3,P$3&lt;=INDIRECT("Mérföldkövek[@Befejezés]"),NETWORKDAYS(P$3,P$3,0)), INDIRECT("Mérföldkövek[@[Humánerő]]"),0),"")</f>
        <v/>
      </c>
      <c r="Q74" s="69" t="str" cm="1">
        <f t="array" aca="1" ref="Q74" ca="1">IFERROR(IF(AND(INDIRECT("Mérföldkövek[@Kezdés]")&lt;=Q$3,Q$3&lt;=INDIRECT("Mérföldkövek[@Befejezés]"),NETWORKDAYS(Q$3,Q$3,0)), INDIRECT("Mérföldkövek[@[Humánerő]]"),0),"")</f>
        <v/>
      </c>
      <c r="R74" s="69" t="str" cm="1">
        <f t="array" aca="1" ref="R74" ca="1">IFERROR(IF(AND(INDIRECT("Mérföldkövek[@Kezdés]")&lt;=R$3,R$3&lt;=INDIRECT("Mérföldkövek[@Befejezés]"),NETWORKDAYS(R$3,R$3,0)), INDIRECT("Mérföldkövek[@[Humánerő]]"),0),"")</f>
        <v/>
      </c>
      <c r="S74" s="69" t="str" cm="1">
        <f t="array" aca="1" ref="S74" ca="1">IFERROR(IF(AND(INDIRECT("Mérföldkövek[@Kezdés]")&lt;=S$3,S$3&lt;=INDIRECT("Mérföldkövek[@Befejezés]"),NETWORKDAYS(S$3,S$3,0)), INDIRECT("Mérföldkövek[@[Humánerő]]"),0),"")</f>
        <v/>
      </c>
      <c r="T74" s="69" t="str" cm="1">
        <f t="array" aca="1" ref="T74" ca="1">IFERROR(IF(AND(INDIRECT("Mérföldkövek[@Kezdés]")&lt;=T$3,T$3&lt;=INDIRECT("Mérföldkövek[@Befejezés]"),NETWORKDAYS(T$3,T$3,0)), INDIRECT("Mérföldkövek[@[Humánerő]]"),0),"")</f>
        <v/>
      </c>
      <c r="U74" s="69" t="str" cm="1">
        <f t="array" aca="1" ref="U74" ca="1">IFERROR(IF(AND(INDIRECT("Mérföldkövek[@Kezdés]")&lt;=U$3,U$3&lt;=INDIRECT("Mérföldkövek[@Befejezés]"),NETWORKDAYS(U$3,U$3,0)), INDIRECT("Mérföldkövek[@[Humánerő]]"),0),"")</f>
        <v/>
      </c>
      <c r="V74" s="69" t="str" cm="1">
        <f t="array" aca="1" ref="V74" ca="1">IFERROR(IF(AND(INDIRECT("Mérföldkövek[@Kezdés]")&lt;=V$3,V$3&lt;=INDIRECT("Mérföldkövek[@Befejezés]"),NETWORKDAYS(V$3,V$3,0)), INDIRECT("Mérföldkövek[@[Humánerő]]"),0),"")</f>
        <v/>
      </c>
      <c r="W74" s="69" t="str" cm="1">
        <f t="array" aca="1" ref="W74" ca="1">IFERROR(IF(AND(INDIRECT("Mérföldkövek[@Kezdés]")&lt;=W$3,W$3&lt;=INDIRECT("Mérföldkövek[@Befejezés]"),NETWORKDAYS(W$3,W$3,0)), INDIRECT("Mérföldkövek[@[Humánerő]]"),0),"")</f>
        <v/>
      </c>
      <c r="X74" s="69" t="str" cm="1">
        <f t="array" aca="1" ref="X74" ca="1">IFERROR(IF(AND(INDIRECT("Mérföldkövek[@Kezdés]")&lt;=X$3,X$3&lt;=INDIRECT("Mérföldkövek[@Befejezés]"),NETWORKDAYS(X$3,X$3,0)), INDIRECT("Mérföldkövek[@[Humánerő]]"),0),"")</f>
        <v/>
      </c>
      <c r="Y74" s="69" t="str" cm="1">
        <f t="array" aca="1" ref="Y74" ca="1">IFERROR(IF(AND(INDIRECT("Mérföldkövek[@Kezdés]")&lt;=Y$3,Y$3&lt;=INDIRECT("Mérföldkövek[@Befejezés]"),NETWORKDAYS(Y$3,Y$3,0)), INDIRECT("Mérföldkövek[@[Humánerő]]"),0),"")</f>
        <v/>
      </c>
      <c r="Z74" s="69" t="str" cm="1">
        <f t="array" aca="1" ref="Z74" ca="1">IFERROR(IF(AND(INDIRECT("Mérföldkövek[@Kezdés]")&lt;=Z$3,Z$3&lt;=INDIRECT("Mérföldkövek[@Befejezés]"),NETWORKDAYS(Z$3,Z$3,0)), INDIRECT("Mérföldkövek[@[Humánerő]]"),0),"")</f>
        <v/>
      </c>
      <c r="AA74" s="69" t="str" cm="1">
        <f t="array" aca="1" ref="AA74" ca="1">IFERROR(IF(AND(INDIRECT("Mérföldkövek[@Kezdés]")&lt;=AA$3,AA$3&lt;=INDIRECT("Mérföldkövek[@Befejezés]"),NETWORKDAYS(AA$3,AA$3,0)), INDIRECT("Mérföldkövek[@[Humánerő]]"),0),"")</f>
        <v/>
      </c>
      <c r="AB74" s="69" t="str" cm="1">
        <f t="array" aca="1" ref="AB74" ca="1">IFERROR(IF(AND(INDIRECT("Mérföldkövek[@Kezdés]")&lt;=AB$3,AB$3&lt;=INDIRECT("Mérföldkövek[@Befejezés]"),NETWORKDAYS(AB$3,AB$3,0)), INDIRECT("Mérföldkövek[@[Humánerő]]"),0),"")</f>
        <v/>
      </c>
      <c r="AC74" s="69" t="str" cm="1">
        <f t="array" aca="1" ref="AC74" ca="1">IFERROR(IF(AND(INDIRECT("Mérföldkövek[@Kezdés]")&lt;=AC$3,AC$3&lt;=INDIRECT("Mérföldkövek[@Befejezés]"),NETWORKDAYS(AC$3,AC$3,0)), INDIRECT("Mérföldkövek[@[Humánerő]]"),0),"")</f>
        <v/>
      </c>
      <c r="AD74" s="69" t="str" cm="1">
        <f t="array" aca="1" ref="AD74" ca="1">IFERROR(IF(AND(INDIRECT("Mérföldkövek[@Kezdés]")&lt;=AD$3,AD$3&lt;=INDIRECT("Mérföldkövek[@Befejezés]"),NETWORKDAYS(AD$3,AD$3,0)), INDIRECT("Mérföldkövek[@[Humánerő]]"),0),"")</f>
        <v/>
      </c>
      <c r="AE74" s="69" t="str" cm="1">
        <f t="array" aca="1" ref="AE74" ca="1">IFERROR(IF(AND(INDIRECT("Mérföldkövek[@Kezdés]")&lt;=AE$3,AE$3&lt;=INDIRECT("Mérföldkövek[@Befejezés]"),NETWORKDAYS(AE$3,AE$3,0)), INDIRECT("Mérföldkövek[@[Humánerő]]"),0),"")</f>
        <v/>
      </c>
      <c r="AF74" s="69" t="str" cm="1">
        <f t="array" aca="1" ref="AF74" ca="1">IFERROR(IF(AND(INDIRECT("Mérföldkövek[@Kezdés]")&lt;=AF$3,AF$3&lt;=INDIRECT("Mérföldkövek[@Befejezés]"),NETWORKDAYS(AF$3,AF$3,0)), INDIRECT("Mérföldkövek[@[Humánerő]]"),0),"")</f>
        <v/>
      </c>
      <c r="AG74" s="69" t="str" cm="1">
        <f t="array" aca="1" ref="AG74" ca="1">IFERROR(IF(AND(INDIRECT("Mérföldkövek[@Kezdés]")&lt;=AG$3,AG$3&lt;=INDIRECT("Mérföldkövek[@Befejezés]"),NETWORKDAYS(AG$3,AG$3,0)), INDIRECT("Mérföldkövek[@[Humánerő]]"),0),"")</f>
        <v/>
      </c>
      <c r="AH74" s="69" t="str" cm="1">
        <f t="array" aca="1" ref="AH74" ca="1">IFERROR(IF(AND(INDIRECT("Mérföldkövek[@Kezdés]")&lt;=AH$3,AH$3&lt;=INDIRECT("Mérföldkövek[@Befejezés]"),NETWORKDAYS(AH$3,AH$3,0)), INDIRECT("Mérföldkövek[@[Humánerő]]"),0),"")</f>
        <v/>
      </c>
      <c r="AI74" s="69" t="str" cm="1">
        <f t="array" aca="1" ref="AI74" ca="1">IFERROR(IF(AND(INDIRECT("Mérföldkövek[@Kezdés]")&lt;=AI$3,AI$3&lt;=INDIRECT("Mérföldkövek[@Befejezés]"),NETWORKDAYS(AI$3,AI$3,0)), INDIRECT("Mérföldkövek[@[Humánerő]]"),0),"")</f>
        <v/>
      </c>
      <c r="AJ74" s="69" t="str" cm="1">
        <f t="array" aca="1" ref="AJ74" ca="1">IFERROR(IF(AND(INDIRECT("Mérföldkövek[@Kezdés]")&lt;=AJ$3,AJ$3&lt;=INDIRECT("Mérföldkövek[@Befejezés]"),NETWORKDAYS(AJ$3,AJ$3,0)), INDIRECT("Mérföldkövek[@[Humánerő]]"),0),"")</f>
        <v/>
      </c>
      <c r="AK74" s="69" t="str" cm="1">
        <f t="array" aca="1" ref="AK74" ca="1">IFERROR(IF(AND(INDIRECT("Mérföldkövek[@Kezdés]")&lt;=AK$3,AK$3&lt;=INDIRECT("Mérföldkövek[@Befejezés]"),NETWORKDAYS(AK$3,AK$3,0)), INDIRECT("Mérföldkövek[@[Humánerő]]"),0),"")</f>
        <v/>
      </c>
      <c r="AL74" s="69" t="str" cm="1">
        <f t="array" aca="1" ref="AL74" ca="1">IFERROR(IF(AND(INDIRECT("Mérföldkövek[@Kezdés]")&lt;=AL$3,AL$3&lt;=INDIRECT("Mérföldkövek[@Befejezés]"),NETWORKDAYS(AL$3,AL$3,0)), INDIRECT("Mérföldkövek[@[Humánerő]]"),0),"")</f>
        <v/>
      </c>
      <c r="AM74" s="69" t="str" cm="1">
        <f t="array" aca="1" ref="AM74" ca="1">IFERROR(IF(AND(INDIRECT("Mérföldkövek[@Kezdés]")&lt;=AM$3,AM$3&lt;=INDIRECT("Mérföldkövek[@Befejezés]"),NETWORKDAYS(AM$3,AM$3,0)), INDIRECT("Mérföldkövek[@[Humánerő]]"),0),"")</f>
        <v/>
      </c>
      <c r="AN74" s="69" t="str" cm="1">
        <f t="array" aca="1" ref="AN74" ca="1">IFERROR(IF(AND(INDIRECT("Mérföldkövek[@Kezdés]")&lt;=AN$3,AN$3&lt;=INDIRECT("Mérföldkövek[@Befejezés]"),NETWORKDAYS(AN$3,AN$3,0)), INDIRECT("Mérföldkövek[@[Humánerő]]"),0),"")</f>
        <v/>
      </c>
      <c r="AO74" s="69" t="str" cm="1">
        <f t="array" aca="1" ref="AO74" ca="1">IFERROR(IF(AND(INDIRECT("Mérföldkövek[@Kezdés]")&lt;=AO$3,AO$3&lt;=INDIRECT("Mérföldkövek[@Befejezés]"),NETWORKDAYS(AO$3,AO$3,0)), INDIRECT("Mérföldkövek[@[Humánerő]]"),0),"")</f>
        <v/>
      </c>
      <c r="AP74" s="69" t="str" cm="1">
        <f t="array" aca="1" ref="AP74" ca="1">IFERROR(IF(AND(INDIRECT("Mérföldkövek[@Kezdés]")&lt;=AP$3,AP$3&lt;=INDIRECT("Mérföldkövek[@Befejezés]"),NETWORKDAYS(AP$3,AP$3,0)), INDIRECT("Mérföldkövek[@[Humánerő]]"),0),"")</f>
        <v/>
      </c>
      <c r="AQ74" s="69" t="str" cm="1">
        <f t="array" aca="1" ref="AQ74" ca="1">IFERROR(IF(AND(INDIRECT("Mérföldkövek[@Kezdés]")&lt;=AQ$3,AQ$3&lt;=INDIRECT("Mérföldkövek[@Befejezés]"),NETWORKDAYS(AQ$3,AQ$3,0)), INDIRECT("Mérföldkövek[@[Humánerő]]"),0),"")</f>
        <v/>
      </c>
      <c r="AR74" s="69" t="str" cm="1">
        <f t="array" aca="1" ref="AR74" ca="1">IFERROR(IF(AND(INDIRECT("Mérföldkövek[@Kezdés]")&lt;=AR$3,AR$3&lt;=INDIRECT("Mérföldkövek[@Befejezés]"),NETWORKDAYS(AR$3,AR$3,0)), INDIRECT("Mérföldkövek[@[Humánerő]]"),0),"")</f>
        <v/>
      </c>
      <c r="AS74" s="69" t="str" cm="1">
        <f t="array" aca="1" ref="AS74" ca="1">IFERROR(IF(AND(INDIRECT("Mérföldkövek[@Kezdés]")&lt;=AS$3,AS$3&lt;=INDIRECT("Mérföldkövek[@Befejezés]"),NETWORKDAYS(AS$3,AS$3,0)), INDIRECT("Mérföldkövek[@[Humánerő]]"),0),"")</f>
        <v/>
      </c>
      <c r="AT74" s="69" t="str" cm="1">
        <f t="array" aca="1" ref="AT74" ca="1">IFERROR(IF(AND(INDIRECT("Mérföldkövek[@Kezdés]")&lt;=AT$3,AT$3&lt;=INDIRECT("Mérföldkövek[@Befejezés]"),NETWORKDAYS(AT$3,AT$3,0)), INDIRECT("Mérföldkövek[@[Humánerő]]"),0),"")</f>
        <v/>
      </c>
      <c r="AU74" s="69" t="str" cm="1">
        <f t="array" aca="1" ref="AU74" ca="1">IFERROR(IF(AND(INDIRECT("Mérföldkövek[@Kezdés]")&lt;=AU$3,AU$3&lt;=INDIRECT("Mérföldkövek[@Befejezés]"),NETWORKDAYS(AU$3,AU$3,0)), INDIRECT("Mérföldkövek[@[Humánerő]]"),0),"")</f>
        <v/>
      </c>
      <c r="AV74" s="69" t="str" cm="1">
        <f t="array" aca="1" ref="AV74" ca="1">IFERROR(IF(AND(INDIRECT("Mérföldkövek[@Kezdés]")&lt;=AV$3,AV$3&lt;=INDIRECT("Mérföldkövek[@Befejezés]"),NETWORKDAYS(AV$3,AV$3,0)), INDIRECT("Mérföldkövek[@[Humánerő]]"),0),"")</f>
        <v/>
      </c>
      <c r="AW74" s="69" t="str" cm="1">
        <f t="array" aca="1" ref="AW74" ca="1">IFERROR(IF(AND(INDIRECT("Mérföldkövek[@Kezdés]")&lt;=AW$3,AW$3&lt;=INDIRECT("Mérföldkövek[@Befejezés]"),NETWORKDAYS(AW$3,AW$3,0)), INDIRECT("Mérföldkövek[@[Humánerő]]"),0),"")</f>
        <v/>
      </c>
      <c r="AX74" s="69" t="str" cm="1">
        <f t="array" aca="1" ref="AX74" ca="1">IFERROR(IF(AND(INDIRECT("Mérföldkövek[@Kezdés]")&lt;=AX$3,AX$3&lt;=INDIRECT("Mérföldkövek[@Befejezés]"),NETWORKDAYS(AX$3,AX$3,0)), INDIRECT("Mérföldkövek[@[Humánerő]]"),0),"")</f>
        <v/>
      </c>
      <c r="AY74" s="69" t="str" cm="1">
        <f t="array" aca="1" ref="AY74" ca="1">IFERROR(IF(AND(INDIRECT("Mérföldkövek[@Kezdés]")&lt;=AY$3,AY$3&lt;=INDIRECT("Mérföldkövek[@Befejezés]"),NETWORKDAYS(AY$3,AY$3,0)), INDIRECT("Mérföldkövek[@[Humánerő]]"),0),"")</f>
        <v/>
      </c>
      <c r="AZ74" s="69" t="str" cm="1">
        <f t="array" aca="1" ref="AZ74" ca="1">IFERROR(IF(AND(INDIRECT("Mérföldkövek[@Kezdés]")&lt;=AZ$3,AZ$3&lt;=INDIRECT("Mérföldkövek[@Befejezés]"),NETWORKDAYS(AZ$3,AZ$3,0)), INDIRECT("Mérföldkövek[@[Humánerő]]"),0),"")</f>
        <v/>
      </c>
      <c r="BA74" s="69" t="str" cm="1">
        <f t="array" aca="1" ref="BA74" ca="1">IFERROR(IF(AND(INDIRECT("Mérföldkövek[@Kezdés]")&lt;=BA$3,BA$3&lt;=INDIRECT("Mérföldkövek[@Befejezés]"),NETWORKDAYS(BA$3,BA$3,0)), INDIRECT("Mérföldkövek[@[Humánerő]]"),0),"")</f>
        <v/>
      </c>
    </row>
    <row r="75" spans="1:53" x14ac:dyDescent="0.3">
      <c r="A75" s="78" t="str">
        <f>IFERROR(Mérföldkövek[[#This Row],[Feladat ID]],"")</f>
        <v>-</v>
      </c>
      <c r="B75" s="70" t="str">
        <f>IFERROR(Mérföldkövek[[#This Row],[Feladat leírás]],"")</f>
        <v/>
      </c>
      <c r="C75" s="71" t="str">
        <f ca="1">IFERROR(Mérföldkövek[[#This Row],[Kezdés]],"")</f>
        <v/>
      </c>
      <c r="D75" s="71" t="str">
        <f ca="1">IFERROR(Mérföldkövek[[#This Row],[Befejezés]],"")</f>
        <v/>
      </c>
      <c r="E75" s="70" t="str">
        <f>IFERROR(Mérföldkövek[[#This Row],[Kockázat]],"")</f>
        <v/>
      </c>
      <c r="F75" s="70" t="str">
        <f>IFERROR(Mérföldkövek[[#This Row],[Részleg 02]],"")</f>
        <v/>
      </c>
      <c r="G75" s="70" t="str">
        <f>IFERROR(Mérföldkövek[[#This Row],[Részleg 01]],"")</f>
        <v/>
      </c>
      <c r="H75" s="82" t="str">
        <f>IFERROR(Mérföldkövek[[#This Row],[Volumen]],"")</f>
        <v/>
      </c>
      <c r="I75" s="70" t="str">
        <f>IFERROR(Mérföldkövek[[#This Row],[Humánerő]],"")</f>
        <v/>
      </c>
      <c r="J75" s="80" t="str">
        <f>IFERROR(Mérföldkövek[[#This Row],[Egység idő]],"")</f>
        <v/>
      </c>
      <c r="K75" s="80">
        <f>IFERROR(Mérföldkövek[[#This Row],[Tervezett Munkaidő]],"")</f>
        <v>0</v>
      </c>
      <c r="L75" s="69" t="str" cm="1">
        <f t="array" aca="1" ref="L75" ca="1">IFERROR(IF(AND(INDIRECT("Mérföldkövek[@Kezdés]")&lt;=L$3,L$3&lt;=INDIRECT("Mérföldkövek[@Befejezés]"),NETWORKDAYS(L$3,L$3,0)), INDIRECT("Mérföldkövek[@[Humánerő]]"),0),"")</f>
        <v/>
      </c>
      <c r="M75" s="69" t="str" cm="1">
        <f t="array" aca="1" ref="M75" ca="1">IFERROR(IF(AND(INDIRECT("Mérföldkövek[@Kezdés]")&lt;=M$3,M$3&lt;=INDIRECT("Mérföldkövek[@Befejezés]"),NETWORKDAYS(M$3,M$3,0)), INDIRECT("Mérföldkövek[@[Humánerő]]"),0),"")</f>
        <v/>
      </c>
      <c r="N75" s="69" t="str" cm="1">
        <f t="array" aca="1" ref="N75" ca="1">IFERROR(IF(AND(INDIRECT("Mérföldkövek[@Kezdés]")&lt;=N$3,N$3&lt;=INDIRECT("Mérföldkövek[@Befejezés]"),NETWORKDAYS(N$3,N$3,0)), INDIRECT("Mérföldkövek[@[Humánerő]]"),0),"")</f>
        <v/>
      </c>
      <c r="O75" s="69" t="str" cm="1">
        <f t="array" aca="1" ref="O75" ca="1">IFERROR(IF(AND(INDIRECT("Mérföldkövek[@Kezdés]")&lt;=O$3,O$3&lt;=INDIRECT("Mérföldkövek[@Befejezés]"),NETWORKDAYS(O$3,O$3,0)), INDIRECT("Mérföldkövek[@[Humánerő]]"),0),"")</f>
        <v/>
      </c>
      <c r="P75" s="69" t="str" cm="1">
        <f t="array" aca="1" ref="P75" ca="1">IFERROR(IF(AND(INDIRECT("Mérföldkövek[@Kezdés]")&lt;=P$3,P$3&lt;=INDIRECT("Mérföldkövek[@Befejezés]"),NETWORKDAYS(P$3,P$3,0)), INDIRECT("Mérföldkövek[@[Humánerő]]"),0),"")</f>
        <v/>
      </c>
      <c r="Q75" s="69" t="str" cm="1">
        <f t="array" aca="1" ref="Q75" ca="1">IFERROR(IF(AND(INDIRECT("Mérföldkövek[@Kezdés]")&lt;=Q$3,Q$3&lt;=INDIRECT("Mérföldkövek[@Befejezés]"),NETWORKDAYS(Q$3,Q$3,0)), INDIRECT("Mérföldkövek[@[Humánerő]]"),0),"")</f>
        <v/>
      </c>
      <c r="R75" s="69" t="str" cm="1">
        <f t="array" aca="1" ref="R75" ca="1">IFERROR(IF(AND(INDIRECT("Mérföldkövek[@Kezdés]")&lt;=R$3,R$3&lt;=INDIRECT("Mérföldkövek[@Befejezés]"),NETWORKDAYS(R$3,R$3,0)), INDIRECT("Mérföldkövek[@[Humánerő]]"),0),"")</f>
        <v/>
      </c>
      <c r="S75" s="69" t="str" cm="1">
        <f t="array" aca="1" ref="S75" ca="1">IFERROR(IF(AND(INDIRECT("Mérföldkövek[@Kezdés]")&lt;=S$3,S$3&lt;=INDIRECT("Mérföldkövek[@Befejezés]"),NETWORKDAYS(S$3,S$3,0)), INDIRECT("Mérföldkövek[@[Humánerő]]"),0),"")</f>
        <v/>
      </c>
      <c r="T75" s="69" t="str" cm="1">
        <f t="array" aca="1" ref="T75" ca="1">IFERROR(IF(AND(INDIRECT("Mérföldkövek[@Kezdés]")&lt;=T$3,T$3&lt;=INDIRECT("Mérföldkövek[@Befejezés]"),NETWORKDAYS(T$3,T$3,0)), INDIRECT("Mérföldkövek[@[Humánerő]]"),0),"")</f>
        <v/>
      </c>
      <c r="U75" s="69" t="str" cm="1">
        <f t="array" aca="1" ref="U75" ca="1">IFERROR(IF(AND(INDIRECT("Mérföldkövek[@Kezdés]")&lt;=U$3,U$3&lt;=INDIRECT("Mérföldkövek[@Befejezés]"),NETWORKDAYS(U$3,U$3,0)), INDIRECT("Mérföldkövek[@[Humánerő]]"),0),"")</f>
        <v/>
      </c>
      <c r="V75" s="69" t="str" cm="1">
        <f t="array" aca="1" ref="V75" ca="1">IFERROR(IF(AND(INDIRECT("Mérföldkövek[@Kezdés]")&lt;=V$3,V$3&lt;=INDIRECT("Mérföldkövek[@Befejezés]"),NETWORKDAYS(V$3,V$3,0)), INDIRECT("Mérföldkövek[@[Humánerő]]"),0),"")</f>
        <v/>
      </c>
      <c r="W75" s="69" t="str" cm="1">
        <f t="array" aca="1" ref="W75" ca="1">IFERROR(IF(AND(INDIRECT("Mérföldkövek[@Kezdés]")&lt;=W$3,W$3&lt;=INDIRECT("Mérföldkövek[@Befejezés]"),NETWORKDAYS(W$3,W$3,0)), INDIRECT("Mérföldkövek[@[Humánerő]]"),0),"")</f>
        <v/>
      </c>
      <c r="X75" s="69" t="str" cm="1">
        <f t="array" aca="1" ref="X75" ca="1">IFERROR(IF(AND(INDIRECT("Mérföldkövek[@Kezdés]")&lt;=X$3,X$3&lt;=INDIRECT("Mérföldkövek[@Befejezés]"),NETWORKDAYS(X$3,X$3,0)), INDIRECT("Mérföldkövek[@[Humánerő]]"),0),"")</f>
        <v/>
      </c>
      <c r="Y75" s="69" t="str" cm="1">
        <f t="array" aca="1" ref="Y75" ca="1">IFERROR(IF(AND(INDIRECT("Mérföldkövek[@Kezdés]")&lt;=Y$3,Y$3&lt;=INDIRECT("Mérföldkövek[@Befejezés]"),NETWORKDAYS(Y$3,Y$3,0)), INDIRECT("Mérföldkövek[@[Humánerő]]"),0),"")</f>
        <v/>
      </c>
      <c r="Z75" s="69" t="str" cm="1">
        <f t="array" aca="1" ref="Z75" ca="1">IFERROR(IF(AND(INDIRECT("Mérföldkövek[@Kezdés]")&lt;=Z$3,Z$3&lt;=INDIRECT("Mérföldkövek[@Befejezés]"),NETWORKDAYS(Z$3,Z$3,0)), INDIRECT("Mérföldkövek[@[Humánerő]]"),0),"")</f>
        <v/>
      </c>
      <c r="AA75" s="69" t="str" cm="1">
        <f t="array" aca="1" ref="AA75" ca="1">IFERROR(IF(AND(INDIRECT("Mérföldkövek[@Kezdés]")&lt;=AA$3,AA$3&lt;=INDIRECT("Mérföldkövek[@Befejezés]"),NETWORKDAYS(AA$3,AA$3,0)), INDIRECT("Mérföldkövek[@[Humánerő]]"),0),"")</f>
        <v/>
      </c>
      <c r="AB75" s="69" t="str" cm="1">
        <f t="array" aca="1" ref="AB75" ca="1">IFERROR(IF(AND(INDIRECT("Mérföldkövek[@Kezdés]")&lt;=AB$3,AB$3&lt;=INDIRECT("Mérföldkövek[@Befejezés]"),NETWORKDAYS(AB$3,AB$3,0)), INDIRECT("Mérföldkövek[@[Humánerő]]"),0),"")</f>
        <v/>
      </c>
      <c r="AC75" s="69" t="str" cm="1">
        <f t="array" aca="1" ref="AC75" ca="1">IFERROR(IF(AND(INDIRECT("Mérföldkövek[@Kezdés]")&lt;=AC$3,AC$3&lt;=INDIRECT("Mérföldkövek[@Befejezés]"),NETWORKDAYS(AC$3,AC$3,0)), INDIRECT("Mérföldkövek[@[Humánerő]]"),0),"")</f>
        <v/>
      </c>
      <c r="AD75" s="69" t="str" cm="1">
        <f t="array" aca="1" ref="AD75" ca="1">IFERROR(IF(AND(INDIRECT("Mérföldkövek[@Kezdés]")&lt;=AD$3,AD$3&lt;=INDIRECT("Mérföldkövek[@Befejezés]"),NETWORKDAYS(AD$3,AD$3,0)), INDIRECT("Mérföldkövek[@[Humánerő]]"),0),"")</f>
        <v/>
      </c>
      <c r="AE75" s="69" t="str" cm="1">
        <f t="array" aca="1" ref="AE75" ca="1">IFERROR(IF(AND(INDIRECT("Mérföldkövek[@Kezdés]")&lt;=AE$3,AE$3&lt;=INDIRECT("Mérföldkövek[@Befejezés]"),NETWORKDAYS(AE$3,AE$3,0)), INDIRECT("Mérföldkövek[@[Humánerő]]"),0),"")</f>
        <v/>
      </c>
      <c r="AF75" s="69" t="str" cm="1">
        <f t="array" aca="1" ref="AF75" ca="1">IFERROR(IF(AND(INDIRECT("Mérföldkövek[@Kezdés]")&lt;=AF$3,AF$3&lt;=INDIRECT("Mérföldkövek[@Befejezés]"),NETWORKDAYS(AF$3,AF$3,0)), INDIRECT("Mérföldkövek[@[Humánerő]]"),0),"")</f>
        <v/>
      </c>
      <c r="AG75" s="69" t="str" cm="1">
        <f t="array" aca="1" ref="AG75" ca="1">IFERROR(IF(AND(INDIRECT("Mérföldkövek[@Kezdés]")&lt;=AG$3,AG$3&lt;=INDIRECT("Mérföldkövek[@Befejezés]"),NETWORKDAYS(AG$3,AG$3,0)), INDIRECT("Mérföldkövek[@[Humánerő]]"),0),"")</f>
        <v/>
      </c>
      <c r="AH75" s="69" t="str" cm="1">
        <f t="array" aca="1" ref="AH75" ca="1">IFERROR(IF(AND(INDIRECT("Mérföldkövek[@Kezdés]")&lt;=AH$3,AH$3&lt;=INDIRECT("Mérföldkövek[@Befejezés]"),NETWORKDAYS(AH$3,AH$3,0)), INDIRECT("Mérföldkövek[@[Humánerő]]"),0),"")</f>
        <v/>
      </c>
      <c r="AI75" s="69" t="str" cm="1">
        <f t="array" aca="1" ref="AI75" ca="1">IFERROR(IF(AND(INDIRECT("Mérföldkövek[@Kezdés]")&lt;=AI$3,AI$3&lt;=INDIRECT("Mérföldkövek[@Befejezés]"),NETWORKDAYS(AI$3,AI$3,0)), INDIRECT("Mérföldkövek[@[Humánerő]]"),0),"")</f>
        <v/>
      </c>
      <c r="AJ75" s="69" t="str" cm="1">
        <f t="array" aca="1" ref="AJ75" ca="1">IFERROR(IF(AND(INDIRECT("Mérföldkövek[@Kezdés]")&lt;=AJ$3,AJ$3&lt;=INDIRECT("Mérföldkövek[@Befejezés]"),NETWORKDAYS(AJ$3,AJ$3,0)), INDIRECT("Mérföldkövek[@[Humánerő]]"),0),"")</f>
        <v/>
      </c>
      <c r="AK75" s="69" t="str" cm="1">
        <f t="array" aca="1" ref="AK75" ca="1">IFERROR(IF(AND(INDIRECT("Mérföldkövek[@Kezdés]")&lt;=AK$3,AK$3&lt;=INDIRECT("Mérföldkövek[@Befejezés]"),NETWORKDAYS(AK$3,AK$3,0)), INDIRECT("Mérföldkövek[@[Humánerő]]"),0),"")</f>
        <v/>
      </c>
      <c r="AL75" s="69" t="str" cm="1">
        <f t="array" aca="1" ref="AL75" ca="1">IFERROR(IF(AND(INDIRECT("Mérföldkövek[@Kezdés]")&lt;=AL$3,AL$3&lt;=INDIRECT("Mérföldkövek[@Befejezés]"),NETWORKDAYS(AL$3,AL$3,0)), INDIRECT("Mérföldkövek[@[Humánerő]]"),0),"")</f>
        <v/>
      </c>
      <c r="AM75" s="69" t="str" cm="1">
        <f t="array" aca="1" ref="AM75" ca="1">IFERROR(IF(AND(INDIRECT("Mérföldkövek[@Kezdés]")&lt;=AM$3,AM$3&lt;=INDIRECT("Mérföldkövek[@Befejezés]"),NETWORKDAYS(AM$3,AM$3,0)), INDIRECT("Mérföldkövek[@[Humánerő]]"),0),"")</f>
        <v/>
      </c>
      <c r="AN75" s="69" t="str" cm="1">
        <f t="array" aca="1" ref="AN75" ca="1">IFERROR(IF(AND(INDIRECT("Mérföldkövek[@Kezdés]")&lt;=AN$3,AN$3&lt;=INDIRECT("Mérföldkövek[@Befejezés]"),NETWORKDAYS(AN$3,AN$3,0)), INDIRECT("Mérföldkövek[@[Humánerő]]"),0),"")</f>
        <v/>
      </c>
      <c r="AO75" s="69" t="str" cm="1">
        <f t="array" aca="1" ref="AO75" ca="1">IFERROR(IF(AND(INDIRECT("Mérföldkövek[@Kezdés]")&lt;=AO$3,AO$3&lt;=INDIRECT("Mérföldkövek[@Befejezés]"),NETWORKDAYS(AO$3,AO$3,0)), INDIRECT("Mérföldkövek[@[Humánerő]]"),0),"")</f>
        <v/>
      </c>
      <c r="AP75" s="69" t="str" cm="1">
        <f t="array" aca="1" ref="AP75" ca="1">IFERROR(IF(AND(INDIRECT("Mérföldkövek[@Kezdés]")&lt;=AP$3,AP$3&lt;=INDIRECT("Mérföldkövek[@Befejezés]"),NETWORKDAYS(AP$3,AP$3,0)), INDIRECT("Mérföldkövek[@[Humánerő]]"),0),"")</f>
        <v/>
      </c>
      <c r="AQ75" s="69" t="str" cm="1">
        <f t="array" aca="1" ref="AQ75" ca="1">IFERROR(IF(AND(INDIRECT("Mérföldkövek[@Kezdés]")&lt;=AQ$3,AQ$3&lt;=INDIRECT("Mérföldkövek[@Befejezés]"),NETWORKDAYS(AQ$3,AQ$3,0)), INDIRECT("Mérföldkövek[@[Humánerő]]"),0),"")</f>
        <v/>
      </c>
      <c r="AR75" s="69" t="str" cm="1">
        <f t="array" aca="1" ref="AR75" ca="1">IFERROR(IF(AND(INDIRECT("Mérföldkövek[@Kezdés]")&lt;=AR$3,AR$3&lt;=INDIRECT("Mérföldkövek[@Befejezés]"),NETWORKDAYS(AR$3,AR$3,0)), INDIRECT("Mérföldkövek[@[Humánerő]]"),0),"")</f>
        <v/>
      </c>
      <c r="AS75" s="69" t="str" cm="1">
        <f t="array" aca="1" ref="AS75" ca="1">IFERROR(IF(AND(INDIRECT("Mérföldkövek[@Kezdés]")&lt;=AS$3,AS$3&lt;=INDIRECT("Mérföldkövek[@Befejezés]"),NETWORKDAYS(AS$3,AS$3,0)), INDIRECT("Mérföldkövek[@[Humánerő]]"),0),"")</f>
        <v/>
      </c>
      <c r="AT75" s="69" t="str" cm="1">
        <f t="array" aca="1" ref="AT75" ca="1">IFERROR(IF(AND(INDIRECT("Mérföldkövek[@Kezdés]")&lt;=AT$3,AT$3&lt;=INDIRECT("Mérföldkövek[@Befejezés]"),NETWORKDAYS(AT$3,AT$3,0)), INDIRECT("Mérföldkövek[@[Humánerő]]"),0),"")</f>
        <v/>
      </c>
      <c r="AU75" s="69" t="str" cm="1">
        <f t="array" aca="1" ref="AU75" ca="1">IFERROR(IF(AND(INDIRECT("Mérföldkövek[@Kezdés]")&lt;=AU$3,AU$3&lt;=INDIRECT("Mérföldkövek[@Befejezés]"),NETWORKDAYS(AU$3,AU$3,0)), INDIRECT("Mérföldkövek[@[Humánerő]]"),0),"")</f>
        <v/>
      </c>
      <c r="AV75" s="69" t="str" cm="1">
        <f t="array" aca="1" ref="AV75" ca="1">IFERROR(IF(AND(INDIRECT("Mérföldkövek[@Kezdés]")&lt;=AV$3,AV$3&lt;=INDIRECT("Mérföldkövek[@Befejezés]"),NETWORKDAYS(AV$3,AV$3,0)), INDIRECT("Mérföldkövek[@[Humánerő]]"),0),"")</f>
        <v/>
      </c>
      <c r="AW75" s="69" t="str" cm="1">
        <f t="array" aca="1" ref="AW75" ca="1">IFERROR(IF(AND(INDIRECT("Mérföldkövek[@Kezdés]")&lt;=AW$3,AW$3&lt;=INDIRECT("Mérföldkövek[@Befejezés]"),NETWORKDAYS(AW$3,AW$3,0)), INDIRECT("Mérföldkövek[@[Humánerő]]"),0),"")</f>
        <v/>
      </c>
      <c r="AX75" s="69" t="str" cm="1">
        <f t="array" aca="1" ref="AX75" ca="1">IFERROR(IF(AND(INDIRECT("Mérföldkövek[@Kezdés]")&lt;=AX$3,AX$3&lt;=INDIRECT("Mérföldkövek[@Befejezés]"),NETWORKDAYS(AX$3,AX$3,0)), INDIRECT("Mérföldkövek[@[Humánerő]]"),0),"")</f>
        <v/>
      </c>
      <c r="AY75" s="69" t="str" cm="1">
        <f t="array" aca="1" ref="AY75" ca="1">IFERROR(IF(AND(INDIRECT("Mérföldkövek[@Kezdés]")&lt;=AY$3,AY$3&lt;=INDIRECT("Mérföldkövek[@Befejezés]"),NETWORKDAYS(AY$3,AY$3,0)), INDIRECT("Mérföldkövek[@[Humánerő]]"),0),"")</f>
        <v/>
      </c>
      <c r="AZ75" s="69" t="str" cm="1">
        <f t="array" aca="1" ref="AZ75" ca="1">IFERROR(IF(AND(INDIRECT("Mérföldkövek[@Kezdés]")&lt;=AZ$3,AZ$3&lt;=INDIRECT("Mérföldkövek[@Befejezés]"),NETWORKDAYS(AZ$3,AZ$3,0)), INDIRECT("Mérföldkövek[@[Humánerő]]"),0),"")</f>
        <v/>
      </c>
      <c r="BA75" s="69" t="str" cm="1">
        <f t="array" aca="1" ref="BA75" ca="1">IFERROR(IF(AND(INDIRECT("Mérföldkövek[@Kezdés]")&lt;=BA$3,BA$3&lt;=INDIRECT("Mérföldkövek[@Befejezés]"),NETWORKDAYS(BA$3,BA$3,0)), INDIRECT("Mérföldkövek[@[Humánerő]]"),0),"")</f>
        <v/>
      </c>
    </row>
    <row r="76" spans="1:53" x14ac:dyDescent="0.3">
      <c r="A76" s="78" t="str">
        <f>IFERROR(Mérföldkövek[[#This Row],[Feladat ID]],"")</f>
        <v>-</v>
      </c>
      <c r="B76" s="70" t="str">
        <f>IFERROR(Mérföldkövek[[#This Row],[Feladat leírás]],"")</f>
        <v/>
      </c>
      <c r="C76" s="71" t="str">
        <f ca="1">IFERROR(Mérföldkövek[[#This Row],[Kezdés]],"")</f>
        <v/>
      </c>
      <c r="D76" s="71" t="str">
        <f ca="1">IFERROR(Mérföldkövek[[#This Row],[Befejezés]],"")</f>
        <v/>
      </c>
      <c r="E76" s="70" t="str">
        <f>IFERROR(Mérföldkövek[[#This Row],[Kockázat]],"")</f>
        <v/>
      </c>
      <c r="F76" s="70" t="str">
        <f>IFERROR(Mérföldkövek[[#This Row],[Részleg 02]],"")</f>
        <v/>
      </c>
      <c r="G76" s="70" t="str">
        <f>IFERROR(Mérföldkövek[[#This Row],[Részleg 01]],"")</f>
        <v/>
      </c>
      <c r="H76" s="82" t="str">
        <f>IFERROR(Mérföldkövek[[#This Row],[Volumen]],"")</f>
        <v/>
      </c>
      <c r="I76" s="70" t="str">
        <f>IFERROR(Mérföldkövek[[#This Row],[Humánerő]],"")</f>
        <v/>
      </c>
      <c r="J76" s="80" t="str">
        <f>IFERROR(Mérföldkövek[[#This Row],[Egység idő]],"")</f>
        <v/>
      </c>
      <c r="K76" s="80">
        <f>IFERROR(Mérföldkövek[[#This Row],[Tervezett Munkaidő]],"")</f>
        <v>0</v>
      </c>
      <c r="L76" s="69" t="str" cm="1">
        <f t="array" aca="1" ref="L76" ca="1">IFERROR(IF(AND(INDIRECT("Mérföldkövek[@Kezdés]")&lt;=L$3,L$3&lt;=INDIRECT("Mérföldkövek[@Befejezés]"),NETWORKDAYS(L$3,L$3,0)), INDIRECT("Mérföldkövek[@[Humánerő]]"),0),"")</f>
        <v/>
      </c>
      <c r="M76" s="69" t="str" cm="1">
        <f t="array" aca="1" ref="M76" ca="1">IFERROR(IF(AND(INDIRECT("Mérföldkövek[@Kezdés]")&lt;=M$3,M$3&lt;=INDIRECT("Mérföldkövek[@Befejezés]"),NETWORKDAYS(M$3,M$3,0)), INDIRECT("Mérföldkövek[@[Humánerő]]"),0),"")</f>
        <v/>
      </c>
      <c r="N76" s="69" t="str" cm="1">
        <f t="array" aca="1" ref="N76" ca="1">IFERROR(IF(AND(INDIRECT("Mérföldkövek[@Kezdés]")&lt;=N$3,N$3&lt;=INDIRECT("Mérföldkövek[@Befejezés]"),NETWORKDAYS(N$3,N$3,0)), INDIRECT("Mérföldkövek[@[Humánerő]]"),0),"")</f>
        <v/>
      </c>
      <c r="O76" s="69" t="str" cm="1">
        <f t="array" aca="1" ref="O76" ca="1">IFERROR(IF(AND(INDIRECT("Mérföldkövek[@Kezdés]")&lt;=O$3,O$3&lt;=INDIRECT("Mérföldkövek[@Befejezés]"),NETWORKDAYS(O$3,O$3,0)), INDIRECT("Mérföldkövek[@[Humánerő]]"),0),"")</f>
        <v/>
      </c>
      <c r="P76" s="69" t="str" cm="1">
        <f t="array" aca="1" ref="P76" ca="1">IFERROR(IF(AND(INDIRECT("Mérföldkövek[@Kezdés]")&lt;=P$3,P$3&lt;=INDIRECT("Mérföldkövek[@Befejezés]"),NETWORKDAYS(P$3,P$3,0)), INDIRECT("Mérföldkövek[@[Humánerő]]"),0),"")</f>
        <v/>
      </c>
      <c r="Q76" s="69" t="str" cm="1">
        <f t="array" aca="1" ref="Q76" ca="1">IFERROR(IF(AND(INDIRECT("Mérföldkövek[@Kezdés]")&lt;=Q$3,Q$3&lt;=INDIRECT("Mérföldkövek[@Befejezés]"),NETWORKDAYS(Q$3,Q$3,0)), INDIRECT("Mérföldkövek[@[Humánerő]]"),0),"")</f>
        <v/>
      </c>
      <c r="R76" s="69" t="str" cm="1">
        <f t="array" aca="1" ref="R76" ca="1">IFERROR(IF(AND(INDIRECT("Mérföldkövek[@Kezdés]")&lt;=R$3,R$3&lt;=INDIRECT("Mérföldkövek[@Befejezés]"),NETWORKDAYS(R$3,R$3,0)), INDIRECT("Mérföldkövek[@[Humánerő]]"),0),"")</f>
        <v/>
      </c>
      <c r="S76" s="69" t="str" cm="1">
        <f t="array" aca="1" ref="S76" ca="1">IFERROR(IF(AND(INDIRECT("Mérföldkövek[@Kezdés]")&lt;=S$3,S$3&lt;=INDIRECT("Mérföldkövek[@Befejezés]"),NETWORKDAYS(S$3,S$3,0)), INDIRECT("Mérföldkövek[@[Humánerő]]"),0),"")</f>
        <v/>
      </c>
      <c r="T76" s="69" t="str" cm="1">
        <f t="array" aca="1" ref="T76" ca="1">IFERROR(IF(AND(INDIRECT("Mérföldkövek[@Kezdés]")&lt;=T$3,T$3&lt;=INDIRECT("Mérföldkövek[@Befejezés]"),NETWORKDAYS(T$3,T$3,0)), INDIRECT("Mérföldkövek[@[Humánerő]]"),0),"")</f>
        <v/>
      </c>
      <c r="U76" s="69" t="str" cm="1">
        <f t="array" aca="1" ref="U76" ca="1">IFERROR(IF(AND(INDIRECT("Mérföldkövek[@Kezdés]")&lt;=U$3,U$3&lt;=INDIRECT("Mérföldkövek[@Befejezés]"),NETWORKDAYS(U$3,U$3,0)), INDIRECT("Mérföldkövek[@[Humánerő]]"),0),"")</f>
        <v/>
      </c>
      <c r="V76" s="69" t="str" cm="1">
        <f t="array" aca="1" ref="V76" ca="1">IFERROR(IF(AND(INDIRECT("Mérföldkövek[@Kezdés]")&lt;=V$3,V$3&lt;=INDIRECT("Mérföldkövek[@Befejezés]"),NETWORKDAYS(V$3,V$3,0)), INDIRECT("Mérföldkövek[@[Humánerő]]"),0),"")</f>
        <v/>
      </c>
      <c r="W76" s="69" t="str" cm="1">
        <f t="array" aca="1" ref="W76" ca="1">IFERROR(IF(AND(INDIRECT("Mérföldkövek[@Kezdés]")&lt;=W$3,W$3&lt;=INDIRECT("Mérföldkövek[@Befejezés]"),NETWORKDAYS(W$3,W$3,0)), INDIRECT("Mérföldkövek[@[Humánerő]]"),0),"")</f>
        <v/>
      </c>
      <c r="X76" s="69" t="str" cm="1">
        <f t="array" aca="1" ref="X76" ca="1">IFERROR(IF(AND(INDIRECT("Mérföldkövek[@Kezdés]")&lt;=X$3,X$3&lt;=INDIRECT("Mérföldkövek[@Befejezés]"),NETWORKDAYS(X$3,X$3,0)), INDIRECT("Mérföldkövek[@[Humánerő]]"),0),"")</f>
        <v/>
      </c>
      <c r="Y76" s="69" t="str" cm="1">
        <f t="array" aca="1" ref="Y76" ca="1">IFERROR(IF(AND(INDIRECT("Mérföldkövek[@Kezdés]")&lt;=Y$3,Y$3&lt;=INDIRECT("Mérföldkövek[@Befejezés]"),NETWORKDAYS(Y$3,Y$3,0)), INDIRECT("Mérföldkövek[@[Humánerő]]"),0),"")</f>
        <v/>
      </c>
      <c r="Z76" s="69" t="str" cm="1">
        <f t="array" aca="1" ref="Z76" ca="1">IFERROR(IF(AND(INDIRECT("Mérföldkövek[@Kezdés]")&lt;=Z$3,Z$3&lt;=INDIRECT("Mérföldkövek[@Befejezés]"),NETWORKDAYS(Z$3,Z$3,0)), INDIRECT("Mérföldkövek[@[Humánerő]]"),0),"")</f>
        <v/>
      </c>
      <c r="AA76" s="69" t="str" cm="1">
        <f t="array" aca="1" ref="AA76" ca="1">IFERROR(IF(AND(INDIRECT("Mérföldkövek[@Kezdés]")&lt;=AA$3,AA$3&lt;=INDIRECT("Mérföldkövek[@Befejezés]"),NETWORKDAYS(AA$3,AA$3,0)), INDIRECT("Mérföldkövek[@[Humánerő]]"),0),"")</f>
        <v/>
      </c>
      <c r="AB76" s="69" t="str" cm="1">
        <f t="array" aca="1" ref="AB76" ca="1">IFERROR(IF(AND(INDIRECT("Mérföldkövek[@Kezdés]")&lt;=AB$3,AB$3&lt;=INDIRECT("Mérföldkövek[@Befejezés]"),NETWORKDAYS(AB$3,AB$3,0)), INDIRECT("Mérföldkövek[@[Humánerő]]"),0),"")</f>
        <v/>
      </c>
      <c r="AC76" s="69" t="str" cm="1">
        <f t="array" aca="1" ref="AC76" ca="1">IFERROR(IF(AND(INDIRECT("Mérföldkövek[@Kezdés]")&lt;=AC$3,AC$3&lt;=INDIRECT("Mérföldkövek[@Befejezés]"),NETWORKDAYS(AC$3,AC$3,0)), INDIRECT("Mérföldkövek[@[Humánerő]]"),0),"")</f>
        <v/>
      </c>
      <c r="AD76" s="69" t="str" cm="1">
        <f t="array" aca="1" ref="AD76" ca="1">IFERROR(IF(AND(INDIRECT("Mérföldkövek[@Kezdés]")&lt;=AD$3,AD$3&lt;=INDIRECT("Mérföldkövek[@Befejezés]"),NETWORKDAYS(AD$3,AD$3,0)), INDIRECT("Mérföldkövek[@[Humánerő]]"),0),"")</f>
        <v/>
      </c>
      <c r="AE76" s="69" t="str" cm="1">
        <f t="array" aca="1" ref="AE76" ca="1">IFERROR(IF(AND(INDIRECT("Mérföldkövek[@Kezdés]")&lt;=AE$3,AE$3&lt;=INDIRECT("Mérföldkövek[@Befejezés]"),NETWORKDAYS(AE$3,AE$3,0)), INDIRECT("Mérföldkövek[@[Humánerő]]"),0),"")</f>
        <v/>
      </c>
      <c r="AF76" s="69" t="str" cm="1">
        <f t="array" aca="1" ref="AF76" ca="1">IFERROR(IF(AND(INDIRECT("Mérföldkövek[@Kezdés]")&lt;=AF$3,AF$3&lt;=INDIRECT("Mérföldkövek[@Befejezés]"),NETWORKDAYS(AF$3,AF$3,0)), INDIRECT("Mérföldkövek[@[Humánerő]]"),0),"")</f>
        <v/>
      </c>
      <c r="AG76" s="69" t="str" cm="1">
        <f t="array" aca="1" ref="AG76" ca="1">IFERROR(IF(AND(INDIRECT("Mérföldkövek[@Kezdés]")&lt;=AG$3,AG$3&lt;=INDIRECT("Mérföldkövek[@Befejezés]"),NETWORKDAYS(AG$3,AG$3,0)), INDIRECT("Mérföldkövek[@[Humánerő]]"),0),"")</f>
        <v/>
      </c>
      <c r="AH76" s="69" t="str" cm="1">
        <f t="array" aca="1" ref="AH76" ca="1">IFERROR(IF(AND(INDIRECT("Mérföldkövek[@Kezdés]")&lt;=AH$3,AH$3&lt;=INDIRECT("Mérföldkövek[@Befejezés]"),NETWORKDAYS(AH$3,AH$3,0)), INDIRECT("Mérföldkövek[@[Humánerő]]"),0),"")</f>
        <v/>
      </c>
      <c r="AI76" s="69" t="str" cm="1">
        <f t="array" aca="1" ref="AI76" ca="1">IFERROR(IF(AND(INDIRECT("Mérföldkövek[@Kezdés]")&lt;=AI$3,AI$3&lt;=INDIRECT("Mérföldkövek[@Befejezés]"),NETWORKDAYS(AI$3,AI$3,0)), INDIRECT("Mérföldkövek[@[Humánerő]]"),0),"")</f>
        <v/>
      </c>
      <c r="AJ76" s="69" t="str" cm="1">
        <f t="array" aca="1" ref="AJ76" ca="1">IFERROR(IF(AND(INDIRECT("Mérföldkövek[@Kezdés]")&lt;=AJ$3,AJ$3&lt;=INDIRECT("Mérföldkövek[@Befejezés]"),NETWORKDAYS(AJ$3,AJ$3,0)), INDIRECT("Mérföldkövek[@[Humánerő]]"),0),"")</f>
        <v/>
      </c>
      <c r="AK76" s="69" t="str" cm="1">
        <f t="array" aca="1" ref="AK76" ca="1">IFERROR(IF(AND(INDIRECT("Mérföldkövek[@Kezdés]")&lt;=AK$3,AK$3&lt;=INDIRECT("Mérföldkövek[@Befejezés]"),NETWORKDAYS(AK$3,AK$3,0)), INDIRECT("Mérföldkövek[@[Humánerő]]"),0),"")</f>
        <v/>
      </c>
      <c r="AL76" s="69" t="str" cm="1">
        <f t="array" aca="1" ref="AL76" ca="1">IFERROR(IF(AND(INDIRECT("Mérföldkövek[@Kezdés]")&lt;=AL$3,AL$3&lt;=INDIRECT("Mérföldkövek[@Befejezés]"),NETWORKDAYS(AL$3,AL$3,0)), INDIRECT("Mérföldkövek[@[Humánerő]]"),0),"")</f>
        <v/>
      </c>
      <c r="AM76" s="69" t="str" cm="1">
        <f t="array" aca="1" ref="AM76" ca="1">IFERROR(IF(AND(INDIRECT("Mérföldkövek[@Kezdés]")&lt;=AM$3,AM$3&lt;=INDIRECT("Mérföldkövek[@Befejezés]"),NETWORKDAYS(AM$3,AM$3,0)), INDIRECT("Mérföldkövek[@[Humánerő]]"),0),"")</f>
        <v/>
      </c>
      <c r="AN76" s="69" t="str" cm="1">
        <f t="array" aca="1" ref="AN76" ca="1">IFERROR(IF(AND(INDIRECT("Mérföldkövek[@Kezdés]")&lt;=AN$3,AN$3&lt;=INDIRECT("Mérföldkövek[@Befejezés]"),NETWORKDAYS(AN$3,AN$3,0)), INDIRECT("Mérföldkövek[@[Humánerő]]"),0),"")</f>
        <v/>
      </c>
      <c r="AO76" s="69" t="str" cm="1">
        <f t="array" aca="1" ref="AO76" ca="1">IFERROR(IF(AND(INDIRECT("Mérföldkövek[@Kezdés]")&lt;=AO$3,AO$3&lt;=INDIRECT("Mérföldkövek[@Befejezés]"),NETWORKDAYS(AO$3,AO$3,0)), INDIRECT("Mérföldkövek[@[Humánerő]]"),0),"")</f>
        <v/>
      </c>
      <c r="AP76" s="69" t="str" cm="1">
        <f t="array" aca="1" ref="AP76" ca="1">IFERROR(IF(AND(INDIRECT("Mérföldkövek[@Kezdés]")&lt;=AP$3,AP$3&lt;=INDIRECT("Mérföldkövek[@Befejezés]"),NETWORKDAYS(AP$3,AP$3,0)), INDIRECT("Mérföldkövek[@[Humánerő]]"),0),"")</f>
        <v/>
      </c>
      <c r="AQ76" s="69" t="str" cm="1">
        <f t="array" aca="1" ref="AQ76" ca="1">IFERROR(IF(AND(INDIRECT("Mérföldkövek[@Kezdés]")&lt;=AQ$3,AQ$3&lt;=INDIRECT("Mérföldkövek[@Befejezés]"),NETWORKDAYS(AQ$3,AQ$3,0)), INDIRECT("Mérföldkövek[@[Humánerő]]"),0),"")</f>
        <v/>
      </c>
      <c r="AR76" s="69" t="str" cm="1">
        <f t="array" aca="1" ref="AR76" ca="1">IFERROR(IF(AND(INDIRECT("Mérföldkövek[@Kezdés]")&lt;=AR$3,AR$3&lt;=INDIRECT("Mérföldkövek[@Befejezés]"),NETWORKDAYS(AR$3,AR$3,0)), INDIRECT("Mérföldkövek[@[Humánerő]]"),0),"")</f>
        <v/>
      </c>
      <c r="AS76" s="69" t="str" cm="1">
        <f t="array" aca="1" ref="AS76" ca="1">IFERROR(IF(AND(INDIRECT("Mérföldkövek[@Kezdés]")&lt;=AS$3,AS$3&lt;=INDIRECT("Mérföldkövek[@Befejezés]"),NETWORKDAYS(AS$3,AS$3,0)), INDIRECT("Mérföldkövek[@[Humánerő]]"),0),"")</f>
        <v/>
      </c>
      <c r="AT76" s="69" t="str" cm="1">
        <f t="array" aca="1" ref="AT76" ca="1">IFERROR(IF(AND(INDIRECT("Mérföldkövek[@Kezdés]")&lt;=AT$3,AT$3&lt;=INDIRECT("Mérföldkövek[@Befejezés]"),NETWORKDAYS(AT$3,AT$3,0)), INDIRECT("Mérföldkövek[@[Humánerő]]"),0),"")</f>
        <v/>
      </c>
      <c r="AU76" s="69" t="str" cm="1">
        <f t="array" aca="1" ref="AU76" ca="1">IFERROR(IF(AND(INDIRECT("Mérföldkövek[@Kezdés]")&lt;=AU$3,AU$3&lt;=INDIRECT("Mérföldkövek[@Befejezés]"),NETWORKDAYS(AU$3,AU$3,0)), INDIRECT("Mérföldkövek[@[Humánerő]]"),0),"")</f>
        <v/>
      </c>
      <c r="AV76" s="69" t="str" cm="1">
        <f t="array" aca="1" ref="AV76" ca="1">IFERROR(IF(AND(INDIRECT("Mérföldkövek[@Kezdés]")&lt;=AV$3,AV$3&lt;=INDIRECT("Mérföldkövek[@Befejezés]"),NETWORKDAYS(AV$3,AV$3,0)), INDIRECT("Mérföldkövek[@[Humánerő]]"),0),"")</f>
        <v/>
      </c>
      <c r="AW76" s="69" t="str" cm="1">
        <f t="array" aca="1" ref="AW76" ca="1">IFERROR(IF(AND(INDIRECT("Mérföldkövek[@Kezdés]")&lt;=AW$3,AW$3&lt;=INDIRECT("Mérföldkövek[@Befejezés]"),NETWORKDAYS(AW$3,AW$3,0)), INDIRECT("Mérföldkövek[@[Humánerő]]"),0),"")</f>
        <v/>
      </c>
      <c r="AX76" s="69" t="str" cm="1">
        <f t="array" aca="1" ref="AX76" ca="1">IFERROR(IF(AND(INDIRECT("Mérföldkövek[@Kezdés]")&lt;=AX$3,AX$3&lt;=INDIRECT("Mérföldkövek[@Befejezés]"),NETWORKDAYS(AX$3,AX$3,0)), INDIRECT("Mérföldkövek[@[Humánerő]]"),0),"")</f>
        <v/>
      </c>
      <c r="AY76" s="69" t="str" cm="1">
        <f t="array" aca="1" ref="AY76" ca="1">IFERROR(IF(AND(INDIRECT("Mérföldkövek[@Kezdés]")&lt;=AY$3,AY$3&lt;=INDIRECT("Mérföldkövek[@Befejezés]"),NETWORKDAYS(AY$3,AY$3,0)), INDIRECT("Mérföldkövek[@[Humánerő]]"),0),"")</f>
        <v/>
      </c>
      <c r="AZ76" s="69" t="str" cm="1">
        <f t="array" aca="1" ref="AZ76" ca="1">IFERROR(IF(AND(INDIRECT("Mérföldkövek[@Kezdés]")&lt;=AZ$3,AZ$3&lt;=INDIRECT("Mérföldkövek[@Befejezés]"),NETWORKDAYS(AZ$3,AZ$3,0)), INDIRECT("Mérföldkövek[@[Humánerő]]"),0),"")</f>
        <v/>
      </c>
      <c r="BA76" s="69" t="str" cm="1">
        <f t="array" aca="1" ref="BA76" ca="1">IFERROR(IF(AND(INDIRECT("Mérföldkövek[@Kezdés]")&lt;=BA$3,BA$3&lt;=INDIRECT("Mérföldkövek[@Befejezés]"),NETWORKDAYS(BA$3,BA$3,0)), INDIRECT("Mérföldkövek[@[Humánerő]]"),0),"")</f>
        <v/>
      </c>
    </row>
    <row r="77" spans="1:53" x14ac:dyDescent="0.3">
      <c r="A77" s="78" t="str">
        <f>IFERROR(Mérföldkövek[[#This Row],[Feladat ID]],"")</f>
        <v>-</v>
      </c>
      <c r="B77" s="70" t="str">
        <f>IFERROR(Mérföldkövek[[#This Row],[Feladat leírás]],"")</f>
        <v/>
      </c>
      <c r="C77" s="71" t="str">
        <f ca="1">IFERROR(Mérföldkövek[[#This Row],[Kezdés]],"")</f>
        <v/>
      </c>
      <c r="D77" s="71" t="str">
        <f ca="1">IFERROR(Mérföldkövek[[#This Row],[Befejezés]],"")</f>
        <v/>
      </c>
      <c r="E77" s="70" t="str">
        <f>IFERROR(Mérföldkövek[[#This Row],[Kockázat]],"")</f>
        <v/>
      </c>
      <c r="F77" s="70" t="str">
        <f>IFERROR(Mérföldkövek[[#This Row],[Részleg 02]],"")</f>
        <v/>
      </c>
      <c r="G77" s="70" t="str">
        <f>IFERROR(Mérföldkövek[[#This Row],[Részleg 01]],"")</f>
        <v/>
      </c>
      <c r="H77" s="82" t="str">
        <f>IFERROR(Mérföldkövek[[#This Row],[Volumen]],"")</f>
        <v/>
      </c>
      <c r="I77" s="70" t="str">
        <f>IFERROR(Mérföldkövek[[#This Row],[Humánerő]],"")</f>
        <v/>
      </c>
      <c r="J77" s="80" t="str">
        <f>IFERROR(Mérföldkövek[[#This Row],[Egység idő]],"")</f>
        <v/>
      </c>
      <c r="K77" s="80">
        <f>IFERROR(Mérföldkövek[[#This Row],[Tervezett Munkaidő]],"")</f>
        <v>0</v>
      </c>
      <c r="L77" s="69" t="str" cm="1">
        <f t="array" aca="1" ref="L77" ca="1">IFERROR(IF(AND(INDIRECT("Mérföldkövek[@Kezdés]")&lt;=L$3,L$3&lt;=INDIRECT("Mérföldkövek[@Befejezés]"),NETWORKDAYS(L$3,L$3,0)), INDIRECT("Mérföldkövek[@[Humánerő]]"),0),"")</f>
        <v/>
      </c>
      <c r="M77" s="69" t="str" cm="1">
        <f t="array" aca="1" ref="M77" ca="1">IFERROR(IF(AND(INDIRECT("Mérföldkövek[@Kezdés]")&lt;=M$3,M$3&lt;=INDIRECT("Mérföldkövek[@Befejezés]"),NETWORKDAYS(M$3,M$3,0)), INDIRECT("Mérföldkövek[@[Humánerő]]"),0),"")</f>
        <v/>
      </c>
      <c r="N77" s="69" t="str" cm="1">
        <f t="array" aca="1" ref="N77" ca="1">IFERROR(IF(AND(INDIRECT("Mérföldkövek[@Kezdés]")&lt;=N$3,N$3&lt;=INDIRECT("Mérföldkövek[@Befejezés]"),NETWORKDAYS(N$3,N$3,0)), INDIRECT("Mérföldkövek[@[Humánerő]]"),0),"")</f>
        <v/>
      </c>
      <c r="O77" s="69" t="str" cm="1">
        <f t="array" aca="1" ref="O77" ca="1">IFERROR(IF(AND(INDIRECT("Mérföldkövek[@Kezdés]")&lt;=O$3,O$3&lt;=INDIRECT("Mérföldkövek[@Befejezés]"),NETWORKDAYS(O$3,O$3,0)), INDIRECT("Mérföldkövek[@[Humánerő]]"),0),"")</f>
        <v/>
      </c>
      <c r="P77" s="69" t="str" cm="1">
        <f t="array" aca="1" ref="P77" ca="1">IFERROR(IF(AND(INDIRECT("Mérföldkövek[@Kezdés]")&lt;=P$3,P$3&lt;=INDIRECT("Mérföldkövek[@Befejezés]"),NETWORKDAYS(P$3,P$3,0)), INDIRECT("Mérföldkövek[@[Humánerő]]"),0),"")</f>
        <v/>
      </c>
      <c r="Q77" s="69" t="str" cm="1">
        <f t="array" aca="1" ref="Q77" ca="1">IFERROR(IF(AND(INDIRECT("Mérföldkövek[@Kezdés]")&lt;=Q$3,Q$3&lt;=INDIRECT("Mérföldkövek[@Befejezés]"),NETWORKDAYS(Q$3,Q$3,0)), INDIRECT("Mérföldkövek[@[Humánerő]]"),0),"")</f>
        <v/>
      </c>
      <c r="R77" s="69" t="str" cm="1">
        <f t="array" aca="1" ref="R77" ca="1">IFERROR(IF(AND(INDIRECT("Mérföldkövek[@Kezdés]")&lt;=R$3,R$3&lt;=INDIRECT("Mérföldkövek[@Befejezés]"),NETWORKDAYS(R$3,R$3,0)), INDIRECT("Mérföldkövek[@[Humánerő]]"),0),"")</f>
        <v/>
      </c>
      <c r="S77" s="69" t="str" cm="1">
        <f t="array" aca="1" ref="S77" ca="1">IFERROR(IF(AND(INDIRECT("Mérföldkövek[@Kezdés]")&lt;=S$3,S$3&lt;=INDIRECT("Mérföldkövek[@Befejezés]"),NETWORKDAYS(S$3,S$3,0)), INDIRECT("Mérföldkövek[@[Humánerő]]"),0),"")</f>
        <v/>
      </c>
      <c r="T77" s="69" t="str" cm="1">
        <f t="array" aca="1" ref="T77" ca="1">IFERROR(IF(AND(INDIRECT("Mérföldkövek[@Kezdés]")&lt;=T$3,T$3&lt;=INDIRECT("Mérföldkövek[@Befejezés]"),NETWORKDAYS(T$3,T$3,0)), INDIRECT("Mérföldkövek[@[Humánerő]]"),0),"")</f>
        <v/>
      </c>
      <c r="U77" s="69" t="str" cm="1">
        <f t="array" aca="1" ref="U77" ca="1">IFERROR(IF(AND(INDIRECT("Mérföldkövek[@Kezdés]")&lt;=U$3,U$3&lt;=INDIRECT("Mérföldkövek[@Befejezés]"),NETWORKDAYS(U$3,U$3,0)), INDIRECT("Mérföldkövek[@[Humánerő]]"),0),"")</f>
        <v/>
      </c>
      <c r="V77" s="69" t="str" cm="1">
        <f t="array" aca="1" ref="V77" ca="1">IFERROR(IF(AND(INDIRECT("Mérföldkövek[@Kezdés]")&lt;=V$3,V$3&lt;=INDIRECT("Mérföldkövek[@Befejezés]"),NETWORKDAYS(V$3,V$3,0)), INDIRECT("Mérföldkövek[@[Humánerő]]"),0),"")</f>
        <v/>
      </c>
      <c r="W77" s="69" t="str" cm="1">
        <f t="array" aca="1" ref="W77" ca="1">IFERROR(IF(AND(INDIRECT("Mérföldkövek[@Kezdés]")&lt;=W$3,W$3&lt;=INDIRECT("Mérföldkövek[@Befejezés]"),NETWORKDAYS(W$3,W$3,0)), INDIRECT("Mérföldkövek[@[Humánerő]]"),0),"")</f>
        <v/>
      </c>
      <c r="X77" s="69" t="str" cm="1">
        <f t="array" aca="1" ref="X77" ca="1">IFERROR(IF(AND(INDIRECT("Mérföldkövek[@Kezdés]")&lt;=X$3,X$3&lt;=INDIRECT("Mérföldkövek[@Befejezés]"),NETWORKDAYS(X$3,X$3,0)), INDIRECT("Mérföldkövek[@[Humánerő]]"),0),"")</f>
        <v/>
      </c>
      <c r="Y77" s="69" t="str" cm="1">
        <f t="array" aca="1" ref="Y77" ca="1">IFERROR(IF(AND(INDIRECT("Mérföldkövek[@Kezdés]")&lt;=Y$3,Y$3&lt;=INDIRECT("Mérföldkövek[@Befejezés]"),NETWORKDAYS(Y$3,Y$3,0)), INDIRECT("Mérföldkövek[@[Humánerő]]"),0),"")</f>
        <v/>
      </c>
      <c r="Z77" s="69" t="str" cm="1">
        <f t="array" aca="1" ref="Z77" ca="1">IFERROR(IF(AND(INDIRECT("Mérföldkövek[@Kezdés]")&lt;=Z$3,Z$3&lt;=INDIRECT("Mérföldkövek[@Befejezés]"),NETWORKDAYS(Z$3,Z$3,0)), INDIRECT("Mérföldkövek[@[Humánerő]]"),0),"")</f>
        <v/>
      </c>
      <c r="AA77" s="69" t="str" cm="1">
        <f t="array" aca="1" ref="AA77" ca="1">IFERROR(IF(AND(INDIRECT("Mérföldkövek[@Kezdés]")&lt;=AA$3,AA$3&lt;=INDIRECT("Mérföldkövek[@Befejezés]"),NETWORKDAYS(AA$3,AA$3,0)), INDIRECT("Mérföldkövek[@[Humánerő]]"),0),"")</f>
        <v/>
      </c>
      <c r="AB77" s="69" t="str" cm="1">
        <f t="array" aca="1" ref="AB77" ca="1">IFERROR(IF(AND(INDIRECT("Mérföldkövek[@Kezdés]")&lt;=AB$3,AB$3&lt;=INDIRECT("Mérföldkövek[@Befejezés]"),NETWORKDAYS(AB$3,AB$3,0)), INDIRECT("Mérföldkövek[@[Humánerő]]"),0),"")</f>
        <v/>
      </c>
      <c r="AC77" s="69" t="str" cm="1">
        <f t="array" aca="1" ref="AC77" ca="1">IFERROR(IF(AND(INDIRECT("Mérföldkövek[@Kezdés]")&lt;=AC$3,AC$3&lt;=INDIRECT("Mérföldkövek[@Befejezés]"),NETWORKDAYS(AC$3,AC$3,0)), INDIRECT("Mérföldkövek[@[Humánerő]]"),0),"")</f>
        <v/>
      </c>
      <c r="AD77" s="69" t="str" cm="1">
        <f t="array" aca="1" ref="AD77" ca="1">IFERROR(IF(AND(INDIRECT("Mérföldkövek[@Kezdés]")&lt;=AD$3,AD$3&lt;=INDIRECT("Mérföldkövek[@Befejezés]"),NETWORKDAYS(AD$3,AD$3,0)), INDIRECT("Mérföldkövek[@[Humánerő]]"),0),"")</f>
        <v/>
      </c>
      <c r="AE77" s="69" t="str" cm="1">
        <f t="array" aca="1" ref="AE77" ca="1">IFERROR(IF(AND(INDIRECT("Mérföldkövek[@Kezdés]")&lt;=AE$3,AE$3&lt;=INDIRECT("Mérföldkövek[@Befejezés]"),NETWORKDAYS(AE$3,AE$3,0)), INDIRECT("Mérföldkövek[@[Humánerő]]"),0),"")</f>
        <v/>
      </c>
      <c r="AF77" s="69" t="str" cm="1">
        <f t="array" aca="1" ref="AF77" ca="1">IFERROR(IF(AND(INDIRECT("Mérföldkövek[@Kezdés]")&lt;=AF$3,AF$3&lt;=INDIRECT("Mérföldkövek[@Befejezés]"),NETWORKDAYS(AF$3,AF$3,0)), INDIRECT("Mérföldkövek[@[Humánerő]]"),0),"")</f>
        <v/>
      </c>
      <c r="AG77" s="69" t="str" cm="1">
        <f t="array" aca="1" ref="AG77" ca="1">IFERROR(IF(AND(INDIRECT("Mérföldkövek[@Kezdés]")&lt;=AG$3,AG$3&lt;=INDIRECT("Mérföldkövek[@Befejezés]"),NETWORKDAYS(AG$3,AG$3,0)), INDIRECT("Mérföldkövek[@[Humánerő]]"),0),"")</f>
        <v/>
      </c>
      <c r="AH77" s="69" t="str" cm="1">
        <f t="array" aca="1" ref="AH77" ca="1">IFERROR(IF(AND(INDIRECT("Mérföldkövek[@Kezdés]")&lt;=AH$3,AH$3&lt;=INDIRECT("Mérföldkövek[@Befejezés]"),NETWORKDAYS(AH$3,AH$3,0)), INDIRECT("Mérföldkövek[@[Humánerő]]"),0),"")</f>
        <v/>
      </c>
      <c r="AI77" s="69" t="str" cm="1">
        <f t="array" aca="1" ref="AI77" ca="1">IFERROR(IF(AND(INDIRECT("Mérföldkövek[@Kezdés]")&lt;=AI$3,AI$3&lt;=INDIRECT("Mérföldkövek[@Befejezés]"),NETWORKDAYS(AI$3,AI$3,0)), INDIRECT("Mérföldkövek[@[Humánerő]]"),0),"")</f>
        <v/>
      </c>
      <c r="AJ77" s="69" t="str" cm="1">
        <f t="array" aca="1" ref="AJ77" ca="1">IFERROR(IF(AND(INDIRECT("Mérföldkövek[@Kezdés]")&lt;=AJ$3,AJ$3&lt;=INDIRECT("Mérföldkövek[@Befejezés]"),NETWORKDAYS(AJ$3,AJ$3,0)), INDIRECT("Mérföldkövek[@[Humánerő]]"),0),"")</f>
        <v/>
      </c>
      <c r="AK77" s="69" t="str" cm="1">
        <f t="array" aca="1" ref="AK77" ca="1">IFERROR(IF(AND(INDIRECT("Mérföldkövek[@Kezdés]")&lt;=AK$3,AK$3&lt;=INDIRECT("Mérföldkövek[@Befejezés]"),NETWORKDAYS(AK$3,AK$3,0)), INDIRECT("Mérföldkövek[@[Humánerő]]"),0),"")</f>
        <v/>
      </c>
      <c r="AL77" s="69" t="str" cm="1">
        <f t="array" aca="1" ref="AL77" ca="1">IFERROR(IF(AND(INDIRECT("Mérföldkövek[@Kezdés]")&lt;=AL$3,AL$3&lt;=INDIRECT("Mérföldkövek[@Befejezés]"),NETWORKDAYS(AL$3,AL$3,0)), INDIRECT("Mérföldkövek[@[Humánerő]]"),0),"")</f>
        <v/>
      </c>
      <c r="AM77" s="69" t="str" cm="1">
        <f t="array" aca="1" ref="AM77" ca="1">IFERROR(IF(AND(INDIRECT("Mérföldkövek[@Kezdés]")&lt;=AM$3,AM$3&lt;=INDIRECT("Mérföldkövek[@Befejezés]"),NETWORKDAYS(AM$3,AM$3,0)), INDIRECT("Mérföldkövek[@[Humánerő]]"),0),"")</f>
        <v/>
      </c>
      <c r="AN77" s="69" t="str" cm="1">
        <f t="array" aca="1" ref="AN77" ca="1">IFERROR(IF(AND(INDIRECT("Mérföldkövek[@Kezdés]")&lt;=AN$3,AN$3&lt;=INDIRECT("Mérföldkövek[@Befejezés]"),NETWORKDAYS(AN$3,AN$3,0)), INDIRECT("Mérföldkövek[@[Humánerő]]"),0),"")</f>
        <v/>
      </c>
      <c r="AO77" s="69" t="str" cm="1">
        <f t="array" aca="1" ref="AO77" ca="1">IFERROR(IF(AND(INDIRECT("Mérföldkövek[@Kezdés]")&lt;=AO$3,AO$3&lt;=INDIRECT("Mérföldkövek[@Befejezés]"),NETWORKDAYS(AO$3,AO$3,0)), INDIRECT("Mérföldkövek[@[Humánerő]]"),0),"")</f>
        <v/>
      </c>
      <c r="AP77" s="69" t="str" cm="1">
        <f t="array" aca="1" ref="AP77" ca="1">IFERROR(IF(AND(INDIRECT("Mérföldkövek[@Kezdés]")&lt;=AP$3,AP$3&lt;=INDIRECT("Mérföldkövek[@Befejezés]"),NETWORKDAYS(AP$3,AP$3,0)), INDIRECT("Mérföldkövek[@[Humánerő]]"),0),"")</f>
        <v/>
      </c>
      <c r="AQ77" s="69" t="str" cm="1">
        <f t="array" aca="1" ref="AQ77" ca="1">IFERROR(IF(AND(INDIRECT("Mérföldkövek[@Kezdés]")&lt;=AQ$3,AQ$3&lt;=INDIRECT("Mérföldkövek[@Befejezés]"),NETWORKDAYS(AQ$3,AQ$3,0)), INDIRECT("Mérföldkövek[@[Humánerő]]"),0),"")</f>
        <v/>
      </c>
      <c r="AR77" s="69" t="str" cm="1">
        <f t="array" aca="1" ref="AR77" ca="1">IFERROR(IF(AND(INDIRECT("Mérföldkövek[@Kezdés]")&lt;=AR$3,AR$3&lt;=INDIRECT("Mérföldkövek[@Befejezés]"),NETWORKDAYS(AR$3,AR$3,0)), INDIRECT("Mérföldkövek[@[Humánerő]]"),0),"")</f>
        <v/>
      </c>
      <c r="AS77" s="69" t="str" cm="1">
        <f t="array" aca="1" ref="AS77" ca="1">IFERROR(IF(AND(INDIRECT("Mérföldkövek[@Kezdés]")&lt;=AS$3,AS$3&lt;=INDIRECT("Mérföldkövek[@Befejezés]"),NETWORKDAYS(AS$3,AS$3,0)), INDIRECT("Mérföldkövek[@[Humánerő]]"),0),"")</f>
        <v/>
      </c>
      <c r="AT77" s="69" t="str" cm="1">
        <f t="array" aca="1" ref="AT77" ca="1">IFERROR(IF(AND(INDIRECT("Mérföldkövek[@Kezdés]")&lt;=AT$3,AT$3&lt;=INDIRECT("Mérföldkövek[@Befejezés]"),NETWORKDAYS(AT$3,AT$3,0)), INDIRECT("Mérföldkövek[@[Humánerő]]"),0),"")</f>
        <v/>
      </c>
      <c r="AU77" s="69" t="str" cm="1">
        <f t="array" aca="1" ref="AU77" ca="1">IFERROR(IF(AND(INDIRECT("Mérföldkövek[@Kezdés]")&lt;=AU$3,AU$3&lt;=INDIRECT("Mérföldkövek[@Befejezés]"),NETWORKDAYS(AU$3,AU$3,0)), INDIRECT("Mérföldkövek[@[Humánerő]]"),0),"")</f>
        <v/>
      </c>
      <c r="AV77" s="69" t="str" cm="1">
        <f t="array" aca="1" ref="AV77" ca="1">IFERROR(IF(AND(INDIRECT("Mérföldkövek[@Kezdés]")&lt;=AV$3,AV$3&lt;=INDIRECT("Mérföldkövek[@Befejezés]"),NETWORKDAYS(AV$3,AV$3,0)), INDIRECT("Mérföldkövek[@[Humánerő]]"),0),"")</f>
        <v/>
      </c>
      <c r="AW77" s="69" t="str" cm="1">
        <f t="array" aca="1" ref="AW77" ca="1">IFERROR(IF(AND(INDIRECT("Mérföldkövek[@Kezdés]")&lt;=AW$3,AW$3&lt;=INDIRECT("Mérföldkövek[@Befejezés]"),NETWORKDAYS(AW$3,AW$3,0)), INDIRECT("Mérföldkövek[@[Humánerő]]"),0),"")</f>
        <v/>
      </c>
      <c r="AX77" s="69" t="str" cm="1">
        <f t="array" aca="1" ref="AX77" ca="1">IFERROR(IF(AND(INDIRECT("Mérföldkövek[@Kezdés]")&lt;=AX$3,AX$3&lt;=INDIRECT("Mérföldkövek[@Befejezés]"),NETWORKDAYS(AX$3,AX$3,0)), INDIRECT("Mérföldkövek[@[Humánerő]]"),0),"")</f>
        <v/>
      </c>
      <c r="AY77" s="69" t="str" cm="1">
        <f t="array" aca="1" ref="AY77" ca="1">IFERROR(IF(AND(INDIRECT("Mérföldkövek[@Kezdés]")&lt;=AY$3,AY$3&lt;=INDIRECT("Mérföldkövek[@Befejezés]"),NETWORKDAYS(AY$3,AY$3,0)), INDIRECT("Mérföldkövek[@[Humánerő]]"),0),"")</f>
        <v/>
      </c>
      <c r="AZ77" s="69" t="str" cm="1">
        <f t="array" aca="1" ref="AZ77" ca="1">IFERROR(IF(AND(INDIRECT("Mérföldkövek[@Kezdés]")&lt;=AZ$3,AZ$3&lt;=INDIRECT("Mérföldkövek[@Befejezés]"),NETWORKDAYS(AZ$3,AZ$3,0)), INDIRECT("Mérföldkövek[@[Humánerő]]"),0),"")</f>
        <v/>
      </c>
      <c r="BA77" s="69" t="str" cm="1">
        <f t="array" aca="1" ref="BA77" ca="1">IFERROR(IF(AND(INDIRECT("Mérföldkövek[@Kezdés]")&lt;=BA$3,BA$3&lt;=INDIRECT("Mérföldkövek[@Befejezés]"),NETWORKDAYS(BA$3,BA$3,0)), INDIRECT("Mérföldkövek[@[Humánerő]]"),0),"")</f>
        <v/>
      </c>
    </row>
    <row r="78" spans="1:53" x14ac:dyDescent="0.3">
      <c r="A78" s="78" t="str">
        <f>IFERROR(Mérföldkövek[[#This Row],[Feladat ID]],"")</f>
        <v>-</v>
      </c>
      <c r="B78" s="70" t="str">
        <f>IFERROR(Mérföldkövek[[#This Row],[Feladat leírás]],"")</f>
        <v/>
      </c>
      <c r="C78" s="71" t="str">
        <f ca="1">IFERROR(Mérföldkövek[[#This Row],[Kezdés]],"")</f>
        <v/>
      </c>
      <c r="D78" s="71" t="str">
        <f ca="1">IFERROR(Mérföldkövek[[#This Row],[Befejezés]],"")</f>
        <v/>
      </c>
      <c r="E78" s="70" t="str">
        <f>IFERROR(Mérföldkövek[[#This Row],[Kockázat]],"")</f>
        <v/>
      </c>
      <c r="F78" s="70" t="str">
        <f>IFERROR(Mérföldkövek[[#This Row],[Részleg 02]],"")</f>
        <v/>
      </c>
      <c r="G78" s="70" t="str">
        <f>IFERROR(Mérföldkövek[[#This Row],[Részleg 01]],"")</f>
        <v/>
      </c>
      <c r="H78" s="82" t="str">
        <f>IFERROR(Mérföldkövek[[#This Row],[Volumen]],"")</f>
        <v/>
      </c>
      <c r="I78" s="70" t="str">
        <f>IFERROR(Mérföldkövek[[#This Row],[Humánerő]],"")</f>
        <v/>
      </c>
      <c r="J78" s="80" t="str">
        <f>IFERROR(Mérföldkövek[[#This Row],[Egység idő]],"")</f>
        <v/>
      </c>
      <c r="K78" s="80">
        <f>IFERROR(Mérföldkövek[[#This Row],[Tervezett Munkaidő]],"")</f>
        <v>0</v>
      </c>
      <c r="L78" s="69" t="str" cm="1">
        <f t="array" aca="1" ref="L78" ca="1">IFERROR(IF(AND(INDIRECT("Mérföldkövek[@Kezdés]")&lt;=L$3,L$3&lt;=INDIRECT("Mérföldkövek[@Befejezés]"),NETWORKDAYS(L$3,L$3,0)), INDIRECT("Mérföldkövek[@[Humánerő]]"),0),"")</f>
        <v/>
      </c>
      <c r="M78" s="69" t="str" cm="1">
        <f t="array" aca="1" ref="M78" ca="1">IFERROR(IF(AND(INDIRECT("Mérföldkövek[@Kezdés]")&lt;=M$3,M$3&lt;=INDIRECT("Mérföldkövek[@Befejezés]"),NETWORKDAYS(M$3,M$3,0)), INDIRECT("Mérföldkövek[@[Humánerő]]"),0),"")</f>
        <v/>
      </c>
      <c r="N78" s="69" t="str" cm="1">
        <f t="array" aca="1" ref="N78" ca="1">IFERROR(IF(AND(INDIRECT("Mérföldkövek[@Kezdés]")&lt;=N$3,N$3&lt;=INDIRECT("Mérföldkövek[@Befejezés]"),NETWORKDAYS(N$3,N$3,0)), INDIRECT("Mérföldkövek[@[Humánerő]]"),0),"")</f>
        <v/>
      </c>
      <c r="O78" s="69" t="str" cm="1">
        <f t="array" aca="1" ref="O78" ca="1">IFERROR(IF(AND(INDIRECT("Mérföldkövek[@Kezdés]")&lt;=O$3,O$3&lt;=INDIRECT("Mérföldkövek[@Befejezés]"),NETWORKDAYS(O$3,O$3,0)), INDIRECT("Mérföldkövek[@[Humánerő]]"),0),"")</f>
        <v/>
      </c>
      <c r="P78" s="69" t="str" cm="1">
        <f t="array" aca="1" ref="P78" ca="1">IFERROR(IF(AND(INDIRECT("Mérföldkövek[@Kezdés]")&lt;=P$3,P$3&lt;=INDIRECT("Mérföldkövek[@Befejezés]"),NETWORKDAYS(P$3,P$3,0)), INDIRECT("Mérföldkövek[@[Humánerő]]"),0),"")</f>
        <v/>
      </c>
      <c r="Q78" s="69" t="str" cm="1">
        <f t="array" aca="1" ref="Q78" ca="1">IFERROR(IF(AND(INDIRECT("Mérföldkövek[@Kezdés]")&lt;=Q$3,Q$3&lt;=INDIRECT("Mérföldkövek[@Befejezés]"),NETWORKDAYS(Q$3,Q$3,0)), INDIRECT("Mérföldkövek[@[Humánerő]]"),0),"")</f>
        <v/>
      </c>
      <c r="R78" s="69" t="str" cm="1">
        <f t="array" aca="1" ref="R78" ca="1">IFERROR(IF(AND(INDIRECT("Mérföldkövek[@Kezdés]")&lt;=R$3,R$3&lt;=INDIRECT("Mérföldkövek[@Befejezés]"),NETWORKDAYS(R$3,R$3,0)), INDIRECT("Mérföldkövek[@[Humánerő]]"),0),"")</f>
        <v/>
      </c>
      <c r="S78" s="69" t="str" cm="1">
        <f t="array" aca="1" ref="S78" ca="1">IFERROR(IF(AND(INDIRECT("Mérföldkövek[@Kezdés]")&lt;=S$3,S$3&lt;=INDIRECT("Mérföldkövek[@Befejezés]"),NETWORKDAYS(S$3,S$3,0)), INDIRECT("Mérföldkövek[@[Humánerő]]"),0),"")</f>
        <v/>
      </c>
      <c r="T78" s="69" t="str" cm="1">
        <f t="array" aca="1" ref="T78" ca="1">IFERROR(IF(AND(INDIRECT("Mérföldkövek[@Kezdés]")&lt;=T$3,T$3&lt;=INDIRECT("Mérföldkövek[@Befejezés]"),NETWORKDAYS(T$3,T$3,0)), INDIRECT("Mérföldkövek[@[Humánerő]]"),0),"")</f>
        <v/>
      </c>
      <c r="U78" s="69" t="str" cm="1">
        <f t="array" aca="1" ref="U78" ca="1">IFERROR(IF(AND(INDIRECT("Mérföldkövek[@Kezdés]")&lt;=U$3,U$3&lt;=INDIRECT("Mérföldkövek[@Befejezés]"),NETWORKDAYS(U$3,U$3,0)), INDIRECT("Mérföldkövek[@[Humánerő]]"),0),"")</f>
        <v/>
      </c>
      <c r="V78" s="69" t="str" cm="1">
        <f t="array" aca="1" ref="V78" ca="1">IFERROR(IF(AND(INDIRECT("Mérföldkövek[@Kezdés]")&lt;=V$3,V$3&lt;=INDIRECT("Mérföldkövek[@Befejezés]"),NETWORKDAYS(V$3,V$3,0)), INDIRECT("Mérföldkövek[@[Humánerő]]"),0),"")</f>
        <v/>
      </c>
      <c r="W78" s="69" t="str" cm="1">
        <f t="array" aca="1" ref="W78" ca="1">IFERROR(IF(AND(INDIRECT("Mérföldkövek[@Kezdés]")&lt;=W$3,W$3&lt;=INDIRECT("Mérföldkövek[@Befejezés]"),NETWORKDAYS(W$3,W$3,0)), INDIRECT("Mérföldkövek[@[Humánerő]]"),0),"")</f>
        <v/>
      </c>
      <c r="X78" s="69" t="str" cm="1">
        <f t="array" aca="1" ref="X78" ca="1">IFERROR(IF(AND(INDIRECT("Mérföldkövek[@Kezdés]")&lt;=X$3,X$3&lt;=INDIRECT("Mérföldkövek[@Befejezés]"),NETWORKDAYS(X$3,X$3,0)), INDIRECT("Mérföldkövek[@[Humánerő]]"),0),"")</f>
        <v/>
      </c>
      <c r="Y78" s="69" t="str" cm="1">
        <f t="array" aca="1" ref="Y78" ca="1">IFERROR(IF(AND(INDIRECT("Mérföldkövek[@Kezdés]")&lt;=Y$3,Y$3&lt;=INDIRECT("Mérföldkövek[@Befejezés]"),NETWORKDAYS(Y$3,Y$3,0)), INDIRECT("Mérföldkövek[@[Humánerő]]"),0),"")</f>
        <v/>
      </c>
      <c r="Z78" s="69" t="str" cm="1">
        <f t="array" aca="1" ref="Z78" ca="1">IFERROR(IF(AND(INDIRECT("Mérföldkövek[@Kezdés]")&lt;=Z$3,Z$3&lt;=INDIRECT("Mérföldkövek[@Befejezés]"),NETWORKDAYS(Z$3,Z$3,0)), INDIRECT("Mérföldkövek[@[Humánerő]]"),0),"")</f>
        <v/>
      </c>
      <c r="AA78" s="69" t="str" cm="1">
        <f t="array" aca="1" ref="AA78" ca="1">IFERROR(IF(AND(INDIRECT("Mérföldkövek[@Kezdés]")&lt;=AA$3,AA$3&lt;=INDIRECT("Mérföldkövek[@Befejezés]"),NETWORKDAYS(AA$3,AA$3,0)), INDIRECT("Mérföldkövek[@[Humánerő]]"),0),"")</f>
        <v/>
      </c>
      <c r="AB78" s="69" t="str" cm="1">
        <f t="array" aca="1" ref="AB78" ca="1">IFERROR(IF(AND(INDIRECT("Mérföldkövek[@Kezdés]")&lt;=AB$3,AB$3&lt;=INDIRECT("Mérföldkövek[@Befejezés]"),NETWORKDAYS(AB$3,AB$3,0)), INDIRECT("Mérföldkövek[@[Humánerő]]"),0),"")</f>
        <v/>
      </c>
      <c r="AC78" s="69" t="str" cm="1">
        <f t="array" aca="1" ref="AC78" ca="1">IFERROR(IF(AND(INDIRECT("Mérföldkövek[@Kezdés]")&lt;=AC$3,AC$3&lt;=INDIRECT("Mérföldkövek[@Befejezés]"),NETWORKDAYS(AC$3,AC$3,0)), INDIRECT("Mérföldkövek[@[Humánerő]]"),0),"")</f>
        <v/>
      </c>
      <c r="AD78" s="69" t="str" cm="1">
        <f t="array" aca="1" ref="AD78" ca="1">IFERROR(IF(AND(INDIRECT("Mérföldkövek[@Kezdés]")&lt;=AD$3,AD$3&lt;=INDIRECT("Mérföldkövek[@Befejezés]"),NETWORKDAYS(AD$3,AD$3,0)), INDIRECT("Mérföldkövek[@[Humánerő]]"),0),"")</f>
        <v/>
      </c>
      <c r="AE78" s="69" t="str" cm="1">
        <f t="array" aca="1" ref="AE78" ca="1">IFERROR(IF(AND(INDIRECT("Mérföldkövek[@Kezdés]")&lt;=AE$3,AE$3&lt;=INDIRECT("Mérföldkövek[@Befejezés]"),NETWORKDAYS(AE$3,AE$3,0)), INDIRECT("Mérföldkövek[@[Humánerő]]"),0),"")</f>
        <v/>
      </c>
      <c r="AF78" s="69" t="str" cm="1">
        <f t="array" aca="1" ref="AF78" ca="1">IFERROR(IF(AND(INDIRECT("Mérföldkövek[@Kezdés]")&lt;=AF$3,AF$3&lt;=INDIRECT("Mérföldkövek[@Befejezés]"),NETWORKDAYS(AF$3,AF$3,0)), INDIRECT("Mérföldkövek[@[Humánerő]]"),0),"")</f>
        <v/>
      </c>
      <c r="AG78" s="69" t="str" cm="1">
        <f t="array" aca="1" ref="AG78" ca="1">IFERROR(IF(AND(INDIRECT("Mérföldkövek[@Kezdés]")&lt;=AG$3,AG$3&lt;=INDIRECT("Mérföldkövek[@Befejezés]"),NETWORKDAYS(AG$3,AG$3,0)), INDIRECT("Mérföldkövek[@[Humánerő]]"),0),"")</f>
        <v/>
      </c>
      <c r="AH78" s="69" t="str" cm="1">
        <f t="array" aca="1" ref="AH78" ca="1">IFERROR(IF(AND(INDIRECT("Mérföldkövek[@Kezdés]")&lt;=AH$3,AH$3&lt;=INDIRECT("Mérföldkövek[@Befejezés]"),NETWORKDAYS(AH$3,AH$3,0)), INDIRECT("Mérföldkövek[@[Humánerő]]"),0),"")</f>
        <v/>
      </c>
      <c r="AI78" s="69" t="str" cm="1">
        <f t="array" aca="1" ref="AI78" ca="1">IFERROR(IF(AND(INDIRECT("Mérföldkövek[@Kezdés]")&lt;=AI$3,AI$3&lt;=INDIRECT("Mérföldkövek[@Befejezés]"),NETWORKDAYS(AI$3,AI$3,0)), INDIRECT("Mérföldkövek[@[Humánerő]]"),0),"")</f>
        <v/>
      </c>
      <c r="AJ78" s="69" t="str" cm="1">
        <f t="array" aca="1" ref="AJ78" ca="1">IFERROR(IF(AND(INDIRECT("Mérföldkövek[@Kezdés]")&lt;=AJ$3,AJ$3&lt;=INDIRECT("Mérföldkövek[@Befejezés]"),NETWORKDAYS(AJ$3,AJ$3,0)), INDIRECT("Mérföldkövek[@[Humánerő]]"),0),"")</f>
        <v/>
      </c>
      <c r="AK78" s="69" t="str" cm="1">
        <f t="array" aca="1" ref="AK78" ca="1">IFERROR(IF(AND(INDIRECT("Mérföldkövek[@Kezdés]")&lt;=AK$3,AK$3&lt;=INDIRECT("Mérföldkövek[@Befejezés]"),NETWORKDAYS(AK$3,AK$3,0)), INDIRECT("Mérföldkövek[@[Humánerő]]"),0),"")</f>
        <v/>
      </c>
      <c r="AL78" s="69" t="str" cm="1">
        <f t="array" aca="1" ref="AL78" ca="1">IFERROR(IF(AND(INDIRECT("Mérföldkövek[@Kezdés]")&lt;=AL$3,AL$3&lt;=INDIRECT("Mérföldkövek[@Befejezés]"),NETWORKDAYS(AL$3,AL$3,0)), INDIRECT("Mérföldkövek[@[Humánerő]]"),0),"")</f>
        <v/>
      </c>
      <c r="AM78" s="69" t="str" cm="1">
        <f t="array" aca="1" ref="AM78" ca="1">IFERROR(IF(AND(INDIRECT("Mérföldkövek[@Kezdés]")&lt;=AM$3,AM$3&lt;=INDIRECT("Mérföldkövek[@Befejezés]"),NETWORKDAYS(AM$3,AM$3,0)), INDIRECT("Mérföldkövek[@[Humánerő]]"),0),"")</f>
        <v/>
      </c>
      <c r="AN78" s="69" t="str" cm="1">
        <f t="array" aca="1" ref="AN78" ca="1">IFERROR(IF(AND(INDIRECT("Mérföldkövek[@Kezdés]")&lt;=AN$3,AN$3&lt;=INDIRECT("Mérföldkövek[@Befejezés]"),NETWORKDAYS(AN$3,AN$3,0)), INDIRECT("Mérföldkövek[@[Humánerő]]"),0),"")</f>
        <v/>
      </c>
      <c r="AO78" s="69" t="str" cm="1">
        <f t="array" aca="1" ref="AO78" ca="1">IFERROR(IF(AND(INDIRECT("Mérföldkövek[@Kezdés]")&lt;=AO$3,AO$3&lt;=INDIRECT("Mérföldkövek[@Befejezés]"),NETWORKDAYS(AO$3,AO$3,0)), INDIRECT("Mérföldkövek[@[Humánerő]]"),0),"")</f>
        <v/>
      </c>
      <c r="AP78" s="69" t="str" cm="1">
        <f t="array" aca="1" ref="AP78" ca="1">IFERROR(IF(AND(INDIRECT("Mérföldkövek[@Kezdés]")&lt;=AP$3,AP$3&lt;=INDIRECT("Mérföldkövek[@Befejezés]"),NETWORKDAYS(AP$3,AP$3,0)), INDIRECT("Mérföldkövek[@[Humánerő]]"),0),"")</f>
        <v/>
      </c>
      <c r="AQ78" s="69" t="str" cm="1">
        <f t="array" aca="1" ref="AQ78" ca="1">IFERROR(IF(AND(INDIRECT("Mérföldkövek[@Kezdés]")&lt;=AQ$3,AQ$3&lt;=INDIRECT("Mérföldkövek[@Befejezés]"),NETWORKDAYS(AQ$3,AQ$3,0)), INDIRECT("Mérföldkövek[@[Humánerő]]"),0),"")</f>
        <v/>
      </c>
      <c r="AR78" s="69" t="str" cm="1">
        <f t="array" aca="1" ref="AR78" ca="1">IFERROR(IF(AND(INDIRECT("Mérföldkövek[@Kezdés]")&lt;=AR$3,AR$3&lt;=INDIRECT("Mérföldkövek[@Befejezés]"),NETWORKDAYS(AR$3,AR$3,0)), INDIRECT("Mérföldkövek[@[Humánerő]]"),0),"")</f>
        <v/>
      </c>
      <c r="AS78" s="69" t="str" cm="1">
        <f t="array" aca="1" ref="AS78" ca="1">IFERROR(IF(AND(INDIRECT("Mérföldkövek[@Kezdés]")&lt;=AS$3,AS$3&lt;=INDIRECT("Mérföldkövek[@Befejezés]"),NETWORKDAYS(AS$3,AS$3,0)), INDIRECT("Mérföldkövek[@[Humánerő]]"),0),"")</f>
        <v/>
      </c>
      <c r="AT78" s="69" t="str" cm="1">
        <f t="array" aca="1" ref="AT78" ca="1">IFERROR(IF(AND(INDIRECT("Mérföldkövek[@Kezdés]")&lt;=AT$3,AT$3&lt;=INDIRECT("Mérföldkövek[@Befejezés]"),NETWORKDAYS(AT$3,AT$3,0)), INDIRECT("Mérföldkövek[@[Humánerő]]"),0),"")</f>
        <v/>
      </c>
      <c r="AU78" s="69" t="str" cm="1">
        <f t="array" aca="1" ref="AU78" ca="1">IFERROR(IF(AND(INDIRECT("Mérföldkövek[@Kezdés]")&lt;=AU$3,AU$3&lt;=INDIRECT("Mérföldkövek[@Befejezés]"),NETWORKDAYS(AU$3,AU$3,0)), INDIRECT("Mérföldkövek[@[Humánerő]]"),0),"")</f>
        <v/>
      </c>
      <c r="AV78" s="69" t="str" cm="1">
        <f t="array" aca="1" ref="AV78" ca="1">IFERROR(IF(AND(INDIRECT("Mérföldkövek[@Kezdés]")&lt;=AV$3,AV$3&lt;=INDIRECT("Mérföldkövek[@Befejezés]"),NETWORKDAYS(AV$3,AV$3,0)), INDIRECT("Mérföldkövek[@[Humánerő]]"),0),"")</f>
        <v/>
      </c>
      <c r="AW78" s="69" t="str" cm="1">
        <f t="array" aca="1" ref="AW78" ca="1">IFERROR(IF(AND(INDIRECT("Mérföldkövek[@Kezdés]")&lt;=AW$3,AW$3&lt;=INDIRECT("Mérföldkövek[@Befejezés]"),NETWORKDAYS(AW$3,AW$3,0)), INDIRECT("Mérföldkövek[@[Humánerő]]"),0),"")</f>
        <v/>
      </c>
      <c r="AX78" s="69" t="str" cm="1">
        <f t="array" aca="1" ref="AX78" ca="1">IFERROR(IF(AND(INDIRECT("Mérföldkövek[@Kezdés]")&lt;=AX$3,AX$3&lt;=INDIRECT("Mérföldkövek[@Befejezés]"),NETWORKDAYS(AX$3,AX$3,0)), INDIRECT("Mérföldkövek[@[Humánerő]]"),0),"")</f>
        <v/>
      </c>
      <c r="AY78" s="69" t="str" cm="1">
        <f t="array" aca="1" ref="AY78" ca="1">IFERROR(IF(AND(INDIRECT("Mérföldkövek[@Kezdés]")&lt;=AY$3,AY$3&lt;=INDIRECT("Mérföldkövek[@Befejezés]"),NETWORKDAYS(AY$3,AY$3,0)), INDIRECT("Mérföldkövek[@[Humánerő]]"),0),"")</f>
        <v/>
      </c>
      <c r="AZ78" s="69" t="str" cm="1">
        <f t="array" aca="1" ref="AZ78" ca="1">IFERROR(IF(AND(INDIRECT("Mérföldkövek[@Kezdés]")&lt;=AZ$3,AZ$3&lt;=INDIRECT("Mérföldkövek[@Befejezés]"),NETWORKDAYS(AZ$3,AZ$3,0)), INDIRECT("Mérföldkövek[@[Humánerő]]"),0),"")</f>
        <v/>
      </c>
      <c r="BA78" s="69" t="str" cm="1">
        <f t="array" aca="1" ref="BA78" ca="1">IFERROR(IF(AND(INDIRECT("Mérföldkövek[@Kezdés]")&lt;=BA$3,BA$3&lt;=INDIRECT("Mérföldkövek[@Befejezés]"),NETWORKDAYS(BA$3,BA$3,0)), INDIRECT("Mérföldkövek[@[Humánerő]]"),0),"")</f>
        <v/>
      </c>
    </row>
    <row r="79" spans="1:53" x14ac:dyDescent="0.3">
      <c r="A79" s="78" t="str">
        <f>IFERROR(Mérföldkövek[[#This Row],[Feladat ID]],"")</f>
        <v>-</v>
      </c>
      <c r="B79" s="70" t="str">
        <f>IFERROR(Mérföldkövek[[#This Row],[Feladat leírás]],"")</f>
        <v/>
      </c>
      <c r="C79" s="71" t="str">
        <f ca="1">IFERROR(Mérföldkövek[[#This Row],[Kezdés]],"")</f>
        <v/>
      </c>
      <c r="D79" s="71" t="str">
        <f ca="1">IFERROR(Mérföldkövek[[#This Row],[Befejezés]],"")</f>
        <v/>
      </c>
      <c r="E79" s="70" t="str">
        <f>IFERROR(Mérföldkövek[[#This Row],[Kockázat]],"")</f>
        <v/>
      </c>
      <c r="F79" s="70" t="str">
        <f>IFERROR(Mérföldkövek[[#This Row],[Részleg 02]],"")</f>
        <v/>
      </c>
      <c r="G79" s="70" t="str">
        <f>IFERROR(Mérföldkövek[[#This Row],[Részleg 01]],"")</f>
        <v/>
      </c>
      <c r="H79" s="82" t="str">
        <f>IFERROR(Mérföldkövek[[#This Row],[Volumen]],"")</f>
        <v/>
      </c>
      <c r="I79" s="70" t="str">
        <f>IFERROR(Mérföldkövek[[#This Row],[Humánerő]],"")</f>
        <v/>
      </c>
      <c r="J79" s="80" t="str">
        <f>IFERROR(Mérföldkövek[[#This Row],[Egység idő]],"")</f>
        <v/>
      </c>
      <c r="K79" s="80">
        <f>IFERROR(Mérföldkövek[[#This Row],[Tervezett Munkaidő]],"")</f>
        <v>0</v>
      </c>
      <c r="L79" s="69" t="str" cm="1">
        <f t="array" aca="1" ref="L79" ca="1">IFERROR(IF(AND(INDIRECT("Mérföldkövek[@Kezdés]")&lt;=L$3,L$3&lt;=INDIRECT("Mérföldkövek[@Befejezés]"),NETWORKDAYS(L$3,L$3,0)), INDIRECT("Mérföldkövek[@[Humánerő]]"),0),"")</f>
        <v/>
      </c>
      <c r="M79" s="69" t="str" cm="1">
        <f t="array" aca="1" ref="M79" ca="1">IFERROR(IF(AND(INDIRECT("Mérföldkövek[@Kezdés]")&lt;=M$3,M$3&lt;=INDIRECT("Mérföldkövek[@Befejezés]"),NETWORKDAYS(M$3,M$3,0)), INDIRECT("Mérföldkövek[@[Humánerő]]"),0),"")</f>
        <v/>
      </c>
      <c r="N79" s="69" t="str" cm="1">
        <f t="array" aca="1" ref="N79" ca="1">IFERROR(IF(AND(INDIRECT("Mérföldkövek[@Kezdés]")&lt;=N$3,N$3&lt;=INDIRECT("Mérföldkövek[@Befejezés]"),NETWORKDAYS(N$3,N$3,0)), INDIRECT("Mérföldkövek[@[Humánerő]]"),0),"")</f>
        <v/>
      </c>
      <c r="O79" s="69" t="str" cm="1">
        <f t="array" aca="1" ref="O79" ca="1">IFERROR(IF(AND(INDIRECT("Mérföldkövek[@Kezdés]")&lt;=O$3,O$3&lt;=INDIRECT("Mérföldkövek[@Befejezés]"),NETWORKDAYS(O$3,O$3,0)), INDIRECT("Mérföldkövek[@[Humánerő]]"),0),"")</f>
        <v/>
      </c>
      <c r="P79" s="69" t="str" cm="1">
        <f t="array" aca="1" ref="P79" ca="1">IFERROR(IF(AND(INDIRECT("Mérföldkövek[@Kezdés]")&lt;=P$3,P$3&lt;=INDIRECT("Mérföldkövek[@Befejezés]"),NETWORKDAYS(P$3,P$3,0)), INDIRECT("Mérföldkövek[@[Humánerő]]"),0),"")</f>
        <v/>
      </c>
      <c r="Q79" s="69" t="str" cm="1">
        <f t="array" aca="1" ref="Q79" ca="1">IFERROR(IF(AND(INDIRECT("Mérföldkövek[@Kezdés]")&lt;=Q$3,Q$3&lt;=INDIRECT("Mérföldkövek[@Befejezés]"),NETWORKDAYS(Q$3,Q$3,0)), INDIRECT("Mérföldkövek[@[Humánerő]]"),0),"")</f>
        <v/>
      </c>
      <c r="R79" s="69" t="str" cm="1">
        <f t="array" aca="1" ref="R79" ca="1">IFERROR(IF(AND(INDIRECT("Mérföldkövek[@Kezdés]")&lt;=R$3,R$3&lt;=INDIRECT("Mérföldkövek[@Befejezés]"),NETWORKDAYS(R$3,R$3,0)), INDIRECT("Mérföldkövek[@[Humánerő]]"),0),"")</f>
        <v/>
      </c>
      <c r="S79" s="69" t="str" cm="1">
        <f t="array" aca="1" ref="S79" ca="1">IFERROR(IF(AND(INDIRECT("Mérföldkövek[@Kezdés]")&lt;=S$3,S$3&lt;=INDIRECT("Mérföldkövek[@Befejezés]"),NETWORKDAYS(S$3,S$3,0)), INDIRECT("Mérföldkövek[@[Humánerő]]"),0),"")</f>
        <v/>
      </c>
      <c r="T79" s="69" t="str" cm="1">
        <f t="array" aca="1" ref="T79" ca="1">IFERROR(IF(AND(INDIRECT("Mérföldkövek[@Kezdés]")&lt;=T$3,T$3&lt;=INDIRECT("Mérföldkövek[@Befejezés]"),NETWORKDAYS(T$3,T$3,0)), INDIRECT("Mérföldkövek[@[Humánerő]]"),0),"")</f>
        <v/>
      </c>
      <c r="U79" s="69" t="str" cm="1">
        <f t="array" aca="1" ref="U79" ca="1">IFERROR(IF(AND(INDIRECT("Mérföldkövek[@Kezdés]")&lt;=U$3,U$3&lt;=INDIRECT("Mérföldkövek[@Befejezés]"),NETWORKDAYS(U$3,U$3,0)), INDIRECT("Mérföldkövek[@[Humánerő]]"),0),"")</f>
        <v/>
      </c>
      <c r="V79" s="69" t="str" cm="1">
        <f t="array" aca="1" ref="V79" ca="1">IFERROR(IF(AND(INDIRECT("Mérföldkövek[@Kezdés]")&lt;=V$3,V$3&lt;=INDIRECT("Mérföldkövek[@Befejezés]"),NETWORKDAYS(V$3,V$3,0)), INDIRECT("Mérföldkövek[@[Humánerő]]"),0),"")</f>
        <v/>
      </c>
      <c r="W79" s="69" t="str" cm="1">
        <f t="array" aca="1" ref="W79" ca="1">IFERROR(IF(AND(INDIRECT("Mérföldkövek[@Kezdés]")&lt;=W$3,W$3&lt;=INDIRECT("Mérföldkövek[@Befejezés]"),NETWORKDAYS(W$3,W$3,0)), INDIRECT("Mérföldkövek[@[Humánerő]]"),0),"")</f>
        <v/>
      </c>
      <c r="X79" s="69" t="str" cm="1">
        <f t="array" aca="1" ref="X79" ca="1">IFERROR(IF(AND(INDIRECT("Mérföldkövek[@Kezdés]")&lt;=X$3,X$3&lt;=INDIRECT("Mérföldkövek[@Befejezés]"),NETWORKDAYS(X$3,X$3,0)), INDIRECT("Mérföldkövek[@[Humánerő]]"),0),"")</f>
        <v/>
      </c>
      <c r="Y79" s="69" t="str" cm="1">
        <f t="array" aca="1" ref="Y79" ca="1">IFERROR(IF(AND(INDIRECT("Mérföldkövek[@Kezdés]")&lt;=Y$3,Y$3&lt;=INDIRECT("Mérföldkövek[@Befejezés]"),NETWORKDAYS(Y$3,Y$3,0)), INDIRECT("Mérföldkövek[@[Humánerő]]"),0),"")</f>
        <v/>
      </c>
      <c r="Z79" s="69" t="str" cm="1">
        <f t="array" aca="1" ref="Z79" ca="1">IFERROR(IF(AND(INDIRECT("Mérföldkövek[@Kezdés]")&lt;=Z$3,Z$3&lt;=INDIRECT("Mérföldkövek[@Befejezés]"),NETWORKDAYS(Z$3,Z$3,0)), INDIRECT("Mérföldkövek[@[Humánerő]]"),0),"")</f>
        <v/>
      </c>
      <c r="AA79" s="69" t="str" cm="1">
        <f t="array" aca="1" ref="AA79" ca="1">IFERROR(IF(AND(INDIRECT("Mérföldkövek[@Kezdés]")&lt;=AA$3,AA$3&lt;=INDIRECT("Mérföldkövek[@Befejezés]"),NETWORKDAYS(AA$3,AA$3,0)), INDIRECT("Mérföldkövek[@[Humánerő]]"),0),"")</f>
        <v/>
      </c>
      <c r="AB79" s="69" t="str" cm="1">
        <f t="array" aca="1" ref="AB79" ca="1">IFERROR(IF(AND(INDIRECT("Mérföldkövek[@Kezdés]")&lt;=AB$3,AB$3&lt;=INDIRECT("Mérföldkövek[@Befejezés]"),NETWORKDAYS(AB$3,AB$3,0)), INDIRECT("Mérföldkövek[@[Humánerő]]"),0),"")</f>
        <v/>
      </c>
      <c r="AC79" s="69" t="str" cm="1">
        <f t="array" aca="1" ref="AC79" ca="1">IFERROR(IF(AND(INDIRECT("Mérföldkövek[@Kezdés]")&lt;=AC$3,AC$3&lt;=INDIRECT("Mérföldkövek[@Befejezés]"),NETWORKDAYS(AC$3,AC$3,0)), INDIRECT("Mérföldkövek[@[Humánerő]]"),0),"")</f>
        <v/>
      </c>
      <c r="AD79" s="69" t="str" cm="1">
        <f t="array" aca="1" ref="AD79" ca="1">IFERROR(IF(AND(INDIRECT("Mérföldkövek[@Kezdés]")&lt;=AD$3,AD$3&lt;=INDIRECT("Mérföldkövek[@Befejezés]"),NETWORKDAYS(AD$3,AD$3,0)), INDIRECT("Mérföldkövek[@[Humánerő]]"),0),"")</f>
        <v/>
      </c>
      <c r="AE79" s="69" t="str" cm="1">
        <f t="array" aca="1" ref="AE79" ca="1">IFERROR(IF(AND(INDIRECT("Mérföldkövek[@Kezdés]")&lt;=AE$3,AE$3&lt;=INDIRECT("Mérföldkövek[@Befejezés]"),NETWORKDAYS(AE$3,AE$3,0)), INDIRECT("Mérföldkövek[@[Humánerő]]"),0),"")</f>
        <v/>
      </c>
      <c r="AF79" s="69" t="str" cm="1">
        <f t="array" aca="1" ref="AF79" ca="1">IFERROR(IF(AND(INDIRECT("Mérföldkövek[@Kezdés]")&lt;=AF$3,AF$3&lt;=INDIRECT("Mérföldkövek[@Befejezés]"),NETWORKDAYS(AF$3,AF$3,0)), INDIRECT("Mérföldkövek[@[Humánerő]]"),0),"")</f>
        <v/>
      </c>
      <c r="AG79" s="69" t="str" cm="1">
        <f t="array" aca="1" ref="AG79" ca="1">IFERROR(IF(AND(INDIRECT("Mérföldkövek[@Kezdés]")&lt;=AG$3,AG$3&lt;=INDIRECT("Mérföldkövek[@Befejezés]"),NETWORKDAYS(AG$3,AG$3,0)), INDIRECT("Mérföldkövek[@[Humánerő]]"),0),"")</f>
        <v/>
      </c>
      <c r="AH79" s="69" t="str" cm="1">
        <f t="array" aca="1" ref="AH79" ca="1">IFERROR(IF(AND(INDIRECT("Mérföldkövek[@Kezdés]")&lt;=AH$3,AH$3&lt;=INDIRECT("Mérföldkövek[@Befejezés]"),NETWORKDAYS(AH$3,AH$3,0)), INDIRECT("Mérföldkövek[@[Humánerő]]"),0),"")</f>
        <v/>
      </c>
      <c r="AI79" s="69" t="str" cm="1">
        <f t="array" aca="1" ref="AI79" ca="1">IFERROR(IF(AND(INDIRECT("Mérföldkövek[@Kezdés]")&lt;=AI$3,AI$3&lt;=INDIRECT("Mérföldkövek[@Befejezés]"),NETWORKDAYS(AI$3,AI$3,0)), INDIRECT("Mérföldkövek[@[Humánerő]]"),0),"")</f>
        <v/>
      </c>
      <c r="AJ79" s="69" t="str" cm="1">
        <f t="array" aca="1" ref="AJ79" ca="1">IFERROR(IF(AND(INDIRECT("Mérföldkövek[@Kezdés]")&lt;=AJ$3,AJ$3&lt;=INDIRECT("Mérföldkövek[@Befejezés]"),NETWORKDAYS(AJ$3,AJ$3,0)), INDIRECT("Mérföldkövek[@[Humánerő]]"),0),"")</f>
        <v/>
      </c>
      <c r="AK79" s="69" t="str" cm="1">
        <f t="array" aca="1" ref="AK79" ca="1">IFERROR(IF(AND(INDIRECT("Mérföldkövek[@Kezdés]")&lt;=AK$3,AK$3&lt;=INDIRECT("Mérföldkövek[@Befejezés]"),NETWORKDAYS(AK$3,AK$3,0)), INDIRECT("Mérföldkövek[@[Humánerő]]"),0),"")</f>
        <v/>
      </c>
      <c r="AL79" s="69" t="str" cm="1">
        <f t="array" aca="1" ref="AL79" ca="1">IFERROR(IF(AND(INDIRECT("Mérföldkövek[@Kezdés]")&lt;=AL$3,AL$3&lt;=INDIRECT("Mérföldkövek[@Befejezés]"),NETWORKDAYS(AL$3,AL$3,0)), INDIRECT("Mérföldkövek[@[Humánerő]]"),0),"")</f>
        <v/>
      </c>
      <c r="AM79" s="69" t="str" cm="1">
        <f t="array" aca="1" ref="AM79" ca="1">IFERROR(IF(AND(INDIRECT("Mérföldkövek[@Kezdés]")&lt;=AM$3,AM$3&lt;=INDIRECT("Mérföldkövek[@Befejezés]"),NETWORKDAYS(AM$3,AM$3,0)), INDIRECT("Mérföldkövek[@[Humánerő]]"),0),"")</f>
        <v/>
      </c>
      <c r="AN79" s="69" t="str" cm="1">
        <f t="array" aca="1" ref="AN79" ca="1">IFERROR(IF(AND(INDIRECT("Mérföldkövek[@Kezdés]")&lt;=AN$3,AN$3&lt;=INDIRECT("Mérföldkövek[@Befejezés]"),NETWORKDAYS(AN$3,AN$3,0)), INDIRECT("Mérföldkövek[@[Humánerő]]"),0),"")</f>
        <v/>
      </c>
      <c r="AO79" s="69" t="str" cm="1">
        <f t="array" aca="1" ref="AO79" ca="1">IFERROR(IF(AND(INDIRECT("Mérföldkövek[@Kezdés]")&lt;=AO$3,AO$3&lt;=INDIRECT("Mérföldkövek[@Befejezés]"),NETWORKDAYS(AO$3,AO$3,0)), INDIRECT("Mérföldkövek[@[Humánerő]]"),0),"")</f>
        <v/>
      </c>
      <c r="AP79" s="69" t="str" cm="1">
        <f t="array" aca="1" ref="AP79" ca="1">IFERROR(IF(AND(INDIRECT("Mérföldkövek[@Kezdés]")&lt;=AP$3,AP$3&lt;=INDIRECT("Mérföldkövek[@Befejezés]"),NETWORKDAYS(AP$3,AP$3,0)), INDIRECT("Mérföldkövek[@[Humánerő]]"),0),"")</f>
        <v/>
      </c>
      <c r="AQ79" s="69" t="str" cm="1">
        <f t="array" aca="1" ref="AQ79" ca="1">IFERROR(IF(AND(INDIRECT("Mérföldkövek[@Kezdés]")&lt;=AQ$3,AQ$3&lt;=INDIRECT("Mérföldkövek[@Befejezés]"),NETWORKDAYS(AQ$3,AQ$3,0)), INDIRECT("Mérföldkövek[@[Humánerő]]"),0),"")</f>
        <v/>
      </c>
      <c r="AR79" s="69" t="str" cm="1">
        <f t="array" aca="1" ref="AR79" ca="1">IFERROR(IF(AND(INDIRECT("Mérföldkövek[@Kezdés]")&lt;=AR$3,AR$3&lt;=INDIRECT("Mérföldkövek[@Befejezés]"),NETWORKDAYS(AR$3,AR$3,0)), INDIRECT("Mérföldkövek[@[Humánerő]]"),0),"")</f>
        <v/>
      </c>
      <c r="AS79" s="69" t="str" cm="1">
        <f t="array" aca="1" ref="AS79" ca="1">IFERROR(IF(AND(INDIRECT("Mérföldkövek[@Kezdés]")&lt;=AS$3,AS$3&lt;=INDIRECT("Mérföldkövek[@Befejezés]"),NETWORKDAYS(AS$3,AS$3,0)), INDIRECT("Mérföldkövek[@[Humánerő]]"),0),"")</f>
        <v/>
      </c>
      <c r="AT79" s="69" t="str" cm="1">
        <f t="array" aca="1" ref="AT79" ca="1">IFERROR(IF(AND(INDIRECT("Mérföldkövek[@Kezdés]")&lt;=AT$3,AT$3&lt;=INDIRECT("Mérföldkövek[@Befejezés]"),NETWORKDAYS(AT$3,AT$3,0)), INDIRECT("Mérföldkövek[@[Humánerő]]"),0),"")</f>
        <v/>
      </c>
      <c r="AU79" s="69" t="str" cm="1">
        <f t="array" aca="1" ref="AU79" ca="1">IFERROR(IF(AND(INDIRECT("Mérföldkövek[@Kezdés]")&lt;=AU$3,AU$3&lt;=INDIRECT("Mérföldkövek[@Befejezés]"),NETWORKDAYS(AU$3,AU$3,0)), INDIRECT("Mérföldkövek[@[Humánerő]]"),0),"")</f>
        <v/>
      </c>
      <c r="AV79" s="69" t="str" cm="1">
        <f t="array" aca="1" ref="AV79" ca="1">IFERROR(IF(AND(INDIRECT("Mérföldkövek[@Kezdés]")&lt;=AV$3,AV$3&lt;=INDIRECT("Mérföldkövek[@Befejezés]"),NETWORKDAYS(AV$3,AV$3,0)), INDIRECT("Mérföldkövek[@[Humánerő]]"),0),"")</f>
        <v/>
      </c>
      <c r="AW79" s="69" t="str" cm="1">
        <f t="array" aca="1" ref="AW79" ca="1">IFERROR(IF(AND(INDIRECT("Mérföldkövek[@Kezdés]")&lt;=AW$3,AW$3&lt;=INDIRECT("Mérföldkövek[@Befejezés]"),NETWORKDAYS(AW$3,AW$3,0)), INDIRECT("Mérföldkövek[@[Humánerő]]"),0),"")</f>
        <v/>
      </c>
      <c r="AX79" s="69" t="str" cm="1">
        <f t="array" aca="1" ref="AX79" ca="1">IFERROR(IF(AND(INDIRECT("Mérföldkövek[@Kezdés]")&lt;=AX$3,AX$3&lt;=INDIRECT("Mérföldkövek[@Befejezés]"),NETWORKDAYS(AX$3,AX$3,0)), INDIRECT("Mérföldkövek[@[Humánerő]]"),0),"")</f>
        <v/>
      </c>
      <c r="AY79" s="69" t="str" cm="1">
        <f t="array" aca="1" ref="AY79" ca="1">IFERROR(IF(AND(INDIRECT("Mérföldkövek[@Kezdés]")&lt;=AY$3,AY$3&lt;=INDIRECT("Mérföldkövek[@Befejezés]"),NETWORKDAYS(AY$3,AY$3,0)), INDIRECT("Mérföldkövek[@[Humánerő]]"),0),"")</f>
        <v/>
      </c>
      <c r="AZ79" s="69" t="str" cm="1">
        <f t="array" aca="1" ref="AZ79" ca="1">IFERROR(IF(AND(INDIRECT("Mérföldkövek[@Kezdés]")&lt;=AZ$3,AZ$3&lt;=INDIRECT("Mérföldkövek[@Befejezés]"),NETWORKDAYS(AZ$3,AZ$3,0)), INDIRECT("Mérföldkövek[@[Humánerő]]"),0),"")</f>
        <v/>
      </c>
      <c r="BA79" s="69" t="str" cm="1">
        <f t="array" aca="1" ref="BA79" ca="1">IFERROR(IF(AND(INDIRECT("Mérföldkövek[@Kezdés]")&lt;=BA$3,BA$3&lt;=INDIRECT("Mérföldkövek[@Befejezés]"),NETWORKDAYS(BA$3,BA$3,0)), INDIRECT("Mérföldkövek[@[Humánerő]]"),0),"")</f>
        <v/>
      </c>
    </row>
    <row r="80" spans="1:53" x14ac:dyDescent="0.3">
      <c r="A80" s="78" t="str">
        <f>IFERROR(Mérföldkövek[[#This Row],[Feladat ID]],"")</f>
        <v>-</v>
      </c>
      <c r="B80" s="70" t="str">
        <f>IFERROR(Mérföldkövek[[#This Row],[Feladat leírás]],"")</f>
        <v/>
      </c>
      <c r="C80" s="71" t="str">
        <f ca="1">IFERROR(Mérföldkövek[[#This Row],[Kezdés]],"")</f>
        <v/>
      </c>
      <c r="D80" s="71" t="str">
        <f ca="1">IFERROR(Mérföldkövek[[#This Row],[Befejezés]],"")</f>
        <v/>
      </c>
      <c r="E80" s="70" t="str">
        <f>IFERROR(Mérföldkövek[[#This Row],[Kockázat]],"")</f>
        <v/>
      </c>
      <c r="F80" s="70" t="str">
        <f>IFERROR(Mérföldkövek[[#This Row],[Részleg 02]],"")</f>
        <v/>
      </c>
      <c r="G80" s="70" t="str">
        <f>IFERROR(Mérföldkövek[[#This Row],[Részleg 01]],"")</f>
        <v/>
      </c>
      <c r="H80" s="82" t="str">
        <f>IFERROR(Mérföldkövek[[#This Row],[Volumen]],"")</f>
        <v/>
      </c>
      <c r="I80" s="70" t="str">
        <f>IFERROR(Mérföldkövek[[#This Row],[Humánerő]],"")</f>
        <v/>
      </c>
      <c r="J80" s="80" t="str">
        <f>IFERROR(Mérföldkövek[[#This Row],[Egység idő]],"")</f>
        <v/>
      </c>
      <c r="K80" s="80">
        <f>IFERROR(Mérföldkövek[[#This Row],[Tervezett Munkaidő]],"")</f>
        <v>0</v>
      </c>
      <c r="L80" s="69" t="str" cm="1">
        <f t="array" aca="1" ref="L80" ca="1">IFERROR(IF(AND(INDIRECT("Mérföldkövek[@Kezdés]")&lt;=L$3,L$3&lt;=INDIRECT("Mérföldkövek[@Befejezés]"),NETWORKDAYS(L$3,L$3,0)), INDIRECT("Mérföldkövek[@[Humánerő]]"),0),"")</f>
        <v/>
      </c>
      <c r="M80" s="69" t="str" cm="1">
        <f t="array" aca="1" ref="M80" ca="1">IFERROR(IF(AND(INDIRECT("Mérföldkövek[@Kezdés]")&lt;=M$3,M$3&lt;=INDIRECT("Mérföldkövek[@Befejezés]"),NETWORKDAYS(M$3,M$3,0)), INDIRECT("Mérföldkövek[@[Humánerő]]"),0),"")</f>
        <v/>
      </c>
      <c r="N80" s="69" t="str" cm="1">
        <f t="array" aca="1" ref="N80" ca="1">IFERROR(IF(AND(INDIRECT("Mérföldkövek[@Kezdés]")&lt;=N$3,N$3&lt;=INDIRECT("Mérföldkövek[@Befejezés]"),NETWORKDAYS(N$3,N$3,0)), INDIRECT("Mérföldkövek[@[Humánerő]]"),0),"")</f>
        <v/>
      </c>
      <c r="O80" s="69" t="str" cm="1">
        <f t="array" aca="1" ref="O80" ca="1">IFERROR(IF(AND(INDIRECT("Mérföldkövek[@Kezdés]")&lt;=O$3,O$3&lt;=INDIRECT("Mérföldkövek[@Befejezés]"),NETWORKDAYS(O$3,O$3,0)), INDIRECT("Mérföldkövek[@[Humánerő]]"),0),"")</f>
        <v/>
      </c>
      <c r="P80" s="69" t="str" cm="1">
        <f t="array" aca="1" ref="P80" ca="1">IFERROR(IF(AND(INDIRECT("Mérföldkövek[@Kezdés]")&lt;=P$3,P$3&lt;=INDIRECT("Mérföldkövek[@Befejezés]"),NETWORKDAYS(P$3,P$3,0)), INDIRECT("Mérföldkövek[@[Humánerő]]"),0),"")</f>
        <v/>
      </c>
      <c r="Q80" s="69" t="str" cm="1">
        <f t="array" aca="1" ref="Q80" ca="1">IFERROR(IF(AND(INDIRECT("Mérföldkövek[@Kezdés]")&lt;=Q$3,Q$3&lt;=INDIRECT("Mérföldkövek[@Befejezés]"),NETWORKDAYS(Q$3,Q$3,0)), INDIRECT("Mérföldkövek[@[Humánerő]]"),0),"")</f>
        <v/>
      </c>
      <c r="R80" s="69" t="str" cm="1">
        <f t="array" aca="1" ref="R80" ca="1">IFERROR(IF(AND(INDIRECT("Mérföldkövek[@Kezdés]")&lt;=R$3,R$3&lt;=INDIRECT("Mérföldkövek[@Befejezés]"),NETWORKDAYS(R$3,R$3,0)), INDIRECT("Mérföldkövek[@[Humánerő]]"),0),"")</f>
        <v/>
      </c>
      <c r="S80" s="69" t="str" cm="1">
        <f t="array" aca="1" ref="S80" ca="1">IFERROR(IF(AND(INDIRECT("Mérföldkövek[@Kezdés]")&lt;=S$3,S$3&lt;=INDIRECT("Mérföldkövek[@Befejezés]"),NETWORKDAYS(S$3,S$3,0)), INDIRECT("Mérföldkövek[@[Humánerő]]"),0),"")</f>
        <v/>
      </c>
      <c r="T80" s="69" t="str" cm="1">
        <f t="array" aca="1" ref="T80" ca="1">IFERROR(IF(AND(INDIRECT("Mérföldkövek[@Kezdés]")&lt;=T$3,T$3&lt;=INDIRECT("Mérföldkövek[@Befejezés]"),NETWORKDAYS(T$3,T$3,0)), INDIRECT("Mérföldkövek[@[Humánerő]]"),0),"")</f>
        <v/>
      </c>
      <c r="U80" s="69" t="str" cm="1">
        <f t="array" aca="1" ref="U80" ca="1">IFERROR(IF(AND(INDIRECT("Mérföldkövek[@Kezdés]")&lt;=U$3,U$3&lt;=INDIRECT("Mérföldkövek[@Befejezés]"),NETWORKDAYS(U$3,U$3,0)), INDIRECT("Mérföldkövek[@[Humánerő]]"),0),"")</f>
        <v/>
      </c>
      <c r="V80" s="69" t="str" cm="1">
        <f t="array" aca="1" ref="V80" ca="1">IFERROR(IF(AND(INDIRECT("Mérföldkövek[@Kezdés]")&lt;=V$3,V$3&lt;=INDIRECT("Mérföldkövek[@Befejezés]"),NETWORKDAYS(V$3,V$3,0)), INDIRECT("Mérföldkövek[@[Humánerő]]"),0),"")</f>
        <v/>
      </c>
      <c r="W80" s="69" t="str" cm="1">
        <f t="array" aca="1" ref="W80" ca="1">IFERROR(IF(AND(INDIRECT("Mérföldkövek[@Kezdés]")&lt;=W$3,W$3&lt;=INDIRECT("Mérföldkövek[@Befejezés]"),NETWORKDAYS(W$3,W$3,0)), INDIRECT("Mérföldkövek[@[Humánerő]]"),0),"")</f>
        <v/>
      </c>
      <c r="X80" s="69" t="str" cm="1">
        <f t="array" aca="1" ref="X80" ca="1">IFERROR(IF(AND(INDIRECT("Mérföldkövek[@Kezdés]")&lt;=X$3,X$3&lt;=INDIRECT("Mérföldkövek[@Befejezés]"),NETWORKDAYS(X$3,X$3,0)), INDIRECT("Mérföldkövek[@[Humánerő]]"),0),"")</f>
        <v/>
      </c>
      <c r="Y80" s="69" t="str" cm="1">
        <f t="array" aca="1" ref="Y80" ca="1">IFERROR(IF(AND(INDIRECT("Mérföldkövek[@Kezdés]")&lt;=Y$3,Y$3&lt;=INDIRECT("Mérföldkövek[@Befejezés]"),NETWORKDAYS(Y$3,Y$3,0)), INDIRECT("Mérföldkövek[@[Humánerő]]"),0),"")</f>
        <v/>
      </c>
      <c r="Z80" s="69" t="str" cm="1">
        <f t="array" aca="1" ref="Z80" ca="1">IFERROR(IF(AND(INDIRECT("Mérföldkövek[@Kezdés]")&lt;=Z$3,Z$3&lt;=INDIRECT("Mérföldkövek[@Befejezés]"),NETWORKDAYS(Z$3,Z$3,0)), INDIRECT("Mérföldkövek[@[Humánerő]]"),0),"")</f>
        <v/>
      </c>
      <c r="AA80" s="69" t="str" cm="1">
        <f t="array" aca="1" ref="AA80" ca="1">IFERROR(IF(AND(INDIRECT("Mérföldkövek[@Kezdés]")&lt;=AA$3,AA$3&lt;=INDIRECT("Mérföldkövek[@Befejezés]"),NETWORKDAYS(AA$3,AA$3,0)), INDIRECT("Mérföldkövek[@[Humánerő]]"),0),"")</f>
        <v/>
      </c>
      <c r="AB80" s="69" t="str" cm="1">
        <f t="array" aca="1" ref="AB80" ca="1">IFERROR(IF(AND(INDIRECT("Mérföldkövek[@Kezdés]")&lt;=AB$3,AB$3&lt;=INDIRECT("Mérföldkövek[@Befejezés]"),NETWORKDAYS(AB$3,AB$3,0)), INDIRECT("Mérföldkövek[@[Humánerő]]"),0),"")</f>
        <v/>
      </c>
      <c r="AC80" s="69" t="str" cm="1">
        <f t="array" aca="1" ref="AC80" ca="1">IFERROR(IF(AND(INDIRECT("Mérföldkövek[@Kezdés]")&lt;=AC$3,AC$3&lt;=INDIRECT("Mérföldkövek[@Befejezés]"),NETWORKDAYS(AC$3,AC$3,0)), INDIRECT("Mérföldkövek[@[Humánerő]]"),0),"")</f>
        <v/>
      </c>
      <c r="AD80" s="69" t="str" cm="1">
        <f t="array" aca="1" ref="AD80" ca="1">IFERROR(IF(AND(INDIRECT("Mérföldkövek[@Kezdés]")&lt;=AD$3,AD$3&lt;=INDIRECT("Mérföldkövek[@Befejezés]"),NETWORKDAYS(AD$3,AD$3,0)), INDIRECT("Mérföldkövek[@[Humánerő]]"),0),"")</f>
        <v/>
      </c>
      <c r="AE80" s="69" t="str" cm="1">
        <f t="array" aca="1" ref="AE80" ca="1">IFERROR(IF(AND(INDIRECT("Mérföldkövek[@Kezdés]")&lt;=AE$3,AE$3&lt;=INDIRECT("Mérföldkövek[@Befejezés]"),NETWORKDAYS(AE$3,AE$3,0)), INDIRECT("Mérföldkövek[@[Humánerő]]"),0),"")</f>
        <v/>
      </c>
      <c r="AF80" s="69" t="str" cm="1">
        <f t="array" aca="1" ref="AF80" ca="1">IFERROR(IF(AND(INDIRECT("Mérföldkövek[@Kezdés]")&lt;=AF$3,AF$3&lt;=INDIRECT("Mérföldkövek[@Befejezés]"),NETWORKDAYS(AF$3,AF$3,0)), INDIRECT("Mérföldkövek[@[Humánerő]]"),0),"")</f>
        <v/>
      </c>
      <c r="AG80" s="69" t="str" cm="1">
        <f t="array" aca="1" ref="AG80" ca="1">IFERROR(IF(AND(INDIRECT("Mérföldkövek[@Kezdés]")&lt;=AG$3,AG$3&lt;=INDIRECT("Mérföldkövek[@Befejezés]"),NETWORKDAYS(AG$3,AG$3,0)), INDIRECT("Mérföldkövek[@[Humánerő]]"),0),"")</f>
        <v/>
      </c>
      <c r="AH80" s="69" t="str" cm="1">
        <f t="array" aca="1" ref="AH80" ca="1">IFERROR(IF(AND(INDIRECT("Mérföldkövek[@Kezdés]")&lt;=AH$3,AH$3&lt;=INDIRECT("Mérföldkövek[@Befejezés]"),NETWORKDAYS(AH$3,AH$3,0)), INDIRECT("Mérföldkövek[@[Humánerő]]"),0),"")</f>
        <v/>
      </c>
      <c r="AI80" s="69" t="str" cm="1">
        <f t="array" aca="1" ref="AI80" ca="1">IFERROR(IF(AND(INDIRECT("Mérföldkövek[@Kezdés]")&lt;=AI$3,AI$3&lt;=INDIRECT("Mérföldkövek[@Befejezés]"),NETWORKDAYS(AI$3,AI$3,0)), INDIRECT("Mérföldkövek[@[Humánerő]]"),0),"")</f>
        <v/>
      </c>
      <c r="AJ80" s="69" t="str" cm="1">
        <f t="array" aca="1" ref="AJ80" ca="1">IFERROR(IF(AND(INDIRECT("Mérföldkövek[@Kezdés]")&lt;=AJ$3,AJ$3&lt;=INDIRECT("Mérföldkövek[@Befejezés]"),NETWORKDAYS(AJ$3,AJ$3,0)), INDIRECT("Mérföldkövek[@[Humánerő]]"),0),"")</f>
        <v/>
      </c>
      <c r="AK80" s="69" t="str" cm="1">
        <f t="array" aca="1" ref="AK80" ca="1">IFERROR(IF(AND(INDIRECT("Mérföldkövek[@Kezdés]")&lt;=AK$3,AK$3&lt;=INDIRECT("Mérföldkövek[@Befejezés]"),NETWORKDAYS(AK$3,AK$3,0)), INDIRECT("Mérföldkövek[@[Humánerő]]"),0),"")</f>
        <v/>
      </c>
      <c r="AL80" s="69" t="str" cm="1">
        <f t="array" aca="1" ref="AL80" ca="1">IFERROR(IF(AND(INDIRECT("Mérföldkövek[@Kezdés]")&lt;=AL$3,AL$3&lt;=INDIRECT("Mérföldkövek[@Befejezés]"),NETWORKDAYS(AL$3,AL$3,0)), INDIRECT("Mérföldkövek[@[Humánerő]]"),0),"")</f>
        <v/>
      </c>
      <c r="AM80" s="69" t="str" cm="1">
        <f t="array" aca="1" ref="AM80" ca="1">IFERROR(IF(AND(INDIRECT("Mérföldkövek[@Kezdés]")&lt;=AM$3,AM$3&lt;=INDIRECT("Mérföldkövek[@Befejezés]"),NETWORKDAYS(AM$3,AM$3,0)), INDIRECT("Mérföldkövek[@[Humánerő]]"),0),"")</f>
        <v/>
      </c>
      <c r="AN80" s="69" t="str" cm="1">
        <f t="array" aca="1" ref="AN80" ca="1">IFERROR(IF(AND(INDIRECT("Mérföldkövek[@Kezdés]")&lt;=AN$3,AN$3&lt;=INDIRECT("Mérföldkövek[@Befejezés]"),NETWORKDAYS(AN$3,AN$3,0)), INDIRECT("Mérföldkövek[@[Humánerő]]"),0),"")</f>
        <v/>
      </c>
      <c r="AO80" s="69" t="str" cm="1">
        <f t="array" aca="1" ref="AO80" ca="1">IFERROR(IF(AND(INDIRECT("Mérföldkövek[@Kezdés]")&lt;=AO$3,AO$3&lt;=INDIRECT("Mérföldkövek[@Befejezés]"),NETWORKDAYS(AO$3,AO$3,0)), INDIRECT("Mérföldkövek[@[Humánerő]]"),0),"")</f>
        <v/>
      </c>
      <c r="AP80" s="69" t="str" cm="1">
        <f t="array" aca="1" ref="AP80" ca="1">IFERROR(IF(AND(INDIRECT("Mérföldkövek[@Kezdés]")&lt;=AP$3,AP$3&lt;=INDIRECT("Mérföldkövek[@Befejezés]"),NETWORKDAYS(AP$3,AP$3,0)), INDIRECT("Mérföldkövek[@[Humánerő]]"),0),"")</f>
        <v/>
      </c>
      <c r="AQ80" s="69" t="str" cm="1">
        <f t="array" aca="1" ref="AQ80" ca="1">IFERROR(IF(AND(INDIRECT("Mérföldkövek[@Kezdés]")&lt;=AQ$3,AQ$3&lt;=INDIRECT("Mérföldkövek[@Befejezés]"),NETWORKDAYS(AQ$3,AQ$3,0)), INDIRECT("Mérföldkövek[@[Humánerő]]"),0),"")</f>
        <v/>
      </c>
      <c r="AR80" s="69" t="str" cm="1">
        <f t="array" aca="1" ref="AR80" ca="1">IFERROR(IF(AND(INDIRECT("Mérföldkövek[@Kezdés]")&lt;=AR$3,AR$3&lt;=INDIRECT("Mérföldkövek[@Befejezés]"),NETWORKDAYS(AR$3,AR$3,0)), INDIRECT("Mérföldkövek[@[Humánerő]]"),0),"")</f>
        <v/>
      </c>
      <c r="AS80" s="69" t="str" cm="1">
        <f t="array" aca="1" ref="AS80" ca="1">IFERROR(IF(AND(INDIRECT("Mérföldkövek[@Kezdés]")&lt;=AS$3,AS$3&lt;=INDIRECT("Mérföldkövek[@Befejezés]"),NETWORKDAYS(AS$3,AS$3,0)), INDIRECT("Mérföldkövek[@[Humánerő]]"),0),"")</f>
        <v/>
      </c>
      <c r="AT80" s="69" t="str" cm="1">
        <f t="array" aca="1" ref="AT80" ca="1">IFERROR(IF(AND(INDIRECT("Mérföldkövek[@Kezdés]")&lt;=AT$3,AT$3&lt;=INDIRECT("Mérföldkövek[@Befejezés]"),NETWORKDAYS(AT$3,AT$3,0)), INDIRECT("Mérföldkövek[@[Humánerő]]"),0),"")</f>
        <v/>
      </c>
      <c r="AU80" s="69" t="str" cm="1">
        <f t="array" aca="1" ref="AU80" ca="1">IFERROR(IF(AND(INDIRECT("Mérföldkövek[@Kezdés]")&lt;=AU$3,AU$3&lt;=INDIRECT("Mérföldkövek[@Befejezés]"),NETWORKDAYS(AU$3,AU$3,0)), INDIRECT("Mérföldkövek[@[Humánerő]]"),0),"")</f>
        <v/>
      </c>
      <c r="AV80" s="69" t="str" cm="1">
        <f t="array" aca="1" ref="AV80" ca="1">IFERROR(IF(AND(INDIRECT("Mérföldkövek[@Kezdés]")&lt;=AV$3,AV$3&lt;=INDIRECT("Mérföldkövek[@Befejezés]"),NETWORKDAYS(AV$3,AV$3,0)), INDIRECT("Mérföldkövek[@[Humánerő]]"),0),"")</f>
        <v/>
      </c>
      <c r="AW80" s="69" t="str" cm="1">
        <f t="array" aca="1" ref="AW80" ca="1">IFERROR(IF(AND(INDIRECT("Mérföldkövek[@Kezdés]")&lt;=AW$3,AW$3&lt;=INDIRECT("Mérföldkövek[@Befejezés]"),NETWORKDAYS(AW$3,AW$3,0)), INDIRECT("Mérföldkövek[@[Humánerő]]"),0),"")</f>
        <v/>
      </c>
      <c r="AX80" s="69" t="str" cm="1">
        <f t="array" aca="1" ref="AX80" ca="1">IFERROR(IF(AND(INDIRECT("Mérföldkövek[@Kezdés]")&lt;=AX$3,AX$3&lt;=INDIRECT("Mérföldkövek[@Befejezés]"),NETWORKDAYS(AX$3,AX$3,0)), INDIRECT("Mérföldkövek[@[Humánerő]]"),0),"")</f>
        <v/>
      </c>
      <c r="AY80" s="69" t="str" cm="1">
        <f t="array" aca="1" ref="AY80" ca="1">IFERROR(IF(AND(INDIRECT("Mérföldkövek[@Kezdés]")&lt;=AY$3,AY$3&lt;=INDIRECT("Mérföldkövek[@Befejezés]"),NETWORKDAYS(AY$3,AY$3,0)), INDIRECT("Mérföldkövek[@[Humánerő]]"),0),"")</f>
        <v/>
      </c>
      <c r="AZ80" s="69" t="str" cm="1">
        <f t="array" aca="1" ref="AZ80" ca="1">IFERROR(IF(AND(INDIRECT("Mérföldkövek[@Kezdés]")&lt;=AZ$3,AZ$3&lt;=INDIRECT("Mérföldkövek[@Befejezés]"),NETWORKDAYS(AZ$3,AZ$3,0)), INDIRECT("Mérföldkövek[@[Humánerő]]"),0),"")</f>
        <v/>
      </c>
      <c r="BA80" s="69" t="str" cm="1">
        <f t="array" aca="1" ref="BA80" ca="1">IFERROR(IF(AND(INDIRECT("Mérföldkövek[@Kezdés]")&lt;=BA$3,BA$3&lt;=INDIRECT("Mérföldkövek[@Befejezés]"),NETWORKDAYS(BA$3,BA$3,0)), INDIRECT("Mérföldkövek[@[Humánerő]]"),0),"")</f>
        <v/>
      </c>
    </row>
    <row r="81" spans="1:53" x14ac:dyDescent="0.3">
      <c r="A81" s="78" t="str">
        <f>IFERROR(Mérföldkövek[[#This Row],[Feladat ID]],"")</f>
        <v>-</v>
      </c>
      <c r="B81" s="70" t="str">
        <f>IFERROR(Mérföldkövek[[#This Row],[Feladat leírás]],"")</f>
        <v/>
      </c>
      <c r="C81" s="71" t="str">
        <f ca="1">IFERROR(Mérföldkövek[[#This Row],[Kezdés]],"")</f>
        <v/>
      </c>
      <c r="D81" s="71" t="str">
        <f ca="1">IFERROR(Mérföldkövek[[#This Row],[Befejezés]],"")</f>
        <v/>
      </c>
      <c r="E81" s="70" t="str">
        <f>IFERROR(Mérföldkövek[[#This Row],[Kockázat]],"")</f>
        <v/>
      </c>
      <c r="F81" s="70" t="str">
        <f>IFERROR(Mérföldkövek[[#This Row],[Részleg 02]],"")</f>
        <v/>
      </c>
      <c r="G81" s="70" t="str">
        <f>IFERROR(Mérföldkövek[[#This Row],[Részleg 01]],"")</f>
        <v/>
      </c>
      <c r="H81" s="82" t="str">
        <f>IFERROR(Mérföldkövek[[#This Row],[Volumen]],"")</f>
        <v/>
      </c>
      <c r="I81" s="70" t="str">
        <f>IFERROR(Mérföldkövek[[#This Row],[Humánerő]],"")</f>
        <v/>
      </c>
      <c r="J81" s="80" t="str">
        <f>IFERROR(Mérföldkövek[[#This Row],[Egység idő]],"")</f>
        <v/>
      </c>
      <c r="K81" s="80">
        <f>IFERROR(Mérföldkövek[[#This Row],[Tervezett Munkaidő]],"")</f>
        <v>0</v>
      </c>
      <c r="L81" s="69" t="str" cm="1">
        <f t="array" aca="1" ref="L81" ca="1">IFERROR(IF(AND(INDIRECT("Mérföldkövek[@Kezdés]")&lt;=L$3,L$3&lt;=INDIRECT("Mérföldkövek[@Befejezés]"),NETWORKDAYS(L$3,L$3,0)), INDIRECT("Mérföldkövek[@[Humánerő]]"),0),"")</f>
        <v/>
      </c>
      <c r="M81" s="69" t="str" cm="1">
        <f t="array" aca="1" ref="M81" ca="1">IFERROR(IF(AND(INDIRECT("Mérföldkövek[@Kezdés]")&lt;=M$3,M$3&lt;=INDIRECT("Mérföldkövek[@Befejezés]"),NETWORKDAYS(M$3,M$3,0)), INDIRECT("Mérföldkövek[@[Humánerő]]"),0),"")</f>
        <v/>
      </c>
      <c r="N81" s="69" t="str" cm="1">
        <f t="array" aca="1" ref="N81" ca="1">IFERROR(IF(AND(INDIRECT("Mérföldkövek[@Kezdés]")&lt;=N$3,N$3&lt;=INDIRECT("Mérföldkövek[@Befejezés]"),NETWORKDAYS(N$3,N$3,0)), INDIRECT("Mérföldkövek[@[Humánerő]]"),0),"")</f>
        <v/>
      </c>
      <c r="O81" s="69" t="str" cm="1">
        <f t="array" aca="1" ref="O81" ca="1">IFERROR(IF(AND(INDIRECT("Mérföldkövek[@Kezdés]")&lt;=O$3,O$3&lt;=INDIRECT("Mérföldkövek[@Befejezés]"),NETWORKDAYS(O$3,O$3,0)), INDIRECT("Mérföldkövek[@[Humánerő]]"),0),"")</f>
        <v/>
      </c>
      <c r="P81" s="69" t="str" cm="1">
        <f t="array" aca="1" ref="P81" ca="1">IFERROR(IF(AND(INDIRECT("Mérföldkövek[@Kezdés]")&lt;=P$3,P$3&lt;=INDIRECT("Mérföldkövek[@Befejezés]"),NETWORKDAYS(P$3,P$3,0)), INDIRECT("Mérföldkövek[@[Humánerő]]"),0),"")</f>
        <v/>
      </c>
      <c r="Q81" s="69" t="str" cm="1">
        <f t="array" aca="1" ref="Q81" ca="1">IFERROR(IF(AND(INDIRECT("Mérföldkövek[@Kezdés]")&lt;=Q$3,Q$3&lt;=INDIRECT("Mérföldkövek[@Befejezés]"),NETWORKDAYS(Q$3,Q$3,0)), INDIRECT("Mérföldkövek[@[Humánerő]]"),0),"")</f>
        <v/>
      </c>
      <c r="R81" s="69" t="str" cm="1">
        <f t="array" aca="1" ref="R81" ca="1">IFERROR(IF(AND(INDIRECT("Mérföldkövek[@Kezdés]")&lt;=R$3,R$3&lt;=INDIRECT("Mérföldkövek[@Befejezés]"),NETWORKDAYS(R$3,R$3,0)), INDIRECT("Mérföldkövek[@[Humánerő]]"),0),"")</f>
        <v/>
      </c>
      <c r="S81" s="69" t="str" cm="1">
        <f t="array" aca="1" ref="S81" ca="1">IFERROR(IF(AND(INDIRECT("Mérföldkövek[@Kezdés]")&lt;=S$3,S$3&lt;=INDIRECT("Mérföldkövek[@Befejezés]"),NETWORKDAYS(S$3,S$3,0)), INDIRECT("Mérföldkövek[@[Humánerő]]"),0),"")</f>
        <v/>
      </c>
      <c r="T81" s="69" t="str" cm="1">
        <f t="array" aca="1" ref="T81" ca="1">IFERROR(IF(AND(INDIRECT("Mérföldkövek[@Kezdés]")&lt;=T$3,T$3&lt;=INDIRECT("Mérföldkövek[@Befejezés]"),NETWORKDAYS(T$3,T$3,0)), INDIRECT("Mérföldkövek[@[Humánerő]]"),0),"")</f>
        <v/>
      </c>
      <c r="U81" s="69" t="str" cm="1">
        <f t="array" aca="1" ref="U81" ca="1">IFERROR(IF(AND(INDIRECT("Mérföldkövek[@Kezdés]")&lt;=U$3,U$3&lt;=INDIRECT("Mérföldkövek[@Befejezés]"),NETWORKDAYS(U$3,U$3,0)), INDIRECT("Mérföldkövek[@[Humánerő]]"),0),"")</f>
        <v/>
      </c>
      <c r="V81" s="69" t="str" cm="1">
        <f t="array" aca="1" ref="V81" ca="1">IFERROR(IF(AND(INDIRECT("Mérföldkövek[@Kezdés]")&lt;=V$3,V$3&lt;=INDIRECT("Mérföldkövek[@Befejezés]"),NETWORKDAYS(V$3,V$3,0)), INDIRECT("Mérföldkövek[@[Humánerő]]"),0),"")</f>
        <v/>
      </c>
      <c r="W81" s="69" t="str" cm="1">
        <f t="array" aca="1" ref="W81" ca="1">IFERROR(IF(AND(INDIRECT("Mérföldkövek[@Kezdés]")&lt;=W$3,W$3&lt;=INDIRECT("Mérföldkövek[@Befejezés]"),NETWORKDAYS(W$3,W$3,0)), INDIRECT("Mérföldkövek[@[Humánerő]]"),0),"")</f>
        <v/>
      </c>
      <c r="X81" s="69" t="str" cm="1">
        <f t="array" aca="1" ref="X81" ca="1">IFERROR(IF(AND(INDIRECT("Mérföldkövek[@Kezdés]")&lt;=X$3,X$3&lt;=INDIRECT("Mérföldkövek[@Befejezés]"),NETWORKDAYS(X$3,X$3,0)), INDIRECT("Mérföldkövek[@[Humánerő]]"),0),"")</f>
        <v/>
      </c>
      <c r="Y81" s="69" t="str" cm="1">
        <f t="array" aca="1" ref="Y81" ca="1">IFERROR(IF(AND(INDIRECT("Mérföldkövek[@Kezdés]")&lt;=Y$3,Y$3&lt;=INDIRECT("Mérföldkövek[@Befejezés]"),NETWORKDAYS(Y$3,Y$3,0)), INDIRECT("Mérföldkövek[@[Humánerő]]"),0),"")</f>
        <v/>
      </c>
      <c r="Z81" s="69" t="str" cm="1">
        <f t="array" aca="1" ref="Z81" ca="1">IFERROR(IF(AND(INDIRECT("Mérföldkövek[@Kezdés]")&lt;=Z$3,Z$3&lt;=INDIRECT("Mérföldkövek[@Befejezés]"),NETWORKDAYS(Z$3,Z$3,0)), INDIRECT("Mérföldkövek[@[Humánerő]]"),0),"")</f>
        <v/>
      </c>
      <c r="AA81" s="69" t="str" cm="1">
        <f t="array" aca="1" ref="AA81" ca="1">IFERROR(IF(AND(INDIRECT("Mérföldkövek[@Kezdés]")&lt;=AA$3,AA$3&lt;=INDIRECT("Mérföldkövek[@Befejezés]"),NETWORKDAYS(AA$3,AA$3,0)), INDIRECT("Mérföldkövek[@[Humánerő]]"),0),"")</f>
        <v/>
      </c>
      <c r="AB81" s="69" t="str" cm="1">
        <f t="array" aca="1" ref="AB81" ca="1">IFERROR(IF(AND(INDIRECT("Mérföldkövek[@Kezdés]")&lt;=AB$3,AB$3&lt;=INDIRECT("Mérföldkövek[@Befejezés]"),NETWORKDAYS(AB$3,AB$3,0)), INDIRECT("Mérföldkövek[@[Humánerő]]"),0),"")</f>
        <v/>
      </c>
      <c r="AC81" s="69" t="str" cm="1">
        <f t="array" aca="1" ref="AC81" ca="1">IFERROR(IF(AND(INDIRECT("Mérföldkövek[@Kezdés]")&lt;=AC$3,AC$3&lt;=INDIRECT("Mérföldkövek[@Befejezés]"),NETWORKDAYS(AC$3,AC$3,0)), INDIRECT("Mérföldkövek[@[Humánerő]]"),0),"")</f>
        <v/>
      </c>
      <c r="AD81" s="69" t="str" cm="1">
        <f t="array" aca="1" ref="AD81" ca="1">IFERROR(IF(AND(INDIRECT("Mérföldkövek[@Kezdés]")&lt;=AD$3,AD$3&lt;=INDIRECT("Mérföldkövek[@Befejezés]"),NETWORKDAYS(AD$3,AD$3,0)), INDIRECT("Mérföldkövek[@[Humánerő]]"),0),"")</f>
        <v/>
      </c>
      <c r="AE81" s="69" t="str" cm="1">
        <f t="array" aca="1" ref="AE81" ca="1">IFERROR(IF(AND(INDIRECT("Mérföldkövek[@Kezdés]")&lt;=AE$3,AE$3&lt;=INDIRECT("Mérföldkövek[@Befejezés]"),NETWORKDAYS(AE$3,AE$3,0)), INDIRECT("Mérföldkövek[@[Humánerő]]"),0),"")</f>
        <v/>
      </c>
      <c r="AF81" s="69" t="str" cm="1">
        <f t="array" aca="1" ref="AF81" ca="1">IFERROR(IF(AND(INDIRECT("Mérföldkövek[@Kezdés]")&lt;=AF$3,AF$3&lt;=INDIRECT("Mérföldkövek[@Befejezés]"),NETWORKDAYS(AF$3,AF$3,0)), INDIRECT("Mérföldkövek[@[Humánerő]]"),0),"")</f>
        <v/>
      </c>
      <c r="AG81" s="69" t="str" cm="1">
        <f t="array" aca="1" ref="AG81" ca="1">IFERROR(IF(AND(INDIRECT("Mérföldkövek[@Kezdés]")&lt;=AG$3,AG$3&lt;=INDIRECT("Mérföldkövek[@Befejezés]"),NETWORKDAYS(AG$3,AG$3,0)), INDIRECT("Mérföldkövek[@[Humánerő]]"),0),"")</f>
        <v/>
      </c>
      <c r="AH81" s="69" t="str" cm="1">
        <f t="array" aca="1" ref="AH81" ca="1">IFERROR(IF(AND(INDIRECT("Mérföldkövek[@Kezdés]")&lt;=AH$3,AH$3&lt;=INDIRECT("Mérföldkövek[@Befejezés]"),NETWORKDAYS(AH$3,AH$3,0)), INDIRECT("Mérföldkövek[@[Humánerő]]"),0),"")</f>
        <v/>
      </c>
      <c r="AI81" s="69" t="str" cm="1">
        <f t="array" aca="1" ref="AI81" ca="1">IFERROR(IF(AND(INDIRECT("Mérföldkövek[@Kezdés]")&lt;=AI$3,AI$3&lt;=INDIRECT("Mérföldkövek[@Befejezés]"),NETWORKDAYS(AI$3,AI$3,0)), INDIRECT("Mérföldkövek[@[Humánerő]]"),0),"")</f>
        <v/>
      </c>
      <c r="AJ81" s="69" t="str" cm="1">
        <f t="array" aca="1" ref="AJ81" ca="1">IFERROR(IF(AND(INDIRECT("Mérföldkövek[@Kezdés]")&lt;=AJ$3,AJ$3&lt;=INDIRECT("Mérföldkövek[@Befejezés]"),NETWORKDAYS(AJ$3,AJ$3,0)), INDIRECT("Mérföldkövek[@[Humánerő]]"),0),"")</f>
        <v/>
      </c>
      <c r="AK81" s="69" t="str" cm="1">
        <f t="array" aca="1" ref="AK81" ca="1">IFERROR(IF(AND(INDIRECT("Mérföldkövek[@Kezdés]")&lt;=AK$3,AK$3&lt;=INDIRECT("Mérföldkövek[@Befejezés]"),NETWORKDAYS(AK$3,AK$3,0)), INDIRECT("Mérföldkövek[@[Humánerő]]"),0),"")</f>
        <v/>
      </c>
      <c r="AL81" s="69" t="str" cm="1">
        <f t="array" aca="1" ref="AL81" ca="1">IFERROR(IF(AND(INDIRECT("Mérföldkövek[@Kezdés]")&lt;=AL$3,AL$3&lt;=INDIRECT("Mérföldkövek[@Befejezés]"),NETWORKDAYS(AL$3,AL$3,0)), INDIRECT("Mérföldkövek[@[Humánerő]]"),0),"")</f>
        <v/>
      </c>
      <c r="AM81" s="69" t="str" cm="1">
        <f t="array" aca="1" ref="AM81" ca="1">IFERROR(IF(AND(INDIRECT("Mérföldkövek[@Kezdés]")&lt;=AM$3,AM$3&lt;=INDIRECT("Mérföldkövek[@Befejezés]"),NETWORKDAYS(AM$3,AM$3,0)), INDIRECT("Mérföldkövek[@[Humánerő]]"),0),"")</f>
        <v/>
      </c>
      <c r="AN81" s="69" t="str" cm="1">
        <f t="array" aca="1" ref="AN81" ca="1">IFERROR(IF(AND(INDIRECT("Mérföldkövek[@Kezdés]")&lt;=AN$3,AN$3&lt;=INDIRECT("Mérföldkövek[@Befejezés]"),NETWORKDAYS(AN$3,AN$3,0)), INDIRECT("Mérföldkövek[@[Humánerő]]"),0),"")</f>
        <v/>
      </c>
      <c r="AO81" s="69" t="str" cm="1">
        <f t="array" aca="1" ref="AO81" ca="1">IFERROR(IF(AND(INDIRECT("Mérföldkövek[@Kezdés]")&lt;=AO$3,AO$3&lt;=INDIRECT("Mérföldkövek[@Befejezés]"),NETWORKDAYS(AO$3,AO$3,0)), INDIRECT("Mérföldkövek[@[Humánerő]]"),0),"")</f>
        <v/>
      </c>
      <c r="AP81" s="69" t="str" cm="1">
        <f t="array" aca="1" ref="AP81" ca="1">IFERROR(IF(AND(INDIRECT("Mérföldkövek[@Kezdés]")&lt;=AP$3,AP$3&lt;=INDIRECT("Mérföldkövek[@Befejezés]"),NETWORKDAYS(AP$3,AP$3,0)), INDIRECT("Mérföldkövek[@[Humánerő]]"),0),"")</f>
        <v/>
      </c>
      <c r="AQ81" s="69" t="str" cm="1">
        <f t="array" aca="1" ref="AQ81" ca="1">IFERROR(IF(AND(INDIRECT("Mérföldkövek[@Kezdés]")&lt;=AQ$3,AQ$3&lt;=INDIRECT("Mérföldkövek[@Befejezés]"),NETWORKDAYS(AQ$3,AQ$3,0)), INDIRECT("Mérföldkövek[@[Humánerő]]"),0),"")</f>
        <v/>
      </c>
      <c r="AR81" s="69" t="str" cm="1">
        <f t="array" aca="1" ref="AR81" ca="1">IFERROR(IF(AND(INDIRECT("Mérföldkövek[@Kezdés]")&lt;=AR$3,AR$3&lt;=INDIRECT("Mérföldkövek[@Befejezés]"),NETWORKDAYS(AR$3,AR$3,0)), INDIRECT("Mérföldkövek[@[Humánerő]]"),0),"")</f>
        <v/>
      </c>
      <c r="AS81" s="69" t="str" cm="1">
        <f t="array" aca="1" ref="AS81" ca="1">IFERROR(IF(AND(INDIRECT("Mérföldkövek[@Kezdés]")&lt;=AS$3,AS$3&lt;=INDIRECT("Mérföldkövek[@Befejezés]"),NETWORKDAYS(AS$3,AS$3,0)), INDIRECT("Mérföldkövek[@[Humánerő]]"),0),"")</f>
        <v/>
      </c>
      <c r="AT81" s="69" t="str" cm="1">
        <f t="array" aca="1" ref="AT81" ca="1">IFERROR(IF(AND(INDIRECT("Mérföldkövek[@Kezdés]")&lt;=AT$3,AT$3&lt;=INDIRECT("Mérföldkövek[@Befejezés]"),NETWORKDAYS(AT$3,AT$3,0)), INDIRECT("Mérföldkövek[@[Humánerő]]"),0),"")</f>
        <v/>
      </c>
      <c r="AU81" s="69" t="str" cm="1">
        <f t="array" aca="1" ref="AU81" ca="1">IFERROR(IF(AND(INDIRECT("Mérföldkövek[@Kezdés]")&lt;=AU$3,AU$3&lt;=INDIRECT("Mérföldkövek[@Befejezés]"),NETWORKDAYS(AU$3,AU$3,0)), INDIRECT("Mérföldkövek[@[Humánerő]]"),0),"")</f>
        <v/>
      </c>
      <c r="AV81" s="69" t="str" cm="1">
        <f t="array" aca="1" ref="AV81" ca="1">IFERROR(IF(AND(INDIRECT("Mérföldkövek[@Kezdés]")&lt;=AV$3,AV$3&lt;=INDIRECT("Mérföldkövek[@Befejezés]"),NETWORKDAYS(AV$3,AV$3,0)), INDIRECT("Mérföldkövek[@[Humánerő]]"),0),"")</f>
        <v/>
      </c>
      <c r="AW81" s="69" t="str" cm="1">
        <f t="array" aca="1" ref="AW81" ca="1">IFERROR(IF(AND(INDIRECT("Mérföldkövek[@Kezdés]")&lt;=AW$3,AW$3&lt;=INDIRECT("Mérföldkövek[@Befejezés]"),NETWORKDAYS(AW$3,AW$3,0)), INDIRECT("Mérföldkövek[@[Humánerő]]"),0),"")</f>
        <v/>
      </c>
      <c r="AX81" s="69" t="str" cm="1">
        <f t="array" aca="1" ref="AX81" ca="1">IFERROR(IF(AND(INDIRECT("Mérföldkövek[@Kezdés]")&lt;=AX$3,AX$3&lt;=INDIRECT("Mérföldkövek[@Befejezés]"),NETWORKDAYS(AX$3,AX$3,0)), INDIRECT("Mérföldkövek[@[Humánerő]]"),0),"")</f>
        <v/>
      </c>
      <c r="AY81" s="69" t="str" cm="1">
        <f t="array" aca="1" ref="AY81" ca="1">IFERROR(IF(AND(INDIRECT("Mérföldkövek[@Kezdés]")&lt;=AY$3,AY$3&lt;=INDIRECT("Mérföldkövek[@Befejezés]"),NETWORKDAYS(AY$3,AY$3,0)), INDIRECT("Mérföldkövek[@[Humánerő]]"),0),"")</f>
        <v/>
      </c>
      <c r="AZ81" s="69" t="str" cm="1">
        <f t="array" aca="1" ref="AZ81" ca="1">IFERROR(IF(AND(INDIRECT("Mérföldkövek[@Kezdés]")&lt;=AZ$3,AZ$3&lt;=INDIRECT("Mérföldkövek[@Befejezés]"),NETWORKDAYS(AZ$3,AZ$3,0)), INDIRECT("Mérföldkövek[@[Humánerő]]"),0),"")</f>
        <v/>
      </c>
      <c r="BA81" s="69" t="str" cm="1">
        <f t="array" aca="1" ref="BA81" ca="1">IFERROR(IF(AND(INDIRECT("Mérföldkövek[@Kezdés]")&lt;=BA$3,BA$3&lt;=INDIRECT("Mérföldkövek[@Befejezés]"),NETWORKDAYS(BA$3,BA$3,0)), INDIRECT("Mérföldkövek[@[Humánerő]]"),0),"")</f>
        <v/>
      </c>
    </row>
    <row r="82" spans="1:53" x14ac:dyDescent="0.3">
      <c r="A82" s="78" t="str">
        <f>IFERROR(Mérföldkövek[[#This Row],[Feladat ID]],"")</f>
        <v>-</v>
      </c>
      <c r="B82" s="70" t="str">
        <f>IFERROR(Mérföldkövek[[#This Row],[Feladat leírás]],"")</f>
        <v/>
      </c>
      <c r="C82" s="71" t="str">
        <f ca="1">IFERROR(Mérföldkövek[[#This Row],[Kezdés]],"")</f>
        <v/>
      </c>
      <c r="D82" s="71" t="str">
        <f ca="1">IFERROR(Mérföldkövek[[#This Row],[Befejezés]],"")</f>
        <v/>
      </c>
      <c r="E82" s="70" t="str">
        <f>IFERROR(Mérföldkövek[[#This Row],[Kockázat]],"")</f>
        <v/>
      </c>
      <c r="F82" s="70" t="str">
        <f>IFERROR(Mérföldkövek[[#This Row],[Részleg 02]],"")</f>
        <v/>
      </c>
      <c r="G82" s="70" t="str">
        <f>IFERROR(Mérföldkövek[[#This Row],[Részleg 01]],"")</f>
        <v/>
      </c>
      <c r="H82" s="82" t="str">
        <f>IFERROR(Mérföldkövek[[#This Row],[Volumen]],"")</f>
        <v/>
      </c>
      <c r="I82" s="70" t="str">
        <f>IFERROR(Mérföldkövek[[#This Row],[Humánerő]],"")</f>
        <v/>
      </c>
      <c r="J82" s="80" t="str">
        <f>IFERROR(Mérföldkövek[[#This Row],[Egység idő]],"")</f>
        <v/>
      </c>
      <c r="K82" s="80">
        <f>IFERROR(Mérföldkövek[[#This Row],[Tervezett Munkaidő]],"")</f>
        <v>0</v>
      </c>
      <c r="L82" s="69" t="str" cm="1">
        <f t="array" aca="1" ref="L82" ca="1">IFERROR(IF(AND(INDIRECT("Mérföldkövek[@Kezdés]")&lt;=L$3,L$3&lt;=INDIRECT("Mérföldkövek[@Befejezés]"),NETWORKDAYS(L$3,L$3,0)), INDIRECT("Mérföldkövek[@[Humánerő]]"),0),"")</f>
        <v/>
      </c>
      <c r="M82" s="69" t="str" cm="1">
        <f t="array" aca="1" ref="M82" ca="1">IFERROR(IF(AND(INDIRECT("Mérföldkövek[@Kezdés]")&lt;=M$3,M$3&lt;=INDIRECT("Mérföldkövek[@Befejezés]"),NETWORKDAYS(M$3,M$3,0)), INDIRECT("Mérföldkövek[@[Humánerő]]"),0),"")</f>
        <v/>
      </c>
      <c r="N82" s="69" t="str" cm="1">
        <f t="array" aca="1" ref="N82" ca="1">IFERROR(IF(AND(INDIRECT("Mérföldkövek[@Kezdés]")&lt;=N$3,N$3&lt;=INDIRECT("Mérföldkövek[@Befejezés]"),NETWORKDAYS(N$3,N$3,0)), INDIRECT("Mérföldkövek[@[Humánerő]]"),0),"")</f>
        <v/>
      </c>
      <c r="O82" s="69" t="str" cm="1">
        <f t="array" aca="1" ref="O82" ca="1">IFERROR(IF(AND(INDIRECT("Mérföldkövek[@Kezdés]")&lt;=O$3,O$3&lt;=INDIRECT("Mérföldkövek[@Befejezés]"),NETWORKDAYS(O$3,O$3,0)), INDIRECT("Mérföldkövek[@[Humánerő]]"),0),"")</f>
        <v/>
      </c>
      <c r="P82" s="69" t="str" cm="1">
        <f t="array" aca="1" ref="P82" ca="1">IFERROR(IF(AND(INDIRECT("Mérföldkövek[@Kezdés]")&lt;=P$3,P$3&lt;=INDIRECT("Mérföldkövek[@Befejezés]"),NETWORKDAYS(P$3,P$3,0)), INDIRECT("Mérföldkövek[@[Humánerő]]"),0),"")</f>
        <v/>
      </c>
      <c r="Q82" s="69" t="str" cm="1">
        <f t="array" aca="1" ref="Q82" ca="1">IFERROR(IF(AND(INDIRECT("Mérföldkövek[@Kezdés]")&lt;=Q$3,Q$3&lt;=INDIRECT("Mérföldkövek[@Befejezés]"),NETWORKDAYS(Q$3,Q$3,0)), INDIRECT("Mérföldkövek[@[Humánerő]]"),0),"")</f>
        <v/>
      </c>
      <c r="R82" s="69" t="str" cm="1">
        <f t="array" aca="1" ref="R82" ca="1">IFERROR(IF(AND(INDIRECT("Mérföldkövek[@Kezdés]")&lt;=R$3,R$3&lt;=INDIRECT("Mérföldkövek[@Befejezés]"),NETWORKDAYS(R$3,R$3,0)), INDIRECT("Mérföldkövek[@[Humánerő]]"),0),"")</f>
        <v/>
      </c>
      <c r="S82" s="69" t="str" cm="1">
        <f t="array" aca="1" ref="S82" ca="1">IFERROR(IF(AND(INDIRECT("Mérföldkövek[@Kezdés]")&lt;=S$3,S$3&lt;=INDIRECT("Mérföldkövek[@Befejezés]"),NETWORKDAYS(S$3,S$3,0)), INDIRECT("Mérföldkövek[@[Humánerő]]"),0),"")</f>
        <v/>
      </c>
      <c r="T82" s="69" t="str" cm="1">
        <f t="array" aca="1" ref="T82" ca="1">IFERROR(IF(AND(INDIRECT("Mérföldkövek[@Kezdés]")&lt;=T$3,T$3&lt;=INDIRECT("Mérföldkövek[@Befejezés]"),NETWORKDAYS(T$3,T$3,0)), INDIRECT("Mérföldkövek[@[Humánerő]]"),0),"")</f>
        <v/>
      </c>
      <c r="U82" s="69" t="str" cm="1">
        <f t="array" aca="1" ref="U82" ca="1">IFERROR(IF(AND(INDIRECT("Mérföldkövek[@Kezdés]")&lt;=U$3,U$3&lt;=INDIRECT("Mérföldkövek[@Befejezés]"),NETWORKDAYS(U$3,U$3,0)), INDIRECT("Mérföldkövek[@[Humánerő]]"),0),"")</f>
        <v/>
      </c>
      <c r="V82" s="69" t="str" cm="1">
        <f t="array" aca="1" ref="V82" ca="1">IFERROR(IF(AND(INDIRECT("Mérföldkövek[@Kezdés]")&lt;=V$3,V$3&lt;=INDIRECT("Mérföldkövek[@Befejezés]"),NETWORKDAYS(V$3,V$3,0)), INDIRECT("Mérföldkövek[@[Humánerő]]"),0),"")</f>
        <v/>
      </c>
      <c r="W82" s="69" t="str" cm="1">
        <f t="array" aca="1" ref="W82" ca="1">IFERROR(IF(AND(INDIRECT("Mérföldkövek[@Kezdés]")&lt;=W$3,W$3&lt;=INDIRECT("Mérföldkövek[@Befejezés]"),NETWORKDAYS(W$3,W$3,0)), INDIRECT("Mérföldkövek[@[Humánerő]]"),0),"")</f>
        <v/>
      </c>
      <c r="X82" s="69" t="str" cm="1">
        <f t="array" aca="1" ref="X82" ca="1">IFERROR(IF(AND(INDIRECT("Mérföldkövek[@Kezdés]")&lt;=X$3,X$3&lt;=INDIRECT("Mérföldkövek[@Befejezés]"),NETWORKDAYS(X$3,X$3,0)), INDIRECT("Mérföldkövek[@[Humánerő]]"),0),"")</f>
        <v/>
      </c>
      <c r="Y82" s="69" t="str" cm="1">
        <f t="array" aca="1" ref="Y82" ca="1">IFERROR(IF(AND(INDIRECT("Mérföldkövek[@Kezdés]")&lt;=Y$3,Y$3&lt;=INDIRECT("Mérföldkövek[@Befejezés]"),NETWORKDAYS(Y$3,Y$3,0)), INDIRECT("Mérföldkövek[@[Humánerő]]"),0),"")</f>
        <v/>
      </c>
      <c r="Z82" s="69" t="str" cm="1">
        <f t="array" aca="1" ref="Z82" ca="1">IFERROR(IF(AND(INDIRECT("Mérföldkövek[@Kezdés]")&lt;=Z$3,Z$3&lt;=INDIRECT("Mérföldkövek[@Befejezés]"),NETWORKDAYS(Z$3,Z$3,0)), INDIRECT("Mérföldkövek[@[Humánerő]]"),0),"")</f>
        <v/>
      </c>
      <c r="AA82" s="69" t="str" cm="1">
        <f t="array" aca="1" ref="AA82" ca="1">IFERROR(IF(AND(INDIRECT("Mérföldkövek[@Kezdés]")&lt;=AA$3,AA$3&lt;=INDIRECT("Mérföldkövek[@Befejezés]"),NETWORKDAYS(AA$3,AA$3,0)), INDIRECT("Mérföldkövek[@[Humánerő]]"),0),"")</f>
        <v/>
      </c>
      <c r="AB82" s="69" t="str" cm="1">
        <f t="array" aca="1" ref="AB82" ca="1">IFERROR(IF(AND(INDIRECT("Mérföldkövek[@Kezdés]")&lt;=AB$3,AB$3&lt;=INDIRECT("Mérföldkövek[@Befejezés]"),NETWORKDAYS(AB$3,AB$3,0)), INDIRECT("Mérföldkövek[@[Humánerő]]"),0),"")</f>
        <v/>
      </c>
      <c r="AC82" s="69" t="str" cm="1">
        <f t="array" aca="1" ref="AC82" ca="1">IFERROR(IF(AND(INDIRECT("Mérföldkövek[@Kezdés]")&lt;=AC$3,AC$3&lt;=INDIRECT("Mérföldkövek[@Befejezés]"),NETWORKDAYS(AC$3,AC$3,0)), INDIRECT("Mérföldkövek[@[Humánerő]]"),0),"")</f>
        <v/>
      </c>
      <c r="AD82" s="69" t="str" cm="1">
        <f t="array" aca="1" ref="AD82" ca="1">IFERROR(IF(AND(INDIRECT("Mérföldkövek[@Kezdés]")&lt;=AD$3,AD$3&lt;=INDIRECT("Mérföldkövek[@Befejezés]"),NETWORKDAYS(AD$3,AD$3,0)), INDIRECT("Mérföldkövek[@[Humánerő]]"),0),"")</f>
        <v/>
      </c>
      <c r="AE82" s="69" t="str" cm="1">
        <f t="array" aca="1" ref="AE82" ca="1">IFERROR(IF(AND(INDIRECT("Mérföldkövek[@Kezdés]")&lt;=AE$3,AE$3&lt;=INDIRECT("Mérföldkövek[@Befejezés]"),NETWORKDAYS(AE$3,AE$3,0)), INDIRECT("Mérföldkövek[@[Humánerő]]"),0),"")</f>
        <v/>
      </c>
      <c r="AF82" s="69" t="str" cm="1">
        <f t="array" aca="1" ref="AF82" ca="1">IFERROR(IF(AND(INDIRECT("Mérföldkövek[@Kezdés]")&lt;=AF$3,AF$3&lt;=INDIRECT("Mérföldkövek[@Befejezés]"),NETWORKDAYS(AF$3,AF$3,0)), INDIRECT("Mérföldkövek[@[Humánerő]]"),0),"")</f>
        <v/>
      </c>
      <c r="AG82" s="69" t="str" cm="1">
        <f t="array" aca="1" ref="AG82" ca="1">IFERROR(IF(AND(INDIRECT("Mérföldkövek[@Kezdés]")&lt;=AG$3,AG$3&lt;=INDIRECT("Mérföldkövek[@Befejezés]"),NETWORKDAYS(AG$3,AG$3,0)), INDIRECT("Mérföldkövek[@[Humánerő]]"),0),"")</f>
        <v/>
      </c>
      <c r="AH82" s="69" t="str" cm="1">
        <f t="array" aca="1" ref="AH82" ca="1">IFERROR(IF(AND(INDIRECT("Mérföldkövek[@Kezdés]")&lt;=AH$3,AH$3&lt;=INDIRECT("Mérföldkövek[@Befejezés]"),NETWORKDAYS(AH$3,AH$3,0)), INDIRECT("Mérföldkövek[@[Humánerő]]"),0),"")</f>
        <v/>
      </c>
      <c r="AI82" s="69" t="str" cm="1">
        <f t="array" aca="1" ref="AI82" ca="1">IFERROR(IF(AND(INDIRECT("Mérföldkövek[@Kezdés]")&lt;=AI$3,AI$3&lt;=INDIRECT("Mérföldkövek[@Befejezés]"),NETWORKDAYS(AI$3,AI$3,0)), INDIRECT("Mérföldkövek[@[Humánerő]]"),0),"")</f>
        <v/>
      </c>
      <c r="AJ82" s="69" t="str" cm="1">
        <f t="array" aca="1" ref="AJ82" ca="1">IFERROR(IF(AND(INDIRECT("Mérföldkövek[@Kezdés]")&lt;=AJ$3,AJ$3&lt;=INDIRECT("Mérföldkövek[@Befejezés]"),NETWORKDAYS(AJ$3,AJ$3,0)), INDIRECT("Mérföldkövek[@[Humánerő]]"),0),"")</f>
        <v/>
      </c>
      <c r="AK82" s="69" t="str" cm="1">
        <f t="array" aca="1" ref="AK82" ca="1">IFERROR(IF(AND(INDIRECT("Mérföldkövek[@Kezdés]")&lt;=AK$3,AK$3&lt;=INDIRECT("Mérföldkövek[@Befejezés]"),NETWORKDAYS(AK$3,AK$3,0)), INDIRECT("Mérföldkövek[@[Humánerő]]"),0),"")</f>
        <v/>
      </c>
      <c r="AL82" s="69" t="str" cm="1">
        <f t="array" aca="1" ref="AL82" ca="1">IFERROR(IF(AND(INDIRECT("Mérföldkövek[@Kezdés]")&lt;=AL$3,AL$3&lt;=INDIRECT("Mérföldkövek[@Befejezés]"),NETWORKDAYS(AL$3,AL$3,0)), INDIRECT("Mérföldkövek[@[Humánerő]]"),0),"")</f>
        <v/>
      </c>
      <c r="AM82" s="69" t="str" cm="1">
        <f t="array" aca="1" ref="AM82" ca="1">IFERROR(IF(AND(INDIRECT("Mérföldkövek[@Kezdés]")&lt;=AM$3,AM$3&lt;=INDIRECT("Mérföldkövek[@Befejezés]"),NETWORKDAYS(AM$3,AM$3,0)), INDIRECT("Mérföldkövek[@[Humánerő]]"),0),"")</f>
        <v/>
      </c>
      <c r="AN82" s="69" t="str" cm="1">
        <f t="array" aca="1" ref="AN82" ca="1">IFERROR(IF(AND(INDIRECT("Mérföldkövek[@Kezdés]")&lt;=AN$3,AN$3&lt;=INDIRECT("Mérföldkövek[@Befejezés]"),NETWORKDAYS(AN$3,AN$3,0)), INDIRECT("Mérföldkövek[@[Humánerő]]"),0),"")</f>
        <v/>
      </c>
      <c r="AO82" s="69" t="str" cm="1">
        <f t="array" aca="1" ref="AO82" ca="1">IFERROR(IF(AND(INDIRECT("Mérföldkövek[@Kezdés]")&lt;=AO$3,AO$3&lt;=INDIRECT("Mérföldkövek[@Befejezés]"),NETWORKDAYS(AO$3,AO$3,0)), INDIRECT("Mérföldkövek[@[Humánerő]]"),0),"")</f>
        <v/>
      </c>
      <c r="AP82" s="69" t="str" cm="1">
        <f t="array" aca="1" ref="AP82" ca="1">IFERROR(IF(AND(INDIRECT("Mérföldkövek[@Kezdés]")&lt;=AP$3,AP$3&lt;=INDIRECT("Mérföldkövek[@Befejezés]"),NETWORKDAYS(AP$3,AP$3,0)), INDIRECT("Mérföldkövek[@[Humánerő]]"),0),"")</f>
        <v/>
      </c>
      <c r="AQ82" s="69" t="str" cm="1">
        <f t="array" aca="1" ref="AQ82" ca="1">IFERROR(IF(AND(INDIRECT("Mérföldkövek[@Kezdés]")&lt;=AQ$3,AQ$3&lt;=INDIRECT("Mérföldkövek[@Befejezés]"),NETWORKDAYS(AQ$3,AQ$3,0)), INDIRECT("Mérföldkövek[@[Humánerő]]"),0),"")</f>
        <v/>
      </c>
      <c r="AR82" s="69" t="str" cm="1">
        <f t="array" aca="1" ref="AR82" ca="1">IFERROR(IF(AND(INDIRECT("Mérföldkövek[@Kezdés]")&lt;=AR$3,AR$3&lt;=INDIRECT("Mérföldkövek[@Befejezés]"),NETWORKDAYS(AR$3,AR$3,0)), INDIRECT("Mérföldkövek[@[Humánerő]]"),0),"")</f>
        <v/>
      </c>
      <c r="AS82" s="69" t="str" cm="1">
        <f t="array" aca="1" ref="AS82" ca="1">IFERROR(IF(AND(INDIRECT("Mérföldkövek[@Kezdés]")&lt;=AS$3,AS$3&lt;=INDIRECT("Mérföldkövek[@Befejezés]"),NETWORKDAYS(AS$3,AS$3,0)), INDIRECT("Mérföldkövek[@[Humánerő]]"),0),"")</f>
        <v/>
      </c>
      <c r="AT82" s="69" t="str" cm="1">
        <f t="array" aca="1" ref="AT82" ca="1">IFERROR(IF(AND(INDIRECT("Mérföldkövek[@Kezdés]")&lt;=AT$3,AT$3&lt;=INDIRECT("Mérföldkövek[@Befejezés]"),NETWORKDAYS(AT$3,AT$3,0)), INDIRECT("Mérföldkövek[@[Humánerő]]"),0),"")</f>
        <v/>
      </c>
      <c r="AU82" s="69" t="str" cm="1">
        <f t="array" aca="1" ref="AU82" ca="1">IFERROR(IF(AND(INDIRECT("Mérföldkövek[@Kezdés]")&lt;=AU$3,AU$3&lt;=INDIRECT("Mérföldkövek[@Befejezés]"),NETWORKDAYS(AU$3,AU$3,0)), INDIRECT("Mérföldkövek[@[Humánerő]]"),0),"")</f>
        <v/>
      </c>
      <c r="AV82" s="69" t="str" cm="1">
        <f t="array" aca="1" ref="AV82" ca="1">IFERROR(IF(AND(INDIRECT("Mérföldkövek[@Kezdés]")&lt;=AV$3,AV$3&lt;=INDIRECT("Mérföldkövek[@Befejezés]"),NETWORKDAYS(AV$3,AV$3,0)), INDIRECT("Mérföldkövek[@[Humánerő]]"),0),"")</f>
        <v/>
      </c>
      <c r="AW82" s="69" t="str" cm="1">
        <f t="array" aca="1" ref="AW82" ca="1">IFERROR(IF(AND(INDIRECT("Mérföldkövek[@Kezdés]")&lt;=AW$3,AW$3&lt;=INDIRECT("Mérföldkövek[@Befejezés]"),NETWORKDAYS(AW$3,AW$3,0)), INDIRECT("Mérföldkövek[@[Humánerő]]"),0),"")</f>
        <v/>
      </c>
      <c r="AX82" s="69" t="str" cm="1">
        <f t="array" aca="1" ref="AX82" ca="1">IFERROR(IF(AND(INDIRECT("Mérföldkövek[@Kezdés]")&lt;=AX$3,AX$3&lt;=INDIRECT("Mérföldkövek[@Befejezés]"),NETWORKDAYS(AX$3,AX$3,0)), INDIRECT("Mérföldkövek[@[Humánerő]]"),0),"")</f>
        <v/>
      </c>
      <c r="AY82" s="69" t="str" cm="1">
        <f t="array" aca="1" ref="AY82" ca="1">IFERROR(IF(AND(INDIRECT("Mérföldkövek[@Kezdés]")&lt;=AY$3,AY$3&lt;=INDIRECT("Mérföldkövek[@Befejezés]"),NETWORKDAYS(AY$3,AY$3,0)), INDIRECT("Mérföldkövek[@[Humánerő]]"),0),"")</f>
        <v/>
      </c>
      <c r="AZ82" s="69" t="str" cm="1">
        <f t="array" aca="1" ref="AZ82" ca="1">IFERROR(IF(AND(INDIRECT("Mérföldkövek[@Kezdés]")&lt;=AZ$3,AZ$3&lt;=INDIRECT("Mérföldkövek[@Befejezés]"),NETWORKDAYS(AZ$3,AZ$3,0)), INDIRECT("Mérföldkövek[@[Humánerő]]"),0),"")</f>
        <v/>
      </c>
      <c r="BA82" s="69" t="str" cm="1">
        <f t="array" aca="1" ref="BA82" ca="1">IFERROR(IF(AND(INDIRECT("Mérföldkövek[@Kezdés]")&lt;=BA$3,BA$3&lt;=INDIRECT("Mérföldkövek[@Befejezés]"),NETWORKDAYS(BA$3,BA$3,0)), INDIRECT("Mérföldkövek[@[Humánerő]]"),0),"")</f>
        <v/>
      </c>
    </row>
    <row r="83" spans="1:53" x14ac:dyDescent="0.3">
      <c r="A83" s="78" t="str">
        <f>IFERROR(Mérföldkövek[[#This Row],[Feladat ID]],"")</f>
        <v>-</v>
      </c>
      <c r="B83" s="70" t="str">
        <f>IFERROR(Mérföldkövek[[#This Row],[Feladat leírás]],"")</f>
        <v/>
      </c>
      <c r="C83" s="71" t="str">
        <f ca="1">IFERROR(Mérföldkövek[[#This Row],[Kezdés]],"")</f>
        <v/>
      </c>
      <c r="D83" s="71" t="str">
        <f ca="1">IFERROR(Mérföldkövek[[#This Row],[Befejezés]],"")</f>
        <v/>
      </c>
      <c r="E83" s="70" t="str">
        <f>IFERROR(Mérföldkövek[[#This Row],[Kockázat]],"")</f>
        <v/>
      </c>
      <c r="F83" s="70" t="str">
        <f>IFERROR(Mérföldkövek[[#This Row],[Részleg 02]],"")</f>
        <v/>
      </c>
      <c r="G83" s="70" t="str">
        <f>IFERROR(Mérföldkövek[[#This Row],[Részleg 01]],"")</f>
        <v/>
      </c>
      <c r="H83" s="82" t="str">
        <f>IFERROR(Mérföldkövek[[#This Row],[Volumen]],"")</f>
        <v/>
      </c>
      <c r="I83" s="70" t="str">
        <f>IFERROR(Mérföldkövek[[#This Row],[Humánerő]],"")</f>
        <v/>
      </c>
      <c r="J83" s="80" t="str">
        <f>IFERROR(Mérföldkövek[[#This Row],[Egység idő]],"")</f>
        <v/>
      </c>
      <c r="K83" s="80">
        <f>IFERROR(Mérföldkövek[[#This Row],[Tervezett Munkaidő]],"")</f>
        <v>0</v>
      </c>
      <c r="L83" s="69" t="str" cm="1">
        <f t="array" aca="1" ref="L83" ca="1">IFERROR(IF(AND(INDIRECT("Mérföldkövek[@Kezdés]")&lt;=L$3,L$3&lt;=INDIRECT("Mérföldkövek[@Befejezés]"),NETWORKDAYS(L$3,L$3,0)), INDIRECT("Mérföldkövek[@[Humánerő]]"),0),"")</f>
        <v/>
      </c>
      <c r="M83" s="69" t="str" cm="1">
        <f t="array" aca="1" ref="M83" ca="1">IFERROR(IF(AND(INDIRECT("Mérföldkövek[@Kezdés]")&lt;=M$3,M$3&lt;=INDIRECT("Mérföldkövek[@Befejezés]"),NETWORKDAYS(M$3,M$3,0)), INDIRECT("Mérföldkövek[@[Humánerő]]"),0),"")</f>
        <v/>
      </c>
      <c r="N83" s="69" t="str" cm="1">
        <f t="array" aca="1" ref="N83" ca="1">IFERROR(IF(AND(INDIRECT("Mérföldkövek[@Kezdés]")&lt;=N$3,N$3&lt;=INDIRECT("Mérföldkövek[@Befejezés]"),NETWORKDAYS(N$3,N$3,0)), INDIRECT("Mérföldkövek[@[Humánerő]]"),0),"")</f>
        <v/>
      </c>
      <c r="O83" s="69" t="str" cm="1">
        <f t="array" aca="1" ref="O83" ca="1">IFERROR(IF(AND(INDIRECT("Mérföldkövek[@Kezdés]")&lt;=O$3,O$3&lt;=INDIRECT("Mérföldkövek[@Befejezés]"),NETWORKDAYS(O$3,O$3,0)), INDIRECT("Mérföldkövek[@[Humánerő]]"),0),"")</f>
        <v/>
      </c>
      <c r="P83" s="69" t="str" cm="1">
        <f t="array" aca="1" ref="P83" ca="1">IFERROR(IF(AND(INDIRECT("Mérföldkövek[@Kezdés]")&lt;=P$3,P$3&lt;=INDIRECT("Mérföldkövek[@Befejezés]"),NETWORKDAYS(P$3,P$3,0)), INDIRECT("Mérföldkövek[@[Humánerő]]"),0),"")</f>
        <v/>
      </c>
      <c r="Q83" s="69" t="str" cm="1">
        <f t="array" aca="1" ref="Q83" ca="1">IFERROR(IF(AND(INDIRECT("Mérföldkövek[@Kezdés]")&lt;=Q$3,Q$3&lt;=INDIRECT("Mérföldkövek[@Befejezés]"),NETWORKDAYS(Q$3,Q$3,0)), INDIRECT("Mérföldkövek[@[Humánerő]]"),0),"")</f>
        <v/>
      </c>
      <c r="R83" s="69" t="str" cm="1">
        <f t="array" aca="1" ref="R83" ca="1">IFERROR(IF(AND(INDIRECT("Mérföldkövek[@Kezdés]")&lt;=R$3,R$3&lt;=INDIRECT("Mérföldkövek[@Befejezés]"),NETWORKDAYS(R$3,R$3,0)), INDIRECT("Mérföldkövek[@[Humánerő]]"),0),"")</f>
        <v/>
      </c>
      <c r="S83" s="69" t="str" cm="1">
        <f t="array" aca="1" ref="S83" ca="1">IFERROR(IF(AND(INDIRECT("Mérföldkövek[@Kezdés]")&lt;=S$3,S$3&lt;=INDIRECT("Mérföldkövek[@Befejezés]"),NETWORKDAYS(S$3,S$3,0)), INDIRECT("Mérföldkövek[@[Humánerő]]"),0),"")</f>
        <v/>
      </c>
      <c r="T83" s="69" t="str" cm="1">
        <f t="array" aca="1" ref="T83" ca="1">IFERROR(IF(AND(INDIRECT("Mérföldkövek[@Kezdés]")&lt;=T$3,T$3&lt;=INDIRECT("Mérföldkövek[@Befejezés]"),NETWORKDAYS(T$3,T$3,0)), INDIRECT("Mérföldkövek[@[Humánerő]]"),0),"")</f>
        <v/>
      </c>
      <c r="U83" s="69" t="str" cm="1">
        <f t="array" aca="1" ref="U83" ca="1">IFERROR(IF(AND(INDIRECT("Mérföldkövek[@Kezdés]")&lt;=U$3,U$3&lt;=INDIRECT("Mérföldkövek[@Befejezés]"),NETWORKDAYS(U$3,U$3,0)), INDIRECT("Mérföldkövek[@[Humánerő]]"),0),"")</f>
        <v/>
      </c>
      <c r="V83" s="69" t="str" cm="1">
        <f t="array" aca="1" ref="V83" ca="1">IFERROR(IF(AND(INDIRECT("Mérföldkövek[@Kezdés]")&lt;=V$3,V$3&lt;=INDIRECT("Mérföldkövek[@Befejezés]"),NETWORKDAYS(V$3,V$3,0)), INDIRECT("Mérföldkövek[@[Humánerő]]"),0),"")</f>
        <v/>
      </c>
      <c r="W83" s="69" t="str" cm="1">
        <f t="array" aca="1" ref="W83" ca="1">IFERROR(IF(AND(INDIRECT("Mérföldkövek[@Kezdés]")&lt;=W$3,W$3&lt;=INDIRECT("Mérföldkövek[@Befejezés]"),NETWORKDAYS(W$3,W$3,0)), INDIRECT("Mérföldkövek[@[Humánerő]]"),0),"")</f>
        <v/>
      </c>
      <c r="X83" s="69" t="str" cm="1">
        <f t="array" aca="1" ref="X83" ca="1">IFERROR(IF(AND(INDIRECT("Mérföldkövek[@Kezdés]")&lt;=X$3,X$3&lt;=INDIRECT("Mérföldkövek[@Befejezés]"),NETWORKDAYS(X$3,X$3,0)), INDIRECT("Mérföldkövek[@[Humánerő]]"),0),"")</f>
        <v/>
      </c>
      <c r="Y83" s="69" t="str" cm="1">
        <f t="array" aca="1" ref="Y83" ca="1">IFERROR(IF(AND(INDIRECT("Mérföldkövek[@Kezdés]")&lt;=Y$3,Y$3&lt;=INDIRECT("Mérföldkövek[@Befejezés]"),NETWORKDAYS(Y$3,Y$3,0)), INDIRECT("Mérföldkövek[@[Humánerő]]"),0),"")</f>
        <v/>
      </c>
      <c r="Z83" s="69" t="str" cm="1">
        <f t="array" aca="1" ref="Z83" ca="1">IFERROR(IF(AND(INDIRECT("Mérföldkövek[@Kezdés]")&lt;=Z$3,Z$3&lt;=INDIRECT("Mérföldkövek[@Befejezés]"),NETWORKDAYS(Z$3,Z$3,0)), INDIRECT("Mérföldkövek[@[Humánerő]]"),0),"")</f>
        <v/>
      </c>
      <c r="AA83" s="69" t="str" cm="1">
        <f t="array" aca="1" ref="AA83" ca="1">IFERROR(IF(AND(INDIRECT("Mérföldkövek[@Kezdés]")&lt;=AA$3,AA$3&lt;=INDIRECT("Mérföldkövek[@Befejezés]"),NETWORKDAYS(AA$3,AA$3,0)), INDIRECT("Mérföldkövek[@[Humánerő]]"),0),"")</f>
        <v/>
      </c>
      <c r="AB83" s="69" t="str" cm="1">
        <f t="array" aca="1" ref="AB83" ca="1">IFERROR(IF(AND(INDIRECT("Mérföldkövek[@Kezdés]")&lt;=AB$3,AB$3&lt;=INDIRECT("Mérföldkövek[@Befejezés]"),NETWORKDAYS(AB$3,AB$3,0)), INDIRECT("Mérföldkövek[@[Humánerő]]"),0),"")</f>
        <v/>
      </c>
      <c r="AC83" s="69" t="str" cm="1">
        <f t="array" aca="1" ref="AC83" ca="1">IFERROR(IF(AND(INDIRECT("Mérföldkövek[@Kezdés]")&lt;=AC$3,AC$3&lt;=INDIRECT("Mérföldkövek[@Befejezés]"),NETWORKDAYS(AC$3,AC$3,0)), INDIRECT("Mérföldkövek[@[Humánerő]]"),0),"")</f>
        <v/>
      </c>
      <c r="AD83" s="69" t="str" cm="1">
        <f t="array" aca="1" ref="AD83" ca="1">IFERROR(IF(AND(INDIRECT("Mérföldkövek[@Kezdés]")&lt;=AD$3,AD$3&lt;=INDIRECT("Mérföldkövek[@Befejezés]"),NETWORKDAYS(AD$3,AD$3,0)), INDIRECT("Mérföldkövek[@[Humánerő]]"),0),"")</f>
        <v/>
      </c>
      <c r="AE83" s="69" t="str" cm="1">
        <f t="array" aca="1" ref="AE83" ca="1">IFERROR(IF(AND(INDIRECT("Mérföldkövek[@Kezdés]")&lt;=AE$3,AE$3&lt;=INDIRECT("Mérföldkövek[@Befejezés]"),NETWORKDAYS(AE$3,AE$3,0)), INDIRECT("Mérföldkövek[@[Humánerő]]"),0),"")</f>
        <v/>
      </c>
      <c r="AF83" s="69" t="str" cm="1">
        <f t="array" aca="1" ref="AF83" ca="1">IFERROR(IF(AND(INDIRECT("Mérföldkövek[@Kezdés]")&lt;=AF$3,AF$3&lt;=INDIRECT("Mérföldkövek[@Befejezés]"),NETWORKDAYS(AF$3,AF$3,0)), INDIRECT("Mérföldkövek[@[Humánerő]]"),0),"")</f>
        <v/>
      </c>
      <c r="AG83" s="69" t="str" cm="1">
        <f t="array" aca="1" ref="AG83" ca="1">IFERROR(IF(AND(INDIRECT("Mérföldkövek[@Kezdés]")&lt;=AG$3,AG$3&lt;=INDIRECT("Mérföldkövek[@Befejezés]"),NETWORKDAYS(AG$3,AG$3,0)), INDIRECT("Mérföldkövek[@[Humánerő]]"),0),"")</f>
        <v/>
      </c>
      <c r="AH83" s="69" t="str" cm="1">
        <f t="array" aca="1" ref="AH83" ca="1">IFERROR(IF(AND(INDIRECT("Mérföldkövek[@Kezdés]")&lt;=AH$3,AH$3&lt;=INDIRECT("Mérföldkövek[@Befejezés]"),NETWORKDAYS(AH$3,AH$3,0)), INDIRECT("Mérföldkövek[@[Humánerő]]"),0),"")</f>
        <v/>
      </c>
      <c r="AI83" s="69" t="str" cm="1">
        <f t="array" aca="1" ref="AI83" ca="1">IFERROR(IF(AND(INDIRECT("Mérföldkövek[@Kezdés]")&lt;=AI$3,AI$3&lt;=INDIRECT("Mérföldkövek[@Befejezés]"),NETWORKDAYS(AI$3,AI$3,0)), INDIRECT("Mérföldkövek[@[Humánerő]]"),0),"")</f>
        <v/>
      </c>
      <c r="AJ83" s="69" t="str" cm="1">
        <f t="array" aca="1" ref="AJ83" ca="1">IFERROR(IF(AND(INDIRECT("Mérföldkövek[@Kezdés]")&lt;=AJ$3,AJ$3&lt;=INDIRECT("Mérföldkövek[@Befejezés]"),NETWORKDAYS(AJ$3,AJ$3,0)), INDIRECT("Mérföldkövek[@[Humánerő]]"),0),"")</f>
        <v/>
      </c>
      <c r="AK83" s="69" t="str" cm="1">
        <f t="array" aca="1" ref="AK83" ca="1">IFERROR(IF(AND(INDIRECT("Mérföldkövek[@Kezdés]")&lt;=AK$3,AK$3&lt;=INDIRECT("Mérföldkövek[@Befejezés]"),NETWORKDAYS(AK$3,AK$3,0)), INDIRECT("Mérföldkövek[@[Humánerő]]"),0),"")</f>
        <v/>
      </c>
      <c r="AL83" s="69" t="str" cm="1">
        <f t="array" aca="1" ref="AL83" ca="1">IFERROR(IF(AND(INDIRECT("Mérföldkövek[@Kezdés]")&lt;=AL$3,AL$3&lt;=INDIRECT("Mérföldkövek[@Befejezés]"),NETWORKDAYS(AL$3,AL$3,0)), INDIRECT("Mérföldkövek[@[Humánerő]]"),0),"")</f>
        <v/>
      </c>
      <c r="AM83" s="69" t="str" cm="1">
        <f t="array" aca="1" ref="AM83" ca="1">IFERROR(IF(AND(INDIRECT("Mérföldkövek[@Kezdés]")&lt;=AM$3,AM$3&lt;=INDIRECT("Mérföldkövek[@Befejezés]"),NETWORKDAYS(AM$3,AM$3,0)), INDIRECT("Mérföldkövek[@[Humánerő]]"),0),"")</f>
        <v/>
      </c>
      <c r="AN83" s="69" t="str" cm="1">
        <f t="array" aca="1" ref="AN83" ca="1">IFERROR(IF(AND(INDIRECT("Mérföldkövek[@Kezdés]")&lt;=AN$3,AN$3&lt;=INDIRECT("Mérföldkövek[@Befejezés]"),NETWORKDAYS(AN$3,AN$3,0)), INDIRECT("Mérföldkövek[@[Humánerő]]"),0),"")</f>
        <v/>
      </c>
      <c r="AO83" s="69" t="str" cm="1">
        <f t="array" aca="1" ref="AO83" ca="1">IFERROR(IF(AND(INDIRECT("Mérföldkövek[@Kezdés]")&lt;=AO$3,AO$3&lt;=INDIRECT("Mérföldkövek[@Befejezés]"),NETWORKDAYS(AO$3,AO$3,0)), INDIRECT("Mérföldkövek[@[Humánerő]]"),0),"")</f>
        <v/>
      </c>
      <c r="AP83" s="69" t="str" cm="1">
        <f t="array" aca="1" ref="AP83" ca="1">IFERROR(IF(AND(INDIRECT("Mérföldkövek[@Kezdés]")&lt;=AP$3,AP$3&lt;=INDIRECT("Mérföldkövek[@Befejezés]"),NETWORKDAYS(AP$3,AP$3,0)), INDIRECT("Mérföldkövek[@[Humánerő]]"),0),"")</f>
        <v/>
      </c>
      <c r="AQ83" s="69" t="str" cm="1">
        <f t="array" aca="1" ref="AQ83" ca="1">IFERROR(IF(AND(INDIRECT("Mérföldkövek[@Kezdés]")&lt;=AQ$3,AQ$3&lt;=INDIRECT("Mérföldkövek[@Befejezés]"),NETWORKDAYS(AQ$3,AQ$3,0)), INDIRECT("Mérföldkövek[@[Humánerő]]"),0),"")</f>
        <v/>
      </c>
      <c r="AR83" s="69" t="str" cm="1">
        <f t="array" aca="1" ref="AR83" ca="1">IFERROR(IF(AND(INDIRECT("Mérföldkövek[@Kezdés]")&lt;=AR$3,AR$3&lt;=INDIRECT("Mérföldkövek[@Befejezés]"),NETWORKDAYS(AR$3,AR$3,0)), INDIRECT("Mérföldkövek[@[Humánerő]]"),0),"")</f>
        <v/>
      </c>
      <c r="AS83" s="69" t="str" cm="1">
        <f t="array" aca="1" ref="AS83" ca="1">IFERROR(IF(AND(INDIRECT("Mérföldkövek[@Kezdés]")&lt;=AS$3,AS$3&lt;=INDIRECT("Mérföldkövek[@Befejezés]"),NETWORKDAYS(AS$3,AS$3,0)), INDIRECT("Mérföldkövek[@[Humánerő]]"),0),"")</f>
        <v/>
      </c>
      <c r="AT83" s="69" t="str" cm="1">
        <f t="array" aca="1" ref="AT83" ca="1">IFERROR(IF(AND(INDIRECT("Mérföldkövek[@Kezdés]")&lt;=AT$3,AT$3&lt;=INDIRECT("Mérföldkövek[@Befejezés]"),NETWORKDAYS(AT$3,AT$3,0)), INDIRECT("Mérföldkövek[@[Humánerő]]"),0),"")</f>
        <v/>
      </c>
      <c r="AU83" s="69" t="str" cm="1">
        <f t="array" aca="1" ref="AU83" ca="1">IFERROR(IF(AND(INDIRECT("Mérföldkövek[@Kezdés]")&lt;=AU$3,AU$3&lt;=INDIRECT("Mérföldkövek[@Befejezés]"),NETWORKDAYS(AU$3,AU$3,0)), INDIRECT("Mérföldkövek[@[Humánerő]]"),0),"")</f>
        <v/>
      </c>
      <c r="AV83" s="69" t="str" cm="1">
        <f t="array" aca="1" ref="AV83" ca="1">IFERROR(IF(AND(INDIRECT("Mérföldkövek[@Kezdés]")&lt;=AV$3,AV$3&lt;=INDIRECT("Mérföldkövek[@Befejezés]"),NETWORKDAYS(AV$3,AV$3,0)), INDIRECT("Mérföldkövek[@[Humánerő]]"),0),"")</f>
        <v/>
      </c>
      <c r="AW83" s="69" t="str" cm="1">
        <f t="array" aca="1" ref="AW83" ca="1">IFERROR(IF(AND(INDIRECT("Mérföldkövek[@Kezdés]")&lt;=AW$3,AW$3&lt;=INDIRECT("Mérföldkövek[@Befejezés]"),NETWORKDAYS(AW$3,AW$3,0)), INDIRECT("Mérföldkövek[@[Humánerő]]"),0),"")</f>
        <v/>
      </c>
      <c r="AX83" s="69" t="str" cm="1">
        <f t="array" aca="1" ref="AX83" ca="1">IFERROR(IF(AND(INDIRECT("Mérföldkövek[@Kezdés]")&lt;=AX$3,AX$3&lt;=INDIRECT("Mérföldkövek[@Befejezés]"),NETWORKDAYS(AX$3,AX$3,0)), INDIRECT("Mérföldkövek[@[Humánerő]]"),0),"")</f>
        <v/>
      </c>
      <c r="AY83" s="69" t="str" cm="1">
        <f t="array" aca="1" ref="AY83" ca="1">IFERROR(IF(AND(INDIRECT("Mérföldkövek[@Kezdés]")&lt;=AY$3,AY$3&lt;=INDIRECT("Mérföldkövek[@Befejezés]"),NETWORKDAYS(AY$3,AY$3,0)), INDIRECT("Mérföldkövek[@[Humánerő]]"),0),"")</f>
        <v/>
      </c>
      <c r="AZ83" s="69" t="str" cm="1">
        <f t="array" aca="1" ref="AZ83" ca="1">IFERROR(IF(AND(INDIRECT("Mérföldkövek[@Kezdés]")&lt;=AZ$3,AZ$3&lt;=INDIRECT("Mérföldkövek[@Befejezés]"),NETWORKDAYS(AZ$3,AZ$3,0)), INDIRECT("Mérföldkövek[@[Humánerő]]"),0),"")</f>
        <v/>
      </c>
      <c r="BA83" s="69" t="str" cm="1">
        <f t="array" aca="1" ref="BA83" ca="1">IFERROR(IF(AND(INDIRECT("Mérföldkövek[@Kezdés]")&lt;=BA$3,BA$3&lt;=INDIRECT("Mérföldkövek[@Befejezés]"),NETWORKDAYS(BA$3,BA$3,0)), INDIRECT("Mérföldkövek[@[Humánerő]]"),0),"")</f>
        <v/>
      </c>
    </row>
    <row r="84" spans="1:53" x14ac:dyDescent="0.3">
      <c r="A84" s="78" t="str">
        <f>IFERROR(Mérföldkövek[[#This Row],[Feladat ID]],"")</f>
        <v>-</v>
      </c>
      <c r="B84" s="70" t="str">
        <f>IFERROR(Mérföldkövek[[#This Row],[Feladat leírás]],"")</f>
        <v/>
      </c>
      <c r="C84" s="71" t="str">
        <f ca="1">IFERROR(Mérföldkövek[[#This Row],[Kezdés]],"")</f>
        <v/>
      </c>
      <c r="D84" s="71" t="str">
        <f ca="1">IFERROR(Mérföldkövek[[#This Row],[Befejezés]],"")</f>
        <v/>
      </c>
      <c r="E84" s="70" t="str">
        <f>IFERROR(Mérföldkövek[[#This Row],[Kockázat]],"")</f>
        <v/>
      </c>
      <c r="F84" s="70" t="str">
        <f>IFERROR(Mérföldkövek[[#This Row],[Részleg 02]],"")</f>
        <v/>
      </c>
      <c r="G84" s="70" t="str">
        <f>IFERROR(Mérföldkövek[[#This Row],[Részleg 01]],"")</f>
        <v/>
      </c>
      <c r="H84" s="82" t="str">
        <f>IFERROR(Mérföldkövek[[#This Row],[Volumen]],"")</f>
        <v/>
      </c>
      <c r="I84" s="70" t="str">
        <f>IFERROR(Mérföldkövek[[#This Row],[Humánerő]],"")</f>
        <v/>
      </c>
      <c r="J84" s="80" t="str">
        <f>IFERROR(Mérföldkövek[[#This Row],[Egység idő]],"")</f>
        <v/>
      </c>
      <c r="K84" s="80">
        <f>IFERROR(Mérföldkövek[[#This Row],[Tervezett Munkaidő]],"")</f>
        <v>0</v>
      </c>
      <c r="L84" s="69" t="str" cm="1">
        <f t="array" aca="1" ref="L84" ca="1">IFERROR(IF(AND(INDIRECT("Mérföldkövek[@Kezdés]")&lt;=L$3,L$3&lt;=INDIRECT("Mérföldkövek[@Befejezés]"),NETWORKDAYS(L$3,L$3,0)), INDIRECT("Mérföldkövek[@[Humánerő]]"),0),"")</f>
        <v/>
      </c>
      <c r="M84" s="69" t="str" cm="1">
        <f t="array" aca="1" ref="M84" ca="1">IFERROR(IF(AND(INDIRECT("Mérföldkövek[@Kezdés]")&lt;=M$3,M$3&lt;=INDIRECT("Mérföldkövek[@Befejezés]"),NETWORKDAYS(M$3,M$3,0)), INDIRECT("Mérföldkövek[@[Humánerő]]"),0),"")</f>
        <v/>
      </c>
      <c r="N84" s="69" t="str" cm="1">
        <f t="array" aca="1" ref="N84" ca="1">IFERROR(IF(AND(INDIRECT("Mérföldkövek[@Kezdés]")&lt;=N$3,N$3&lt;=INDIRECT("Mérföldkövek[@Befejezés]"),NETWORKDAYS(N$3,N$3,0)), INDIRECT("Mérföldkövek[@[Humánerő]]"),0),"")</f>
        <v/>
      </c>
      <c r="O84" s="69" t="str" cm="1">
        <f t="array" aca="1" ref="O84" ca="1">IFERROR(IF(AND(INDIRECT("Mérföldkövek[@Kezdés]")&lt;=O$3,O$3&lt;=INDIRECT("Mérföldkövek[@Befejezés]"),NETWORKDAYS(O$3,O$3,0)), INDIRECT("Mérföldkövek[@[Humánerő]]"),0),"")</f>
        <v/>
      </c>
      <c r="P84" s="69" t="str" cm="1">
        <f t="array" aca="1" ref="P84" ca="1">IFERROR(IF(AND(INDIRECT("Mérföldkövek[@Kezdés]")&lt;=P$3,P$3&lt;=INDIRECT("Mérföldkövek[@Befejezés]"),NETWORKDAYS(P$3,P$3,0)), INDIRECT("Mérföldkövek[@[Humánerő]]"),0),"")</f>
        <v/>
      </c>
      <c r="Q84" s="69" t="str" cm="1">
        <f t="array" aca="1" ref="Q84" ca="1">IFERROR(IF(AND(INDIRECT("Mérföldkövek[@Kezdés]")&lt;=Q$3,Q$3&lt;=INDIRECT("Mérföldkövek[@Befejezés]"),NETWORKDAYS(Q$3,Q$3,0)), INDIRECT("Mérföldkövek[@[Humánerő]]"),0),"")</f>
        <v/>
      </c>
      <c r="R84" s="69" t="str" cm="1">
        <f t="array" aca="1" ref="R84" ca="1">IFERROR(IF(AND(INDIRECT("Mérföldkövek[@Kezdés]")&lt;=R$3,R$3&lt;=INDIRECT("Mérföldkövek[@Befejezés]"),NETWORKDAYS(R$3,R$3,0)), INDIRECT("Mérföldkövek[@[Humánerő]]"),0),"")</f>
        <v/>
      </c>
      <c r="S84" s="69" t="str" cm="1">
        <f t="array" aca="1" ref="S84" ca="1">IFERROR(IF(AND(INDIRECT("Mérföldkövek[@Kezdés]")&lt;=S$3,S$3&lt;=INDIRECT("Mérföldkövek[@Befejezés]"),NETWORKDAYS(S$3,S$3,0)), INDIRECT("Mérföldkövek[@[Humánerő]]"),0),"")</f>
        <v/>
      </c>
      <c r="T84" s="69" t="str" cm="1">
        <f t="array" aca="1" ref="T84" ca="1">IFERROR(IF(AND(INDIRECT("Mérföldkövek[@Kezdés]")&lt;=T$3,T$3&lt;=INDIRECT("Mérföldkövek[@Befejezés]"),NETWORKDAYS(T$3,T$3,0)), INDIRECT("Mérföldkövek[@[Humánerő]]"),0),"")</f>
        <v/>
      </c>
      <c r="U84" s="69" t="str" cm="1">
        <f t="array" aca="1" ref="U84" ca="1">IFERROR(IF(AND(INDIRECT("Mérföldkövek[@Kezdés]")&lt;=U$3,U$3&lt;=INDIRECT("Mérföldkövek[@Befejezés]"),NETWORKDAYS(U$3,U$3,0)), INDIRECT("Mérföldkövek[@[Humánerő]]"),0),"")</f>
        <v/>
      </c>
      <c r="V84" s="69" t="str" cm="1">
        <f t="array" aca="1" ref="V84" ca="1">IFERROR(IF(AND(INDIRECT("Mérföldkövek[@Kezdés]")&lt;=V$3,V$3&lt;=INDIRECT("Mérföldkövek[@Befejezés]"),NETWORKDAYS(V$3,V$3,0)), INDIRECT("Mérföldkövek[@[Humánerő]]"),0),"")</f>
        <v/>
      </c>
      <c r="W84" s="69" t="str" cm="1">
        <f t="array" aca="1" ref="W84" ca="1">IFERROR(IF(AND(INDIRECT("Mérföldkövek[@Kezdés]")&lt;=W$3,W$3&lt;=INDIRECT("Mérföldkövek[@Befejezés]"),NETWORKDAYS(W$3,W$3,0)), INDIRECT("Mérföldkövek[@[Humánerő]]"),0),"")</f>
        <v/>
      </c>
      <c r="X84" s="69" t="str" cm="1">
        <f t="array" aca="1" ref="X84" ca="1">IFERROR(IF(AND(INDIRECT("Mérföldkövek[@Kezdés]")&lt;=X$3,X$3&lt;=INDIRECT("Mérföldkövek[@Befejezés]"),NETWORKDAYS(X$3,X$3,0)), INDIRECT("Mérföldkövek[@[Humánerő]]"),0),"")</f>
        <v/>
      </c>
      <c r="Y84" s="69" t="str" cm="1">
        <f t="array" aca="1" ref="Y84" ca="1">IFERROR(IF(AND(INDIRECT("Mérföldkövek[@Kezdés]")&lt;=Y$3,Y$3&lt;=INDIRECT("Mérföldkövek[@Befejezés]"),NETWORKDAYS(Y$3,Y$3,0)), INDIRECT("Mérföldkövek[@[Humánerő]]"),0),"")</f>
        <v/>
      </c>
      <c r="Z84" s="69" t="str" cm="1">
        <f t="array" aca="1" ref="Z84" ca="1">IFERROR(IF(AND(INDIRECT("Mérföldkövek[@Kezdés]")&lt;=Z$3,Z$3&lt;=INDIRECT("Mérföldkövek[@Befejezés]"),NETWORKDAYS(Z$3,Z$3,0)), INDIRECT("Mérföldkövek[@[Humánerő]]"),0),"")</f>
        <v/>
      </c>
      <c r="AA84" s="69" t="str" cm="1">
        <f t="array" aca="1" ref="AA84" ca="1">IFERROR(IF(AND(INDIRECT("Mérföldkövek[@Kezdés]")&lt;=AA$3,AA$3&lt;=INDIRECT("Mérföldkövek[@Befejezés]"),NETWORKDAYS(AA$3,AA$3,0)), INDIRECT("Mérföldkövek[@[Humánerő]]"),0),"")</f>
        <v/>
      </c>
      <c r="AB84" s="69" t="str" cm="1">
        <f t="array" aca="1" ref="AB84" ca="1">IFERROR(IF(AND(INDIRECT("Mérföldkövek[@Kezdés]")&lt;=AB$3,AB$3&lt;=INDIRECT("Mérföldkövek[@Befejezés]"),NETWORKDAYS(AB$3,AB$3,0)), INDIRECT("Mérföldkövek[@[Humánerő]]"),0),"")</f>
        <v/>
      </c>
      <c r="AC84" s="69" t="str" cm="1">
        <f t="array" aca="1" ref="AC84" ca="1">IFERROR(IF(AND(INDIRECT("Mérföldkövek[@Kezdés]")&lt;=AC$3,AC$3&lt;=INDIRECT("Mérföldkövek[@Befejezés]"),NETWORKDAYS(AC$3,AC$3,0)), INDIRECT("Mérföldkövek[@[Humánerő]]"),0),"")</f>
        <v/>
      </c>
      <c r="AD84" s="69" t="str" cm="1">
        <f t="array" aca="1" ref="AD84" ca="1">IFERROR(IF(AND(INDIRECT("Mérföldkövek[@Kezdés]")&lt;=AD$3,AD$3&lt;=INDIRECT("Mérföldkövek[@Befejezés]"),NETWORKDAYS(AD$3,AD$3,0)), INDIRECT("Mérföldkövek[@[Humánerő]]"),0),"")</f>
        <v/>
      </c>
      <c r="AE84" s="69" t="str" cm="1">
        <f t="array" aca="1" ref="AE84" ca="1">IFERROR(IF(AND(INDIRECT("Mérföldkövek[@Kezdés]")&lt;=AE$3,AE$3&lt;=INDIRECT("Mérföldkövek[@Befejezés]"),NETWORKDAYS(AE$3,AE$3,0)), INDIRECT("Mérföldkövek[@[Humánerő]]"),0),"")</f>
        <v/>
      </c>
      <c r="AF84" s="69" t="str" cm="1">
        <f t="array" aca="1" ref="AF84" ca="1">IFERROR(IF(AND(INDIRECT("Mérföldkövek[@Kezdés]")&lt;=AF$3,AF$3&lt;=INDIRECT("Mérföldkövek[@Befejezés]"),NETWORKDAYS(AF$3,AF$3,0)), INDIRECT("Mérföldkövek[@[Humánerő]]"),0),"")</f>
        <v/>
      </c>
      <c r="AG84" s="69" t="str" cm="1">
        <f t="array" aca="1" ref="AG84" ca="1">IFERROR(IF(AND(INDIRECT("Mérföldkövek[@Kezdés]")&lt;=AG$3,AG$3&lt;=INDIRECT("Mérföldkövek[@Befejezés]"),NETWORKDAYS(AG$3,AG$3,0)), INDIRECT("Mérföldkövek[@[Humánerő]]"),0),"")</f>
        <v/>
      </c>
      <c r="AH84" s="69" t="str" cm="1">
        <f t="array" aca="1" ref="AH84" ca="1">IFERROR(IF(AND(INDIRECT("Mérföldkövek[@Kezdés]")&lt;=AH$3,AH$3&lt;=INDIRECT("Mérföldkövek[@Befejezés]"),NETWORKDAYS(AH$3,AH$3,0)), INDIRECT("Mérföldkövek[@[Humánerő]]"),0),"")</f>
        <v/>
      </c>
      <c r="AI84" s="69" t="str" cm="1">
        <f t="array" aca="1" ref="AI84" ca="1">IFERROR(IF(AND(INDIRECT("Mérföldkövek[@Kezdés]")&lt;=AI$3,AI$3&lt;=INDIRECT("Mérföldkövek[@Befejezés]"),NETWORKDAYS(AI$3,AI$3,0)), INDIRECT("Mérföldkövek[@[Humánerő]]"),0),"")</f>
        <v/>
      </c>
      <c r="AJ84" s="69" t="str" cm="1">
        <f t="array" aca="1" ref="AJ84" ca="1">IFERROR(IF(AND(INDIRECT("Mérföldkövek[@Kezdés]")&lt;=AJ$3,AJ$3&lt;=INDIRECT("Mérföldkövek[@Befejezés]"),NETWORKDAYS(AJ$3,AJ$3,0)), INDIRECT("Mérföldkövek[@[Humánerő]]"),0),"")</f>
        <v/>
      </c>
      <c r="AK84" s="69" t="str" cm="1">
        <f t="array" aca="1" ref="AK84" ca="1">IFERROR(IF(AND(INDIRECT("Mérföldkövek[@Kezdés]")&lt;=AK$3,AK$3&lt;=INDIRECT("Mérföldkövek[@Befejezés]"),NETWORKDAYS(AK$3,AK$3,0)), INDIRECT("Mérföldkövek[@[Humánerő]]"),0),"")</f>
        <v/>
      </c>
      <c r="AL84" s="69" t="str" cm="1">
        <f t="array" aca="1" ref="AL84" ca="1">IFERROR(IF(AND(INDIRECT("Mérföldkövek[@Kezdés]")&lt;=AL$3,AL$3&lt;=INDIRECT("Mérföldkövek[@Befejezés]"),NETWORKDAYS(AL$3,AL$3,0)), INDIRECT("Mérföldkövek[@[Humánerő]]"),0),"")</f>
        <v/>
      </c>
      <c r="AM84" s="69" t="str" cm="1">
        <f t="array" aca="1" ref="AM84" ca="1">IFERROR(IF(AND(INDIRECT("Mérföldkövek[@Kezdés]")&lt;=AM$3,AM$3&lt;=INDIRECT("Mérföldkövek[@Befejezés]"),NETWORKDAYS(AM$3,AM$3,0)), INDIRECT("Mérföldkövek[@[Humánerő]]"),0),"")</f>
        <v/>
      </c>
      <c r="AN84" s="69" t="str" cm="1">
        <f t="array" aca="1" ref="AN84" ca="1">IFERROR(IF(AND(INDIRECT("Mérföldkövek[@Kezdés]")&lt;=AN$3,AN$3&lt;=INDIRECT("Mérföldkövek[@Befejezés]"),NETWORKDAYS(AN$3,AN$3,0)), INDIRECT("Mérföldkövek[@[Humánerő]]"),0),"")</f>
        <v/>
      </c>
      <c r="AO84" s="69" t="str" cm="1">
        <f t="array" aca="1" ref="AO84" ca="1">IFERROR(IF(AND(INDIRECT("Mérföldkövek[@Kezdés]")&lt;=AO$3,AO$3&lt;=INDIRECT("Mérföldkövek[@Befejezés]"),NETWORKDAYS(AO$3,AO$3,0)), INDIRECT("Mérföldkövek[@[Humánerő]]"),0),"")</f>
        <v/>
      </c>
      <c r="AP84" s="69" t="str" cm="1">
        <f t="array" aca="1" ref="AP84" ca="1">IFERROR(IF(AND(INDIRECT("Mérföldkövek[@Kezdés]")&lt;=AP$3,AP$3&lt;=INDIRECT("Mérföldkövek[@Befejezés]"),NETWORKDAYS(AP$3,AP$3,0)), INDIRECT("Mérföldkövek[@[Humánerő]]"),0),"")</f>
        <v/>
      </c>
      <c r="AQ84" s="69" t="str" cm="1">
        <f t="array" aca="1" ref="AQ84" ca="1">IFERROR(IF(AND(INDIRECT("Mérföldkövek[@Kezdés]")&lt;=AQ$3,AQ$3&lt;=INDIRECT("Mérföldkövek[@Befejezés]"),NETWORKDAYS(AQ$3,AQ$3,0)), INDIRECT("Mérföldkövek[@[Humánerő]]"),0),"")</f>
        <v/>
      </c>
      <c r="AR84" s="69" t="str" cm="1">
        <f t="array" aca="1" ref="AR84" ca="1">IFERROR(IF(AND(INDIRECT("Mérföldkövek[@Kezdés]")&lt;=AR$3,AR$3&lt;=INDIRECT("Mérföldkövek[@Befejezés]"),NETWORKDAYS(AR$3,AR$3,0)), INDIRECT("Mérföldkövek[@[Humánerő]]"),0),"")</f>
        <v/>
      </c>
      <c r="AS84" s="69" t="str" cm="1">
        <f t="array" aca="1" ref="AS84" ca="1">IFERROR(IF(AND(INDIRECT("Mérföldkövek[@Kezdés]")&lt;=AS$3,AS$3&lt;=INDIRECT("Mérföldkövek[@Befejezés]"),NETWORKDAYS(AS$3,AS$3,0)), INDIRECT("Mérföldkövek[@[Humánerő]]"),0),"")</f>
        <v/>
      </c>
      <c r="AT84" s="69" t="str" cm="1">
        <f t="array" aca="1" ref="AT84" ca="1">IFERROR(IF(AND(INDIRECT("Mérföldkövek[@Kezdés]")&lt;=AT$3,AT$3&lt;=INDIRECT("Mérföldkövek[@Befejezés]"),NETWORKDAYS(AT$3,AT$3,0)), INDIRECT("Mérföldkövek[@[Humánerő]]"),0),"")</f>
        <v/>
      </c>
      <c r="AU84" s="69" t="str" cm="1">
        <f t="array" aca="1" ref="AU84" ca="1">IFERROR(IF(AND(INDIRECT("Mérföldkövek[@Kezdés]")&lt;=AU$3,AU$3&lt;=INDIRECT("Mérföldkövek[@Befejezés]"),NETWORKDAYS(AU$3,AU$3,0)), INDIRECT("Mérföldkövek[@[Humánerő]]"),0),"")</f>
        <v/>
      </c>
      <c r="AV84" s="69" t="str" cm="1">
        <f t="array" aca="1" ref="AV84" ca="1">IFERROR(IF(AND(INDIRECT("Mérföldkövek[@Kezdés]")&lt;=AV$3,AV$3&lt;=INDIRECT("Mérföldkövek[@Befejezés]"),NETWORKDAYS(AV$3,AV$3,0)), INDIRECT("Mérföldkövek[@[Humánerő]]"),0),"")</f>
        <v/>
      </c>
      <c r="AW84" s="69" t="str" cm="1">
        <f t="array" aca="1" ref="AW84" ca="1">IFERROR(IF(AND(INDIRECT("Mérföldkövek[@Kezdés]")&lt;=AW$3,AW$3&lt;=INDIRECT("Mérföldkövek[@Befejezés]"),NETWORKDAYS(AW$3,AW$3,0)), INDIRECT("Mérföldkövek[@[Humánerő]]"),0),"")</f>
        <v/>
      </c>
      <c r="AX84" s="69" t="str" cm="1">
        <f t="array" aca="1" ref="AX84" ca="1">IFERROR(IF(AND(INDIRECT("Mérföldkövek[@Kezdés]")&lt;=AX$3,AX$3&lt;=INDIRECT("Mérföldkövek[@Befejezés]"),NETWORKDAYS(AX$3,AX$3,0)), INDIRECT("Mérföldkövek[@[Humánerő]]"),0),"")</f>
        <v/>
      </c>
      <c r="AY84" s="69" t="str" cm="1">
        <f t="array" aca="1" ref="AY84" ca="1">IFERROR(IF(AND(INDIRECT("Mérföldkövek[@Kezdés]")&lt;=AY$3,AY$3&lt;=INDIRECT("Mérföldkövek[@Befejezés]"),NETWORKDAYS(AY$3,AY$3,0)), INDIRECT("Mérföldkövek[@[Humánerő]]"),0),"")</f>
        <v/>
      </c>
      <c r="AZ84" s="69" t="str" cm="1">
        <f t="array" aca="1" ref="AZ84" ca="1">IFERROR(IF(AND(INDIRECT("Mérföldkövek[@Kezdés]")&lt;=AZ$3,AZ$3&lt;=INDIRECT("Mérföldkövek[@Befejezés]"),NETWORKDAYS(AZ$3,AZ$3,0)), INDIRECT("Mérföldkövek[@[Humánerő]]"),0),"")</f>
        <v/>
      </c>
      <c r="BA84" s="69" t="str" cm="1">
        <f t="array" aca="1" ref="BA84" ca="1">IFERROR(IF(AND(INDIRECT("Mérföldkövek[@Kezdés]")&lt;=BA$3,BA$3&lt;=INDIRECT("Mérföldkövek[@Befejezés]"),NETWORKDAYS(BA$3,BA$3,0)), INDIRECT("Mérföldkövek[@[Humánerő]]"),0),"")</f>
        <v/>
      </c>
    </row>
    <row r="85" spans="1:53" x14ac:dyDescent="0.3">
      <c r="A85" s="78" t="str">
        <f>IFERROR(Mérföldkövek[[#This Row],[Feladat ID]],"")</f>
        <v>-</v>
      </c>
      <c r="B85" s="70" t="str">
        <f>IFERROR(Mérföldkövek[[#This Row],[Feladat leírás]],"")</f>
        <v/>
      </c>
      <c r="C85" s="71" t="str">
        <f ca="1">IFERROR(Mérföldkövek[[#This Row],[Kezdés]],"")</f>
        <v/>
      </c>
      <c r="D85" s="71" t="str">
        <f ca="1">IFERROR(Mérföldkövek[[#This Row],[Befejezés]],"")</f>
        <v/>
      </c>
      <c r="E85" s="70" t="str">
        <f>IFERROR(Mérföldkövek[[#This Row],[Kockázat]],"")</f>
        <v/>
      </c>
      <c r="F85" s="70" t="str">
        <f>IFERROR(Mérföldkövek[[#This Row],[Részleg 02]],"")</f>
        <v/>
      </c>
      <c r="G85" s="70" t="str">
        <f>IFERROR(Mérföldkövek[[#This Row],[Részleg 01]],"")</f>
        <v/>
      </c>
      <c r="H85" s="82" t="str">
        <f>IFERROR(Mérföldkövek[[#This Row],[Volumen]],"")</f>
        <v/>
      </c>
      <c r="I85" s="70" t="str">
        <f>IFERROR(Mérföldkövek[[#This Row],[Humánerő]],"")</f>
        <v/>
      </c>
      <c r="J85" s="80" t="str">
        <f>IFERROR(Mérföldkövek[[#This Row],[Egység idő]],"")</f>
        <v/>
      </c>
      <c r="K85" s="80">
        <f>IFERROR(Mérföldkövek[[#This Row],[Tervezett Munkaidő]],"")</f>
        <v>0</v>
      </c>
      <c r="L85" s="69" t="str" cm="1">
        <f t="array" aca="1" ref="L85" ca="1">IFERROR(IF(AND(INDIRECT("Mérföldkövek[@Kezdés]")&lt;=L$3,L$3&lt;=INDIRECT("Mérföldkövek[@Befejezés]"),NETWORKDAYS(L$3,L$3,0)), INDIRECT("Mérföldkövek[@[Humánerő]]"),0),"")</f>
        <v/>
      </c>
      <c r="M85" s="69" t="str" cm="1">
        <f t="array" aca="1" ref="M85" ca="1">IFERROR(IF(AND(INDIRECT("Mérföldkövek[@Kezdés]")&lt;=M$3,M$3&lt;=INDIRECT("Mérföldkövek[@Befejezés]"),NETWORKDAYS(M$3,M$3,0)), INDIRECT("Mérföldkövek[@[Humánerő]]"),0),"")</f>
        <v/>
      </c>
      <c r="N85" s="69" t="str" cm="1">
        <f t="array" aca="1" ref="N85" ca="1">IFERROR(IF(AND(INDIRECT("Mérföldkövek[@Kezdés]")&lt;=N$3,N$3&lt;=INDIRECT("Mérföldkövek[@Befejezés]"),NETWORKDAYS(N$3,N$3,0)), INDIRECT("Mérföldkövek[@[Humánerő]]"),0),"")</f>
        <v/>
      </c>
      <c r="O85" s="69" t="str" cm="1">
        <f t="array" aca="1" ref="O85" ca="1">IFERROR(IF(AND(INDIRECT("Mérföldkövek[@Kezdés]")&lt;=O$3,O$3&lt;=INDIRECT("Mérföldkövek[@Befejezés]"),NETWORKDAYS(O$3,O$3,0)), INDIRECT("Mérföldkövek[@[Humánerő]]"),0),"")</f>
        <v/>
      </c>
      <c r="P85" s="69" t="str" cm="1">
        <f t="array" aca="1" ref="P85" ca="1">IFERROR(IF(AND(INDIRECT("Mérföldkövek[@Kezdés]")&lt;=P$3,P$3&lt;=INDIRECT("Mérföldkövek[@Befejezés]"),NETWORKDAYS(P$3,P$3,0)), INDIRECT("Mérföldkövek[@[Humánerő]]"),0),"")</f>
        <v/>
      </c>
      <c r="Q85" s="69" t="str" cm="1">
        <f t="array" aca="1" ref="Q85" ca="1">IFERROR(IF(AND(INDIRECT("Mérföldkövek[@Kezdés]")&lt;=Q$3,Q$3&lt;=INDIRECT("Mérföldkövek[@Befejezés]"),NETWORKDAYS(Q$3,Q$3,0)), INDIRECT("Mérföldkövek[@[Humánerő]]"),0),"")</f>
        <v/>
      </c>
      <c r="R85" s="69" t="str" cm="1">
        <f t="array" aca="1" ref="R85" ca="1">IFERROR(IF(AND(INDIRECT("Mérföldkövek[@Kezdés]")&lt;=R$3,R$3&lt;=INDIRECT("Mérföldkövek[@Befejezés]"),NETWORKDAYS(R$3,R$3,0)), INDIRECT("Mérföldkövek[@[Humánerő]]"),0),"")</f>
        <v/>
      </c>
      <c r="S85" s="69" t="str" cm="1">
        <f t="array" aca="1" ref="S85" ca="1">IFERROR(IF(AND(INDIRECT("Mérföldkövek[@Kezdés]")&lt;=S$3,S$3&lt;=INDIRECT("Mérföldkövek[@Befejezés]"),NETWORKDAYS(S$3,S$3,0)), INDIRECT("Mérföldkövek[@[Humánerő]]"),0),"")</f>
        <v/>
      </c>
      <c r="T85" s="69" t="str" cm="1">
        <f t="array" aca="1" ref="T85" ca="1">IFERROR(IF(AND(INDIRECT("Mérföldkövek[@Kezdés]")&lt;=T$3,T$3&lt;=INDIRECT("Mérföldkövek[@Befejezés]"),NETWORKDAYS(T$3,T$3,0)), INDIRECT("Mérföldkövek[@[Humánerő]]"),0),"")</f>
        <v/>
      </c>
      <c r="U85" s="69" t="str" cm="1">
        <f t="array" aca="1" ref="U85" ca="1">IFERROR(IF(AND(INDIRECT("Mérföldkövek[@Kezdés]")&lt;=U$3,U$3&lt;=INDIRECT("Mérföldkövek[@Befejezés]"),NETWORKDAYS(U$3,U$3,0)), INDIRECT("Mérföldkövek[@[Humánerő]]"),0),"")</f>
        <v/>
      </c>
      <c r="V85" s="69" t="str" cm="1">
        <f t="array" aca="1" ref="V85" ca="1">IFERROR(IF(AND(INDIRECT("Mérföldkövek[@Kezdés]")&lt;=V$3,V$3&lt;=INDIRECT("Mérföldkövek[@Befejezés]"),NETWORKDAYS(V$3,V$3,0)), INDIRECT("Mérföldkövek[@[Humánerő]]"),0),"")</f>
        <v/>
      </c>
      <c r="W85" s="69" t="str" cm="1">
        <f t="array" aca="1" ref="W85" ca="1">IFERROR(IF(AND(INDIRECT("Mérföldkövek[@Kezdés]")&lt;=W$3,W$3&lt;=INDIRECT("Mérföldkövek[@Befejezés]"),NETWORKDAYS(W$3,W$3,0)), INDIRECT("Mérföldkövek[@[Humánerő]]"),0),"")</f>
        <v/>
      </c>
      <c r="X85" s="69" t="str" cm="1">
        <f t="array" aca="1" ref="X85" ca="1">IFERROR(IF(AND(INDIRECT("Mérföldkövek[@Kezdés]")&lt;=X$3,X$3&lt;=INDIRECT("Mérföldkövek[@Befejezés]"),NETWORKDAYS(X$3,X$3,0)), INDIRECT("Mérföldkövek[@[Humánerő]]"),0),"")</f>
        <v/>
      </c>
      <c r="Y85" s="69" t="str" cm="1">
        <f t="array" aca="1" ref="Y85" ca="1">IFERROR(IF(AND(INDIRECT("Mérföldkövek[@Kezdés]")&lt;=Y$3,Y$3&lt;=INDIRECT("Mérföldkövek[@Befejezés]"),NETWORKDAYS(Y$3,Y$3,0)), INDIRECT("Mérföldkövek[@[Humánerő]]"),0),"")</f>
        <v/>
      </c>
      <c r="Z85" s="69" t="str" cm="1">
        <f t="array" aca="1" ref="Z85" ca="1">IFERROR(IF(AND(INDIRECT("Mérföldkövek[@Kezdés]")&lt;=Z$3,Z$3&lt;=INDIRECT("Mérföldkövek[@Befejezés]"),NETWORKDAYS(Z$3,Z$3,0)), INDIRECT("Mérföldkövek[@[Humánerő]]"),0),"")</f>
        <v/>
      </c>
      <c r="AA85" s="69" t="str" cm="1">
        <f t="array" aca="1" ref="AA85" ca="1">IFERROR(IF(AND(INDIRECT("Mérföldkövek[@Kezdés]")&lt;=AA$3,AA$3&lt;=INDIRECT("Mérföldkövek[@Befejezés]"),NETWORKDAYS(AA$3,AA$3,0)), INDIRECT("Mérföldkövek[@[Humánerő]]"),0),"")</f>
        <v/>
      </c>
      <c r="AB85" s="69" t="str" cm="1">
        <f t="array" aca="1" ref="AB85" ca="1">IFERROR(IF(AND(INDIRECT("Mérföldkövek[@Kezdés]")&lt;=AB$3,AB$3&lt;=INDIRECT("Mérföldkövek[@Befejezés]"),NETWORKDAYS(AB$3,AB$3,0)), INDIRECT("Mérföldkövek[@[Humánerő]]"),0),"")</f>
        <v/>
      </c>
      <c r="AC85" s="69" t="str" cm="1">
        <f t="array" aca="1" ref="AC85" ca="1">IFERROR(IF(AND(INDIRECT("Mérföldkövek[@Kezdés]")&lt;=AC$3,AC$3&lt;=INDIRECT("Mérföldkövek[@Befejezés]"),NETWORKDAYS(AC$3,AC$3,0)), INDIRECT("Mérföldkövek[@[Humánerő]]"),0),"")</f>
        <v/>
      </c>
      <c r="AD85" s="69" t="str" cm="1">
        <f t="array" aca="1" ref="AD85" ca="1">IFERROR(IF(AND(INDIRECT("Mérföldkövek[@Kezdés]")&lt;=AD$3,AD$3&lt;=INDIRECT("Mérföldkövek[@Befejezés]"),NETWORKDAYS(AD$3,AD$3,0)), INDIRECT("Mérföldkövek[@[Humánerő]]"),0),"")</f>
        <v/>
      </c>
      <c r="AE85" s="69" t="str" cm="1">
        <f t="array" aca="1" ref="AE85" ca="1">IFERROR(IF(AND(INDIRECT("Mérföldkövek[@Kezdés]")&lt;=AE$3,AE$3&lt;=INDIRECT("Mérföldkövek[@Befejezés]"),NETWORKDAYS(AE$3,AE$3,0)), INDIRECT("Mérföldkövek[@[Humánerő]]"),0),"")</f>
        <v/>
      </c>
      <c r="AF85" s="69" t="str" cm="1">
        <f t="array" aca="1" ref="AF85" ca="1">IFERROR(IF(AND(INDIRECT("Mérföldkövek[@Kezdés]")&lt;=AF$3,AF$3&lt;=INDIRECT("Mérföldkövek[@Befejezés]"),NETWORKDAYS(AF$3,AF$3,0)), INDIRECT("Mérföldkövek[@[Humánerő]]"),0),"")</f>
        <v/>
      </c>
      <c r="AG85" s="69" t="str" cm="1">
        <f t="array" aca="1" ref="AG85" ca="1">IFERROR(IF(AND(INDIRECT("Mérföldkövek[@Kezdés]")&lt;=AG$3,AG$3&lt;=INDIRECT("Mérföldkövek[@Befejezés]"),NETWORKDAYS(AG$3,AG$3,0)), INDIRECT("Mérföldkövek[@[Humánerő]]"),0),"")</f>
        <v/>
      </c>
      <c r="AH85" s="69" t="str" cm="1">
        <f t="array" aca="1" ref="AH85" ca="1">IFERROR(IF(AND(INDIRECT("Mérföldkövek[@Kezdés]")&lt;=AH$3,AH$3&lt;=INDIRECT("Mérföldkövek[@Befejezés]"),NETWORKDAYS(AH$3,AH$3,0)), INDIRECT("Mérföldkövek[@[Humánerő]]"),0),"")</f>
        <v/>
      </c>
      <c r="AI85" s="69" t="str" cm="1">
        <f t="array" aca="1" ref="AI85" ca="1">IFERROR(IF(AND(INDIRECT("Mérföldkövek[@Kezdés]")&lt;=AI$3,AI$3&lt;=INDIRECT("Mérföldkövek[@Befejezés]"),NETWORKDAYS(AI$3,AI$3,0)), INDIRECT("Mérföldkövek[@[Humánerő]]"),0),"")</f>
        <v/>
      </c>
      <c r="AJ85" s="69" t="str" cm="1">
        <f t="array" aca="1" ref="AJ85" ca="1">IFERROR(IF(AND(INDIRECT("Mérföldkövek[@Kezdés]")&lt;=AJ$3,AJ$3&lt;=INDIRECT("Mérföldkövek[@Befejezés]"),NETWORKDAYS(AJ$3,AJ$3,0)), INDIRECT("Mérföldkövek[@[Humánerő]]"),0),"")</f>
        <v/>
      </c>
      <c r="AK85" s="69" t="str" cm="1">
        <f t="array" aca="1" ref="AK85" ca="1">IFERROR(IF(AND(INDIRECT("Mérföldkövek[@Kezdés]")&lt;=AK$3,AK$3&lt;=INDIRECT("Mérföldkövek[@Befejezés]"),NETWORKDAYS(AK$3,AK$3,0)), INDIRECT("Mérföldkövek[@[Humánerő]]"),0),"")</f>
        <v/>
      </c>
      <c r="AL85" s="69" t="str" cm="1">
        <f t="array" aca="1" ref="AL85" ca="1">IFERROR(IF(AND(INDIRECT("Mérföldkövek[@Kezdés]")&lt;=AL$3,AL$3&lt;=INDIRECT("Mérföldkövek[@Befejezés]"),NETWORKDAYS(AL$3,AL$3,0)), INDIRECT("Mérföldkövek[@[Humánerő]]"),0),"")</f>
        <v/>
      </c>
      <c r="AM85" s="69" t="str" cm="1">
        <f t="array" aca="1" ref="AM85" ca="1">IFERROR(IF(AND(INDIRECT("Mérföldkövek[@Kezdés]")&lt;=AM$3,AM$3&lt;=INDIRECT("Mérföldkövek[@Befejezés]"),NETWORKDAYS(AM$3,AM$3,0)), INDIRECT("Mérföldkövek[@[Humánerő]]"),0),"")</f>
        <v/>
      </c>
      <c r="AN85" s="69" t="str" cm="1">
        <f t="array" aca="1" ref="AN85" ca="1">IFERROR(IF(AND(INDIRECT("Mérföldkövek[@Kezdés]")&lt;=AN$3,AN$3&lt;=INDIRECT("Mérföldkövek[@Befejezés]"),NETWORKDAYS(AN$3,AN$3,0)), INDIRECT("Mérföldkövek[@[Humánerő]]"),0),"")</f>
        <v/>
      </c>
      <c r="AO85" s="69" t="str" cm="1">
        <f t="array" aca="1" ref="AO85" ca="1">IFERROR(IF(AND(INDIRECT("Mérföldkövek[@Kezdés]")&lt;=AO$3,AO$3&lt;=INDIRECT("Mérföldkövek[@Befejezés]"),NETWORKDAYS(AO$3,AO$3,0)), INDIRECT("Mérföldkövek[@[Humánerő]]"),0),"")</f>
        <v/>
      </c>
      <c r="AP85" s="69" t="str" cm="1">
        <f t="array" aca="1" ref="AP85" ca="1">IFERROR(IF(AND(INDIRECT("Mérföldkövek[@Kezdés]")&lt;=AP$3,AP$3&lt;=INDIRECT("Mérföldkövek[@Befejezés]"),NETWORKDAYS(AP$3,AP$3,0)), INDIRECT("Mérföldkövek[@[Humánerő]]"),0),"")</f>
        <v/>
      </c>
      <c r="AQ85" s="69" t="str" cm="1">
        <f t="array" aca="1" ref="AQ85" ca="1">IFERROR(IF(AND(INDIRECT("Mérföldkövek[@Kezdés]")&lt;=AQ$3,AQ$3&lt;=INDIRECT("Mérföldkövek[@Befejezés]"),NETWORKDAYS(AQ$3,AQ$3,0)), INDIRECT("Mérföldkövek[@[Humánerő]]"),0),"")</f>
        <v/>
      </c>
      <c r="AR85" s="69" t="str" cm="1">
        <f t="array" aca="1" ref="AR85" ca="1">IFERROR(IF(AND(INDIRECT("Mérföldkövek[@Kezdés]")&lt;=AR$3,AR$3&lt;=INDIRECT("Mérföldkövek[@Befejezés]"),NETWORKDAYS(AR$3,AR$3,0)), INDIRECT("Mérföldkövek[@[Humánerő]]"),0),"")</f>
        <v/>
      </c>
      <c r="AS85" s="69" t="str" cm="1">
        <f t="array" aca="1" ref="AS85" ca="1">IFERROR(IF(AND(INDIRECT("Mérföldkövek[@Kezdés]")&lt;=AS$3,AS$3&lt;=INDIRECT("Mérföldkövek[@Befejezés]"),NETWORKDAYS(AS$3,AS$3,0)), INDIRECT("Mérföldkövek[@[Humánerő]]"),0),"")</f>
        <v/>
      </c>
      <c r="AT85" s="69" t="str" cm="1">
        <f t="array" aca="1" ref="AT85" ca="1">IFERROR(IF(AND(INDIRECT("Mérföldkövek[@Kezdés]")&lt;=AT$3,AT$3&lt;=INDIRECT("Mérföldkövek[@Befejezés]"),NETWORKDAYS(AT$3,AT$3,0)), INDIRECT("Mérföldkövek[@[Humánerő]]"),0),"")</f>
        <v/>
      </c>
      <c r="AU85" s="69" t="str" cm="1">
        <f t="array" aca="1" ref="AU85" ca="1">IFERROR(IF(AND(INDIRECT("Mérföldkövek[@Kezdés]")&lt;=AU$3,AU$3&lt;=INDIRECT("Mérföldkövek[@Befejezés]"),NETWORKDAYS(AU$3,AU$3,0)), INDIRECT("Mérföldkövek[@[Humánerő]]"),0),"")</f>
        <v/>
      </c>
      <c r="AV85" s="69" t="str" cm="1">
        <f t="array" aca="1" ref="AV85" ca="1">IFERROR(IF(AND(INDIRECT("Mérföldkövek[@Kezdés]")&lt;=AV$3,AV$3&lt;=INDIRECT("Mérföldkövek[@Befejezés]"),NETWORKDAYS(AV$3,AV$3,0)), INDIRECT("Mérföldkövek[@[Humánerő]]"),0),"")</f>
        <v/>
      </c>
      <c r="AW85" s="69" t="str" cm="1">
        <f t="array" aca="1" ref="AW85" ca="1">IFERROR(IF(AND(INDIRECT("Mérföldkövek[@Kezdés]")&lt;=AW$3,AW$3&lt;=INDIRECT("Mérföldkövek[@Befejezés]"),NETWORKDAYS(AW$3,AW$3,0)), INDIRECT("Mérföldkövek[@[Humánerő]]"),0),"")</f>
        <v/>
      </c>
      <c r="AX85" s="69" t="str" cm="1">
        <f t="array" aca="1" ref="AX85" ca="1">IFERROR(IF(AND(INDIRECT("Mérföldkövek[@Kezdés]")&lt;=AX$3,AX$3&lt;=INDIRECT("Mérföldkövek[@Befejezés]"),NETWORKDAYS(AX$3,AX$3,0)), INDIRECT("Mérföldkövek[@[Humánerő]]"),0),"")</f>
        <v/>
      </c>
      <c r="AY85" s="69" t="str" cm="1">
        <f t="array" aca="1" ref="AY85" ca="1">IFERROR(IF(AND(INDIRECT("Mérföldkövek[@Kezdés]")&lt;=AY$3,AY$3&lt;=INDIRECT("Mérföldkövek[@Befejezés]"),NETWORKDAYS(AY$3,AY$3,0)), INDIRECT("Mérföldkövek[@[Humánerő]]"),0),"")</f>
        <v/>
      </c>
      <c r="AZ85" s="69" t="str" cm="1">
        <f t="array" aca="1" ref="AZ85" ca="1">IFERROR(IF(AND(INDIRECT("Mérföldkövek[@Kezdés]")&lt;=AZ$3,AZ$3&lt;=INDIRECT("Mérföldkövek[@Befejezés]"),NETWORKDAYS(AZ$3,AZ$3,0)), INDIRECT("Mérföldkövek[@[Humánerő]]"),0),"")</f>
        <v/>
      </c>
      <c r="BA85" s="69" t="str" cm="1">
        <f t="array" aca="1" ref="BA85" ca="1">IFERROR(IF(AND(INDIRECT("Mérföldkövek[@Kezdés]")&lt;=BA$3,BA$3&lt;=INDIRECT("Mérföldkövek[@Befejezés]"),NETWORKDAYS(BA$3,BA$3,0)), INDIRECT("Mérföldkövek[@[Humánerő]]"),0),"")</f>
        <v/>
      </c>
    </row>
    <row r="86" spans="1:53" x14ac:dyDescent="0.3">
      <c r="A86" s="78" t="str">
        <f>IFERROR(Mérföldkövek[[#This Row],[Feladat ID]],"")</f>
        <v>-</v>
      </c>
      <c r="B86" s="70" t="str">
        <f>IFERROR(Mérföldkövek[[#This Row],[Feladat leírás]],"")</f>
        <v/>
      </c>
      <c r="C86" s="71" t="str">
        <f ca="1">IFERROR(Mérföldkövek[[#This Row],[Kezdés]],"")</f>
        <v/>
      </c>
      <c r="D86" s="71" t="str">
        <f ca="1">IFERROR(Mérföldkövek[[#This Row],[Befejezés]],"")</f>
        <v/>
      </c>
      <c r="E86" s="70" t="str">
        <f>IFERROR(Mérföldkövek[[#This Row],[Kockázat]],"")</f>
        <v/>
      </c>
      <c r="F86" s="70" t="str">
        <f>IFERROR(Mérföldkövek[[#This Row],[Részleg 02]],"")</f>
        <v/>
      </c>
      <c r="G86" s="70" t="str">
        <f>IFERROR(Mérföldkövek[[#This Row],[Részleg 01]],"")</f>
        <v/>
      </c>
      <c r="H86" s="82" t="str">
        <f>IFERROR(Mérföldkövek[[#This Row],[Volumen]],"")</f>
        <v/>
      </c>
      <c r="I86" s="70" t="str">
        <f>IFERROR(Mérföldkövek[[#This Row],[Humánerő]],"")</f>
        <v/>
      </c>
      <c r="J86" s="80" t="str">
        <f>IFERROR(Mérföldkövek[[#This Row],[Egység idő]],"")</f>
        <v/>
      </c>
      <c r="K86" s="80">
        <f>IFERROR(Mérföldkövek[[#This Row],[Tervezett Munkaidő]],"")</f>
        <v>0</v>
      </c>
      <c r="L86" s="69" t="str" cm="1">
        <f t="array" aca="1" ref="L86" ca="1">IFERROR(IF(AND(INDIRECT("Mérföldkövek[@Kezdés]")&lt;=L$3,L$3&lt;=INDIRECT("Mérföldkövek[@Befejezés]"),NETWORKDAYS(L$3,L$3,0)), INDIRECT("Mérföldkövek[@[Humánerő]]"),0),"")</f>
        <v/>
      </c>
      <c r="M86" s="69" t="str" cm="1">
        <f t="array" aca="1" ref="M86" ca="1">IFERROR(IF(AND(INDIRECT("Mérföldkövek[@Kezdés]")&lt;=M$3,M$3&lt;=INDIRECT("Mérföldkövek[@Befejezés]"),NETWORKDAYS(M$3,M$3,0)), INDIRECT("Mérföldkövek[@[Humánerő]]"),0),"")</f>
        <v/>
      </c>
      <c r="N86" s="69" t="str" cm="1">
        <f t="array" aca="1" ref="N86" ca="1">IFERROR(IF(AND(INDIRECT("Mérföldkövek[@Kezdés]")&lt;=N$3,N$3&lt;=INDIRECT("Mérföldkövek[@Befejezés]"),NETWORKDAYS(N$3,N$3,0)), INDIRECT("Mérföldkövek[@[Humánerő]]"),0),"")</f>
        <v/>
      </c>
      <c r="O86" s="69" t="str" cm="1">
        <f t="array" aca="1" ref="O86" ca="1">IFERROR(IF(AND(INDIRECT("Mérföldkövek[@Kezdés]")&lt;=O$3,O$3&lt;=INDIRECT("Mérföldkövek[@Befejezés]"),NETWORKDAYS(O$3,O$3,0)), INDIRECT("Mérföldkövek[@[Humánerő]]"),0),"")</f>
        <v/>
      </c>
      <c r="P86" s="69" t="str" cm="1">
        <f t="array" aca="1" ref="P86" ca="1">IFERROR(IF(AND(INDIRECT("Mérföldkövek[@Kezdés]")&lt;=P$3,P$3&lt;=INDIRECT("Mérföldkövek[@Befejezés]"),NETWORKDAYS(P$3,P$3,0)), INDIRECT("Mérföldkövek[@[Humánerő]]"),0),"")</f>
        <v/>
      </c>
      <c r="Q86" s="69" t="str" cm="1">
        <f t="array" aca="1" ref="Q86" ca="1">IFERROR(IF(AND(INDIRECT("Mérföldkövek[@Kezdés]")&lt;=Q$3,Q$3&lt;=INDIRECT("Mérföldkövek[@Befejezés]"),NETWORKDAYS(Q$3,Q$3,0)), INDIRECT("Mérföldkövek[@[Humánerő]]"),0),"")</f>
        <v/>
      </c>
      <c r="R86" s="69" t="str" cm="1">
        <f t="array" aca="1" ref="R86" ca="1">IFERROR(IF(AND(INDIRECT("Mérföldkövek[@Kezdés]")&lt;=R$3,R$3&lt;=INDIRECT("Mérföldkövek[@Befejezés]"),NETWORKDAYS(R$3,R$3,0)), INDIRECT("Mérföldkövek[@[Humánerő]]"),0),"")</f>
        <v/>
      </c>
      <c r="S86" s="69" t="str" cm="1">
        <f t="array" aca="1" ref="S86" ca="1">IFERROR(IF(AND(INDIRECT("Mérföldkövek[@Kezdés]")&lt;=S$3,S$3&lt;=INDIRECT("Mérföldkövek[@Befejezés]"),NETWORKDAYS(S$3,S$3,0)), INDIRECT("Mérföldkövek[@[Humánerő]]"),0),"")</f>
        <v/>
      </c>
      <c r="T86" s="69" t="str" cm="1">
        <f t="array" aca="1" ref="T86" ca="1">IFERROR(IF(AND(INDIRECT("Mérföldkövek[@Kezdés]")&lt;=T$3,T$3&lt;=INDIRECT("Mérföldkövek[@Befejezés]"),NETWORKDAYS(T$3,T$3,0)), INDIRECT("Mérföldkövek[@[Humánerő]]"),0),"")</f>
        <v/>
      </c>
      <c r="U86" s="69" t="str" cm="1">
        <f t="array" aca="1" ref="U86" ca="1">IFERROR(IF(AND(INDIRECT("Mérföldkövek[@Kezdés]")&lt;=U$3,U$3&lt;=INDIRECT("Mérföldkövek[@Befejezés]"),NETWORKDAYS(U$3,U$3,0)), INDIRECT("Mérföldkövek[@[Humánerő]]"),0),"")</f>
        <v/>
      </c>
      <c r="V86" s="69" t="str" cm="1">
        <f t="array" aca="1" ref="V86" ca="1">IFERROR(IF(AND(INDIRECT("Mérföldkövek[@Kezdés]")&lt;=V$3,V$3&lt;=INDIRECT("Mérföldkövek[@Befejezés]"),NETWORKDAYS(V$3,V$3,0)), INDIRECT("Mérföldkövek[@[Humánerő]]"),0),"")</f>
        <v/>
      </c>
      <c r="W86" s="69" t="str" cm="1">
        <f t="array" aca="1" ref="W86" ca="1">IFERROR(IF(AND(INDIRECT("Mérföldkövek[@Kezdés]")&lt;=W$3,W$3&lt;=INDIRECT("Mérföldkövek[@Befejezés]"),NETWORKDAYS(W$3,W$3,0)), INDIRECT("Mérföldkövek[@[Humánerő]]"),0),"")</f>
        <v/>
      </c>
      <c r="X86" s="69" t="str" cm="1">
        <f t="array" aca="1" ref="X86" ca="1">IFERROR(IF(AND(INDIRECT("Mérföldkövek[@Kezdés]")&lt;=X$3,X$3&lt;=INDIRECT("Mérföldkövek[@Befejezés]"),NETWORKDAYS(X$3,X$3,0)), INDIRECT("Mérföldkövek[@[Humánerő]]"),0),"")</f>
        <v/>
      </c>
      <c r="Y86" s="69" t="str" cm="1">
        <f t="array" aca="1" ref="Y86" ca="1">IFERROR(IF(AND(INDIRECT("Mérföldkövek[@Kezdés]")&lt;=Y$3,Y$3&lt;=INDIRECT("Mérföldkövek[@Befejezés]"),NETWORKDAYS(Y$3,Y$3,0)), INDIRECT("Mérföldkövek[@[Humánerő]]"),0),"")</f>
        <v/>
      </c>
      <c r="Z86" s="69" t="str" cm="1">
        <f t="array" aca="1" ref="Z86" ca="1">IFERROR(IF(AND(INDIRECT("Mérföldkövek[@Kezdés]")&lt;=Z$3,Z$3&lt;=INDIRECT("Mérföldkövek[@Befejezés]"),NETWORKDAYS(Z$3,Z$3,0)), INDIRECT("Mérföldkövek[@[Humánerő]]"),0),"")</f>
        <v/>
      </c>
      <c r="AA86" s="69" t="str" cm="1">
        <f t="array" aca="1" ref="AA86" ca="1">IFERROR(IF(AND(INDIRECT("Mérföldkövek[@Kezdés]")&lt;=AA$3,AA$3&lt;=INDIRECT("Mérföldkövek[@Befejezés]"),NETWORKDAYS(AA$3,AA$3,0)), INDIRECT("Mérföldkövek[@[Humánerő]]"),0),"")</f>
        <v/>
      </c>
      <c r="AB86" s="69" t="str" cm="1">
        <f t="array" aca="1" ref="AB86" ca="1">IFERROR(IF(AND(INDIRECT("Mérföldkövek[@Kezdés]")&lt;=AB$3,AB$3&lt;=INDIRECT("Mérföldkövek[@Befejezés]"),NETWORKDAYS(AB$3,AB$3,0)), INDIRECT("Mérföldkövek[@[Humánerő]]"),0),"")</f>
        <v/>
      </c>
      <c r="AC86" s="69" t="str" cm="1">
        <f t="array" aca="1" ref="AC86" ca="1">IFERROR(IF(AND(INDIRECT("Mérföldkövek[@Kezdés]")&lt;=AC$3,AC$3&lt;=INDIRECT("Mérföldkövek[@Befejezés]"),NETWORKDAYS(AC$3,AC$3,0)), INDIRECT("Mérföldkövek[@[Humánerő]]"),0),"")</f>
        <v/>
      </c>
      <c r="AD86" s="69" t="str" cm="1">
        <f t="array" aca="1" ref="AD86" ca="1">IFERROR(IF(AND(INDIRECT("Mérföldkövek[@Kezdés]")&lt;=AD$3,AD$3&lt;=INDIRECT("Mérföldkövek[@Befejezés]"),NETWORKDAYS(AD$3,AD$3,0)), INDIRECT("Mérföldkövek[@[Humánerő]]"),0),"")</f>
        <v/>
      </c>
      <c r="AE86" s="69" t="str" cm="1">
        <f t="array" aca="1" ref="AE86" ca="1">IFERROR(IF(AND(INDIRECT("Mérföldkövek[@Kezdés]")&lt;=AE$3,AE$3&lt;=INDIRECT("Mérföldkövek[@Befejezés]"),NETWORKDAYS(AE$3,AE$3,0)), INDIRECT("Mérföldkövek[@[Humánerő]]"),0),"")</f>
        <v/>
      </c>
      <c r="AF86" s="69" t="str" cm="1">
        <f t="array" aca="1" ref="AF86" ca="1">IFERROR(IF(AND(INDIRECT("Mérföldkövek[@Kezdés]")&lt;=AF$3,AF$3&lt;=INDIRECT("Mérföldkövek[@Befejezés]"),NETWORKDAYS(AF$3,AF$3,0)), INDIRECT("Mérföldkövek[@[Humánerő]]"),0),"")</f>
        <v/>
      </c>
      <c r="AG86" s="69" t="str" cm="1">
        <f t="array" aca="1" ref="AG86" ca="1">IFERROR(IF(AND(INDIRECT("Mérföldkövek[@Kezdés]")&lt;=AG$3,AG$3&lt;=INDIRECT("Mérföldkövek[@Befejezés]"),NETWORKDAYS(AG$3,AG$3,0)), INDIRECT("Mérföldkövek[@[Humánerő]]"),0),"")</f>
        <v/>
      </c>
      <c r="AH86" s="69" t="str" cm="1">
        <f t="array" aca="1" ref="AH86" ca="1">IFERROR(IF(AND(INDIRECT("Mérföldkövek[@Kezdés]")&lt;=AH$3,AH$3&lt;=INDIRECT("Mérföldkövek[@Befejezés]"),NETWORKDAYS(AH$3,AH$3,0)), INDIRECT("Mérföldkövek[@[Humánerő]]"),0),"")</f>
        <v/>
      </c>
      <c r="AI86" s="69" t="str" cm="1">
        <f t="array" aca="1" ref="AI86" ca="1">IFERROR(IF(AND(INDIRECT("Mérföldkövek[@Kezdés]")&lt;=AI$3,AI$3&lt;=INDIRECT("Mérföldkövek[@Befejezés]"),NETWORKDAYS(AI$3,AI$3,0)), INDIRECT("Mérföldkövek[@[Humánerő]]"),0),"")</f>
        <v/>
      </c>
      <c r="AJ86" s="69" t="str" cm="1">
        <f t="array" aca="1" ref="AJ86" ca="1">IFERROR(IF(AND(INDIRECT("Mérföldkövek[@Kezdés]")&lt;=AJ$3,AJ$3&lt;=INDIRECT("Mérföldkövek[@Befejezés]"),NETWORKDAYS(AJ$3,AJ$3,0)), INDIRECT("Mérföldkövek[@[Humánerő]]"),0),"")</f>
        <v/>
      </c>
      <c r="AK86" s="69" t="str" cm="1">
        <f t="array" aca="1" ref="AK86" ca="1">IFERROR(IF(AND(INDIRECT("Mérföldkövek[@Kezdés]")&lt;=AK$3,AK$3&lt;=INDIRECT("Mérföldkövek[@Befejezés]"),NETWORKDAYS(AK$3,AK$3,0)), INDIRECT("Mérföldkövek[@[Humánerő]]"),0),"")</f>
        <v/>
      </c>
      <c r="AL86" s="69" t="str" cm="1">
        <f t="array" aca="1" ref="AL86" ca="1">IFERROR(IF(AND(INDIRECT("Mérföldkövek[@Kezdés]")&lt;=AL$3,AL$3&lt;=INDIRECT("Mérföldkövek[@Befejezés]"),NETWORKDAYS(AL$3,AL$3,0)), INDIRECT("Mérföldkövek[@[Humánerő]]"),0),"")</f>
        <v/>
      </c>
      <c r="AM86" s="69" t="str" cm="1">
        <f t="array" aca="1" ref="AM86" ca="1">IFERROR(IF(AND(INDIRECT("Mérföldkövek[@Kezdés]")&lt;=AM$3,AM$3&lt;=INDIRECT("Mérföldkövek[@Befejezés]"),NETWORKDAYS(AM$3,AM$3,0)), INDIRECT("Mérföldkövek[@[Humánerő]]"),0),"")</f>
        <v/>
      </c>
      <c r="AN86" s="69" t="str" cm="1">
        <f t="array" aca="1" ref="AN86" ca="1">IFERROR(IF(AND(INDIRECT("Mérföldkövek[@Kezdés]")&lt;=AN$3,AN$3&lt;=INDIRECT("Mérföldkövek[@Befejezés]"),NETWORKDAYS(AN$3,AN$3,0)), INDIRECT("Mérföldkövek[@[Humánerő]]"),0),"")</f>
        <v/>
      </c>
      <c r="AO86" s="69" t="str" cm="1">
        <f t="array" aca="1" ref="AO86" ca="1">IFERROR(IF(AND(INDIRECT("Mérföldkövek[@Kezdés]")&lt;=AO$3,AO$3&lt;=INDIRECT("Mérföldkövek[@Befejezés]"),NETWORKDAYS(AO$3,AO$3,0)), INDIRECT("Mérföldkövek[@[Humánerő]]"),0),"")</f>
        <v/>
      </c>
      <c r="AP86" s="69" t="str" cm="1">
        <f t="array" aca="1" ref="AP86" ca="1">IFERROR(IF(AND(INDIRECT("Mérföldkövek[@Kezdés]")&lt;=AP$3,AP$3&lt;=INDIRECT("Mérföldkövek[@Befejezés]"),NETWORKDAYS(AP$3,AP$3,0)), INDIRECT("Mérföldkövek[@[Humánerő]]"),0),"")</f>
        <v/>
      </c>
      <c r="AQ86" s="69" t="str" cm="1">
        <f t="array" aca="1" ref="AQ86" ca="1">IFERROR(IF(AND(INDIRECT("Mérföldkövek[@Kezdés]")&lt;=AQ$3,AQ$3&lt;=INDIRECT("Mérföldkövek[@Befejezés]"),NETWORKDAYS(AQ$3,AQ$3,0)), INDIRECT("Mérföldkövek[@[Humánerő]]"),0),"")</f>
        <v/>
      </c>
      <c r="AR86" s="69" t="str" cm="1">
        <f t="array" aca="1" ref="AR86" ca="1">IFERROR(IF(AND(INDIRECT("Mérföldkövek[@Kezdés]")&lt;=AR$3,AR$3&lt;=INDIRECT("Mérföldkövek[@Befejezés]"),NETWORKDAYS(AR$3,AR$3,0)), INDIRECT("Mérföldkövek[@[Humánerő]]"),0),"")</f>
        <v/>
      </c>
      <c r="AS86" s="69" t="str" cm="1">
        <f t="array" aca="1" ref="AS86" ca="1">IFERROR(IF(AND(INDIRECT("Mérföldkövek[@Kezdés]")&lt;=AS$3,AS$3&lt;=INDIRECT("Mérföldkövek[@Befejezés]"),NETWORKDAYS(AS$3,AS$3,0)), INDIRECT("Mérföldkövek[@[Humánerő]]"),0),"")</f>
        <v/>
      </c>
      <c r="AT86" s="69" t="str" cm="1">
        <f t="array" aca="1" ref="AT86" ca="1">IFERROR(IF(AND(INDIRECT("Mérföldkövek[@Kezdés]")&lt;=AT$3,AT$3&lt;=INDIRECT("Mérföldkövek[@Befejezés]"),NETWORKDAYS(AT$3,AT$3,0)), INDIRECT("Mérföldkövek[@[Humánerő]]"),0),"")</f>
        <v/>
      </c>
      <c r="AU86" s="69" t="str" cm="1">
        <f t="array" aca="1" ref="AU86" ca="1">IFERROR(IF(AND(INDIRECT("Mérföldkövek[@Kezdés]")&lt;=AU$3,AU$3&lt;=INDIRECT("Mérföldkövek[@Befejezés]"),NETWORKDAYS(AU$3,AU$3,0)), INDIRECT("Mérföldkövek[@[Humánerő]]"),0),"")</f>
        <v/>
      </c>
      <c r="AV86" s="69" t="str" cm="1">
        <f t="array" aca="1" ref="AV86" ca="1">IFERROR(IF(AND(INDIRECT("Mérföldkövek[@Kezdés]")&lt;=AV$3,AV$3&lt;=INDIRECT("Mérföldkövek[@Befejezés]"),NETWORKDAYS(AV$3,AV$3,0)), INDIRECT("Mérföldkövek[@[Humánerő]]"),0),"")</f>
        <v/>
      </c>
      <c r="AW86" s="69" t="str" cm="1">
        <f t="array" aca="1" ref="AW86" ca="1">IFERROR(IF(AND(INDIRECT("Mérföldkövek[@Kezdés]")&lt;=AW$3,AW$3&lt;=INDIRECT("Mérföldkövek[@Befejezés]"),NETWORKDAYS(AW$3,AW$3,0)), INDIRECT("Mérföldkövek[@[Humánerő]]"),0),"")</f>
        <v/>
      </c>
      <c r="AX86" s="69" t="str" cm="1">
        <f t="array" aca="1" ref="AX86" ca="1">IFERROR(IF(AND(INDIRECT("Mérföldkövek[@Kezdés]")&lt;=AX$3,AX$3&lt;=INDIRECT("Mérföldkövek[@Befejezés]"),NETWORKDAYS(AX$3,AX$3,0)), INDIRECT("Mérföldkövek[@[Humánerő]]"),0),"")</f>
        <v/>
      </c>
      <c r="AY86" s="69" t="str" cm="1">
        <f t="array" aca="1" ref="AY86" ca="1">IFERROR(IF(AND(INDIRECT("Mérföldkövek[@Kezdés]")&lt;=AY$3,AY$3&lt;=INDIRECT("Mérföldkövek[@Befejezés]"),NETWORKDAYS(AY$3,AY$3,0)), INDIRECT("Mérföldkövek[@[Humánerő]]"),0),"")</f>
        <v/>
      </c>
      <c r="AZ86" s="69" t="str" cm="1">
        <f t="array" aca="1" ref="AZ86" ca="1">IFERROR(IF(AND(INDIRECT("Mérföldkövek[@Kezdés]")&lt;=AZ$3,AZ$3&lt;=INDIRECT("Mérföldkövek[@Befejezés]"),NETWORKDAYS(AZ$3,AZ$3,0)), INDIRECT("Mérföldkövek[@[Humánerő]]"),0),"")</f>
        <v/>
      </c>
      <c r="BA86" s="69" t="str" cm="1">
        <f t="array" aca="1" ref="BA86" ca="1">IFERROR(IF(AND(INDIRECT("Mérföldkövek[@Kezdés]")&lt;=BA$3,BA$3&lt;=INDIRECT("Mérföldkövek[@Befejezés]"),NETWORKDAYS(BA$3,BA$3,0)), INDIRECT("Mérföldkövek[@[Humánerő]]"),0),"")</f>
        <v/>
      </c>
    </row>
    <row r="87" spans="1:53" x14ac:dyDescent="0.3">
      <c r="A87" s="78" t="str">
        <f>IFERROR(Mérföldkövek[[#This Row],[Feladat ID]],"")</f>
        <v>-</v>
      </c>
      <c r="B87" s="70" t="str">
        <f>IFERROR(Mérföldkövek[[#This Row],[Feladat leírás]],"")</f>
        <v/>
      </c>
      <c r="C87" s="71" t="str">
        <f ca="1">IFERROR(Mérföldkövek[[#This Row],[Kezdés]],"")</f>
        <v/>
      </c>
      <c r="D87" s="71" t="str">
        <f ca="1">IFERROR(Mérföldkövek[[#This Row],[Befejezés]],"")</f>
        <v/>
      </c>
      <c r="E87" s="70" t="str">
        <f>IFERROR(Mérföldkövek[[#This Row],[Kockázat]],"")</f>
        <v/>
      </c>
      <c r="F87" s="70" t="str">
        <f>IFERROR(Mérföldkövek[[#This Row],[Részleg 02]],"")</f>
        <v/>
      </c>
      <c r="G87" s="70" t="str">
        <f>IFERROR(Mérföldkövek[[#This Row],[Részleg 01]],"")</f>
        <v/>
      </c>
      <c r="H87" s="82" t="str">
        <f>IFERROR(Mérföldkövek[[#This Row],[Volumen]],"")</f>
        <v/>
      </c>
      <c r="I87" s="70" t="str">
        <f>IFERROR(Mérföldkövek[[#This Row],[Humánerő]],"")</f>
        <v/>
      </c>
      <c r="J87" s="80" t="str">
        <f>IFERROR(Mérföldkövek[[#This Row],[Egység idő]],"")</f>
        <v/>
      </c>
      <c r="K87" s="80">
        <f>IFERROR(Mérföldkövek[[#This Row],[Tervezett Munkaidő]],"")</f>
        <v>0</v>
      </c>
      <c r="L87" s="69" t="str" cm="1">
        <f t="array" aca="1" ref="L87" ca="1">IFERROR(IF(AND(INDIRECT("Mérföldkövek[@Kezdés]")&lt;=L$3,L$3&lt;=INDIRECT("Mérföldkövek[@Befejezés]"),NETWORKDAYS(L$3,L$3,0)), INDIRECT("Mérföldkövek[@[Humánerő]]"),0),"")</f>
        <v/>
      </c>
      <c r="M87" s="69" t="str" cm="1">
        <f t="array" aca="1" ref="M87" ca="1">IFERROR(IF(AND(INDIRECT("Mérföldkövek[@Kezdés]")&lt;=M$3,M$3&lt;=INDIRECT("Mérföldkövek[@Befejezés]"),NETWORKDAYS(M$3,M$3,0)), INDIRECT("Mérföldkövek[@[Humánerő]]"),0),"")</f>
        <v/>
      </c>
      <c r="N87" s="69" t="str" cm="1">
        <f t="array" aca="1" ref="N87" ca="1">IFERROR(IF(AND(INDIRECT("Mérföldkövek[@Kezdés]")&lt;=N$3,N$3&lt;=INDIRECT("Mérföldkövek[@Befejezés]"),NETWORKDAYS(N$3,N$3,0)), INDIRECT("Mérföldkövek[@[Humánerő]]"),0),"")</f>
        <v/>
      </c>
      <c r="O87" s="69" t="str" cm="1">
        <f t="array" aca="1" ref="O87" ca="1">IFERROR(IF(AND(INDIRECT("Mérföldkövek[@Kezdés]")&lt;=O$3,O$3&lt;=INDIRECT("Mérföldkövek[@Befejezés]"),NETWORKDAYS(O$3,O$3,0)), INDIRECT("Mérföldkövek[@[Humánerő]]"),0),"")</f>
        <v/>
      </c>
      <c r="P87" s="69" t="str" cm="1">
        <f t="array" aca="1" ref="P87" ca="1">IFERROR(IF(AND(INDIRECT("Mérföldkövek[@Kezdés]")&lt;=P$3,P$3&lt;=INDIRECT("Mérföldkövek[@Befejezés]"),NETWORKDAYS(P$3,P$3,0)), INDIRECT("Mérföldkövek[@[Humánerő]]"),0),"")</f>
        <v/>
      </c>
      <c r="Q87" s="69" t="str" cm="1">
        <f t="array" aca="1" ref="Q87" ca="1">IFERROR(IF(AND(INDIRECT("Mérföldkövek[@Kezdés]")&lt;=Q$3,Q$3&lt;=INDIRECT("Mérföldkövek[@Befejezés]"),NETWORKDAYS(Q$3,Q$3,0)), INDIRECT("Mérföldkövek[@[Humánerő]]"),0),"")</f>
        <v/>
      </c>
      <c r="R87" s="69" t="str" cm="1">
        <f t="array" aca="1" ref="R87" ca="1">IFERROR(IF(AND(INDIRECT("Mérföldkövek[@Kezdés]")&lt;=R$3,R$3&lt;=INDIRECT("Mérföldkövek[@Befejezés]"),NETWORKDAYS(R$3,R$3,0)), INDIRECT("Mérföldkövek[@[Humánerő]]"),0),"")</f>
        <v/>
      </c>
      <c r="S87" s="69" t="str" cm="1">
        <f t="array" aca="1" ref="S87" ca="1">IFERROR(IF(AND(INDIRECT("Mérföldkövek[@Kezdés]")&lt;=S$3,S$3&lt;=INDIRECT("Mérföldkövek[@Befejezés]"),NETWORKDAYS(S$3,S$3,0)), INDIRECT("Mérföldkövek[@[Humánerő]]"),0),"")</f>
        <v/>
      </c>
      <c r="T87" s="69" t="str" cm="1">
        <f t="array" aca="1" ref="T87" ca="1">IFERROR(IF(AND(INDIRECT("Mérföldkövek[@Kezdés]")&lt;=T$3,T$3&lt;=INDIRECT("Mérföldkövek[@Befejezés]"),NETWORKDAYS(T$3,T$3,0)), INDIRECT("Mérföldkövek[@[Humánerő]]"),0),"")</f>
        <v/>
      </c>
      <c r="U87" s="69" t="str" cm="1">
        <f t="array" aca="1" ref="U87" ca="1">IFERROR(IF(AND(INDIRECT("Mérföldkövek[@Kezdés]")&lt;=U$3,U$3&lt;=INDIRECT("Mérföldkövek[@Befejezés]"),NETWORKDAYS(U$3,U$3,0)), INDIRECT("Mérföldkövek[@[Humánerő]]"),0),"")</f>
        <v/>
      </c>
      <c r="V87" s="69" t="str" cm="1">
        <f t="array" aca="1" ref="V87" ca="1">IFERROR(IF(AND(INDIRECT("Mérföldkövek[@Kezdés]")&lt;=V$3,V$3&lt;=INDIRECT("Mérföldkövek[@Befejezés]"),NETWORKDAYS(V$3,V$3,0)), INDIRECT("Mérföldkövek[@[Humánerő]]"),0),"")</f>
        <v/>
      </c>
      <c r="W87" s="69" t="str" cm="1">
        <f t="array" aca="1" ref="W87" ca="1">IFERROR(IF(AND(INDIRECT("Mérföldkövek[@Kezdés]")&lt;=W$3,W$3&lt;=INDIRECT("Mérföldkövek[@Befejezés]"),NETWORKDAYS(W$3,W$3,0)), INDIRECT("Mérföldkövek[@[Humánerő]]"),0),"")</f>
        <v/>
      </c>
      <c r="X87" s="69" t="str" cm="1">
        <f t="array" aca="1" ref="X87" ca="1">IFERROR(IF(AND(INDIRECT("Mérföldkövek[@Kezdés]")&lt;=X$3,X$3&lt;=INDIRECT("Mérföldkövek[@Befejezés]"),NETWORKDAYS(X$3,X$3,0)), INDIRECT("Mérföldkövek[@[Humánerő]]"),0),"")</f>
        <v/>
      </c>
      <c r="Y87" s="69" t="str" cm="1">
        <f t="array" aca="1" ref="Y87" ca="1">IFERROR(IF(AND(INDIRECT("Mérföldkövek[@Kezdés]")&lt;=Y$3,Y$3&lt;=INDIRECT("Mérföldkövek[@Befejezés]"),NETWORKDAYS(Y$3,Y$3,0)), INDIRECT("Mérföldkövek[@[Humánerő]]"),0),"")</f>
        <v/>
      </c>
      <c r="Z87" s="69" t="str" cm="1">
        <f t="array" aca="1" ref="Z87" ca="1">IFERROR(IF(AND(INDIRECT("Mérföldkövek[@Kezdés]")&lt;=Z$3,Z$3&lt;=INDIRECT("Mérföldkövek[@Befejezés]"),NETWORKDAYS(Z$3,Z$3,0)), INDIRECT("Mérföldkövek[@[Humánerő]]"),0),"")</f>
        <v/>
      </c>
      <c r="AA87" s="69" t="str" cm="1">
        <f t="array" aca="1" ref="AA87" ca="1">IFERROR(IF(AND(INDIRECT("Mérföldkövek[@Kezdés]")&lt;=AA$3,AA$3&lt;=INDIRECT("Mérföldkövek[@Befejezés]"),NETWORKDAYS(AA$3,AA$3,0)), INDIRECT("Mérföldkövek[@[Humánerő]]"),0),"")</f>
        <v/>
      </c>
      <c r="AB87" s="69" t="str" cm="1">
        <f t="array" aca="1" ref="AB87" ca="1">IFERROR(IF(AND(INDIRECT("Mérföldkövek[@Kezdés]")&lt;=AB$3,AB$3&lt;=INDIRECT("Mérföldkövek[@Befejezés]"),NETWORKDAYS(AB$3,AB$3,0)), INDIRECT("Mérföldkövek[@[Humánerő]]"),0),"")</f>
        <v/>
      </c>
      <c r="AC87" s="69" t="str" cm="1">
        <f t="array" aca="1" ref="AC87" ca="1">IFERROR(IF(AND(INDIRECT("Mérföldkövek[@Kezdés]")&lt;=AC$3,AC$3&lt;=INDIRECT("Mérföldkövek[@Befejezés]"),NETWORKDAYS(AC$3,AC$3,0)), INDIRECT("Mérföldkövek[@[Humánerő]]"),0),"")</f>
        <v/>
      </c>
      <c r="AD87" s="69" t="str" cm="1">
        <f t="array" aca="1" ref="AD87" ca="1">IFERROR(IF(AND(INDIRECT("Mérföldkövek[@Kezdés]")&lt;=AD$3,AD$3&lt;=INDIRECT("Mérföldkövek[@Befejezés]"),NETWORKDAYS(AD$3,AD$3,0)), INDIRECT("Mérföldkövek[@[Humánerő]]"),0),"")</f>
        <v/>
      </c>
      <c r="AE87" s="69" t="str" cm="1">
        <f t="array" aca="1" ref="AE87" ca="1">IFERROR(IF(AND(INDIRECT("Mérföldkövek[@Kezdés]")&lt;=AE$3,AE$3&lt;=INDIRECT("Mérföldkövek[@Befejezés]"),NETWORKDAYS(AE$3,AE$3,0)), INDIRECT("Mérföldkövek[@[Humánerő]]"),0),"")</f>
        <v/>
      </c>
      <c r="AF87" s="69" t="str" cm="1">
        <f t="array" aca="1" ref="AF87" ca="1">IFERROR(IF(AND(INDIRECT("Mérföldkövek[@Kezdés]")&lt;=AF$3,AF$3&lt;=INDIRECT("Mérföldkövek[@Befejezés]"),NETWORKDAYS(AF$3,AF$3,0)), INDIRECT("Mérföldkövek[@[Humánerő]]"),0),"")</f>
        <v/>
      </c>
      <c r="AG87" s="69" t="str" cm="1">
        <f t="array" aca="1" ref="AG87" ca="1">IFERROR(IF(AND(INDIRECT("Mérföldkövek[@Kezdés]")&lt;=AG$3,AG$3&lt;=INDIRECT("Mérföldkövek[@Befejezés]"),NETWORKDAYS(AG$3,AG$3,0)), INDIRECT("Mérföldkövek[@[Humánerő]]"),0),"")</f>
        <v/>
      </c>
      <c r="AH87" s="69" t="str" cm="1">
        <f t="array" aca="1" ref="AH87" ca="1">IFERROR(IF(AND(INDIRECT("Mérföldkövek[@Kezdés]")&lt;=AH$3,AH$3&lt;=INDIRECT("Mérföldkövek[@Befejezés]"),NETWORKDAYS(AH$3,AH$3,0)), INDIRECT("Mérföldkövek[@[Humánerő]]"),0),"")</f>
        <v/>
      </c>
      <c r="AI87" s="69" t="str" cm="1">
        <f t="array" aca="1" ref="AI87" ca="1">IFERROR(IF(AND(INDIRECT("Mérföldkövek[@Kezdés]")&lt;=AI$3,AI$3&lt;=INDIRECT("Mérföldkövek[@Befejezés]"),NETWORKDAYS(AI$3,AI$3,0)), INDIRECT("Mérföldkövek[@[Humánerő]]"),0),"")</f>
        <v/>
      </c>
      <c r="AJ87" s="69" t="str" cm="1">
        <f t="array" aca="1" ref="AJ87" ca="1">IFERROR(IF(AND(INDIRECT("Mérföldkövek[@Kezdés]")&lt;=AJ$3,AJ$3&lt;=INDIRECT("Mérföldkövek[@Befejezés]"),NETWORKDAYS(AJ$3,AJ$3,0)), INDIRECT("Mérföldkövek[@[Humánerő]]"),0),"")</f>
        <v/>
      </c>
      <c r="AK87" s="69" t="str" cm="1">
        <f t="array" aca="1" ref="AK87" ca="1">IFERROR(IF(AND(INDIRECT("Mérföldkövek[@Kezdés]")&lt;=AK$3,AK$3&lt;=INDIRECT("Mérföldkövek[@Befejezés]"),NETWORKDAYS(AK$3,AK$3,0)), INDIRECT("Mérföldkövek[@[Humánerő]]"),0),"")</f>
        <v/>
      </c>
      <c r="AL87" s="69" t="str" cm="1">
        <f t="array" aca="1" ref="AL87" ca="1">IFERROR(IF(AND(INDIRECT("Mérföldkövek[@Kezdés]")&lt;=AL$3,AL$3&lt;=INDIRECT("Mérföldkövek[@Befejezés]"),NETWORKDAYS(AL$3,AL$3,0)), INDIRECT("Mérföldkövek[@[Humánerő]]"),0),"")</f>
        <v/>
      </c>
      <c r="AM87" s="69" t="str" cm="1">
        <f t="array" aca="1" ref="AM87" ca="1">IFERROR(IF(AND(INDIRECT("Mérföldkövek[@Kezdés]")&lt;=AM$3,AM$3&lt;=INDIRECT("Mérföldkövek[@Befejezés]"),NETWORKDAYS(AM$3,AM$3,0)), INDIRECT("Mérföldkövek[@[Humánerő]]"),0),"")</f>
        <v/>
      </c>
      <c r="AN87" s="69" t="str" cm="1">
        <f t="array" aca="1" ref="AN87" ca="1">IFERROR(IF(AND(INDIRECT("Mérföldkövek[@Kezdés]")&lt;=AN$3,AN$3&lt;=INDIRECT("Mérföldkövek[@Befejezés]"),NETWORKDAYS(AN$3,AN$3,0)), INDIRECT("Mérföldkövek[@[Humánerő]]"),0),"")</f>
        <v/>
      </c>
      <c r="AO87" s="69" t="str" cm="1">
        <f t="array" aca="1" ref="AO87" ca="1">IFERROR(IF(AND(INDIRECT("Mérföldkövek[@Kezdés]")&lt;=AO$3,AO$3&lt;=INDIRECT("Mérföldkövek[@Befejezés]"),NETWORKDAYS(AO$3,AO$3,0)), INDIRECT("Mérföldkövek[@[Humánerő]]"),0),"")</f>
        <v/>
      </c>
      <c r="AP87" s="69" t="str" cm="1">
        <f t="array" aca="1" ref="AP87" ca="1">IFERROR(IF(AND(INDIRECT("Mérföldkövek[@Kezdés]")&lt;=AP$3,AP$3&lt;=INDIRECT("Mérföldkövek[@Befejezés]"),NETWORKDAYS(AP$3,AP$3,0)), INDIRECT("Mérföldkövek[@[Humánerő]]"),0),"")</f>
        <v/>
      </c>
      <c r="AQ87" s="69" t="str" cm="1">
        <f t="array" aca="1" ref="AQ87" ca="1">IFERROR(IF(AND(INDIRECT("Mérföldkövek[@Kezdés]")&lt;=AQ$3,AQ$3&lt;=INDIRECT("Mérföldkövek[@Befejezés]"),NETWORKDAYS(AQ$3,AQ$3,0)), INDIRECT("Mérföldkövek[@[Humánerő]]"),0),"")</f>
        <v/>
      </c>
      <c r="AR87" s="69" t="str" cm="1">
        <f t="array" aca="1" ref="AR87" ca="1">IFERROR(IF(AND(INDIRECT("Mérföldkövek[@Kezdés]")&lt;=AR$3,AR$3&lt;=INDIRECT("Mérföldkövek[@Befejezés]"),NETWORKDAYS(AR$3,AR$3,0)), INDIRECT("Mérföldkövek[@[Humánerő]]"),0),"")</f>
        <v/>
      </c>
      <c r="AS87" s="69" t="str" cm="1">
        <f t="array" aca="1" ref="AS87" ca="1">IFERROR(IF(AND(INDIRECT("Mérföldkövek[@Kezdés]")&lt;=AS$3,AS$3&lt;=INDIRECT("Mérföldkövek[@Befejezés]"),NETWORKDAYS(AS$3,AS$3,0)), INDIRECT("Mérföldkövek[@[Humánerő]]"),0),"")</f>
        <v/>
      </c>
      <c r="AT87" s="69" t="str" cm="1">
        <f t="array" aca="1" ref="AT87" ca="1">IFERROR(IF(AND(INDIRECT("Mérföldkövek[@Kezdés]")&lt;=AT$3,AT$3&lt;=INDIRECT("Mérföldkövek[@Befejezés]"),NETWORKDAYS(AT$3,AT$3,0)), INDIRECT("Mérföldkövek[@[Humánerő]]"),0),"")</f>
        <v/>
      </c>
      <c r="AU87" s="69" t="str" cm="1">
        <f t="array" aca="1" ref="AU87" ca="1">IFERROR(IF(AND(INDIRECT("Mérföldkövek[@Kezdés]")&lt;=AU$3,AU$3&lt;=INDIRECT("Mérföldkövek[@Befejezés]"),NETWORKDAYS(AU$3,AU$3,0)), INDIRECT("Mérföldkövek[@[Humánerő]]"),0),"")</f>
        <v/>
      </c>
      <c r="AV87" s="69" t="str" cm="1">
        <f t="array" aca="1" ref="AV87" ca="1">IFERROR(IF(AND(INDIRECT("Mérföldkövek[@Kezdés]")&lt;=AV$3,AV$3&lt;=INDIRECT("Mérföldkövek[@Befejezés]"),NETWORKDAYS(AV$3,AV$3,0)), INDIRECT("Mérföldkövek[@[Humánerő]]"),0),"")</f>
        <v/>
      </c>
      <c r="AW87" s="69" t="str" cm="1">
        <f t="array" aca="1" ref="AW87" ca="1">IFERROR(IF(AND(INDIRECT("Mérföldkövek[@Kezdés]")&lt;=AW$3,AW$3&lt;=INDIRECT("Mérföldkövek[@Befejezés]"),NETWORKDAYS(AW$3,AW$3,0)), INDIRECT("Mérföldkövek[@[Humánerő]]"),0),"")</f>
        <v/>
      </c>
      <c r="AX87" s="69" t="str" cm="1">
        <f t="array" aca="1" ref="AX87" ca="1">IFERROR(IF(AND(INDIRECT("Mérföldkövek[@Kezdés]")&lt;=AX$3,AX$3&lt;=INDIRECT("Mérföldkövek[@Befejezés]"),NETWORKDAYS(AX$3,AX$3,0)), INDIRECT("Mérföldkövek[@[Humánerő]]"),0),"")</f>
        <v/>
      </c>
      <c r="AY87" s="69" t="str" cm="1">
        <f t="array" aca="1" ref="AY87" ca="1">IFERROR(IF(AND(INDIRECT("Mérföldkövek[@Kezdés]")&lt;=AY$3,AY$3&lt;=INDIRECT("Mérföldkövek[@Befejezés]"),NETWORKDAYS(AY$3,AY$3,0)), INDIRECT("Mérföldkövek[@[Humánerő]]"),0),"")</f>
        <v/>
      </c>
      <c r="AZ87" s="69" t="str" cm="1">
        <f t="array" aca="1" ref="AZ87" ca="1">IFERROR(IF(AND(INDIRECT("Mérföldkövek[@Kezdés]")&lt;=AZ$3,AZ$3&lt;=INDIRECT("Mérföldkövek[@Befejezés]"),NETWORKDAYS(AZ$3,AZ$3,0)), INDIRECT("Mérföldkövek[@[Humánerő]]"),0),"")</f>
        <v/>
      </c>
      <c r="BA87" s="69" t="str" cm="1">
        <f t="array" aca="1" ref="BA87" ca="1">IFERROR(IF(AND(INDIRECT("Mérföldkövek[@Kezdés]")&lt;=BA$3,BA$3&lt;=INDIRECT("Mérföldkövek[@Befejezés]"),NETWORKDAYS(BA$3,BA$3,0)), INDIRECT("Mérföldkövek[@[Humánerő]]"),0),"")</f>
        <v/>
      </c>
    </row>
    <row r="88" spans="1:53" x14ac:dyDescent="0.3">
      <c r="A88" s="78" t="str">
        <f>IFERROR(Mérföldkövek[[#This Row],[Feladat ID]],"")</f>
        <v>-</v>
      </c>
      <c r="B88" s="70" t="str">
        <f>IFERROR(Mérföldkövek[[#This Row],[Feladat leírás]],"")</f>
        <v/>
      </c>
      <c r="C88" s="71" t="str">
        <f ca="1">IFERROR(Mérföldkövek[[#This Row],[Kezdés]],"")</f>
        <v/>
      </c>
      <c r="D88" s="71" t="str">
        <f ca="1">IFERROR(Mérföldkövek[[#This Row],[Befejezés]],"")</f>
        <v/>
      </c>
      <c r="E88" s="70" t="str">
        <f>IFERROR(Mérföldkövek[[#This Row],[Kockázat]],"")</f>
        <v/>
      </c>
      <c r="F88" s="70" t="str">
        <f>IFERROR(Mérföldkövek[[#This Row],[Részleg 02]],"")</f>
        <v/>
      </c>
      <c r="G88" s="70" t="str">
        <f>IFERROR(Mérföldkövek[[#This Row],[Részleg 01]],"")</f>
        <v/>
      </c>
      <c r="H88" s="82" t="str">
        <f>IFERROR(Mérföldkövek[[#This Row],[Volumen]],"")</f>
        <v/>
      </c>
      <c r="I88" s="70" t="str">
        <f>IFERROR(Mérföldkövek[[#This Row],[Humánerő]],"")</f>
        <v/>
      </c>
      <c r="J88" s="80" t="str">
        <f>IFERROR(Mérföldkövek[[#This Row],[Egység idő]],"")</f>
        <v/>
      </c>
      <c r="K88" s="80">
        <f>IFERROR(Mérföldkövek[[#This Row],[Tervezett Munkaidő]],"")</f>
        <v>0</v>
      </c>
      <c r="L88" s="69" t="str" cm="1">
        <f t="array" aca="1" ref="L88" ca="1">IFERROR(IF(AND(INDIRECT("Mérföldkövek[@Kezdés]")&lt;=L$3,L$3&lt;=INDIRECT("Mérföldkövek[@Befejezés]"),NETWORKDAYS(L$3,L$3,0)), INDIRECT("Mérföldkövek[@[Humánerő]]"),0),"")</f>
        <v/>
      </c>
      <c r="M88" s="69" t="str" cm="1">
        <f t="array" aca="1" ref="M88" ca="1">IFERROR(IF(AND(INDIRECT("Mérföldkövek[@Kezdés]")&lt;=M$3,M$3&lt;=INDIRECT("Mérföldkövek[@Befejezés]"),NETWORKDAYS(M$3,M$3,0)), INDIRECT("Mérföldkövek[@[Humánerő]]"),0),"")</f>
        <v/>
      </c>
      <c r="N88" s="69" t="str" cm="1">
        <f t="array" aca="1" ref="N88" ca="1">IFERROR(IF(AND(INDIRECT("Mérföldkövek[@Kezdés]")&lt;=N$3,N$3&lt;=INDIRECT("Mérföldkövek[@Befejezés]"),NETWORKDAYS(N$3,N$3,0)), INDIRECT("Mérföldkövek[@[Humánerő]]"),0),"")</f>
        <v/>
      </c>
      <c r="O88" s="69" t="str" cm="1">
        <f t="array" aca="1" ref="O88" ca="1">IFERROR(IF(AND(INDIRECT("Mérföldkövek[@Kezdés]")&lt;=O$3,O$3&lt;=INDIRECT("Mérföldkövek[@Befejezés]"),NETWORKDAYS(O$3,O$3,0)), INDIRECT("Mérföldkövek[@[Humánerő]]"),0),"")</f>
        <v/>
      </c>
      <c r="P88" s="69" t="str" cm="1">
        <f t="array" aca="1" ref="P88" ca="1">IFERROR(IF(AND(INDIRECT("Mérföldkövek[@Kezdés]")&lt;=P$3,P$3&lt;=INDIRECT("Mérföldkövek[@Befejezés]"),NETWORKDAYS(P$3,P$3,0)), INDIRECT("Mérföldkövek[@[Humánerő]]"),0),"")</f>
        <v/>
      </c>
      <c r="Q88" s="69" t="str" cm="1">
        <f t="array" aca="1" ref="Q88" ca="1">IFERROR(IF(AND(INDIRECT("Mérföldkövek[@Kezdés]")&lt;=Q$3,Q$3&lt;=INDIRECT("Mérföldkövek[@Befejezés]"),NETWORKDAYS(Q$3,Q$3,0)), INDIRECT("Mérföldkövek[@[Humánerő]]"),0),"")</f>
        <v/>
      </c>
      <c r="R88" s="69" t="str" cm="1">
        <f t="array" aca="1" ref="R88" ca="1">IFERROR(IF(AND(INDIRECT("Mérföldkövek[@Kezdés]")&lt;=R$3,R$3&lt;=INDIRECT("Mérföldkövek[@Befejezés]"),NETWORKDAYS(R$3,R$3,0)), INDIRECT("Mérföldkövek[@[Humánerő]]"),0),"")</f>
        <v/>
      </c>
      <c r="S88" s="69" t="str" cm="1">
        <f t="array" aca="1" ref="S88" ca="1">IFERROR(IF(AND(INDIRECT("Mérföldkövek[@Kezdés]")&lt;=S$3,S$3&lt;=INDIRECT("Mérföldkövek[@Befejezés]"),NETWORKDAYS(S$3,S$3,0)), INDIRECT("Mérföldkövek[@[Humánerő]]"),0),"")</f>
        <v/>
      </c>
      <c r="T88" s="69" t="str" cm="1">
        <f t="array" aca="1" ref="T88" ca="1">IFERROR(IF(AND(INDIRECT("Mérföldkövek[@Kezdés]")&lt;=T$3,T$3&lt;=INDIRECT("Mérföldkövek[@Befejezés]"),NETWORKDAYS(T$3,T$3,0)), INDIRECT("Mérföldkövek[@[Humánerő]]"),0),"")</f>
        <v/>
      </c>
      <c r="U88" s="69" t="str" cm="1">
        <f t="array" aca="1" ref="U88" ca="1">IFERROR(IF(AND(INDIRECT("Mérföldkövek[@Kezdés]")&lt;=U$3,U$3&lt;=INDIRECT("Mérföldkövek[@Befejezés]"),NETWORKDAYS(U$3,U$3,0)), INDIRECT("Mérföldkövek[@[Humánerő]]"),0),"")</f>
        <v/>
      </c>
      <c r="V88" s="69" t="str" cm="1">
        <f t="array" aca="1" ref="V88" ca="1">IFERROR(IF(AND(INDIRECT("Mérföldkövek[@Kezdés]")&lt;=V$3,V$3&lt;=INDIRECT("Mérföldkövek[@Befejezés]"),NETWORKDAYS(V$3,V$3,0)), INDIRECT("Mérföldkövek[@[Humánerő]]"),0),"")</f>
        <v/>
      </c>
      <c r="W88" s="69" t="str" cm="1">
        <f t="array" aca="1" ref="W88" ca="1">IFERROR(IF(AND(INDIRECT("Mérföldkövek[@Kezdés]")&lt;=W$3,W$3&lt;=INDIRECT("Mérföldkövek[@Befejezés]"),NETWORKDAYS(W$3,W$3,0)), INDIRECT("Mérföldkövek[@[Humánerő]]"),0),"")</f>
        <v/>
      </c>
      <c r="X88" s="69" t="str" cm="1">
        <f t="array" aca="1" ref="X88" ca="1">IFERROR(IF(AND(INDIRECT("Mérföldkövek[@Kezdés]")&lt;=X$3,X$3&lt;=INDIRECT("Mérföldkövek[@Befejezés]"),NETWORKDAYS(X$3,X$3,0)), INDIRECT("Mérföldkövek[@[Humánerő]]"),0),"")</f>
        <v/>
      </c>
      <c r="Y88" s="69" t="str" cm="1">
        <f t="array" aca="1" ref="Y88" ca="1">IFERROR(IF(AND(INDIRECT("Mérföldkövek[@Kezdés]")&lt;=Y$3,Y$3&lt;=INDIRECT("Mérföldkövek[@Befejezés]"),NETWORKDAYS(Y$3,Y$3,0)), INDIRECT("Mérföldkövek[@[Humánerő]]"),0),"")</f>
        <v/>
      </c>
      <c r="Z88" s="69" t="str" cm="1">
        <f t="array" aca="1" ref="Z88" ca="1">IFERROR(IF(AND(INDIRECT("Mérföldkövek[@Kezdés]")&lt;=Z$3,Z$3&lt;=INDIRECT("Mérföldkövek[@Befejezés]"),NETWORKDAYS(Z$3,Z$3,0)), INDIRECT("Mérföldkövek[@[Humánerő]]"),0),"")</f>
        <v/>
      </c>
      <c r="AA88" s="69" t="str" cm="1">
        <f t="array" aca="1" ref="AA88" ca="1">IFERROR(IF(AND(INDIRECT("Mérföldkövek[@Kezdés]")&lt;=AA$3,AA$3&lt;=INDIRECT("Mérföldkövek[@Befejezés]"),NETWORKDAYS(AA$3,AA$3,0)), INDIRECT("Mérföldkövek[@[Humánerő]]"),0),"")</f>
        <v/>
      </c>
      <c r="AB88" s="69" t="str" cm="1">
        <f t="array" aca="1" ref="AB88" ca="1">IFERROR(IF(AND(INDIRECT("Mérföldkövek[@Kezdés]")&lt;=AB$3,AB$3&lt;=INDIRECT("Mérföldkövek[@Befejezés]"),NETWORKDAYS(AB$3,AB$3,0)), INDIRECT("Mérföldkövek[@[Humánerő]]"),0),"")</f>
        <v/>
      </c>
      <c r="AC88" s="69" t="str" cm="1">
        <f t="array" aca="1" ref="AC88" ca="1">IFERROR(IF(AND(INDIRECT("Mérföldkövek[@Kezdés]")&lt;=AC$3,AC$3&lt;=INDIRECT("Mérföldkövek[@Befejezés]"),NETWORKDAYS(AC$3,AC$3,0)), INDIRECT("Mérföldkövek[@[Humánerő]]"),0),"")</f>
        <v/>
      </c>
      <c r="AD88" s="69" t="str" cm="1">
        <f t="array" aca="1" ref="AD88" ca="1">IFERROR(IF(AND(INDIRECT("Mérföldkövek[@Kezdés]")&lt;=AD$3,AD$3&lt;=INDIRECT("Mérföldkövek[@Befejezés]"),NETWORKDAYS(AD$3,AD$3,0)), INDIRECT("Mérföldkövek[@[Humánerő]]"),0),"")</f>
        <v/>
      </c>
      <c r="AE88" s="69" t="str" cm="1">
        <f t="array" aca="1" ref="AE88" ca="1">IFERROR(IF(AND(INDIRECT("Mérföldkövek[@Kezdés]")&lt;=AE$3,AE$3&lt;=INDIRECT("Mérföldkövek[@Befejezés]"),NETWORKDAYS(AE$3,AE$3,0)), INDIRECT("Mérföldkövek[@[Humánerő]]"),0),"")</f>
        <v/>
      </c>
      <c r="AF88" s="69" t="str" cm="1">
        <f t="array" aca="1" ref="AF88" ca="1">IFERROR(IF(AND(INDIRECT("Mérföldkövek[@Kezdés]")&lt;=AF$3,AF$3&lt;=INDIRECT("Mérföldkövek[@Befejezés]"),NETWORKDAYS(AF$3,AF$3,0)), INDIRECT("Mérföldkövek[@[Humánerő]]"),0),"")</f>
        <v/>
      </c>
      <c r="AG88" s="69" t="str" cm="1">
        <f t="array" aca="1" ref="AG88" ca="1">IFERROR(IF(AND(INDIRECT("Mérföldkövek[@Kezdés]")&lt;=AG$3,AG$3&lt;=INDIRECT("Mérföldkövek[@Befejezés]"),NETWORKDAYS(AG$3,AG$3,0)), INDIRECT("Mérföldkövek[@[Humánerő]]"),0),"")</f>
        <v/>
      </c>
      <c r="AH88" s="69" t="str" cm="1">
        <f t="array" aca="1" ref="AH88" ca="1">IFERROR(IF(AND(INDIRECT("Mérföldkövek[@Kezdés]")&lt;=AH$3,AH$3&lt;=INDIRECT("Mérföldkövek[@Befejezés]"),NETWORKDAYS(AH$3,AH$3,0)), INDIRECT("Mérföldkövek[@[Humánerő]]"),0),"")</f>
        <v/>
      </c>
      <c r="AI88" s="69" t="str" cm="1">
        <f t="array" aca="1" ref="AI88" ca="1">IFERROR(IF(AND(INDIRECT("Mérföldkövek[@Kezdés]")&lt;=AI$3,AI$3&lt;=INDIRECT("Mérföldkövek[@Befejezés]"),NETWORKDAYS(AI$3,AI$3,0)), INDIRECT("Mérföldkövek[@[Humánerő]]"),0),"")</f>
        <v/>
      </c>
      <c r="AJ88" s="69" t="str" cm="1">
        <f t="array" aca="1" ref="AJ88" ca="1">IFERROR(IF(AND(INDIRECT("Mérföldkövek[@Kezdés]")&lt;=AJ$3,AJ$3&lt;=INDIRECT("Mérföldkövek[@Befejezés]"),NETWORKDAYS(AJ$3,AJ$3,0)), INDIRECT("Mérföldkövek[@[Humánerő]]"),0),"")</f>
        <v/>
      </c>
      <c r="AK88" s="69" t="str" cm="1">
        <f t="array" aca="1" ref="AK88" ca="1">IFERROR(IF(AND(INDIRECT("Mérföldkövek[@Kezdés]")&lt;=AK$3,AK$3&lt;=INDIRECT("Mérföldkövek[@Befejezés]"),NETWORKDAYS(AK$3,AK$3,0)), INDIRECT("Mérföldkövek[@[Humánerő]]"),0),"")</f>
        <v/>
      </c>
      <c r="AL88" s="69" t="str" cm="1">
        <f t="array" aca="1" ref="AL88" ca="1">IFERROR(IF(AND(INDIRECT("Mérföldkövek[@Kezdés]")&lt;=AL$3,AL$3&lt;=INDIRECT("Mérföldkövek[@Befejezés]"),NETWORKDAYS(AL$3,AL$3,0)), INDIRECT("Mérföldkövek[@[Humánerő]]"),0),"")</f>
        <v/>
      </c>
      <c r="AM88" s="69" t="str" cm="1">
        <f t="array" aca="1" ref="AM88" ca="1">IFERROR(IF(AND(INDIRECT("Mérföldkövek[@Kezdés]")&lt;=AM$3,AM$3&lt;=INDIRECT("Mérföldkövek[@Befejezés]"),NETWORKDAYS(AM$3,AM$3,0)), INDIRECT("Mérföldkövek[@[Humánerő]]"),0),"")</f>
        <v/>
      </c>
      <c r="AN88" s="69" t="str" cm="1">
        <f t="array" aca="1" ref="AN88" ca="1">IFERROR(IF(AND(INDIRECT("Mérföldkövek[@Kezdés]")&lt;=AN$3,AN$3&lt;=INDIRECT("Mérföldkövek[@Befejezés]"),NETWORKDAYS(AN$3,AN$3,0)), INDIRECT("Mérföldkövek[@[Humánerő]]"),0),"")</f>
        <v/>
      </c>
      <c r="AO88" s="69" t="str" cm="1">
        <f t="array" aca="1" ref="AO88" ca="1">IFERROR(IF(AND(INDIRECT("Mérföldkövek[@Kezdés]")&lt;=AO$3,AO$3&lt;=INDIRECT("Mérföldkövek[@Befejezés]"),NETWORKDAYS(AO$3,AO$3,0)), INDIRECT("Mérföldkövek[@[Humánerő]]"),0),"")</f>
        <v/>
      </c>
      <c r="AP88" s="69" t="str" cm="1">
        <f t="array" aca="1" ref="AP88" ca="1">IFERROR(IF(AND(INDIRECT("Mérföldkövek[@Kezdés]")&lt;=AP$3,AP$3&lt;=INDIRECT("Mérföldkövek[@Befejezés]"),NETWORKDAYS(AP$3,AP$3,0)), INDIRECT("Mérföldkövek[@[Humánerő]]"),0),"")</f>
        <v/>
      </c>
      <c r="AQ88" s="69" t="str" cm="1">
        <f t="array" aca="1" ref="AQ88" ca="1">IFERROR(IF(AND(INDIRECT("Mérföldkövek[@Kezdés]")&lt;=AQ$3,AQ$3&lt;=INDIRECT("Mérföldkövek[@Befejezés]"),NETWORKDAYS(AQ$3,AQ$3,0)), INDIRECT("Mérföldkövek[@[Humánerő]]"),0),"")</f>
        <v/>
      </c>
      <c r="AR88" s="69" t="str" cm="1">
        <f t="array" aca="1" ref="AR88" ca="1">IFERROR(IF(AND(INDIRECT("Mérföldkövek[@Kezdés]")&lt;=AR$3,AR$3&lt;=INDIRECT("Mérföldkövek[@Befejezés]"),NETWORKDAYS(AR$3,AR$3,0)), INDIRECT("Mérföldkövek[@[Humánerő]]"),0),"")</f>
        <v/>
      </c>
      <c r="AS88" s="69" t="str" cm="1">
        <f t="array" aca="1" ref="AS88" ca="1">IFERROR(IF(AND(INDIRECT("Mérföldkövek[@Kezdés]")&lt;=AS$3,AS$3&lt;=INDIRECT("Mérföldkövek[@Befejezés]"),NETWORKDAYS(AS$3,AS$3,0)), INDIRECT("Mérföldkövek[@[Humánerő]]"),0),"")</f>
        <v/>
      </c>
      <c r="AT88" s="69" t="str" cm="1">
        <f t="array" aca="1" ref="AT88" ca="1">IFERROR(IF(AND(INDIRECT("Mérföldkövek[@Kezdés]")&lt;=AT$3,AT$3&lt;=INDIRECT("Mérföldkövek[@Befejezés]"),NETWORKDAYS(AT$3,AT$3,0)), INDIRECT("Mérföldkövek[@[Humánerő]]"),0),"")</f>
        <v/>
      </c>
      <c r="AU88" s="69" t="str" cm="1">
        <f t="array" aca="1" ref="AU88" ca="1">IFERROR(IF(AND(INDIRECT("Mérföldkövek[@Kezdés]")&lt;=AU$3,AU$3&lt;=INDIRECT("Mérföldkövek[@Befejezés]"),NETWORKDAYS(AU$3,AU$3,0)), INDIRECT("Mérföldkövek[@[Humánerő]]"),0),"")</f>
        <v/>
      </c>
      <c r="AV88" s="69" t="str" cm="1">
        <f t="array" aca="1" ref="AV88" ca="1">IFERROR(IF(AND(INDIRECT("Mérföldkövek[@Kezdés]")&lt;=AV$3,AV$3&lt;=INDIRECT("Mérföldkövek[@Befejezés]"),NETWORKDAYS(AV$3,AV$3,0)), INDIRECT("Mérföldkövek[@[Humánerő]]"),0),"")</f>
        <v/>
      </c>
      <c r="AW88" s="69" t="str" cm="1">
        <f t="array" aca="1" ref="AW88" ca="1">IFERROR(IF(AND(INDIRECT("Mérföldkövek[@Kezdés]")&lt;=AW$3,AW$3&lt;=INDIRECT("Mérföldkövek[@Befejezés]"),NETWORKDAYS(AW$3,AW$3,0)), INDIRECT("Mérföldkövek[@[Humánerő]]"),0),"")</f>
        <v/>
      </c>
      <c r="AX88" s="69" t="str" cm="1">
        <f t="array" aca="1" ref="AX88" ca="1">IFERROR(IF(AND(INDIRECT("Mérföldkövek[@Kezdés]")&lt;=AX$3,AX$3&lt;=INDIRECT("Mérföldkövek[@Befejezés]"),NETWORKDAYS(AX$3,AX$3,0)), INDIRECT("Mérföldkövek[@[Humánerő]]"),0),"")</f>
        <v/>
      </c>
      <c r="AY88" s="69" t="str" cm="1">
        <f t="array" aca="1" ref="AY88" ca="1">IFERROR(IF(AND(INDIRECT("Mérföldkövek[@Kezdés]")&lt;=AY$3,AY$3&lt;=INDIRECT("Mérföldkövek[@Befejezés]"),NETWORKDAYS(AY$3,AY$3,0)), INDIRECT("Mérföldkövek[@[Humánerő]]"),0),"")</f>
        <v/>
      </c>
      <c r="AZ88" s="69" t="str" cm="1">
        <f t="array" aca="1" ref="AZ88" ca="1">IFERROR(IF(AND(INDIRECT("Mérföldkövek[@Kezdés]")&lt;=AZ$3,AZ$3&lt;=INDIRECT("Mérföldkövek[@Befejezés]"),NETWORKDAYS(AZ$3,AZ$3,0)), INDIRECT("Mérföldkövek[@[Humánerő]]"),0),"")</f>
        <v/>
      </c>
      <c r="BA88" s="69" t="str" cm="1">
        <f t="array" aca="1" ref="BA88" ca="1">IFERROR(IF(AND(INDIRECT("Mérföldkövek[@Kezdés]")&lt;=BA$3,BA$3&lt;=INDIRECT("Mérföldkövek[@Befejezés]"),NETWORKDAYS(BA$3,BA$3,0)), INDIRECT("Mérföldkövek[@[Humánerő]]"),0),"")</f>
        <v/>
      </c>
    </row>
    <row r="89" spans="1:53" x14ac:dyDescent="0.3">
      <c r="A89" s="78" t="str">
        <f>IFERROR(Mérföldkövek[[#This Row],[Feladat ID]],"")</f>
        <v>-</v>
      </c>
      <c r="B89" s="70" t="str">
        <f>IFERROR(Mérföldkövek[[#This Row],[Feladat leírás]],"")</f>
        <v/>
      </c>
      <c r="C89" s="71" t="str">
        <f ca="1">IFERROR(Mérföldkövek[[#This Row],[Kezdés]],"")</f>
        <v/>
      </c>
      <c r="D89" s="71" t="str">
        <f ca="1">IFERROR(Mérföldkövek[[#This Row],[Befejezés]],"")</f>
        <v/>
      </c>
      <c r="E89" s="70" t="str">
        <f>IFERROR(Mérföldkövek[[#This Row],[Kockázat]],"")</f>
        <v/>
      </c>
      <c r="F89" s="70" t="str">
        <f>IFERROR(Mérföldkövek[[#This Row],[Részleg 02]],"")</f>
        <v/>
      </c>
      <c r="G89" s="70" t="str">
        <f>IFERROR(Mérföldkövek[[#This Row],[Részleg 01]],"")</f>
        <v/>
      </c>
      <c r="H89" s="82" t="str">
        <f>IFERROR(Mérföldkövek[[#This Row],[Volumen]],"")</f>
        <v/>
      </c>
      <c r="I89" s="70" t="str">
        <f>IFERROR(Mérföldkövek[[#This Row],[Humánerő]],"")</f>
        <v/>
      </c>
      <c r="J89" s="80" t="str">
        <f>IFERROR(Mérföldkövek[[#This Row],[Egység idő]],"")</f>
        <v/>
      </c>
      <c r="K89" s="80">
        <f>IFERROR(Mérföldkövek[[#This Row],[Tervezett Munkaidő]],"")</f>
        <v>0</v>
      </c>
      <c r="L89" s="69" t="str" cm="1">
        <f t="array" aca="1" ref="L89" ca="1">IFERROR(IF(AND(INDIRECT("Mérföldkövek[@Kezdés]")&lt;=L$3,L$3&lt;=INDIRECT("Mérföldkövek[@Befejezés]"),NETWORKDAYS(L$3,L$3,0)), INDIRECT("Mérföldkövek[@[Humánerő]]"),0),"")</f>
        <v/>
      </c>
      <c r="M89" s="69" t="str" cm="1">
        <f t="array" aca="1" ref="M89" ca="1">IFERROR(IF(AND(INDIRECT("Mérföldkövek[@Kezdés]")&lt;=M$3,M$3&lt;=INDIRECT("Mérföldkövek[@Befejezés]"),NETWORKDAYS(M$3,M$3,0)), INDIRECT("Mérföldkövek[@[Humánerő]]"),0),"")</f>
        <v/>
      </c>
      <c r="N89" s="69" t="str" cm="1">
        <f t="array" aca="1" ref="N89" ca="1">IFERROR(IF(AND(INDIRECT("Mérföldkövek[@Kezdés]")&lt;=N$3,N$3&lt;=INDIRECT("Mérföldkövek[@Befejezés]"),NETWORKDAYS(N$3,N$3,0)), INDIRECT("Mérföldkövek[@[Humánerő]]"),0),"")</f>
        <v/>
      </c>
      <c r="O89" s="69" t="str" cm="1">
        <f t="array" aca="1" ref="O89" ca="1">IFERROR(IF(AND(INDIRECT("Mérföldkövek[@Kezdés]")&lt;=O$3,O$3&lt;=INDIRECT("Mérföldkövek[@Befejezés]"),NETWORKDAYS(O$3,O$3,0)), INDIRECT("Mérföldkövek[@[Humánerő]]"),0),"")</f>
        <v/>
      </c>
      <c r="P89" s="69" t="str" cm="1">
        <f t="array" aca="1" ref="P89" ca="1">IFERROR(IF(AND(INDIRECT("Mérföldkövek[@Kezdés]")&lt;=P$3,P$3&lt;=INDIRECT("Mérföldkövek[@Befejezés]"),NETWORKDAYS(P$3,P$3,0)), INDIRECT("Mérföldkövek[@[Humánerő]]"),0),"")</f>
        <v/>
      </c>
      <c r="Q89" s="69" t="str" cm="1">
        <f t="array" aca="1" ref="Q89" ca="1">IFERROR(IF(AND(INDIRECT("Mérföldkövek[@Kezdés]")&lt;=Q$3,Q$3&lt;=INDIRECT("Mérföldkövek[@Befejezés]"),NETWORKDAYS(Q$3,Q$3,0)), INDIRECT("Mérföldkövek[@[Humánerő]]"),0),"")</f>
        <v/>
      </c>
      <c r="R89" s="69" t="str" cm="1">
        <f t="array" aca="1" ref="R89" ca="1">IFERROR(IF(AND(INDIRECT("Mérföldkövek[@Kezdés]")&lt;=R$3,R$3&lt;=INDIRECT("Mérföldkövek[@Befejezés]"),NETWORKDAYS(R$3,R$3,0)), INDIRECT("Mérföldkövek[@[Humánerő]]"),0),"")</f>
        <v/>
      </c>
      <c r="S89" s="69" t="str" cm="1">
        <f t="array" aca="1" ref="S89" ca="1">IFERROR(IF(AND(INDIRECT("Mérföldkövek[@Kezdés]")&lt;=S$3,S$3&lt;=INDIRECT("Mérföldkövek[@Befejezés]"),NETWORKDAYS(S$3,S$3,0)), INDIRECT("Mérföldkövek[@[Humánerő]]"),0),"")</f>
        <v/>
      </c>
      <c r="T89" s="69" t="str" cm="1">
        <f t="array" aca="1" ref="T89" ca="1">IFERROR(IF(AND(INDIRECT("Mérföldkövek[@Kezdés]")&lt;=T$3,T$3&lt;=INDIRECT("Mérföldkövek[@Befejezés]"),NETWORKDAYS(T$3,T$3,0)), INDIRECT("Mérföldkövek[@[Humánerő]]"),0),"")</f>
        <v/>
      </c>
      <c r="U89" s="69" t="str" cm="1">
        <f t="array" aca="1" ref="U89" ca="1">IFERROR(IF(AND(INDIRECT("Mérföldkövek[@Kezdés]")&lt;=U$3,U$3&lt;=INDIRECT("Mérföldkövek[@Befejezés]"),NETWORKDAYS(U$3,U$3,0)), INDIRECT("Mérföldkövek[@[Humánerő]]"),0),"")</f>
        <v/>
      </c>
      <c r="V89" s="69" t="str" cm="1">
        <f t="array" aca="1" ref="V89" ca="1">IFERROR(IF(AND(INDIRECT("Mérföldkövek[@Kezdés]")&lt;=V$3,V$3&lt;=INDIRECT("Mérföldkövek[@Befejezés]"),NETWORKDAYS(V$3,V$3,0)), INDIRECT("Mérföldkövek[@[Humánerő]]"),0),"")</f>
        <v/>
      </c>
      <c r="W89" s="69" t="str" cm="1">
        <f t="array" aca="1" ref="W89" ca="1">IFERROR(IF(AND(INDIRECT("Mérföldkövek[@Kezdés]")&lt;=W$3,W$3&lt;=INDIRECT("Mérföldkövek[@Befejezés]"),NETWORKDAYS(W$3,W$3,0)), INDIRECT("Mérföldkövek[@[Humánerő]]"),0),"")</f>
        <v/>
      </c>
      <c r="X89" s="69" t="str" cm="1">
        <f t="array" aca="1" ref="X89" ca="1">IFERROR(IF(AND(INDIRECT("Mérföldkövek[@Kezdés]")&lt;=X$3,X$3&lt;=INDIRECT("Mérföldkövek[@Befejezés]"),NETWORKDAYS(X$3,X$3,0)), INDIRECT("Mérföldkövek[@[Humánerő]]"),0),"")</f>
        <v/>
      </c>
      <c r="Y89" s="69" t="str" cm="1">
        <f t="array" aca="1" ref="Y89" ca="1">IFERROR(IF(AND(INDIRECT("Mérföldkövek[@Kezdés]")&lt;=Y$3,Y$3&lt;=INDIRECT("Mérföldkövek[@Befejezés]"),NETWORKDAYS(Y$3,Y$3,0)), INDIRECT("Mérföldkövek[@[Humánerő]]"),0),"")</f>
        <v/>
      </c>
      <c r="Z89" s="69" t="str" cm="1">
        <f t="array" aca="1" ref="Z89" ca="1">IFERROR(IF(AND(INDIRECT("Mérföldkövek[@Kezdés]")&lt;=Z$3,Z$3&lt;=INDIRECT("Mérföldkövek[@Befejezés]"),NETWORKDAYS(Z$3,Z$3,0)), INDIRECT("Mérföldkövek[@[Humánerő]]"),0),"")</f>
        <v/>
      </c>
      <c r="AA89" s="69" t="str" cm="1">
        <f t="array" aca="1" ref="AA89" ca="1">IFERROR(IF(AND(INDIRECT("Mérföldkövek[@Kezdés]")&lt;=AA$3,AA$3&lt;=INDIRECT("Mérföldkövek[@Befejezés]"),NETWORKDAYS(AA$3,AA$3,0)), INDIRECT("Mérföldkövek[@[Humánerő]]"),0),"")</f>
        <v/>
      </c>
      <c r="AB89" s="69" t="str" cm="1">
        <f t="array" aca="1" ref="AB89" ca="1">IFERROR(IF(AND(INDIRECT("Mérföldkövek[@Kezdés]")&lt;=AB$3,AB$3&lt;=INDIRECT("Mérföldkövek[@Befejezés]"),NETWORKDAYS(AB$3,AB$3,0)), INDIRECT("Mérföldkövek[@[Humánerő]]"),0),"")</f>
        <v/>
      </c>
      <c r="AC89" s="69" t="str" cm="1">
        <f t="array" aca="1" ref="AC89" ca="1">IFERROR(IF(AND(INDIRECT("Mérföldkövek[@Kezdés]")&lt;=AC$3,AC$3&lt;=INDIRECT("Mérföldkövek[@Befejezés]"),NETWORKDAYS(AC$3,AC$3,0)), INDIRECT("Mérföldkövek[@[Humánerő]]"),0),"")</f>
        <v/>
      </c>
      <c r="AD89" s="69" t="str" cm="1">
        <f t="array" aca="1" ref="AD89" ca="1">IFERROR(IF(AND(INDIRECT("Mérföldkövek[@Kezdés]")&lt;=AD$3,AD$3&lt;=INDIRECT("Mérföldkövek[@Befejezés]"),NETWORKDAYS(AD$3,AD$3,0)), INDIRECT("Mérföldkövek[@[Humánerő]]"),0),"")</f>
        <v/>
      </c>
      <c r="AE89" s="69" t="str" cm="1">
        <f t="array" aca="1" ref="AE89" ca="1">IFERROR(IF(AND(INDIRECT("Mérföldkövek[@Kezdés]")&lt;=AE$3,AE$3&lt;=INDIRECT("Mérföldkövek[@Befejezés]"),NETWORKDAYS(AE$3,AE$3,0)), INDIRECT("Mérföldkövek[@[Humánerő]]"),0),"")</f>
        <v/>
      </c>
      <c r="AF89" s="69" t="str" cm="1">
        <f t="array" aca="1" ref="AF89" ca="1">IFERROR(IF(AND(INDIRECT("Mérföldkövek[@Kezdés]")&lt;=AF$3,AF$3&lt;=INDIRECT("Mérföldkövek[@Befejezés]"),NETWORKDAYS(AF$3,AF$3,0)), INDIRECT("Mérföldkövek[@[Humánerő]]"),0),"")</f>
        <v/>
      </c>
      <c r="AG89" s="69" t="str" cm="1">
        <f t="array" aca="1" ref="AG89" ca="1">IFERROR(IF(AND(INDIRECT("Mérföldkövek[@Kezdés]")&lt;=AG$3,AG$3&lt;=INDIRECT("Mérföldkövek[@Befejezés]"),NETWORKDAYS(AG$3,AG$3,0)), INDIRECT("Mérföldkövek[@[Humánerő]]"),0),"")</f>
        <v/>
      </c>
      <c r="AH89" s="69" t="str" cm="1">
        <f t="array" aca="1" ref="AH89" ca="1">IFERROR(IF(AND(INDIRECT("Mérföldkövek[@Kezdés]")&lt;=AH$3,AH$3&lt;=INDIRECT("Mérföldkövek[@Befejezés]"),NETWORKDAYS(AH$3,AH$3,0)), INDIRECT("Mérföldkövek[@[Humánerő]]"),0),"")</f>
        <v/>
      </c>
      <c r="AI89" s="69" t="str" cm="1">
        <f t="array" aca="1" ref="AI89" ca="1">IFERROR(IF(AND(INDIRECT("Mérföldkövek[@Kezdés]")&lt;=AI$3,AI$3&lt;=INDIRECT("Mérföldkövek[@Befejezés]"),NETWORKDAYS(AI$3,AI$3,0)), INDIRECT("Mérföldkövek[@[Humánerő]]"),0),"")</f>
        <v/>
      </c>
      <c r="AJ89" s="69" t="str" cm="1">
        <f t="array" aca="1" ref="AJ89" ca="1">IFERROR(IF(AND(INDIRECT("Mérföldkövek[@Kezdés]")&lt;=AJ$3,AJ$3&lt;=INDIRECT("Mérföldkövek[@Befejezés]"),NETWORKDAYS(AJ$3,AJ$3,0)), INDIRECT("Mérföldkövek[@[Humánerő]]"),0),"")</f>
        <v/>
      </c>
      <c r="AK89" s="69" t="str" cm="1">
        <f t="array" aca="1" ref="AK89" ca="1">IFERROR(IF(AND(INDIRECT("Mérföldkövek[@Kezdés]")&lt;=AK$3,AK$3&lt;=INDIRECT("Mérföldkövek[@Befejezés]"),NETWORKDAYS(AK$3,AK$3,0)), INDIRECT("Mérföldkövek[@[Humánerő]]"),0),"")</f>
        <v/>
      </c>
      <c r="AL89" s="69" t="str" cm="1">
        <f t="array" aca="1" ref="AL89" ca="1">IFERROR(IF(AND(INDIRECT("Mérföldkövek[@Kezdés]")&lt;=AL$3,AL$3&lt;=INDIRECT("Mérföldkövek[@Befejezés]"),NETWORKDAYS(AL$3,AL$3,0)), INDIRECT("Mérföldkövek[@[Humánerő]]"),0),"")</f>
        <v/>
      </c>
      <c r="AM89" s="69" t="str" cm="1">
        <f t="array" aca="1" ref="AM89" ca="1">IFERROR(IF(AND(INDIRECT("Mérföldkövek[@Kezdés]")&lt;=AM$3,AM$3&lt;=INDIRECT("Mérföldkövek[@Befejezés]"),NETWORKDAYS(AM$3,AM$3,0)), INDIRECT("Mérföldkövek[@[Humánerő]]"),0),"")</f>
        <v/>
      </c>
      <c r="AN89" s="69" t="str" cm="1">
        <f t="array" aca="1" ref="AN89" ca="1">IFERROR(IF(AND(INDIRECT("Mérföldkövek[@Kezdés]")&lt;=AN$3,AN$3&lt;=INDIRECT("Mérföldkövek[@Befejezés]"),NETWORKDAYS(AN$3,AN$3,0)), INDIRECT("Mérföldkövek[@[Humánerő]]"),0),"")</f>
        <v/>
      </c>
      <c r="AO89" s="69" t="str" cm="1">
        <f t="array" aca="1" ref="AO89" ca="1">IFERROR(IF(AND(INDIRECT("Mérföldkövek[@Kezdés]")&lt;=AO$3,AO$3&lt;=INDIRECT("Mérföldkövek[@Befejezés]"),NETWORKDAYS(AO$3,AO$3,0)), INDIRECT("Mérföldkövek[@[Humánerő]]"),0),"")</f>
        <v/>
      </c>
      <c r="AP89" s="69" t="str" cm="1">
        <f t="array" aca="1" ref="AP89" ca="1">IFERROR(IF(AND(INDIRECT("Mérföldkövek[@Kezdés]")&lt;=AP$3,AP$3&lt;=INDIRECT("Mérföldkövek[@Befejezés]"),NETWORKDAYS(AP$3,AP$3,0)), INDIRECT("Mérföldkövek[@[Humánerő]]"),0),"")</f>
        <v/>
      </c>
      <c r="AQ89" s="69" t="str" cm="1">
        <f t="array" aca="1" ref="AQ89" ca="1">IFERROR(IF(AND(INDIRECT("Mérföldkövek[@Kezdés]")&lt;=AQ$3,AQ$3&lt;=INDIRECT("Mérföldkövek[@Befejezés]"),NETWORKDAYS(AQ$3,AQ$3,0)), INDIRECT("Mérföldkövek[@[Humánerő]]"),0),"")</f>
        <v/>
      </c>
      <c r="AR89" s="69" t="str" cm="1">
        <f t="array" aca="1" ref="AR89" ca="1">IFERROR(IF(AND(INDIRECT("Mérföldkövek[@Kezdés]")&lt;=AR$3,AR$3&lt;=INDIRECT("Mérföldkövek[@Befejezés]"),NETWORKDAYS(AR$3,AR$3,0)), INDIRECT("Mérföldkövek[@[Humánerő]]"),0),"")</f>
        <v/>
      </c>
      <c r="AS89" s="69" t="str" cm="1">
        <f t="array" aca="1" ref="AS89" ca="1">IFERROR(IF(AND(INDIRECT("Mérföldkövek[@Kezdés]")&lt;=AS$3,AS$3&lt;=INDIRECT("Mérföldkövek[@Befejezés]"),NETWORKDAYS(AS$3,AS$3,0)), INDIRECT("Mérföldkövek[@[Humánerő]]"),0),"")</f>
        <v/>
      </c>
      <c r="AT89" s="69" t="str" cm="1">
        <f t="array" aca="1" ref="AT89" ca="1">IFERROR(IF(AND(INDIRECT("Mérföldkövek[@Kezdés]")&lt;=AT$3,AT$3&lt;=INDIRECT("Mérföldkövek[@Befejezés]"),NETWORKDAYS(AT$3,AT$3,0)), INDIRECT("Mérföldkövek[@[Humánerő]]"),0),"")</f>
        <v/>
      </c>
      <c r="AU89" s="69" t="str" cm="1">
        <f t="array" aca="1" ref="AU89" ca="1">IFERROR(IF(AND(INDIRECT("Mérföldkövek[@Kezdés]")&lt;=AU$3,AU$3&lt;=INDIRECT("Mérföldkövek[@Befejezés]"),NETWORKDAYS(AU$3,AU$3,0)), INDIRECT("Mérföldkövek[@[Humánerő]]"),0),"")</f>
        <v/>
      </c>
      <c r="AV89" s="69" t="str" cm="1">
        <f t="array" aca="1" ref="AV89" ca="1">IFERROR(IF(AND(INDIRECT("Mérföldkövek[@Kezdés]")&lt;=AV$3,AV$3&lt;=INDIRECT("Mérföldkövek[@Befejezés]"),NETWORKDAYS(AV$3,AV$3,0)), INDIRECT("Mérföldkövek[@[Humánerő]]"),0),"")</f>
        <v/>
      </c>
      <c r="AW89" s="69" t="str" cm="1">
        <f t="array" aca="1" ref="AW89" ca="1">IFERROR(IF(AND(INDIRECT("Mérföldkövek[@Kezdés]")&lt;=AW$3,AW$3&lt;=INDIRECT("Mérföldkövek[@Befejezés]"),NETWORKDAYS(AW$3,AW$3,0)), INDIRECT("Mérföldkövek[@[Humánerő]]"),0),"")</f>
        <v/>
      </c>
      <c r="AX89" s="69" t="str" cm="1">
        <f t="array" aca="1" ref="AX89" ca="1">IFERROR(IF(AND(INDIRECT("Mérföldkövek[@Kezdés]")&lt;=AX$3,AX$3&lt;=INDIRECT("Mérföldkövek[@Befejezés]"),NETWORKDAYS(AX$3,AX$3,0)), INDIRECT("Mérföldkövek[@[Humánerő]]"),0),"")</f>
        <v/>
      </c>
      <c r="AY89" s="69" t="str" cm="1">
        <f t="array" aca="1" ref="AY89" ca="1">IFERROR(IF(AND(INDIRECT("Mérföldkövek[@Kezdés]")&lt;=AY$3,AY$3&lt;=INDIRECT("Mérföldkövek[@Befejezés]"),NETWORKDAYS(AY$3,AY$3,0)), INDIRECT("Mérföldkövek[@[Humánerő]]"),0),"")</f>
        <v/>
      </c>
      <c r="AZ89" s="69" t="str" cm="1">
        <f t="array" aca="1" ref="AZ89" ca="1">IFERROR(IF(AND(INDIRECT("Mérföldkövek[@Kezdés]")&lt;=AZ$3,AZ$3&lt;=INDIRECT("Mérföldkövek[@Befejezés]"),NETWORKDAYS(AZ$3,AZ$3,0)), INDIRECT("Mérföldkövek[@[Humánerő]]"),0),"")</f>
        <v/>
      </c>
      <c r="BA89" s="69" t="str" cm="1">
        <f t="array" aca="1" ref="BA89" ca="1">IFERROR(IF(AND(INDIRECT("Mérföldkövek[@Kezdés]")&lt;=BA$3,BA$3&lt;=INDIRECT("Mérföldkövek[@Befejezés]"),NETWORKDAYS(BA$3,BA$3,0)), INDIRECT("Mérföldkövek[@[Humánerő]]"),0),"")</f>
        <v/>
      </c>
    </row>
    <row r="90" spans="1:53" x14ac:dyDescent="0.3">
      <c r="A90" s="78" t="str">
        <f>IFERROR(Mérföldkövek[[#This Row],[Feladat ID]],"")</f>
        <v>-</v>
      </c>
      <c r="B90" s="70" t="str">
        <f>IFERROR(Mérföldkövek[[#This Row],[Feladat leírás]],"")</f>
        <v/>
      </c>
      <c r="C90" s="71" t="str">
        <f ca="1">IFERROR(Mérföldkövek[[#This Row],[Kezdés]],"")</f>
        <v/>
      </c>
      <c r="D90" s="71" t="str">
        <f ca="1">IFERROR(Mérföldkövek[[#This Row],[Befejezés]],"")</f>
        <v/>
      </c>
      <c r="E90" s="70" t="str">
        <f>IFERROR(Mérföldkövek[[#This Row],[Kockázat]],"")</f>
        <v/>
      </c>
      <c r="F90" s="70" t="str">
        <f>IFERROR(Mérföldkövek[[#This Row],[Részleg 02]],"")</f>
        <v/>
      </c>
      <c r="G90" s="70" t="str">
        <f>IFERROR(Mérföldkövek[[#This Row],[Részleg 01]],"")</f>
        <v/>
      </c>
      <c r="H90" s="82" t="str">
        <f>IFERROR(Mérföldkövek[[#This Row],[Volumen]],"")</f>
        <v/>
      </c>
      <c r="I90" s="70" t="str">
        <f>IFERROR(Mérföldkövek[[#This Row],[Humánerő]],"")</f>
        <v/>
      </c>
      <c r="J90" s="80" t="str">
        <f>IFERROR(Mérföldkövek[[#This Row],[Egység idő]],"")</f>
        <v/>
      </c>
      <c r="K90" s="80">
        <f>IFERROR(Mérföldkövek[[#This Row],[Tervezett Munkaidő]],"")</f>
        <v>0</v>
      </c>
      <c r="L90" s="69" t="str" cm="1">
        <f t="array" aca="1" ref="L90" ca="1">IFERROR(IF(AND(INDIRECT("Mérföldkövek[@Kezdés]")&lt;=L$3,L$3&lt;=INDIRECT("Mérföldkövek[@Befejezés]"),NETWORKDAYS(L$3,L$3,0)), INDIRECT("Mérföldkövek[@[Humánerő]]"),0),"")</f>
        <v/>
      </c>
      <c r="M90" s="69" t="str" cm="1">
        <f t="array" aca="1" ref="M90" ca="1">IFERROR(IF(AND(INDIRECT("Mérföldkövek[@Kezdés]")&lt;=M$3,M$3&lt;=INDIRECT("Mérföldkövek[@Befejezés]"),NETWORKDAYS(M$3,M$3,0)), INDIRECT("Mérföldkövek[@[Humánerő]]"),0),"")</f>
        <v/>
      </c>
      <c r="N90" s="69" t="str" cm="1">
        <f t="array" aca="1" ref="N90" ca="1">IFERROR(IF(AND(INDIRECT("Mérföldkövek[@Kezdés]")&lt;=N$3,N$3&lt;=INDIRECT("Mérföldkövek[@Befejezés]"),NETWORKDAYS(N$3,N$3,0)), INDIRECT("Mérföldkövek[@[Humánerő]]"),0),"")</f>
        <v/>
      </c>
      <c r="O90" s="69" t="str" cm="1">
        <f t="array" aca="1" ref="O90" ca="1">IFERROR(IF(AND(INDIRECT("Mérföldkövek[@Kezdés]")&lt;=O$3,O$3&lt;=INDIRECT("Mérföldkövek[@Befejezés]"),NETWORKDAYS(O$3,O$3,0)), INDIRECT("Mérföldkövek[@[Humánerő]]"),0),"")</f>
        <v/>
      </c>
      <c r="P90" s="69" t="str" cm="1">
        <f t="array" aca="1" ref="P90" ca="1">IFERROR(IF(AND(INDIRECT("Mérföldkövek[@Kezdés]")&lt;=P$3,P$3&lt;=INDIRECT("Mérföldkövek[@Befejezés]"),NETWORKDAYS(P$3,P$3,0)), INDIRECT("Mérföldkövek[@[Humánerő]]"),0),"")</f>
        <v/>
      </c>
      <c r="Q90" s="69" t="str" cm="1">
        <f t="array" aca="1" ref="Q90" ca="1">IFERROR(IF(AND(INDIRECT("Mérföldkövek[@Kezdés]")&lt;=Q$3,Q$3&lt;=INDIRECT("Mérföldkövek[@Befejezés]"),NETWORKDAYS(Q$3,Q$3,0)), INDIRECT("Mérföldkövek[@[Humánerő]]"),0),"")</f>
        <v/>
      </c>
      <c r="R90" s="69" t="str" cm="1">
        <f t="array" aca="1" ref="R90" ca="1">IFERROR(IF(AND(INDIRECT("Mérföldkövek[@Kezdés]")&lt;=R$3,R$3&lt;=INDIRECT("Mérföldkövek[@Befejezés]"),NETWORKDAYS(R$3,R$3,0)), INDIRECT("Mérföldkövek[@[Humánerő]]"),0),"")</f>
        <v/>
      </c>
      <c r="S90" s="69" t="str" cm="1">
        <f t="array" aca="1" ref="S90" ca="1">IFERROR(IF(AND(INDIRECT("Mérföldkövek[@Kezdés]")&lt;=S$3,S$3&lt;=INDIRECT("Mérföldkövek[@Befejezés]"),NETWORKDAYS(S$3,S$3,0)), INDIRECT("Mérföldkövek[@[Humánerő]]"),0),"")</f>
        <v/>
      </c>
      <c r="T90" s="69" t="str" cm="1">
        <f t="array" aca="1" ref="T90" ca="1">IFERROR(IF(AND(INDIRECT("Mérföldkövek[@Kezdés]")&lt;=T$3,T$3&lt;=INDIRECT("Mérföldkövek[@Befejezés]"),NETWORKDAYS(T$3,T$3,0)), INDIRECT("Mérföldkövek[@[Humánerő]]"),0),"")</f>
        <v/>
      </c>
      <c r="U90" s="69" t="str" cm="1">
        <f t="array" aca="1" ref="U90" ca="1">IFERROR(IF(AND(INDIRECT("Mérföldkövek[@Kezdés]")&lt;=U$3,U$3&lt;=INDIRECT("Mérföldkövek[@Befejezés]"),NETWORKDAYS(U$3,U$3,0)), INDIRECT("Mérföldkövek[@[Humánerő]]"),0),"")</f>
        <v/>
      </c>
      <c r="V90" s="69" t="str" cm="1">
        <f t="array" aca="1" ref="V90" ca="1">IFERROR(IF(AND(INDIRECT("Mérföldkövek[@Kezdés]")&lt;=V$3,V$3&lt;=INDIRECT("Mérföldkövek[@Befejezés]"),NETWORKDAYS(V$3,V$3,0)), INDIRECT("Mérföldkövek[@[Humánerő]]"),0),"")</f>
        <v/>
      </c>
      <c r="W90" s="69" t="str" cm="1">
        <f t="array" aca="1" ref="W90" ca="1">IFERROR(IF(AND(INDIRECT("Mérföldkövek[@Kezdés]")&lt;=W$3,W$3&lt;=INDIRECT("Mérföldkövek[@Befejezés]"),NETWORKDAYS(W$3,W$3,0)), INDIRECT("Mérföldkövek[@[Humánerő]]"),0),"")</f>
        <v/>
      </c>
      <c r="X90" s="69" t="str" cm="1">
        <f t="array" aca="1" ref="X90" ca="1">IFERROR(IF(AND(INDIRECT("Mérföldkövek[@Kezdés]")&lt;=X$3,X$3&lt;=INDIRECT("Mérföldkövek[@Befejezés]"),NETWORKDAYS(X$3,X$3,0)), INDIRECT("Mérföldkövek[@[Humánerő]]"),0),"")</f>
        <v/>
      </c>
      <c r="Y90" s="69" t="str" cm="1">
        <f t="array" aca="1" ref="Y90" ca="1">IFERROR(IF(AND(INDIRECT("Mérföldkövek[@Kezdés]")&lt;=Y$3,Y$3&lt;=INDIRECT("Mérföldkövek[@Befejezés]"),NETWORKDAYS(Y$3,Y$3,0)), INDIRECT("Mérföldkövek[@[Humánerő]]"),0),"")</f>
        <v/>
      </c>
      <c r="Z90" s="69" t="str" cm="1">
        <f t="array" aca="1" ref="Z90" ca="1">IFERROR(IF(AND(INDIRECT("Mérföldkövek[@Kezdés]")&lt;=Z$3,Z$3&lt;=INDIRECT("Mérföldkövek[@Befejezés]"),NETWORKDAYS(Z$3,Z$3,0)), INDIRECT("Mérföldkövek[@[Humánerő]]"),0),"")</f>
        <v/>
      </c>
      <c r="AA90" s="69" t="str" cm="1">
        <f t="array" aca="1" ref="AA90" ca="1">IFERROR(IF(AND(INDIRECT("Mérföldkövek[@Kezdés]")&lt;=AA$3,AA$3&lt;=INDIRECT("Mérföldkövek[@Befejezés]"),NETWORKDAYS(AA$3,AA$3,0)), INDIRECT("Mérföldkövek[@[Humánerő]]"),0),"")</f>
        <v/>
      </c>
      <c r="AB90" s="69" t="str" cm="1">
        <f t="array" aca="1" ref="AB90" ca="1">IFERROR(IF(AND(INDIRECT("Mérföldkövek[@Kezdés]")&lt;=AB$3,AB$3&lt;=INDIRECT("Mérföldkövek[@Befejezés]"),NETWORKDAYS(AB$3,AB$3,0)), INDIRECT("Mérföldkövek[@[Humánerő]]"),0),"")</f>
        <v/>
      </c>
      <c r="AC90" s="69" t="str" cm="1">
        <f t="array" aca="1" ref="AC90" ca="1">IFERROR(IF(AND(INDIRECT("Mérföldkövek[@Kezdés]")&lt;=AC$3,AC$3&lt;=INDIRECT("Mérföldkövek[@Befejezés]"),NETWORKDAYS(AC$3,AC$3,0)), INDIRECT("Mérföldkövek[@[Humánerő]]"),0),"")</f>
        <v/>
      </c>
      <c r="AD90" s="69" t="str" cm="1">
        <f t="array" aca="1" ref="AD90" ca="1">IFERROR(IF(AND(INDIRECT("Mérföldkövek[@Kezdés]")&lt;=AD$3,AD$3&lt;=INDIRECT("Mérföldkövek[@Befejezés]"),NETWORKDAYS(AD$3,AD$3,0)), INDIRECT("Mérföldkövek[@[Humánerő]]"),0),"")</f>
        <v/>
      </c>
      <c r="AE90" s="69" t="str" cm="1">
        <f t="array" aca="1" ref="AE90" ca="1">IFERROR(IF(AND(INDIRECT("Mérföldkövek[@Kezdés]")&lt;=AE$3,AE$3&lt;=INDIRECT("Mérföldkövek[@Befejezés]"),NETWORKDAYS(AE$3,AE$3,0)), INDIRECT("Mérföldkövek[@[Humánerő]]"),0),"")</f>
        <v/>
      </c>
      <c r="AF90" s="69" t="str" cm="1">
        <f t="array" aca="1" ref="AF90" ca="1">IFERROR(IF(AND(INDIRECT("Mérföldkövek[@Kezdés]")&lt;=AF$3,AF$3&lt;=INDIRECT("Mérföldkövek[@Befejezés]"),NETWORKDAYS(AF$3,AF$3,0)), INDIRECT("Mérföldkövek[@[Humánerő]]"),0),"")</f>
        <v/>
      </c>
      <c r="AG90" s="69" t="str" cm="1">
        <f t="array" aca="1" ref="AG90" ca="1">IFERROR(IF(AND(INDIRECT("Mérföldkövek[@Kezdés]")&lt;=AG$3,AG$3&lt;=INDIRECT("Mérföldkövek[@Befejezés]"),NETWORKDAYS(AG$3,AG$3,0)), INDIRECT("Mérföldkövek[@[Humánerő]]"),0),"")</f>
        <v/>
      </c>
      <c r="AH90" s="69" t="str" cm="1">
        <f t="array" aca="1" ref="AH90" ca="1">IFERROR(IF(AND(INDIRECT("Mérföldkövek[@Kezdés]")&lt;=AH$3,AH$3&lt;=INDIRECT("Mérföldkövek[@Befejezés]"),NETWORKDAYS(AH$3,AH$3,0)), INDIRECT("Mérföldkövek[@[Humánerő]]"),0),"")</f>
        <v/>
      </c>
      <c r="AI90" s="69" t="str" cm="1">
        <f t="array" aca="1" ref="AI90" ca="1">IFERROR(IF(AND(INDIRECT("Mérföldkövek[@Kezdés]")&lt;=AI$3,AI$3&lt;=INDIRECT("Mérföldkövek[@Befejezés]"),NETWORKDAYS(AI$3,AI$3,0)), INDIRECT("Mérföldkövek[@[Humánerő]]"),0),"")</f>
        <v/>
      </c>
      <c r="AJ90" s="69" t="str" cm="1">
        <f t="array" aca="1" ref="AJ90" ca="1">IFERROR(IF(AND(INDIRECT("Mérföldkövek[@Kezdés]")&lt;=AJ$3,AJ$3&lt;=INDIRECT("Mérföldkövek[@Befejezés]"),NETWORKDAYS(AJ$3,AJ$3,0)), INDIRECT("Mérföldkövek[@[Humánerő]]"),0),"")</f>
        <v/>
      </c>
      <c r="AK90" s="69" t="str" cm="1">
        <f t="array" aca="1" ref="AK90" ca="1">IFERROR(IF(AND(INDIRECT("Mérföldkövek[@Kezdés]")&lt;=AK$3,AK$3&lt;=INDIRECT("Mérföldkövek[@Befejezés]"),NETWORKDAYS(AK$3,AK$3,0)), INDIRECT("Mérföldkövek[@[Humánerő]]"),0),"")</f>
        <v/>
      </c>
      <c r="AL90" s="69" t="str" cm="1">
        <f t="array" aca="1" ref="AL90" ca="1">IFERROR(IF(AND(INDIRECT("Mérföldkövek[@Kezdés]")&lt;=AL$3,AL$3&lt;=INDIRECT("Mérföldkövek[@Befejezés]"),NETWORKDAYS(AL$3,AL$3,0)), INDIRECT("Mérföldkövek[@[Humánerő]]"),0),"")</f>
        <v/>
      </c>
      <c r="AM90" s="69" t="str" cm="1">
        <f t="array" aca="1" ref="AM90" ca="1">IFERROR(IF(AND(INDIRECT("Mérföldkövek[@Kezdés]")&lt;=AM$3,AM$3&lt;=INDIRECT("Mérföldkövek[@Befejezés]"),NETWORKDAYS(AM$3,AM$3,0)), INDIRECT("Mérföldkövek[@[Humánerő]]"),0),"")</f>
        <v/>
      </c>
      <c r="AN90" s="69" t="str" cm="1">
        <f t="array" aca="1" ref="AN90" ca="1">IFERROR(IF(AND(INDIRECT("Mérföldkövek[@Kezdés]")&lt;=AN$3,AN$3&lt;=INDIRECT("Mérföldkövek[@Befejezés]"),NETWORKDAYS(AN$3,AN$3,0)), INDIRECT("Mérföldkövek[@[Humánerő]]"),0),"")</f>
        <v/>
      </c>
      <c r="AO90" s="69" t="str" cm="1">
        <f t="array" aca="1" ref="AO90" ca="1">IFERROR(IF(AND(INDIRECT("Mérföldkövek[@Kezdés]")&lt;=AO$3,AO$3&lt;=INDIRECT("Mérföldkövek[@Befejezés]"),NETWORKDAYS(AO$3,AO$3,0)), INDIRECT("Mérföldkövek[@[Humánerő]]"),0),"")</f>
        <v/>
      </c>
      <c r="AP90" s="69" t="str" cm="1">
        <f t="array" aca="1" ref="AP90" ca="1">IFERROR(IF(AND(INDIRECT("Mérföldkövek[@Kezdés]")&lt;=AP$3,AP$3&lt;=INDIRECT("Mérföldkövek[@Befejezés]"),NETWORKDAYS(AP$3,AP$3,0)), INDIRECT("Mérföldkövek[@[Humánerő]]"),0),"")</f>
        <v/>
      </c>
      <c r="AQ90" s="69" t="str" cm="1">
        <f t="array" aca="1" ref="AQ90" ca="1">IFERROR(IF(AND(INDIRECT("Mérföldkövek[@Kezdés]")&lt;=AQ$3,AQ$3&lt;=INDIRECT("Mérföldkövek[@Befejezés]"),NETWORKDAYS(AQ$3,AQ$3,0)), INDIRECT("Mérföldkövek[@[Humánerő]]"),0),"")</f>
        <v/>
      </c>
      <c r="AR90" s="69" t="str" cm="1">
        <f t="array" aca="1" ref="AR90" ca="1">IFERROR(IF(AND(INDIRECT("Mérföldkövek[@Kezdés]")&lt;=AR$3,AR$3&lt;=INDIRECT("Mérföldkövek[@Befejezés]"),NETWORKDAYS(AR$3,AR$3,0)), INDIRECT("Mérföldkövek[@[Humánerő]]"),0),"")</f>
        <v/>
      </c>
      <c r="AS90" s="69" t="str" cm="1">
        <f t="array" aca="1" ref="AS90" ca="1">IFERROR(IF(AND(INDIRECT("Mérföldkövek[@Kezdés]")&lt;=AS$3,AS$3&lt;=INDIRECT("Mérföldkövek[@Befejezés]"),NETWORKDAYS(AS$3,AS$3,0)), INDIRECT("Mérföldkövek[@[Humánerő]]"),0),"")</f>
        <v/>
      </c>
      <c r="AT90" s="69" t="str" cm="1">
        <f t="array" aca="1" ref="AT90" ca="1">IFERROR(IF(AND(INDIRECT("Mérföldkövek[@Kezdés]")&lt;=AT$3,AT$3&lt;=INDIRECT("Mérföldkövek[@Befejezés]"),NETWORKDAYS(AT$3,AT$3,0)), INDIRECT("Mérföldkövek[@[Humánerő]]"),0),"")</f>
        <v/>
      </c>
      <c r="AU90" s="69" t="str" cm="1">
        <f t="array" aca="1" ref="AU90" ca="1">IFERROR(IF(AND(INDIRECT("Mérföldkövek[@Kezdés]")&lt;=AU$3,AU$3&lt;=INDIRECT("Mérföldkövek[@Befejezés]"),NETWORKDAYS(AU$3,AU$3,0)), INDIRECT("Mérföldkövek[@[Humánerő]]"),0),"")</f>
        <v/>
      </c>
      <c r="AV90" s="69" t="str" cm="1">
        <f t="array" aca="1" ref="AV90" ca="1">IFERROR(IF(AND(INDIRECT("Mérföldkövek[@Kezdés]")&lt;=AV$3,AV$3&lt;=INDIRECT("Mérföldkövek[@Befejezés]"),NETWORKDAYS(AV$3,AV$3,0)), INDIRECT("Mérföldkövek[@[Humánerő]]"),0),"")</f>
        <v/>
      </c>
      <c r="AW90" s="69" t="str" cm="1">
        <f t="array" aca="1" ref="AW90" ca="1">IFERROR(IF(AND(INDIRECT("Mérföldkövek[@Kezdés]")&lt;=AW$3,AW$3&lt;=INDIRECT("Mérföldkövek[@Befejezés]"),NETWORKDAYS(AW$3,AW$3,0)), INDIRECT("Mérföldkövek[@[Humánerő]]"),0),"")</f>
        <v/>
      </c>
      <c r="AX90" s="69" t="str" cm="1">
        <f t="array" aca="1" ref="AX90" ca="1">IFERROR(IF(AND(INDIRECT("Mérföldkövek[@Kezdés]")&lt;=AX$3,AX$3&lt;=INDIRECT("Mérföldkövek[@Befejezés]"),NETWORKDAYS(AX$3,AX$3,0)), INDIRECT("Mérföldkövek[@[Humánerő]]"),0),"")</f>
        <v/>
      </c>
      <c r="AY90" s="69" t="str" cm="1">
        <f t="array" aca="1" ref="AY90" ca="1">IFERROR(IF(AND(INDIRECT("Mérföldkövek[@Kezdés]")&lt;=AY$3,AY$3&lt;=INDIRECT("Mérföldkövek[@Befejezés]"),NETWORKDAYS(AY$3,AY$3,0)), INDIRECT("Mérföldkövek[@[Humánerő]]"),0),"")</f>
        <v/>
      </c>
      <c r="AZ90" s="69" t="str" cm="1">
        <f t="array" aca="1" ref="AZ90" ca="1">IFERROR(IF(AND(INDIRECT("Mérföldkövek[@Kezdés]")&lt;=AZ$3,AZ$3&lt;=INDIRECT("Mérföldkövek[@Befejezés]"),NETWORKDAYS(AZ$3,AZ$3,0)), INDIRECT("Mérföldkövek[@[Humánerő]]"),0),"")</f>
        <v/>
      </c>
      <c r="BA90" s="69" t="str" cm="1">
        <f t="array" aca="1" ref="BA90" ca="1">IFERROR(IF(AND(INDIRECT("Mérföldkövek[@Kezdés]")&lt;=BA$3,BA$3&lt;=INDIRECT("Mérföldkövek[@Befejezés]"),NETWORKDAYS(BA$3,BA$3,0)), INDIRECT("Mérföldkövek[@[Humánerő]]"),0),"")</f>
        <v/>
      </c>
    </row>
    <row r="91" spans="1:53" x14ac:dyDescent="0.3">
      <c r="A91" s="78" t="str">
        <f>IFERROR(Mérföldkövek[[#This Row],[Feladat ID]],"")</f>
        <v>-</v>
      </c>
      <c r="B91" s="70" t="str">
        <f>IFERROR(Mérföldkövek[[#This Row],[Feladat leírás]],"")</f>
        <v/>
      </c>
      <c r="C91" s="71" t="str">
        <f ca="1">IFERROR(Mérföldkövek[[#This Row],[Kezdés]],"")</f>
        <v/>
      </c>
      <c r="D91" s="71" t="str">
        <f ca="1">IFERROR(Mérföldkövek[[#This Row],[Befejezés]],"")</f>
        <v/>
      </c>
      <c r="E91" s="70" t="str">
        <f>IFERROR(Mérföldkövek[[#This Row],[Kockázat]],"")</f>
        <v/>
      </c>
      <c r="F91" s="70" t="str">
        <f>IFERROR(Mérföldkövek[[#This Row],[Részleg 02]],"")</f>
        <v/>
      </c>
      <c r="G91" s="70" t="str">
        <f>IFERROR(Mérföldkövek[[#This Row],[Részleg 01]],"")</f>
        <v/>
      </c>
      <c r="H91" s="82" t="str">
        <f>IFERROR(Mérföldkövek[[#This Row],[Volumen]],"")</f>
        <v/>
      </c>
      <c r="I91" s="70" t="str">
        <f>IFERROR(Mérföldkövek[[#This Row],[Humánerő]],"")</f>
        <v/>
      </c>
      <c r="J91" s="80" t="str">
        <f>IFERROR(Mérföldkövek[[#This Row],[Egység idő]],"")</f>
        <v/>
      </c>
      <c r="K91" s="80">
        <f>IFERROR(Mérföldkövek[[#This Row],[Tervezett Munkaidő]],"")</f>
        <v>0</v>
      </c>
      <c r="L91" s="69" t="str" cm="1">
        <f t="array" aca="1" ref="L91" ca="1">IFERROR(IF(AND(INDIRECT("Mérföldkövek[@Kezdés]")&lt;=L$3,L$3&lt;=INDIRECT("Mérföldkövek[@Befejezés]"),NETWORKDAYS(L$3,L$3,0)), INDIRECT("Mérföldkövek[@[Humánerő]]"),0),"")</f>
        <v/>
      </c>
      <c r="M91" s="69" t="str" cm="1">
        <f t="array" aca="1" ref="M91" ca="1">IFERROR(IF(AND(INDIRECT("Mérföldkövek[@Kezdés]")&lt;=M$3,M$3&lt;=INDIRECT("Mérföldkövek[@Befejezés]"),NETWORKDAYS(M$3,M$3,0)), INDIRECT("Mérföldkövek[@[Humánerő]]"),0),"")</f>
        <v/>
      </c>
      <c r="N91" s="69" t="str" cm="1">
        <f t="array" aca="1" ref="N91" ca="1">IFERROR(IF(AND(INDIRECT("Mérföldkövek[@Kezdés]")&lt;=N$3,N$3&lt;=INDIRECT("Mérföldkövek[@Befejezés]"),NETWORKDAYS(N$3,N$3,0)), INDIRECT("Mérföldkövek[@[Humánerő]]"),0),"")</f>
        <v/>
      </c>
      <c r="O91" s="69" t="str" cm="1">
        <f t="array" aca="1" ref="O91" ca="1">IFERROR(IF(AND(INDIRECT("Mérföldkövek[@Kezdés]")&lt;=O$3,O$3&lt;=INDIRECT("Mérföldkövek[@Befejezés]"),NETWORKDAYS(O$3,O$3,0)), INDIRECT("Mérföldkövek[@[Humánerő]]"),0),"")</f>
        <v/>
      </c>
      <c r="P91" s="69" t="str" cm="1">
        <f t="array" aca="1" ref="P91" ca="1">IFERROR(IF(AND(INDIRECT("Mérföldkövek[@Kezdés]")&lt;=P$3,P$3&lt;=INDIRECT("Mérföldkövek[@Befejezés]"),NETWORKDAYS(P$3,P$3,0)), INDIRECT("Mérföldkövek[@[Humánerő]]"),0),"")</f>
        <v/>
      </c>
      <c r="Q91" s="69" t="str" cm="1">
        <f t="array" aca="1" ref="Q91" ca="1">IFERROR(IF(AND(INDIRECT("Mérföldkövek[@Kezdés]")&lt;=Q$3,Q$3&lt;=INDIRECT("Mérföldkövek[@Befejezés]"),NETWORKDAYS(Q$3,Q$3,0)), INDIRECT("Mérföldkövek[@[Humánerő]]"),0),"")</f>
        <v/>
      </c>
      <c r="R91" s="69" t="str" cm="1">
        <f t="array" aca="1" ref="R91" ca="1">IFERROR(IF(AND(INDIRECT("Mérföldkövek[@Kezdés]")&lt;=R$3,R$3&lt;=INDIRECT("Mérföldkövek[@Befejezés]"),NETWORKDAYS(R$3,R$3,0)), INDIRECT("Mérföldkövek[@[Humánerő]]"),0),"")</f>
        <v/>
      </c>
      <c r="S91" s="69" t="str" cm="1">
        <f t="array" aca="1" ref="S91" ca="1">IFERROR(IF(AND(INDIRECT("Mérföldkövek[@Kezdés]")&lt;=S$3,S$3&lt;=INDIRECT("Mérföldkövek[@Befejezés]"),NETWORKDAYS(S$3,S$3,0)), INDIRECT("Mérföldkövek[@[Humánerő]]"),0),"")</f>
        <v/>
      </c>
      <c r="T91" s="69" t="str" cm="1">
        <f t="array" aca="1" ref="T91" ca="1">IFERROR(IF(AND(INDIRECT("Mérföldkövek[@Kezdés]")&lt;=T$3,T$3&lt;=INDIRECT("Mérföldkövek[@Befejezés]"),NETWORKDAYS(T$3,T$3,0)), INDIRECT("Mérföldkövek[@[Humánerő]]"),0),"")</f>
        <v/>
      </c>
      <c r="U91" s="69" t="str" cm="1">
        <f t="array" aca="1" ref="U91" ca="1">IFERROR(IF(AND(INDIRECT("Mérföldkövek[@Kezdés]")&lt;=U$3,U$3&lt;=INDIRECT("Mérföldkövek[@Befejezés]"),NETWORKDAYS(U$3,U$3,0)), INDIRECT("Mérföldkövek[@[Humánerő]]"),0),"")</f>
        <v/>
      </c>
      <c r="V91" s="69" t="str" cm="1">
        <f t="array" aca="1" ref="V91" ca="1">IFERROR(IF(AND(INDIRECT("Mérföldkövek[@Kezdés]")&lt;=V$3,V$3&lt;=INDIRECT("Mérföldkövek[@Befejezés]"),NETWORKDAYS(V$3,V$3,0)), INDIRECT("Mérföldkövek[@[Humánerő]]"),0),"")</f>
        <v/>
      </c>
      <c r="W91" s="69" t="str" cm="1">
        <f t="array" aca="1" ref="W91" ca="1">IFERROR(IF(AND(INDIRECT("Mérföldkövek[@Kezdés]")&lt;=W$3,W$3&lt;=INDIRECT("Mérföldkövek[@Befejezés]"),NETWORKDAYS(W$3,W$3,0)), INDIRECT("Mérföldkövek[@[Humánerő]]"),0),"")</f>
        <v/>
      </c>
      <c r="X91" s="69" t="str" cm="1">
        <f t="array" aca="1" ref="X91" ca="1">IFERROR(IF(AND(INDIRECT("Mérföldkövek[@Kezdés]")&lt;=X$3,X$3&lt;=INDIRECT("Mérföldkövek[@Befejezés]"),NETWORKDAYS(X$3,X$3,0)), INDIRECT("Mérföldkövek[@[Humánerő]]"),0),"")</f>
        <v/>
      </c>
      <c r="Y91" s="69" t="str" cm="1">
        <f t="array" aca="1" ref="Y91" ca="1">IFERROR(IF(AND(INDIRECT("Mérföldkövek[@Kezdés]")&lt;=Y$3,Y$3&lt;=INDIRECT("Mérföldkövek[@Befejezés]"),NETWORKDAYS(Y$3,Y$3,0)), INDIRECT("Mérföldkövek[@[Humánerő]]"),0),"")</f>
        <v/>
      </c>
      <c r="Z91" s="69" t="str" cm="1">
        <f t="array" aca="1" ref="Z91" ca="1">IFERROR(IF(AND(INDIRECT("Mérföldkövek[@Kezdés]")&lt;=Z$3,Z$3&lt;=INDIRECT("Mérföldkövek[@Befejezés]"),NETWORKDAYS(Z$3,Z$3,0)), INDIRECT("Mérföldkövek[@[Humánerő]]"),0),"")</f>
        <v/>
      </c>
      <c r="AA91" s="69" t="str" cm="1">
        <f t="array" aca="1" ref="AA91" ca="1">IFERROR(IF(AND(INDIRECT("Mérföldkövek[@Kezdés]")&lt;=AA$3,AA$3&lt;=INDIRECT("Mérföldkövek[@Befejezés]"),NETWORKDAYS(AA$3,AA$3,0)), INDIRECT("Mérföldkövek[@[Humánerő]]"),0),"")</f>
        <v/>
      </c>
      <c r="AB91" s="69" t="str" cm="1">
        <f t="array" aca="1" ref="AB91" ca="1">IFERROR(IF(AND(INDIRECT("Mérföldkövek[@Kezdés]")&lt;=AB$3,AB$3&lt;=INDIRECT("Mérföldkövek[@Befejezés]"),NETWORKDAYS(AB$3,AB$3,0)), INDIRECT("Mérföldkövek[@[Humánerő]]"),0),"")</f>
        <v/>
      </c>
      <c r="AC91" s="69" t="str" cm="1">
        <f t="array" aca="1" ref="AC91" ca="1">IFERROR(IF(AND(INDIRECT("Mérföldkövek[@Kezdés]")&lt;=AC$3,AC$3&lt;=INDIRECT("Mérföldkövek[@Befejezés]"),NETWORKDAYS(AC$3,AC$3,0)), INDIRECT("Mérföldkövek[@[Humánerő]]"),0),"")</f>
        <v/>
      </c>
      <c r="AD91" s="69" t="str" cm="1">
        <f t="array" aca="1" ref="AD91" ca="1">IFERROR(IF(AND(INDIRECT("Mérföldkövek[@Kezdés]")&lt;=AD$3,AD$3&lt;=INDIRECT("Mérföldkövek[@Befejezés]"),NETWORKDAYS(AD$3,AD$3,0)), INDIRECT("Mérföldkövek[@[Humánerő]]"),0),"")</f>
        <v/>
      </c>
      <c r="AE91" s="69" t="str" cm="1">
        <f t="array" aca="1" ref="AE91" ca="1">IFERROR(IF(AND(INDIRECT("Mérföldkövek[@Kezdés]")&lt;=AE$3,AE$3&lt;=INDIRECT("Mérföldkövek[@Befejezés]"),NETWORKDAYS(AE$3,AE$3,0)), INDIRECT("Mérföldkövek[@[Humánerő]]"),0),"")</f>
        <v/>
      </c>
      <c r="AF91" s="69" t="str" cm="1">
        <f t="array" aca="1" ref="AF91" ca="1">IFERROR(IF(AND(INDIRECT("Mérföldkövek[@Kezdés]")&lt;=AF$3,AF$3&lt;=INDIRECT("Mérföldkövek[@Befejezés]"),NETWORKDAYS(AF$3,AF$3,0)), INDIRECT("Mérföldkövek[@[Humánerő]]"),0),"")</f>
        <v/>
      </c>
      <c r="AG91" s="69" t="str" cm="1">
        <f t="array" aca="1" ref="AG91" ca="1">IFERROR(IF(AND(INDIRECT("Mérföldkövek[@Kezdés]")&lt;=AG$3,AG$3&lt;=INDIRECT("Mérföldkövek[@Befejezés]"),NETWORKDAYS(AG$3,AG$3,0)), INDIRECT("Mérföldkövek[@[Humánerő]]"),0),"")</f>
        <v/>
      </c>
      <c r="AH91" s="69" t="str" cm="1">
        <f t="array" aca="1" ref="AH91" ca="1">IFERROR(IF(AND(INDIRECT("Mérföldkövek[@Kezdés]")&lt;=AH$3,AH$3&lt;=INDIRECT("Mérföldkövek[@Befejezés]"),NETWORKDAYS(AH$3,AH$3,0)), INDIRECT("Mérföldkövek[@[Humánerő]]"),0),"")</f>
        <v/>
      </c>
      <c r="AI91" s="69" t="str" cm="1">
        <f t="array" aca="1" ref="AI91" ca="1">IFERROR(IF(AND(INDIRECT("Mérföldkövek[@Kezdés]")&lt;=AI$3,AI$3&lt;=INDIRECT("Mérföldkövek[@Befejezés]"),NETWORKDAYS(AI$3,AI$3,0)), INDIRECT("Mérföldkövek[@[Humánerő]]"),0),"")</f>
        <v/>
      </c>
      <c r="AJ91" s="69" t="str" cm="1">
        <f t="array" aca="1" ref="AJ91" ca="1">IFERROR(IF(AND(INDIRECT("Mérföldkövek[@Kezdés]")&lt;=AJ$3,AJ$3&lt;=INDIRECT("Mérföldkövek[@Befejezés]"),NETWORKDAYS(AJ$3,AJ$3,0)), INDIRECT("Mérföldkövek[@[Humánerő]]"),0),"")</f>
        <v/>
      </c>
      <c r="AK91" s="69" t="str" cm="1">
        <f t="array" aca="1" ref="AK91" ca="1">IFERROR(IF(AND(INDIRECT("Mérföldkövek[@Kezdés]")&lt;=AK$3,AK$3&lt;=INDIRECT("Mérföldkövek[@Befejezés]"),NETWORKDAYS(AK$3,AK$3,0)), INDIRECT("Mérföldkövek[@[Humánerő]]"),0),"")</f>
        <v/>
      </c>
      <c r="AL91" s="69" t="str" cm="1">
        <f t="array" aca="1" ref="AL91" ca="1">IFERROR(IF(AND(INDIRECT("Mérföldkövek[@Kezdés]")&lt;=AL$3,AL$3&lt;=INDIRECT("Mérföldkövek[@Befejezés]"),NETWORKDAYS(AL$3,AL$3,0)), INDIRECT("Mérföldkövek[@[Humánerő]]"),0),"")</f>
        <v/>
      </c>
      <c r="AM91" s="69" t="str" cm="1">
        <f t="array" aca="1" ref="AM91" ca="1">IFERROR(IF(AND(INDIRECT("Mérföldkövek[@Kezdés]")&lt;=AM$3,AM$3&lt;=INDIRECT("Mérföldkövek[@Befejezés]"),NETWORKDAYS(AM$3,AM$3,0)), INDIRECT("Mérföldkövek[@[Humánerő]]"),0),"")</f>
        <v/>
      </c>
      <c r="AN91" s="69" t="str" cm="1">
        <f t="array" aca="1" ref="AN91" ca="1">IFERROR(IF(AND(INDIRECT("Mérföldkövek[@Kezdés]")&lt;=AN$3,AN$3&lt;=INDIRECT("Mérföldkövek[@Befejezés]"),NETWORKDAYS(AN$3,AN$3,0)), INDIRECT("Mérföldkövek[@[Humánerő]]"),0),"")</f>
        <v/>
      </c>
      <c r="AO91" s="69" t="str" cm="1">
        <f t="array" aca="1" ref="AO91" ca="1">IFERROR(IF(AND(INDIRECT("Mérföldkövek[@Kezdés]")&lt;=AO$3,AO$3&lt;=INDIRECT("Mérföldkövek[@Befejezés]"),NETWORKDAYS(AO$3,AO$3,0)), INDIRECT("Mérföldkövek[@[Humánerő]]"),0),"")</f>
        <v/>
      </c>
      <c r="AP91" s="69" t="str" cm="1">
        <f t="array" aca="1" ref="AP91" ca="1">IFERROR(IF(AND(INDIRECT("Mérföldkövek[@Kezdés]")&lt;=AP$3,AP$3&lt;=INDIRECT("Mérföldkövek[@Befejezés]"),NETWORKDAYS(AP$3,AP$3,0)), INDIRECT("Mérföldkövek[@[Humánerő]]"),0),"")</f>
        <v/>
      </c>
      <c r="AQ91" s="69" t="str" cm="1">
        <f t="array" aca="1" ref="AQ91" ca="1">IFERROR(IF(AND(INDIRECT("Mérföldkövek[@Kezdés]")&lt;=AQ$3,AQ$3&lt;=INDIRECT("Mérföldkövek[@Befejezés]"),NETWORKDAYS(AQ$3,AQ$3,0)), INDIRECT("Mérföldkövek[@[Humánerő]]"),0),"")</f>
        <v/>
      </c>
      <c r="AR91" s="69" t="str" cm="1">
        <f t="array" aca="1" ref="AR91" ca="1">IFERROR(IF(AND(INDIRECT("Mérföldkövek[@Kezdés]")&lt;=AR$3,AR$3&lt;=INDIRECT("Mérföldkövek[@Befejezés]"),NETWORKDAYS(AR$3,AR$3,0)), INDIRECT("Mérföldkövek[@[Humánerő]]"),0),"")</f>
        <v/>
      </c>
      <c r="AS91" s="69" t="str" cm="1">
        <f t="array" aca="1" ref="AS91" ca="1">IFERROR(IF(AND(INDIRECT("Mérföldkövek[@Kezdés]")&lt;=AS$3,AS$3&lt;=INDIRECT("Mérföldkövek[@Befejezés]"),NETWORKDAYS(AS$3,AS$3,0)), INDIRECT("Mérföldkövek[@[Humánerő]]"),0),"")</f>
        <v/>
      </c>
      <c r="AT91" s="69" t="str" cm="1">
        <f t="array" aca="1" ref="AT91" ca="1">IFERROR(IF(AND(INDIRECT("Mérföldkövek[@Kezdés]")&lt;=AT$3,AT$3&lt;=INDIRECT("Mérföldkövek[@Befejezés]"),NETWORKDAYS(AT$3,AT$3,0)), INDIRECT("Mérföldkövek[@[Humánerő]]"),0),"")</f>
        <v/>
      </c>
      <c r="AU91" s="69" t="str" cm="1">
        <f t="array" aca="1" ref="AU91" ca="1">IFERROR(IF(AND(INDIRECT("Mérföldkövek[@Kezdés]")&lt;=AU$3,AU$3&lt;=INDIRECT("Mérföldkövek[@Befejezés]"),NETWORKDAYS(AU$3,AU$3,0)), INDIRECT("Mérföldkövek[@[Humánerő]]"),0),"")</f>
        <v/>
      </c>
      <c r="AV91" s="69" t="str" cm="1">
        <f t="array" aca="1" ref="AV91" ca="1">IFERROR(IF(AND(INDIRECT("Mérföldkövek[@Kezdés]")&lt;=AV$3,AV$3&lt;=INDIRECT("Mérföldkövek[@Befejezés]"),NETWORKDAYS(AV$3,AV$3,0)), INDIRECT("Mérföldkövek[@[Humánerő]]"),0),"")</f>
        <v/>
      </c>
      <c r="AW91" s="69" t="str" cm="1">
        <f t="array" aca="1" ref="AW91" ca="1">IFERROR(IF(AND(INDIRECT("Mérföldkövek[@Kezdés]")&lt;=AW$3,AW$3&lt;=INDIRECT("Mérföldkövek[@Befejezés]"),NETWORKDAYS(AW$3,AW$3,0)), INDIRECT("Mérföldkövek[@[Humánerő]]"),0),"")</f>
        <v/>
      </c>
      <c r="AX91" s="69" t="str" cm="1">
        <f t="array" aca="1" ref="AX91" ca="1">IFERROR(IF(AND(INDIRECT("Mérföldkövek[@Kezdés]")&lt;=AX$3,AX$3&lt;=INDIRECT("Mérföldkövek[@Befejezés]"),NETWORKDAYS(AX$3,AX$3,0)), INDIRECT("Mérföldkövek[@[Humánerő]]"),0),"")</f>
        <v/>
      </c>
      <c r="AY91" s="69" t="str" cm="1">
        <f t="array" aca="1" ref="AY91" ca="1">IFERROR(IF(AND(INDIRECT("Mérföldkövek[@Kezdés]")&lt;=AY$3,AY$3&lt;=INDIRECT("Mérföldkövek[@Befejezés]"),NETWORKDAYS(AY$3,AY$3,0)), INDIRECT("Mérföldkövek[@[Humánerő]]"),0),"")</f>
        <v/>
      </c>
      <c r="AZ91" s="69" t="str" cm="1">
        <f t="array" aca="1" ref="AZ91" ca="1">IFERROR(IF(AND(INDIRECT("Mérföldkövek[@Kezdés]")&lt;=AZ$3,AZ$3&lt;=INDIRECT("Mérföldkövek[@Befejezés]"),NETWORKDAYS(AZ$3,AZ$3,0)), INDIRECT("Mérföldkövek[@[Humánerő]]"),0),"")</f>
        <v/>
      </c>
      <c r="BA91" s="69" t="str" cm="1">
        <f t="array" aca="1" ref="BA91" ca="1">IFERROR(IF(AND(INDIRECT("Mérföldkövek[@Kezdés]")&lt;=BA$3,BA$3&lt;=INDIRECT("Mérföldkövek[@Befejezés]"),NETWORKDAYS(BA$3,BA$3,0)), INDIRECT("Mérföldkövek[@[Humánerő]]"),0),"")</f>
        <v/>
      </c>
    </row>
    <row r="92" spans="1:53" x14ac:dyDescent="0.3">
      <c r="A92" s="78" t="str">
        <f>IFERROR(Mérföldkövek[[#This Row],[Feladat ID]],"")</f>
        <v>-</v>
      </c>
      <c r="B92" s="70" t="str">
        <f>IFERROR(Mérföldkövek[[#This Row],[Feladat leírás]],"")</f>
        <v/>
      </c>
      <c r="C92" s="71" t="str">
        <f ca="1">IFERROR(Mérföldkövek[[#This Row],[Kezdés]],"")</f>
        <v/>
      </c>
      <c r="D92" s="71" t="str">
        <f ca="1">IFERROR(Mérföldkövek[[#This Row],[Befejezés]],"")</f>
        <v/>
      </c>
      <c r="E92" s="70" t="str">
        <f>IFERROR(Mérföldkövek[[#This Row],[Kockázat]],"")</f>
        <v/>
      </c>
      <c r="F92" s="70" t="str">
        <f>IFERROR(Mérföldkövek[[#This Row],[Részleg 02]],"")</f>
        <v/>
      </c>
      <c r="G92" s="70" t="str">
        <f>IFERROR(Mérföldkövek[[#This Row],[Részleg 01]],"")</f>
        <v/>
      </c>
      <c r="H92" s="82" t="str">
        <f>IFERROR(Mérföldkövek[[#This Row],[Volumen]],"")</f>
        <v/>
      </c>
      <c r="I92" s="70" t="str">
        <f>IFERROR(Mérföldkövek[[#This Row],[Humánerő]],"")</f>
        <v/>
      </c>
      <c r="J92" s="80" t="str">
        <f>IFERROR(Mérföldkövek[[#This Row],[Egység idő]],"")</f>
        <v/>
      </c>
      <c r="K92" s="80">
        <f>IFERROR(Mérföldkövek[[#This Row],[Tervezett Munkaidő]],"")</f>
        <v>0</v>
      </c>
      <c r="L92" s="69" t="str" cm="1">
        <f t="array" aca="1" ref="L92" ca="1">IFERROR(IF(AND(INDIRECT("Mérföldkövek[@Kezdés]")&lt;=L$3,L$3&lt;=INDIRECT("Mérföldkövek[@Befejezés]"),NETWORKDAYS(L$3,L$3,0)), INDIRECT("Mérföldkövek[@[Humánerő]]"),0),"")</f>
        <v/>
      </c>
      <c r="M92" s="69" t="str" cm="1">
        <f t="array" aca="1" ref="M92" ca="1">IFERROR(IF(AND(INDIRECT("Mérföldkövek[@Kezdés]")&lt;=M$3,M$3&lt;=INDIRECT("Mérföldkövek[@Befejezés]"),NETWORKDAYS(M$3,M$3,0)), INDIRECT("Mérföldkövek[@[Humánerő]]"),0),"")</f>
        <v/>
      </c>
      <c r="N92" s="69" t="str" cm="1">
        <f t="array" aca="1" ref="N92" ca="1">IFERROR(IF(AND(INDIRECT("Mérföldkövek[@Kezdés]")&lt;=N$3,N$3&lt;=INDIRECT("Mérföldkövek[@Befejezés]"),NETWORKDAYS(N$3,N$3,0)), INDIRECT("Mérföldkövek[@[Humánerő]]"),0),"")</f>
        <v/>
      </c>
      <c r="O92" s="69" t="str" cm="1">
        <f t="array" aca="1" ref="O92" ca="1">IFERROR(IF(AND(INDIRECT("Mérföldkövek[@Kezdés]")&lt;=O$3,O$3&lt;=INDIRECT("Mérföldkövek[@Befejezés]"),NETWORKDAYS(O$3,O$3,0)), INDIRECT("Mérföldkövek[@[Humánerő]]"),0),"")</f>
        <v/>
      </c>
      <c r="P92" s="69" t="str" cm="1">
        <f t="array" aca="1" ref="P92" ca="1">IFERROR(IF(AND(INDIRECT("Mérföldkövek[@Kezdés]")&lt;=P$3,P$3&lt;=INDIRECT("Mérföldkövek[@Befejezés]"),NETWORKDAYS(P$3,P$3,0)), INDIRECT("Mérföldkövek[@[Humánerő]]"),0),"")</f>
        <v/>
      </c>
      <c r="Q92" s="69" t="str" cm="1">
        <f t="array" aca="1" ref="Q92" ca="1">IFERROR(IF(AND(INDIRECT("Mérföldkövek[@Kezdés]")&lt;=Q$3,Q$3&lt;=INDIRECT("Mérföldkövek[@Befejezés]"),NETWORKDAYS(Q$3,Q$3,0)), INDIRECT("Mérföldkövek[@[Humánerő]]"),0),"")</f>
        <v/>
      </c>
      <c r="R92" s="69" t="str" cm="1">
        <f t="array" aca="1" ref="R92" ca="1">IFERROR(IF(AND(INDIRECT("Mérföldkövek[@Kezdés]")&lt;=R$3,R$3&lt;=INDIRECT("Mérföldkövek[@Befejezés]"),NETWORKDAYS(R$3,R$3,0)), INDIRECT("Mérföldkövek[@[Humánerő]]"),0),"")</f>
        <v/>
      </c>
      <c r="S92" s="69" t="str" cm="1">
        <f t="array" aca="1" ref="S92" ca="1">IFERROR(IF(AND(INDIRECT("Mérföldkövek[@Kezdés]")&lt;=S$3,S$3&lt;=INDIRECT("Mérföldkövek[@Befejezés]"),NETWORKDAYS(S$3,S$3,0)), INDIRECT("Mérföldkövek[@[Humánerő]]"),0),"")</f>
        <v/>
      </c>
      <c r="T92" s="69" t="str" cm="1">
        <f t="array" aca="1" ref="T92" ca="1">IFERROR(IF(AND(INDIRECT("Mérföldkövek[@Kezdés]")&lt;=T$3,T$3&lt;=INDIRECT("Mérföldkövek[@Befejezés]"),NETWORKDAYS(T$3,T$3,0)), INDIRECT("Mérföldkövek[@[Humánerő]]"),0),"")</f>
        <v/>
      </c>
      <c r="U92" s="69" t="str" cm="1">
        <f t="array" aca="1" ref="U92" ca="1">IFERROR(IF(AND(INDIRECT("Mérföldkövek[@Kezdés]")&lt;=U$3,U$3&lt;=INDIRECT("Mérföldkövek[@Befejezés]"),NETWORKDAYS(U$3,U$3,0)), INDIRECT("Mérföldkövek[@[Humánerő]]"),0),"")</f>
        <v/>
      </c>
      <c r="V92" s="69" t="str" cm="1">
        <f t="array" aca="1" ref="V92" ca="1">IFERROR(IF(AND(INDIRECT("Mérföldkövek[@Kezdés]")&lt;=V$3,V$3&lt;=INDIRECT("Mérföldkövek[@Befejezés]"),NETWORKDAYS(V$3,V$3,0)), INDIRECT("Mérföldkövek[@[Humánerő]]"),0),"")</f>
        <v/>
      </c>
      <c r="W92" s="69" t="str" cm="1">
        <f t="array" aca="1" ref="W92" ca="1">IFERROR(IF(AND(INDIRECT("Mérföldkövek[@Kezdés]")&lt;=W$3,W$3&lt;=INDIRECT("Mérföldkövek[@Befejezés]"),NETWORKDAYS(W$3,W$3,0)), INDIRECT("Mérföldkövek[@[Humánerő]]"),0),"")</f>
        <v/>
      </c>
      <c r="X92" s="69" t="str" cm="1">
        <f t="array" aca="1" ref="X92" ca="1">IFERROR(IF(AND(INDIRECT("Mérföldkövek[@Kezdés]")&lt;=X$3,X$3&lt;=INDIRECT("Mérföldkövek[@Befejezés]"),NETWORKDAYS(X$3,X$3,0)), INDIRECT("Mérföldkövek[@[Humánerő]]"),0),"")</f>
        <v/>
      </c>
      <c r="Y92" s="69" t="str" cm="1">
        <f t="array" aca="1" ref="Y92" ca="1">IFERROR(IF(AND(INDIRECT("Mérföldkövek[@Kezdés]")&lt;=Y$3,Y$3&lt;=INDIRECT("Mérföldkövek[@Befejezés]"),NETWORKDAYS(Y$3,Y$3,0)), INDIRECT("Mérföldkövek[@[Humánerő]]"),0),"")</f>
        <v/>
      </c>
      <c r="Z92" s="69" t="str" cm="1">
        <f t="array" aca="1" ref="Z92" ca="1">IFERROR(IF(AND(INDIRECT("Mérföldkövek[@Kezdés]")&lt;=Z$3,Z$3&lt;=INDIRECT("Mérföldkövek[@Befejezés]"),NETWORKDAYS(Z$3,Z$3,0)), INDIRECT("Mérföldkövek[@[Humánerő]]"),0),"")</f>
        <v/>
      </c>
      <c r="AA92" s="69" t="str" cm="1">
        <f t="array" aca="1" ref="AA92" ca="1">IFERROR(IF(AND(INDIRECT("Mérföldkövek[@Kezdés]")&lt;=AA$3,AA$3&lt;=INDIRECT("Mérföldkövek[@Befejezés]"),NETWORKDAYS(AA$3,AA$3,0)), INDIRECT("Mérföldkövek[@[Humánerő]]"),0),"")</f>
        <v/>
      </c>
      <c r="AB92" s="69" t="str" cm="1">
        <f t="array" aca="1" ref="AB92" ca="1">IFERROR(IF(AND(INDIRECT("Mérföldkövek[@Kezdés]")&lt;=AB$3,AB$3&lt;=INDIRECT("Mérföldkövek[@Befejezés]"),NETWORKDAYS(AB$3,AB$3,0)), INDIRECT("Mérföldkövek[@[Humánerő]]"),0),"")</f>
        <v/>
      </c>
      <c r="AC92" s="69" t="str" cm="1">
        <f t="array" aca="1" ref="AC92" ca="1">IFERROR(IF(AND(INDIRECT("Mérföldkövek[@Kezdés]")&lt;=AC$3,AC$3&lt;=INDIRECT("Mérföldkövek[@Befejezés]"),NETWORKDAYS(AC$3,AC$3,0)), INDIRECT("Mérföldkövek[@[Humánerő]]"),0),"")</f>
        <v/>
      </c>
      <c r="AD92" s="69" t="str" cm="1">
        <f t="array" aca="1" ref="AD92" ca="1">IFERROR(IF(AND(INDIRECT("Mérföldkövek[@Kezdés]")&lt;=AD$3,AD$3&lt;=INDIRECT("Mérföldkövek[@Befejezés]"),NETWORKDAYS(AD$3,AD$3,0)), INDIRECT("Mérföldkövek[@[Humánerő]]"),0),"")</f>
        <v/>
      </c>
      <c r="AE92" s="69" t="str" cm="1">
        <f t="array" aca="1" ref="AE92" ca="1">IFERROR(IF(AND(INDIRECT("Mérföldkövek[@Kezdés]")&lt;=AE$3,AE$3&lt;=INDIRECT("Mérföldkövek[@Befejezés]"),NETWORKDAYS(AE$3,AE$3,0)), INDIRECT("Mérföldkövek[@[Humánerő]]"),0),"")</f>
        <v/>
      </c>
      <c r="AF92" s="69" t="str" cm="1">
        <f t="array" aca="1" ref="AF92" ca="1">IFERROR(IF(AND(INDIRECT("Mérföldkövek[@Kezdés]")&lt;=AF$3,AF$3&lt;=INDIRECT("Mérföldkövek[@Befejezés]"),NETWORKDAYS(AF$3,AF$3,0)), INDIRECT("Mérföldkövek[@[Humánerő]]"),0),"")</f>
        <v/>
      </c>
      <c r="AG92" s="69" t="str" cm="1">
        <f t="array" aca="1" ref="AG92" ca="1">IFERROR(IF(AND(INDIRECT("Mérföldkövek[@Kezdés]")&lt;=AG$3,AG$3&lt;=INDIRECT("Mérföldkövek[@Befejezés]"),NETWORKDAYS(AG$3,AG$3,0)), INDIRECT("Mérföldkövek[@[Humánerő]]"),0),"")</f>
        <v/>
      </c>
      <c r="AH92" s="69" t="str" cm="1">
        <f t="array" aca="1" ref="AH92" ca="1">IFERROR(IF(AND(INDIRECT("Mérföldkövek[@Kezdés]")&lt;=AH$3,AH$3&lt;=INDIRECT("Mérföldkövek[@Befejezés]"),NETWORKDAYS(AH$3,AH$3,0)), INDIRECT("Mérföldkövek[@[Humánerő]]"),0),"")</f>
        <v/>
      </c>
      <c r="AI92" s="69" t="str" cm="1">
        <f t="array" aca="1" ref="AI92" ca="1">IFERROR(IF(AND(INDIRECT("Mérföldkövek[@Kezdés]")&lt;=AI$3,AI$3&lt;=INDIRECT("Mérföldkövek[@Befejezés]"),NETWORKDAYS(AI$3,AI$3,0)), INDIRECT("Mérföldkövek[@[Humánerő]]"),0),"")</f>
        <v/>
      </c>
      <c r="AJ92" s="69" t="str" cm="1">
        <f t="array" aca="1" ref="AJ92" ca="1">IFERROR(IF(AND(INDIRECT("Mérföldkövek[@Kezdés]")&lt;=AJ$3,AJ$3&lt;=INDIRECT("Mérföldkövek[@Befejezés]"),NETWORKDAYS(AJ$3,AJ$3,0)), INDIRECT("Mérföldkövek[@[Humánerő]]"),0),"")</f>
        <v/>
      </c>
      <c r="AK92" s="69" t="str" cm="1">
        <f t="array" aca="1" ref="AK92" ca="1">IFERROR(IF(AND(INDIRECT("Mérföldkövek[@Kezdés]")&lt;=AK$3,AK$3&lt;=INDIRECT("Mérföldkövek[@Befejezés]"),NETWORKDAYS(AK$3,AK$3,0)), INDIRECT("Mérföldkövek[@[Humánerő]]"),0),"")</f>
        <v/>
      </c>
      <c r="AL92" s="69" t="str" cm="1">
        <f t="array" aca="1" ref="AL92" ca="1">IFERROR(IF(AND(INDIRECT("Mérföldkövek[@Kezdés]")&lt;=AL$3,AL$3&lt;=INDIRECT("Mérföldkövek[@Befejezés]"),NETWORKDAYS(AL$3,AL$3,0)), INDIRECT("Mérföldkövek[@[Humánerő]]"),0),"")</f>
        <v/>
      </c>
      <c r="AM92" s="69" t="str" cm="1">
        <f t="array" aca="1" ref="AM92" ca="1">IFERROR(IF(AND(INDIRECT("Mérföldkövek[@Kezdés]")&lt;=AM$3,AM$3&lt;=INDIRECT("Mérföldkövek[@Befejezés]"),NETWORKDAYS(AM$3,AM$3,0)), INDIRECT("Mérföldkövek[@[Humánerő]]"),0),"")</f>
        <v/>
      </c>
      <c r="AN92" s="69" t="str" cm="1">
        <f t="array" aca="1" ref="AN92" ca="1">IFERROR(IF(AND(INDIRECT("Mérföldkövek[@Kezdés]")&lt;=AN$3,AN$3&lt;=INDIRECT("Mérföldkövek[@Befejezés]"),NETWORKDAYS(AN$3,AN$3,0)), INDIRECT("Mérföldkövek[@[Humánerő]]"),0),"")</f>
        <v/>
      </c>
      <c r="AO92" s="69" t="str" cm="1">
        <f t="array" aca="1" ref="AO92" ca="1">IFERROR(IF(AND(INDIRECT("Mérföldkövek[@Kezdés]")&lt;=AO$3,AO$3&lt;=INDIRECT("Mérföldkövek[@Befejezés]"),NETWORKDAYS(AO$3,AO$3,0)), INDIRECT("Mérföldkövek[@[Humánerő]]"),0),"")</f>
        <v/>
      </c>
      <c r="AP92" s="69" t="str" cm="1">
        <f t="array" aca="1" ref="AP92" ca="1">IFERROR(IF(AND(INDIRECT("Mérföldkövek[@Kezdés]")&lt;=AP$3,AP$3&lt;=INDIRECT("Mérföldkövek[@Befejezés]"),NETWORKDAYS(AP$3,AP$3,0)), INDIRECT("Mérföldkövek[@[Humánerő]]"),0),"")</f>
        <v/>
      </c>
      <c r="AQ92" s="69" t="str" cm="1">
        <f t="array" aca="1" ref="AQ92" ca="1">IFERROR(IF(AND(INDIRECT("Mérföldkövek[@Kezdés]")&lt;=AQ$3,AQ$3&lt;=INDIRECT("Mérföldkövek[@Befejezés]"),NETWORKDAYS(AQ$3,AQ$3,0)), INDIRECT("Mérföldkövek[@[Humánerő]]"),0),"")</f>
        <v/>
      </c>
      <c r="AR92" s="69" t="str" cm="1">
        <f t="array" aca="1" ref="AR92" ca="1">IFERROR(IF(AND(INDIRECT("Mérföldkövek[@Kezdés]")&lt;=AR$3,AR$3&lt;=INDIRECT("Mérföldkövek[@Befejezés]"),NETWORKDAYS(AR$3,AR$3,0)), INDIRECT("Mérföldkövek[@[Humánerő]]"),0),"")</f>
        <v/>
      </c>
      <c r="AS92" s="69" t="str" cm="1">
        <f t="array" aca="1" ref="AS92" ca="1">IFERROR(IF(AND(INDIRECT("Mérföldkövek[@Kezdés]")&lt;=AS$3,AS$3&lt;=INDIRECT("Mérföldkövek[@Befejezés]"),NETWORKDAYS(AS$3,AS$3,0)), INDIRECT("Mérföldkövek[@[Humánerő]]"),0),"")</f>
        <v/>
      </c>
      <c r="AT92" s="69" t="str" cm="1">
        <f t="array" aca="1" ref="AT92" ca="1">IFERROR(IF(AND(INDIRECT("Mérföldkövek[@Kezdés]")&lt;=AT$3,AT$3&lt;=INDIRECT("Mérföldkövek[@Befejezés]"),NETWORKDAYS(AT$3,AT$3,0)), INDIRECT("Mérföldkövek[@[Humánerő]]"),0),"")</f>
        <v/>
      </c>
      <c r="AU92" s="69" t="str" cm="1">
        <f t="array" aca="1" ref="AU92" ca="1">IFERROR(IF(AND(INDIRECT("Mérföldkövek[@Kezdés]")&lt;=AU$3,AU$3&lt;=INDIRECT("Mérföldkövek[@Befejezés]"),NETWORKDAYS(AU$3,AU$3,0)), INDIRECT("Mérföldkövek[@[Humánerő]]"),0),"")</f>
        <v/>
      </c>
      <c r="AV92" s="69" t="str" cm="1">
        <f t="array" aca="1" ref="AV92" ca="1">IFERROR(IF(AND(INDIRECT("Mérföldkövek[@Kezdés]")&lt;=AV$3,AV$3&lt;=INDIRECT("Mérföldkövek[@Befejezés]"),NETWORKDAYS(AV$3,AV$3,0)), INDIRECT("Mérföldkövek[@[Humánerő]]"),0),"")</f>
        <v/>
      </c>
      <c r="AW92" s="69" t="str" cm="1">
        <f t="array" aca="1" ref="AW92" ca="1">IFERROR(IF(AND(INDIRECT("Mérföldkövek[@Kezdés]")&lt;=AW$3,AW$3&lt;=INDIRECT("Mérföldkövek[@Befejezés]"),NETWORKDAYS(AW$3,AW$3,0)), INDIRECT("Mérföldkövek[@[Humánerő]]"),0),"")</f>
        <v/>
      </c>
      <c r="AX92" s="69" t="str" cm="1">
        <f t="array" aca="1" ref="AX92" ca="1">IFERROR(IF(AND(INDIRECT("Mérföldkövek[@Kezdés]")&lt;=AX$3,AX$3&lt;=INDIRECT("Mérföldkövek[@Befejezés]"),NETWORKDAYS(AX$3,AX$3,0)), INDIRECT("Mérföldkövek[@[Humánerő]]"),0),"")</f>
        <v/>
      </c>
      <c r="AY92" s="69" t="str" cm="1">
        <f t="array" aca="1" ref="AY92" ca="1">IFERROR(IF(AND(INDIRECT("Mérföldkövek[@Kezdés]")&lt;=AY$3,AY$3&lt;=INDIRECT("Mérföldkövek[@Befejezés]"),NETWORKDAYS(AY$3,AY$3,0)), INDIRECT("Mérföldkövek[@[Humánerő]]"),0),"")</f>
        <v/>
      </c>
      <c r="AZ92" s="69" t="str" cm="1">
        <f t="array" aca="1" ref="AZ92" ca="1">IFERROR(IF(AND(INDIRECT("Mérföldkövek[@Kezdés]")&lt;=AZ$3,AZ$3&lt;=INDIRECT("Mérföldkövek[@Befejezés]"),NETWORKDAYS(AZ$3,AZ$3,0)), INDIRECT("Mérföldkövek[@[Humánerő]]"),0),"")</f>
        <v/>
      </c>
      <c r="BA92" s="69" t="str" cm="1">
        <f t="array" aca="1" ref="BA92" ca="1">IFERROR(IF(AND(INDIRECT("Mérföldkövek[@Kezdés]")&lt;=BA$3,BA$3&lt;=INDIRECT("Mérföldkövek[@Befejezés]"),NETWORKDAYS(BA$3,BA$3,0)), INDIRECT("Mérföldkövek[@[Humánerő]]"),0),"")</f>
        <v/>
      </c>
    </row>
    <row r="93" spans="1:53" x14ac:dyDescent="0.3">
      <c r="A93" s="78" t="str">
        <f>IFERROR(Mérföldkövek[[#This Row],[Feladat ID]],"")</f>
        <v>-</v>
      </c>
      <c r="B93" s="70" t="str">
        <f>IFERROR(Mérföldkövek[[#This Row],[Feladat leírás]],"")</f>
        <v/>
      </c>
      <c r="C93" s="71" t="str">
        <f ca="1">IFERROR(Mérföldkövek[[#This Row],[Kezdés]],"")</f>
        <v/>
      </c>
      <c r="D93" s="71" t="str">
        <f ca="1">IFERROR(Mérföldkövek[[#This Row],[Befejezés]],"")</f>
        <v/>
      </c>
      <c r="E93" s="70" t="str">
        <f>IFERROR(Mérföldkövek[[#This Row],[Kockázat]],"")</f>
        <v/>
      </c>
      <c r="F93" s="70" t="str">
        <f>IFERROR(Mérföldkövek[[#This Row],[Részleg 02]],"")</f>
        <v/>
      </c>
      <c r="G93" s="70" t="str">
        <f>IFERROR(Mérföldkövek[[#This Row],[Részleg 01]],"")</f>
        <v/>
      </c>
      <c r="H93" s="82" t="str">
        <f>IFERROR(Mérföldkövek[[#This Row],[Volumen]],"")</f>
        <v/>
      </c>
      <c r="I93" s="70" t="str">
        <f>IFERROR(Mérföldkövek[[#This Row],[Humánerő]],"")</f>
        <v/>
      </c>
      <c r="J93" s="80" t="str">
        <f>IFERROR(Mérföldkövek[[#This Row],[Egység idő]],"")</f>
        <v/>
      </c>
      <c r="K93" s="80">
        <f>IFERROR(Mérföldkövek[[#This Row],[Tervezett Munkaidő]],"")</f>
        <v>0</v>
      </c>
      <c r="L93" s="69" t="str" cm="1">
        <f t="array" aca="1" ref="L93" ca="1">IFERROR(IF(AND(INDIRECT("Mérföldkövek[@Kezdés]")&lt;=L$3,L$3&lt;=INDIRECT("Mérföldkövek[@Befejezés]"),NETWORKDAYS(L$3,L$3,0)), INDIRECT("Mérföldkövek[@[Humánerő]]"),0),"")</f>
        <v/>
      </c>
      <c r="M93" s="69" t="str" cm="1">
        <f t="array" aca="1" ref="M93" ca="1">IFERROR(IF(AND(INDIRECT("Mérföldkövek[@Kezdés]")&lt;=M$3,M$3&lt;=INDIRECT("Mérföldkövek[@Befejezés]"),NETWORKDAYS(M$3,M$3,0)), INDIRECT("Mérföldkövek[@[Humánerő]]"),0),"")</f>
        <v/>
      </c>
      <c r="N93" s="69" t="str" cm="1">
        <f t="array" aca="1" ref="N93" ca="1">IFERROR(IF(AND(INDIRECT("Mérföldkövek[@Kezdés]")&lt;=N$3,N$3&lt;=INDIRECT("Mérföldkövek[@Befejezés]"),NETWORKDAYS(N$3,N$3,0)), INDIRECT("Mérföldkövek[@[Humánerő]]"),0),"")</f>
        <v/>
      </c>
      <c r="O93" s="69" t="str" cm="1">
        <f t="array" aca="1" ref="O93" ca="1">IFERROR(IF(AND(INDIRECT("Mérföldkövek[@Kezdés]")&lt;=O$3,O$3&lt;=INDIRECT("Mérföldkövek[@Befejezés]"),NETWORKDAYS(O$3,O$3,0)), INDIRECT("Mérföldkövek[@[Humánerő]]"),0),"")</f>
        <v/>
      </c>
      <c r="P93" s="69" t="str" cm="1">
        <f t="array" aca="1" ref="P93" ca="1">IFERROR(IF(AND(INDIRECT("Mérföldkövek[@Kezdés]")&lt;=P$3,P$3&lt;=INDIRECT("Mérföldkövek[@Befejezés]"),NETWORKDAYS(P$3,P$3,0)), INDIRECT("Mérföldkövek[@[Humánerő]]"),0),"")</f>
        <v/>
      </c>
      <c r="Q93" s="69" t="str" cm="1">
        <f t="array" aca="1" ref="Q93" ca="1">IFERROR(IF(AND(INDIRECT("Mérföldkövek[@Kezdés]")&lt;=Q$3,Q$3&lt;=INDIRECT("Mérföldkövek[@Befejezés]"),NETWORKDAYS(Q$3,Q$3,0)), INDIRECT("Mérföldkövek[@[Humánerő]]"),0),"")</f>
        <v/>
      </c>
      <c r="R93" s="69" t="str" cm="1">
        <f t="array" aca="1" ref="R93" ca="1">IFERROR(IF(AND(INDIRECT("Mérföldkövek[@Kezdés]")&lt;=R$3,R$3&lt;=INDIRECT("Mérföldkövek[@Befejezés]"),NETWORKDAYS(R$3,R$3,0)), INDIRECT("Mérföldkövek[@[Humánerő]]"),0),"")</f>
        <v/>
      </c>
      <c r="S93" s="69" t="str" cm="1">
        <f t="array" aca="1" ref="S93" ca="1">IFERROR(IF(AND(INDIRECT("Mérföldkövek[@Kezdés]")&lt;=S$3,S$3&lt;=INDIRECT("Mérföldkövek[@Befejezés]"),NETWORKDAYS(S$3,S$3,0)), INDIRECT("Mérföldkövek[@[Humánerő]]"),0),"")</f>
        <v/>
      </c>
      <c r="T93" s="69" t="str" cm="1">
        <f t="array" aca="1" ref="T93" ca="1">IFERROR(IF(AND(INDIRECT("Mérföldkövek[@Kezdés]")&lt;=T$3,T$3&lt;=INDIRECT("Mérföldkövek[@Befejezés]"),NETWORKDAYS(T$3,T$3,0)), INDIRECT("Mérföldkövek[@[Humánerő]]"),0),"")</f>
        <v/>
      </c>
      <c r="U93" s="69" t="str" cm="1">
        <f t="array" aca="1" ref="U93" ca="1">IFERROR(IF(AND(INDIRECT("Mérföldkövek[@Kezdés]")&lt;=U$3,U$3&lt;=INDIRECT("Mérföldkövek[@Befejezés]"),NETWORKDAYS(U$3,U$3,0)), INDIRECT("Mérföldkövek[@[Humánerő]]"),0),"")</f>
        <v/>
      </c>
      <c r="V93" s="69" t="str" cm="1">
        <f t="array" aca="1" ref="V93" ca="1">IFERROR(IF(AND(INDIRECT("Mérföldkövek[@Kezdés]")&lt;=V$3,V$3&lt;=INDIRECT("Mérföldkövek[@Befejezés]"),NETWORKDAYS(V$3,V$3,0)), INDIRECT("Mérföldkövek[@[Humánerő]]"),0),"")</f>
        <v/>
      </c>
      <c r="W93" s="69" t="str" cm="1">
        <f t="array" aca="1" ref="W93" ca="1">IFERROR(IF(AND(INDIRECT("Mérföldkövek[@Kezdés]")&lt;=W$3,W$3&lt;=INDIRECT("Mérföldkövek[@Befejezés]"),NETWORKDAYS(W$3,W$3,0)), INDIRECT("Mérföldkövek[@[Humánerő]]"),0),"")</f>
        <v/>
      </c>
      <c r="X93" s="69" t="str" cm="1">
        <f t="array" aca="1" ref="X93" ca="1">IFERROR(IF(AND(INDIRECT("Mérföldkövek[@Kezdés]")&lt;=X$3,X$3&lt;=INDIRECT("Mérföldkövek[@Befejezés]"),NETWORKDAYS(X$3,X$3,0)), INDIRECT("Mérföldkövek[@[Humánerő]]"),0),"")</f>
        <v/>
      </c>
      <c r="Y93" s="69" t="str" cm="1">
        <f t="array" aca="1" ref="Y93" ca="1">IFERROR(IF(AND(INDIRECT("Mérföldkövek[@Kezdés]")&lt;=Y$3,Y$3&lt;=INDIRECT("Mérföldkövek[@Befejezés]"),NETWORKDAYS(Y$3,Y$3,0)), INDIRECT("Mérföldkövek[@[Humánerő]]"),0),"")</f>
        <v/>
      </c>
      <c r="Z93" s="69" t="str" cm="1">
        <f t="array" aca="1" ref="Z93" ca="1">IFERROR(IF(AND(INDIRECT("Mérföldkövek[@Kezdés]")&lt;=Z$3,Z$3&lt;=INDIRECT("Mérföldkövek[@Befejezés]"),NETWORKDAYS(Z$3,Z$3,0)), INDIRECT("Mérföldkövek[@[Humánerő]]"),0),"")</f>
        <v/>
      </c>
      <c r="AA93" s="69" t="str" cm="1">
        <f t="array" aca="1" ref="AA93" ca="1">IFERROR(IF(AND(INDIRECT("Mérföldkövek[@Kezdés]")&lt;=AA$3,AA$3&lt;=INDIRECT("Mérföldkövek[@Befejezés]"),NETWORKDAYS(AA$3,AA$3,0)), INDIRECT("Mérföldkövek[@[Humánerő]]"),0),"")</f>
        <v/>
      </c>
      <c r="AB93" s="69" t="str" cm="1">
        <f t="array" aca="1" ref="AB93" ca="1">IFERROR(IF(AND(INDIRECT("Mérföldkövek[@Kezdés]")&lt;=AB$3,AB$3&lt;=INDIRECT("Mérföldkövek[@Befejezés]"),NETWORKDAYS(AB$3,AB$3,0)), INDIRECT("Mérföldkövek[@[Humánerő]]"),0),"")</f>
        <v/>
      </c>
      <c r="AC93" s="69" t="str" cm="1">
        <f t="array" aca="1" ref="AC93" ca="1">IFERROR(IF(AND(INDIRECT("Mérföldkövek[@Kezdés]")&lt;=AC$3,AC$3&lt;=INDIRECT("Mérföldkövek[@Befejezés]"),NETWORKDAYS(AC$3,AC$3,0)), INDIRECT("Mérföldkövek[@[Humánerő]]"),0),"")</f>
        <v/>
      </c>
      <c r="AD93" s="69" t="str" cm="1">
        <f t="array" aca="1" ref="AD93" ca="1">IFERROR(IF(AND(INDIRECT("Mérföldkövek[@Kezdés]")&lt;=AD$3,AD$3&lt;=INDIRECT("Mérföldkövek[@Befejezés]"),NETWORKDAYS(AD$3,AD$3,0)), INDIRECT("Mérföldkövek[@[Humánerő]]"),0),"")</f>
        <v/>
      </c>
      <c r="AE93" s="69" t="str" cm="1">
        <f t="array" aca="1" ref="AE93" ca="1">IFERROR(IF(AND(INDIRECT("Mérföldkövek[@Kezdés]")&lt;=AE$3,AE$3&lt;=INDIRECT("Mérföldkövek[@Befejezés]"),NETWORKDAYS(AE$3,AE$3,0)), INDIRECT("Mérföldkövek[@[Humánerő]]"),0),"")</f>
        <v/>
      </c>
      <c r="AF93" s="69" t="str" cm="1">
        <f t="array" aca="1" ref="AF93" ca="1">IFERROR(IF(AND(INDIRECT("Mérföldkövek[@Kezdés]")&lt;=AF$3,AF$3&lt;=INDIRECT("Mérföldkövek[@Befejezés]"),NETWORKDAYS(AF$3,AF$3,0)), INDIRECT("Mérföldkövek[@[Humánerő]]"),0),"")</f>
        <v/>
      </c>
      <c r="AG93" s="69" t="str" cm="1">
        <f t="array" aca="1" ref="AG93" ca="1">IFERROR(IF(AND(INDIRECT("Mérföldkövek[@Kezdés]")&lt;=AG$3,AG$3&lt;=INDIRECT("Mérföldkövek[@Befejezés]"),NETWORKDAYS(AG$3,AG$3,0)), INDIRECT("Mérföldkövek[@[Humánerő]]"),0),"")</f>
        <v/>
      </c>
      <c r="AH93" s="69" t="str" cm="1">
        <f t="array" aca="1" ref="AH93" ca="1">IFERROR(IF(AND(INDIRECT("Mérföldkövek[@Kezdés]")&lt;=AH$3,AH$3&lt;=INDIRECT("Mérföldkövek[@Befejezés]"),NETWORKDAYS(AH$3,AH$3,0)), INDIRECT("Mérföldkövek[@[Humánerő]]"),0),"")</f>
        <v/>
      </c>
      <c r="AI93" s="69" t="str" cm="1">
        <f t="array" aca="1" ref="AI93" ca="1">IFERROR(IF(AND(INDIRECT("Mérföldkövek[@Kezdés]")&lt;=AI$3,AI$3&lt;=INDIRECT("Mérföldkövek[@Befejezés]"),NETWORKDAYS(AI$3,AI$3,0)), INDIRECT("Mérföldkövek[@[Humánerő]]"),0),"")</f>
        <v/>
      </c>
      <c r="AJ93" s="69" t="str" cm="1">
        <f t="array" aca="1" ref="AJ93" ca="1">IFERROR(IF(AND(INDIRECT("Mérföldkövek[@Kezdés]")&lt;=AJ$3,AJ$3&lt;=INDIRECT("Mérföldkövek[@Befejezés]"),NETWORKDAYS(AJ$3,AJ$3,0)), INDIRECT("Mérföldkövek[@[Humánerő]]"),0),"")</f>
        <v/>
      </c>
      <c r="AK93" s="69" t="str" cm="1">
        <f t="array" aca="1" ref="AK93" ca="1">IFERROR(IF(AND(INDIRECT("Mérföldkövek[@Kezdés]")&lt;=AK$3,AK$3&lt;=INDIRECT("Mérföldkövek[@Befejezés]"),NETWORKDAYS(AK$3,AK$3,0)), INDIRECT("Mérföldkövek[@[Humánerő]]"),0),"")</f>
        <v/>
      </c>
      <c r="AL93" s="69" t="str" cm="1">
        <f t="array" aca="1" ref="AL93" ca="1">IFERROR(IF(AND(INDIRECT("Mérföldkövek[@Kezdés]")&lt;=AL$3,AL$3&lt;=INDIRECT("Mérföldkövek[@Befejezés]"),NETWORKDAYS(AL$3,AL$3,0)), INDIRECT("Mérföldkövek[@[Humánerő]]"),0),"")</f>
        <v/>
      </c>
      <c r="AM93" s="69" t="str" cm="1">
        <f t="array" aca="1" ref="AM93" ca="1">IFERROR(IF(AND(INDIRECT("Mérföldkövek[@Kezdés]")&lt;=AM$3,AM$3&lt;=INDIRECT("Mérföldkövek[@Befejezés]"),NETWORKDAYS(AM$3,AM$3,0)), INDIRECT("Mérföldkövek[@[Humánerő]]"),0),"")</f>
        <v/>
      </c>
      <c r="AN93" s="69" t="str" cm="1">
        <f t="array" aca="1" ref="AN93" ca="1">IFERROR(IF(AND(INDIRECT("Mérföldkövek[@Kezdés]")&lt;=AN$3,AN$3&lt;=INDIRECT("Mérföldkövek[@Befejezés]"),NETWORKDAYS(AN$3,AN$3,0)), INDIRECT("Mérföldkövek[@[Humánerő]]"),0),"")</f>
        <v/>
      </c>
      <c r="AO93" s="69" t="str" cm="1">
        <f t="array" aca="1" ref="AO93" ca="1">IFERROR(IF(AND(INDIRECT("Mérföldkövek[@Kezdés]")&lt;=AO$3,AO$3&lt;=INDIRECT("Mérföldkövek[@Befejezés]"),NETWORKDAYS(AO$3,AO$3,0)), INDIRECT("Mérföldkövek[@[Humánerő]]"),0),"")</f>
        <v/>
      </c>
      <c r="AP93" s="69" t="str" cm="1">
        <f t="array" aca="1" ref="AP93" ca="1">IFERROR(IF(AND(INDIRECT("Mérföldkövek[@Kezdés]")&lt;=AP$3,AP$3&lt;=INDIRECT("Mérföldkövek[@Befejezés]"),NETWORKDAYS(AP$3,AP$3,0)), INDIRECT("Mérföldkövek[@[Humánerő]]"),0),"")</f>
        <v/>
      </c>
      <c r="AQ93" s="69" t="str" cm="1">
        <f t="array" aca="1" ref="AQ93" ca="1">IFERROR(IF(AND(INDIRECT("Mérföldkövek[@Kezdés]")&lt;=AQ$3,AQ$3&lt;=INDIRECT("Mérföldkövek[@Befejezés]"),NETWORKDAYS(AQ$3,AQ$3,0)), INDIRECT("Mérföldkövek[@[Humánerő]]"),0),"")</f>
        <v/>
      </c>
      <c r="AR93" s="69" t="str" cm="1">
        <f t="array" aca="1" ref="AR93" ca="1">IFERROR(IF(AND(INDIRECT("Mérföldkövek[@Kezdés]")&lt;=AR$3,AR$3&lt;=INDIRECT("Mérföldkövek[@Befejezés]"),NETWORKDAYS(AR$3,AR$3,0)), INDIRECT("Mérföldkövek[@[Humánerő]]"),0),"")</f>
        <v/>
      </c>
      <c r="AS93" s="69" t="str" cm="1">
        <f t="array" aca="1" ref="AS93" ca="1">IFERROR(IF(AND(INDIRECT("Mérföldkövek[@Kezdés]")&lt;=AS$3,AS$3&lt;=INDIRECT("Mérföldkövek[@Befejezés]"),NETWORKDAYS(AS$3,AS$3,0)), INDIRECT("Mérföldkövek[@[Humánerő]]"),0),"")</f>
        <v/>
      </c>
      <c r="AT93" s="69" t="str" cm="1">
        <f t="array" aca="1" ref="AT93" ca="1">IFERROR(IF(AND(INDIRECT("Mérföldkövek[@Kezdés]")&lt;=AT$3,AT$3&lt;=INDIRECT("Mérföldkövek[@Befejezés]"),NETWORKDAYS(AT$3,AT$3,0)), INDIRECT("Mérföldkövek[@[Humánerő]]"),0),"")</f>
        <v/>
      </c>
      <c r="AU93" s="69" t="str" cm="1">
        <f t="array" aca="1" ref="AU93" ca="1">IFERROR(IF(AND(INDIRECT("Mérföldkövek[@Kezdés]")&lt;=AU$3,AU$3&lt;=INDIRECT("Mérföldkövek[@Befejezés]"),NETWORKDAYS(AU$3,AU$3,0)), INDIRECT("Mérföldkövek[@[Humánerő]]"),0),"")</f>
        <v/>
      </c>
      <c r="AV93" s="69" t="str" cm="1">
        <f t="array" aca="1" ref="AV93" ca="1">IFERROR(IF(AND(INDIRECT("Mérföldkövek[@Kezdés]")&lt;=AV$3,AV$3&lt;=INDIRECT("Mérföldkövek[@Befejezés]"),NETWORKDAYS(AV$3,AV$3,0)), INDIRECT("Mérföldkövek[@[Humánerő]]"),0),"")</f>
        <v/>
      </c>
      <c r="AW93" s="69" t="str" cm="1">
        <f t="array" aca="1" ref="AW93" ca="1">IFERROR(IF(AND(INDIRECT("Mérföldkövek[@Kezdés]")&lt;=AW$3,AW$3&lt;=INDIRECT("Mérföldkövek[@Befejezés]"),NETWORKDAYS(AW$3,AW$3,0)), INDIRECT("Mérföldkövek[@[Humánerő]]"),0),"")</f>
        <v/>
      </c>
      <c r="AX93" s="69" t="str" cm="1">
        <f t="array" aca="1" ref="AX93" ca="1">IFERROR(IF(AND(INDIRECT("Mérföldkövek[@Kezdés]")&lt;=AX$3,AX$3&lt;=INDIRECT("Mérföldkövek[@Befejezés]"),NETWORKDAYS(AX$3,AX$3,0)), INDIRECT("Mérföldkövek[@[Humánerő]]"),0),"")</f>
        <v/>
      </c>
      <c r="AY93" s="69" t="str" cm="1">
        <f t="array" aca="1" ref="AY93" ca="1">IFERROR(IF(AND(INDIRECT("Mérföldkövek[@Kezdés]")&lt;=AY$3,AY$3&lt;=INDIRECT("Mérföldkövek[@Befejezés]"),NETWORKDAYS(AY$3,AY$3,0)), INDIRECT("Mérföldkövek[@[Humánerő]]"),0),"")</f>
        <v/>
      </c>
      <c r="AZ93" s="69" t="str" cm="1">
        <f t="array" aca="1" ref="AZ93" ca="1">IFERROR(IF(AND(INDIRECT("Mérföldkövek[@Kezdés]")&lt;=AZ$3,AZ$3&lt;=INDIRECT("Mérföldkövek[@Befejezés]"),NETWORKDAYS(AZ$3,AZ$3,0)), INDIRECT("Mérföldkövek[@[Humánerő]]"),0),"")</f>
        <v/>
      </c>
      <c r="BA93" s="69" t="str" cm="1">
        <f t="array" aca="1" ref="BA93" ca="1">IFERROR(IF(AND(INDIRECT("Mérföldkövek[@Kezdés]")&lt;=BA$3,BA$3&lt;=INDIRECT("Mérföldkövek[@Befejezés]"),NETWORKDAYS(BA$3,BA$3,0)), INDIRECT("Mérföldkövek[@[Humánerő]]"),0),"")</f>
        <v/>
      </c>
    </row>
    <row r="94" spans="1:53" x14ac:dyDescent="0.3">
      <c r="A94" s="78" t="str">
        <f>IFERROR(Mérföldkövek[[#This Row],[Feladat ID]],"")</f>
        <v>-</v>
      </c>
      <c r="B94" s="70" t="str">
        <f>IFERROR(Mérföldkövek[[#This Row],[Feladat leírás]],"")</f>
        <v/>
      </c>
      <c r="C94" s="71" t="str">
        <f ca="1">IFERROR(Mérföldkövek[[#This Row],[Kezdés]],"")</f>
        <v/>
      </c>
      <c r="D94" s="71" t="str">
        <f ca="1">IFERROR(Mérföldkövek[[#This Row],[Befejezés]],"")</f>
        <v/>
      </c>
      <c r="E94" s="70" t="str">
        <f>IFERROR(Mérföldkövek[[#This Row],[Kockázat]],"")</f>
        <v/>
      </c>
      <c r="F94" s="70" t="str">
        <f>IFERROR(Mérföldkövek[[#This Row],[Részleg 02]],"")</f>
        <v/>
      </c>
      <c r="G94" s="70" t="str">
        <f>IFERROR(Mérföldkövek[[#This Row],[Részleg 01]],"")</f>
        <v/>
      </c>
      <c r="H94" s="82" t="str">
        <f>IFERROR(Mérföldkövek[[#This Row],[Volumen]],"")</f>
        <v/>
      </c>
      <c r="I94" s="70" t="str">
        <f>IFERROR(Mérföldkövek[[#This Row],[Humánerő]],"")</f>
        <v/>
      </c>
      <c r="J94" s="80" t="str">
        <f>IFERROR(Mérföldkövek[[#This Row],[Egység idő]],"")</f>
        <v/>
      </c>
      <c r="K94" s="80">
        <f>IFERROR(Mérföldkövek[[#This Row],[Tervezett Munkaidő]],"")</f>
        <v>0</v>
      </c>
      <c r="L94" s="69" t="str" cm="1">
        <f t="array" aca="1" ref="L94" ca="1">IFERROR(IF(AND(INDIRECT("Mérföldkövek[@Kezdés]")&lt;=L$3,L$3&lt;=INDIRECT("Mérföldkövek[@Befejezés]"),NETWORKDAYS(L$3,L$3,0)), INDIRECT("Mérföldkövek[@[Humánerő]]"),0),"")</f>
        <v/>
      </c>
      <c r="M94" s="69" t="str" cm="1">
        <f t="array" aca="1" ref="M94" ca="1">IFERROR(IF(AND(INDIRECT("Mérföldkövek[@Kezdés]")&lt;=M$3,M$3&lt;=INDIRECT("Mérföldkövek[@Befejezés]"),NETWORKDAYS(M$3,M$3,0)), INDIRECT("Mérföldkövek[@[Humánerő]]"),0),"")</f>
        <v/>
      </c>
      <c r="N94" s="69" t="str" cm="1">
        <f t="array" aca="1" ref="N94" ca="1">IFERROR(IF(AND(INDIRECT("Mérföldkövek[@Kezdés]")&lt;=N$3,N$3&lt;=INDIRECT("Mérföldkövek[@Befejezés]"),NETWORKDAYS(N$3,N$3,0)), INDIRECT("Mérföldkövek[@[Humánerő]]"),0),"")</f>
        <v/>
      </c>
      <c r="O94" s="69" t="str" cm="1">
        <f t="array" aca="1" ref="O94" ca="1">IFERROR(IF(AND(INDIRECT("Mérföldkövek[@Kezdés]")&lt;=O$3,O$3&lt;=INDIRECT("Mérföldkövek[@Befejezés]"),NETWORKDAYS(O$3,O$3,0)), INDIRECT("Mérföldkövek[@[Humánerő]]"),0),"")</f>
        <v/>
      </c>
      <c r="P94" s="69" t="str" cm="1">
        <f t="array" aca="1" ref="P94" ca="1">IFERROR(IF(AND(INDIRECT("Mérföldkövek[@Kezdés]")&lt;=P$3,P$3&lt;=INDIRECT("Mérföldkövek[@Befejezés]"),NETWORKDAYS(P$3,P$3,0)), INDIRECT("Mérföldkövek[@[Humánerő]]"),0),"")</f>
        <v/>
      </c>
      <c r="Q94" s="69" t="str" cm="1">
        <f t="array" aca="1" ref="Q94" ca="1">IFERROR(IF(AND(INDIRECT("Mérföldkövek[@Kezdés]")&lt;=Q$3,Q$3&lt;=INDIRECT("Mérföldkövek[@Befejezés]"),NETWORKDAYS(Q$3,Q$3,0)), INDIRECT("Mérföldkövek[@[Humánerő]]"),0),"")</f>
        <v/>
      </c>
      <c r="R94" s="69" t="str" cm="1">
        <f t="array" aca="1" ref="R94" ca="1">IFERROR(IF(AND(INDIRECT("Mérföldkövek[@Kezdés]")&lt;=R$3,R$3&lt;=INDIRECT("Mérföldkövek[@Befejezés]"),NETWORKDAYS(R$3,R$3,0)), INDIRECT("Mérföldkövek[@[Humánerő]]"),0),"")</f>
        <v/>
      </c>
      <c r="S94" s="69" t="str" cm="1">
        <f t="array" aca="1" ref="S94" ca="1">IFERROR(IF(AND(INDIRECT("Mérföldkövek[@Kezdés]")&lt;=S$3,S$3&lt;=INDIRECT("Mérföldkövek[@Befejezés]"),NETWORKDAYS(S$3,S$3,0)), INDIRECT("Mérföldkövek[@[Humánerő]]"),0),"")</f>
        <v/>
      </c>
      <c r="T94" s="69" t="str" cm="1">
        <f t="array" aca="1" ref="T94" ca="1">IFERROR(IF(AND(INDIRECT("Mérföldkövek[@Kezdés]")&lt;=T$3,T$3&lt;=INDIRECT("Mérföldkövek[@Befejezés]"),NETWORKDAYS(T$3,T$3,0)), INDIRECT("Mérföldkövek[@[Humánerő]]"),0),"")</f>
        <v/>
      </c>
      <c r="U94" s="69" t="str" cm="1">
        <f t="array" aca="1" ref="U94" ca="1">IFERROR(IF(AND(INDIRECT("Mérföldkövek[@Kezdés]")&lt;=U$3,U$3&lt;=INDIRECT("Mérföldkövek[@Befejezés]"),NETWORKDAYS(U$3,U$3,0)), INDIRECT("Mérföldkövek[@[Humánerő]]"),0),"")</f>
        <v/>
      </c>
      <c r="V94" s="69" t="str" cm="1">
        <f t="array" aca="1" ref="V94" ca="1">IFERROR(IF(AND(INDIRECT("Mérföldkövek[@Kezdés]")&lt;=V$3,V$3&lt;=INDIRECT("Mérföldkövek[@Befejezés]"),NETWORKDAYS(V$3,V$3,0)), INDIRECT("Mérföldkövek[@[Humánerő]]"),0),"")</f>
        <v/>
      </c>
      <c r="W94" s="69" t="str" cm="1">
        <f t="array" aca="1" ref="W94" ca="1">IFERROR(IF(AND(INDIRECT("Mérföldkövek[@Kezdés]")&lt;=W$3,W$3&lt;=INDIRECT("Mérföldkövek[@Befejezés]"),NETWORKDAYS(W$3,W$3,0)), INDIRECT("Mérföldkövek[@[Humánerő]]"),0),"")</f>
        <v/>
      </c>
      <c r="X94" s="69" t="str" cm="1">
        <f t="array" aca="1" ref="X94" ca="1">IFERROR(IF(AND(INDIRECT("Mérföldkövek[@Kezdés]")&lt;=X$3,X$3&lt;=INDIRECT("Mérföldkövek[@Befejezés]"),NETWORKDAYS(X$3,X$3,0)), INDIRECT("Mérföldkövek[@[Humánerő]]"),0),"")</f>
        <v/>
      </c>
      <c r="Y94" s="69" t="str" cm="1">
        <f t="array" aca="1" ref="Y94" ca="1">IFERROR(IF(AND(INDIRECT("Mérföldkövek[@Kezdés]")&lt;=Y$3,Y$3&lt;=INDIRECT("Mérföldkövek[@Befejezés]"),NETWORKDAYS(Y$3,Y$3,0)), INDIRECT("Mérföldkövek[@[Humánerő]]"),0),"")</f>
        <v/>
      </c>
      <c r="Z94" s="69" t="str" cm="1">
        <f t="array" aca="1" ref="Z94" ca="1">IFERROR(IF(AND(INDIRECT("Mérföldkövek[@Kezdés]")&lt;=Z$3,Z$3&lt;=INDIRECT("Mérföldkövek[@Befejezés]"),NETWORKDAYS(Z$3,Z$3,0)), INDIRECT("Mérföldkövek[@[Humánerő]]"),0),"")</f>
        <v/>
      </c>
      <c r="AA94" s="69" t="str" cm="1">
        <f t="array" aca="1" ref="AA94" ca="1">IFERROR(IF(AND(INDIRECT("Mérföldkövek[@Kezdés]")&lt;=AA$3,AA$3&lt;=INDIRECT("Mérföldkövek[@Befejezés]"),NETWORKDAYS(AA$3,AA$3,0)), INDIRECT("Mérföldkövek[@[Humánerő]]"),0),"")</f>
        <v/>
      </c>
      <c r="AB94" s="69" t="str" cm="1">
        <f t="array" aca="1" ref="AB94" ca="1">IFERROR(IF(AND(INDIRECT("Mérföldkövek[@Kezdés]")&lt;=AB$3,AB$3&lt;=INDIRECT("Mérföldkövek[@Befejezés]"),NETWORKDAYS(AB$3,AB$3,0)), INDIRECT("Mérföldkövek[@[Humánerő]]"),0),"")</f>
        <v/>
      </c>
      <c r="AC94" s="69" t="str" cm="1">
        <f t="array" aca="1" ref="AC94" ca="1">IFERROR(IF(AND(INDIRECT("Mérföldkövek[@Kezdés]")&lt;=AC$3,AC$3&lt;=INDIRECT("Mérföldkövek[@Befejezés]"),NETWORKDAYS(AC$3,AC$3,0)), INDIRECT("Mérföldkövek[@[Humánerő]]"),0),"")</f>
        <v/>
      </c>
      <c r="AD94" s="69" t="str" cm="1">
        <f t="array" aca="1" ref="AD94" ca="1">IFERROR(IF(AND(INDIRECT("Mérföldkövek[@Kezdés]")&lt;=AD$3,AD$3&lt;=INDIRECT("Mérföldkövek[@Befejezés]"),NETWORKDAYS(AD$3,AD$3,0)), INDIRECT("Mérföldkövek[@[Humánerő]]"),0),"")</f>
        <v/>
      </c>
      <c r="AE94" s="69" t="str" cm="1">
        <f t="array" aca="1" ref="AE94" ca="1">IFERROR(IF(AND(INDIRECT("Mérföldkövek[@Kezdés]")&lt;=AE$3,AE$3&lt;=INDIRECT("Mérföldkövek[@Befejezés]"),NETWORKDAYS(AE$3,AE$3,0)), INDIRECT("Mérföldkövek[@[Humánerő]]"),0),"")</f>
        <v/>
      </c>
      <c r="AF94" s="69" t="str" cm="1">
        <f t="array" aca="1" ref="AF94" ca="1">IFERROR(IF(AND(INDIRECT("Mérföldkövek[@Kezdés]")&lt;=AF$3,AF$3&lt;=INDIRECT("Mérföldkövek[@Befejezés]"),NETWORKDAYS(AF$3,AF$3,0)), INDIRECT("Mérföldkövek[@[Humánerő]]"),0),"")</f>
        <v/>
      </c>
      <c r="AG94" s="69" t="str" cm="1">
        <f t="array" aca="1" ref="AG94" ca="1">IFERROR(IF(AND(INDIRECT("Mérföldkövek[@Kezdés]")&lt;=AG$3,AG$3&lt;=INDIRECT("Mérföldkövek[@Befejezés]"),NETWORKDAYS(AG$3,AG$3,0)), INDIRECT("Mérföldkövek[@[Humánerő]]"),0),"")</f>
        <v/>
      </c>
      <c r="AH94" s="69" t="str" cm="1">
        <f t="array" aca="1" ref="AH94" ca="1">IFERROR(IF(AND(INDIRECT("Mérföldkövek[@Kezdés]")&lt;=AH$3,AH$3&lt;=INDIRECT("Mérföldkövek[@Befejezés]"),NETWORKDAYS(AH$3,AH$3,0)), INDIRECT("Mérföldkövek[@[Humánerő]]"),0),"")</f>
        <v/>
      </c>
      <c r="AI94" s="69" t="str" cm="1">
        <f t="array" aca="1" ref="AI94" ca="1">IFERROR(IF(AND(INDIRECT("Mérföldkövek[@Kezdés]")&lt;=AI$3,AI$3&lt;=INDIRECT("Mérföldkövek[@Befejezés]"),NETWORKDAYS(AI$3,AI$3,0)), INDIRECT("Mérföldkövek[@[Humánerő]]"),0),"")</f>
        <v/>
      </c>
      <c r="AJ94" s="69" t="str" cm="1">
        <f t="array" aca="1" ref="AJ94" ca="1">IFERROR(IF(AND(INDIRECT("Mérföldkövek[@Kezdés]")&lt;=AJ$3,AJ$3&lt;=INDIRECT("Mérföldkövek[@Befejezés]"),NETWORKDAYS(AJ$3,AJ$3,0)), INDIRECT("Mérföldkövek[@[Humánerő]]"),0),"")</f>
        <v/>
      </c>
      <c r="AK94" s="69" t="str" cm="1">
        <f t="array" aca="1" ref="AK94" ca="1">IFERROR(IF(AND(INDIRECT("Mérföldkövek[@Kezdés]")&lt;=AK$3,AK$3&lt;=INDIRECT("Mérföldkövek[@Befejezés]"),NETWORKDAYS(AK$3,AK$3,0)), INDIRECT("Mérföldkövek[@[Humánerő]]"),0),"")</f>
        <v/>
      </c>
      <c r="AL94" s="69" t="str" cm="1">
        <f t="array" aca="1" ref="AL94" ca="1">IFERROR(IF(AND(INDIRECT("Mérföldkövek[@Kezdés]")&lt;=AL$3,AL$3&lt;=INDIRECT("Mérföldkövek[@Befejezés]"),NETWORKDAYS(AL$3,AL$3,0)), INDIRECT("Mérföldkövek[@[Humánerő]]"),0),"")</f>
        <v/>
      </c>
      <c r="AM94" s="69" t="str" cm="1">
        <f t="array" aca="1" ref="AM94" ca="1">IFERROR(IF(AND(INDIRECT("Mérföldkövek[@Kezdés]")&lt;=AM$3,AM$3&lt;=INDIRECT("Mérföldkövek[@Befejezés]"),NETWORKDAYS(AM$3,AM$3,0)), INDIRECT("Mérföldkövek[@[Humánerő]]"),0),"")</f>
        <v/>
      </c>
      <c r="AN94" s="69" t="str" cm="1">
        <f t="array" aca="1" ref="AN94" ca="1">IFERROR(IF(AND(INDIRECT("Mérföldkövek[@Kezdés]")&lt;=AN$3,AN$3&lt;=INDIRECT("Mérföldkövek[@Befejezés]"),NETWORKDAYS(AN$3,AN$3,0)), INDIRECT("Mérföldkövek[@[Humánerő]]"),0),"")</f>
        <v/>
      </c>
      <c r="AO94" s="69" t="str" cm="1">
        <f t="array" aca="1" ref="AO94" ca="1">IFERROR(IF(AND(INDIRECT("Mérföldkövek[@Kezdés]")&lt;=AO$3,AO$3&lt;=INDIRECT("Mérföldkövek[@Befejezés]"),NETWORKDAYS(AO$3,AO$3,0)), INDIRECT("Mérföldkövek[@[Humánerő]]"),0),"")</f>
        <v/>
      </c>
      <c r="AP94" s="69" t="str" cm="1">
        <f t="array" aca="1" ref="AP94" ca="1">IFERROR(IF(AND(INDIRECT("Mérföldkövek[@Kezdés]")&lt;=AP$3,AP$3&lt;=INDIRECT("Mérföldkövek[@Befejezés]"),NETWORKDAYS(AP$3,AP$3,0)), INDIRECT("Mérföldkövek[@[Humánerő]]"),0),"")</f>
        <v/>
      </c>
      <c r="AQ94" s="69" t="str" cm="1">
        <f t="array" aca="1" ref="AQ94" ca="1">IFERROR(IF(AND(INDIRECT("Mérföldkövek[@Kezdés]")&lt;=AQ$3,AQ$3&lt;=INDIRECT("Mérföldkövek[@Befejezés]"),NETWORKDAYS(AQ$3,AQ$3,0)), INDIRECT("Mérföldkövek[@[Humánerő]]"),0),"")</f>
        <v/>
      </c>
      <c r="AR94" s="69" t="str" cm="1">
        <f t="array" aca="1" ref="AR94" ca="1">IFERROR(IF(AND(INDIRECT("Mérföldkövek[@Kezdés]")&lt;=AR$3,AR$3&lt;=INDIRECT("Mérföldkövek[@Befejezés]"),NETWORKDAYS(AR$3,AR$3,0)), INDIRECT("Mérföldkövek[@[Humánerő]]"),0),"")</f>
        <v/>
      </c>
      <c r="AS94" s="69" t="str" cm="1">
        <f t="array" aca="1" ref="AS94" ca="1">IFERROR(IF(AND(INDIRECT("Mérföldkövek[@Kezdés]")&lt;=AS$3,AS$3&lt;=INDIRECT("Mérföldkövek[@Befejezés]"),NETWORKDAYS(AS$3,AS$3,0)), INDIRECT("Mérföldkövek[@[Humánerő]]"),0),"")</f>
        <v/>
      </c>
      <c r="AT94" s="69" t="str" cm="1">
        <f t="array" aca="1" ref="AT94" ca="1">IFERROR(IF(AND(INDIRECT("Mérföldkövek[@Kezdés]")&lt;=AT$3,AT$3&lt;=INDIRECT("Mérföldkövek[@Befejezés]"),NETWORKDAYS(AT$3,AT$3,0)), INDIRECT("Mérföldkövek[@[Humánerő]]"),0),"")</f>
        <v/>
      </c>
      <c r="AU94" s="69" t="str" cm="1">
        <f t="array" aca="1" ref="AU94" ca="1">IFERROR(IF(AND(INDIRECT("Mérföldkövek[@Kezdés]")&lt;=AU$3,AU$3&lt;=INDIRECT("Mérföldkövek[@Befejezés]"),NETWORKDAYS(AU$3,AU$3,0)), INDIRECT("Mérföldkövek[@[Humánerő]]"),0),"")</f>
        <v/>
      </c>
      <c r="AV94" s="69" t="str" cm="1">
        <f t="array" aca="1" ref="AV94" ca="1">IFERROR(IF(AND(INDIRECT("Mérföldkövek[@Kezdés]")&lt;=AV$3,AV$3&lt;=INDIRECT("Mérföldkövek[@Befejezés]"),NETWORKDAYS(AV$3,AV$3,0)), INDIRECT("Mérföldkövek[@[Humánerő]]"),0),"")</f>
        <v/>
      </c>
      <c r="AW94" s="69" t="str" cm="1">
        <f t="array" aca="1" ref="AW94" ca="1">IFERROR(IF(AND(INDIRECT("Mérföldkövek[@Kezdés]")&lt;=AW$3,AW$3&lt;=INDIRECT("Mérföldkövek[@Befejezés]"),NETWORKDAYS(AW$3,AW$3,0)), INDIRECT("Mérföldkövek[@[Humánerő]]"),0),"")</f>
        <v/>
      </c>
      <c r="AX94" s="69" t="str" cm="1">
        <f t="array" aca="1" ref="AX94" ca="1">IFERROR(IF(AND(INDIRECT("Mérföldkövek[@Kezdés]")&lt;=AX$3,AX$3&lt;=INDIRECT("Mérföldkövek[@Befejezés]"),NETWORKDAYS(AX$3,AX$3,0)), INDIRECT("Mérföldkövek[@[Humánerő]]"),0),"")</f>
        <v/>
      </c>
      <c r="AY94" s="69" t="str" cm="1">
        <f t="array" aca="1" ref="AY94" ca="1">IFERROR(IF(AND(INDIRECT("Mérföldkövek[@Kezdés]")&lt;=AY$3,AY$3&lt;=INDIRECT("Mérföldkövek[@Befejezés]"),NETWORKDAYS(AY$3,AY$3,0)), INDIRECT("Mérföldkövek[@[Humánerő]]"),0),"")</f>
        <v/>
      </c>
      <c r="AZ94" s="69" t="str" cm="1">
        <f t="array" aca="1" ref="AZ94" ca="1">IFERROR(IF(AND(INDIRECT("Mérföldkövek[@Kezdés]")&lt;=AZ$3,AZ$3&lt;=INDIRECT("Mérföldkövek[@Befejezés]"),NETWORKDAYS(AZ$3,AZ$3,0)), INDIRECT("Mérföldkövek[@[Humánerő]]"),0),"")</f>
        <v/>
      </c>
      <c r="BA94" s="69" t="str" cm="1">
        <f t="array" aca="1" ref="BA94" ca="1">IFERROR(IF(AND(INDIRECT("Mérföldkövek[@Kezdés]")&lt;=BA$3,BA$3&lt;=INDIRECT("Mérföldkövek[@Befejezés]"),NETWORKDAYS(BA$3,BA$3,0)), INDIRECT("Mérföldkövek[@[Humánerő]]"),0),"")</f>
        <v/>
      </c>
    </row>
    <row r="95" spans="1:53" x14ac:dyDescent="0.3">
      <c r="A95" s="78" t="str">
        <f>IFERROR(Mérföldkövek[[#This Row],[Feladat ID]],"")</f>
        <v>-</v>
      </c>
      <c r="B95" s="70" t="str">
        <f>IFERROR(Mérföldkövek[[#This Row],[Feladat leírás]],"")</f>
        <v/>
      </c>
      <c r="C95" s="71" t="str">
        <f ca="1">IFERROR(Mérföldkövek[[#This Row],[Kezdés]],"")</f>
        <v/>
      </c>
      <c r="D95" s="71" t="str">
        <f ca="1">IFERROR(Mérföldkövek[[#This Row],[Befejezés]],"")</f>
        <v/>
      </c>
      <c r="E95" s="70" t="str">
        <f>IFERROR(Mérföldkövek[[#This Row],[Kockázat]],"")</f>
        <v/>
      </c>
      <c r="F95" s="70" t="str">
        <f>IFERROR(Mérföldkövek[[#This Row],[Részleg 02]],"")</f>
        <v/>
      </c>
      <c r="G95" s="70" t="str">
        <f>IFERROR(Mérföldkövek[[#This Row],[Részleg 01]],"")</f>
        <v/>
      </c>
      <c r="H95" s="82" t="str">
        <f>IFERROR(Mérföldkövek[[#This Row],[Volumen]],"")</f>
        <v/>
      </c>
      <c r="I95" s="70" t="str">
        <f>IFERROR(Mérföldkövek[[#This Row],[Humánerő]],"")</f>
        <v/>
      </c>
      <c r="J95" s="80" t="str">
        <f>IFERROR(Mérföldkövek[[#This Row],[Egység idő]],"")</f>
        <v/>
      </c>
      <c r="K95" s="80">
        <f>IFERROR(Mérföldkövek[[#This Row],[Tervezett Munkaidő]],"")</f>
        <v>0</v>
      </c>
      <c r="L95" s="69" t="str" cm="1">
        <f t="array" aca="1" ref="L95" ca="1">IFERROR(IF(AND(INDIRECT("Mérföldkövek[@Kezdés]")&lt;=L$3,L$3&lt;=INDIRECT("Mérföldkövek[@Befejezés]"),NETWORKDAYS(L$3,L$3,0)), INDIRECT("Mérföldkövek[@[Humánerő]]"),0),"")</f>
        <v/>
      </c>
      <c r="M95" s="69" t="str" cm="1">
        <f t="array" aca="1" ref="M95" ca="1">IFERROR(IF(AND(INDIRECT("Mérföldkövek[@Kezdés]")&lt;=M$3,M$3&lt;=INDIRECT("Mérföldkövek[@Befejezés]"),NETWORKDAYS(M$3,M$3,0)), INDIRECT("Mérföldkövek[@[Humánerő]]"),0),"")</f>
        <v/>
      </c>
      <c r="N95" s="69" t="str" cm="1">
        <f t="array" aca="1" ref="N95" ca="1">IFERROR(IF(AND(INDIRECT("Mérföldkövek[@Kezdés]")&lt;=N$3,N$3&lt;=INDIRECT("Mérföldkövek[@Befejezés]"),NETWORKDAYS(N$3,N$3,0)), INDIRECT("Mérföldkövek[@[Humánerő]]"),0),"")</f>
        <v/>
      </c>
      <c r="O95" s="69" t="str" cm="1">
        <f t="array" aca="1" ref="O95" ca="1">IFERROR(IF(AND(INDIRECT("Mérföldkövek[@Kezdés]")&lt;=O$3,O$3&lt;=INDIRECT("Mérföldkövek[@Befejezés]"),NETWORKDAYS(O$3,O$3,0)), INDIRECT("Mérföldkövek[@[Humánerő]]"),0),"")</f>
        <v/>
      </c>
      <c r="P95" s="69" t="str" cm="1">
        <f t="array" aca="1" ref="P95" ca="1">IFERROR(IF(AND(INDIRECT("Mérföldkövek[@Kezdés]")&lt;=P$3,P$3&lt;=INDIRECT("Mérföldkövek[@Befejezés]"),NETWORKDAYS(P$3,P$3,0)), INDIRECT("Mérföldkövek[@[Humánerő]]"),0),"")</f>
        <v/>
      </c>
      <c r="Q95" s="69" t="str" cm="1">
        <f t="array" aca="1" ref="Q95" ca="1">IFERROR(IF(AND(INDIRECT("Mérföldkövek[@Kezdés]")&lt;=Q$3,Q$3&lt;=INDIRECT("Mérföldkövek[@Befejezés]"),NETWORKDAYS(Q$3,Q$3,0)), INDIRECT("Mérföldkövek[@[Humánerő]]"),0),"")</f>
        <v/>
      </c>
      <c r="R95" s="69" t="str" cm="1">
        <f t="array" aca="1" ref="R95" ca="1">IFERROR(IF(AND(INDIRECT("Mérföldkövek[@Kezdés]")&lt;=R$3,R$3&lt;=INDIRECT("Mérföldkövek[@Befejezés]"),NETWORKDAYS(R$3,R$3,0)), INDIRECT("Mérföldkövek[@[Humánerő]]"),0),"")</f>
        <v/>
      </c>
      <c r="S95" s="69" t="str" cm="1">
        <f t="array" aca="1" ref="S95" ca="1">IFERROR(IF(AND(INDIRECT("Mérföldkövek[@Kezdés]")&lt;=S$3,S$3&lt;=INDIRECT("Mérföldkövek[@Befejezés]"),NETWORKDAYS(S$3,S$3,0)), INDIRECT("Mérföldkövek[@[Humánerő]]"),0),"")</f>
        <v/>
      </c>
      <c r="T95" s="69" t="str" cm="1">
        <f t="array" aca="1" ref="T95" ca="1">IFERROR(IF(AND(INDIRECT("Mérföldkövek[@Kezdés]")&lt;=T$3,T$3&lt;=INDIRECT("Mérföldkövek[@Befejezés]"),NETWORKDAYS(T$3,T$3,0)), INDIRECT("Mérföldkövek[@[Humánerő]]"),0),"")</f>
        <v/>
      </c>
      <c r="U95" s="69" t="str" cm="1">
        <f t="array" aca="1" ref="U95" ca="1">IFERROR(IF(AND(INDIRECT("Mérföldkövek[@Kezdés]")&lt;=U$3,U$3&lt;=INDIRECT("Mérföldkövek[@Befejezés]"),NETWORKDAYS(U$3,U$3,0)), INDIRECT("Mérföldkövek[@[Humánerő]]"),0),"")</f>
        <v/>
      </c>
      <c r="V95" s="69" t="str" cm="1">
        <f t="array" aca="1" ref="V95" ca="1">IFERROR(IF(AND(INDIRECT("Mérföldkövek[@Kezdés]")&lt;=V$3,V$3&lt;=INDIRECT("Mérföldkövek[@Befejezés]"),NETWORKDAYS(V$3,V$3,0)), INDIRECT("Mérföldkövek[@[Humánerő]]"),0),"")</f>
        <v/>
      </c>
      <c r="W95" s="69" t="str" cm="1">
        <f t="array" aca="1" ref="W95" ca="1">IFERROR(IF(AND(INDIRECT("Mérföldkövek[@Kezdés]")&lt;=W$3,W$3&lt;=INDIRECT("Mérföldkövek[@Befejezés]"),NETWORKDAYS(W$3,W$3,0)), INDIRECT("Mérföldkövek[@[Humánerő]]"),0),"")</f>
        <v/>
      </c>
      <c r="X95" s="69" t="str" cm="1">
        <f t="array" aca="1" ref="X95" ca="1">IFERROR(IF(AND(INDIRECT("Mérföldkövek[@Kezdés]")&lt;=X$3,X$3&lt;=INDIRECT("Mérföldkövek[@Befejezés]"),NETWORKDAYS(X$3,X$3,0)), INDIRECT("Mérföldkövek[@[Humánerő]]"),0),"")</f>
        <v/>
      </c>
      <c r="Y95" s="69" t="str" cm="1">
        <f t="array" aca="1" ref="Y95" ca="1">IFERROR(IF(AND(INDIRECT("Mérföldkövek[@Kezdés]")&lt;=Y$3,Y$3&lt;=INDIRECT("Mérföldkövek[@Befejezés]"),NETWORKDAYS(Y$3,Y$3,0)), INDIRECT("Mérföldkövek[@[Humánerő]]"),0),"")</f>
        <v/>
      </c>
      <c r="Z95" s="69" t="str" cm="1">
        <f t="array" aca="1" ref="Z95" ca="1">IFERROR(IF(AND(INDIRECT("Mérföldkövek[@Kezdés]")&lt;=Z$3,Z$3&lt;=INDIRECT("Mérföldkövek[@Befejezés]"),NETWORKDAYS(Z$3,Z$3,0)), INDIRECT("Mérföldkövek[@[Humánerő]]"),0),"")</f>
        <v/>
      </c>
      <c r="AA95" s="69" t="str" cm="1">
        <f t="array" aca="1" ref="AA95" ca="1">IFERROR(IF(AND(INDIRECT("Mérföldkövek[@Kezdés]")&lt;=AA$3,AA$3&lt;=INDIRECT("Mérföldkövek[@Befejezés]"),NETWORKDAYS(AA$3,AA$3,0)), INDIRECT("Mérföldkövek[@[Humánerő]]"),0),"")</f>
        <v/>
      </c>
      <c r="AB95" s="69" t="str" cm="1">
        <f t="array" aca="1" ref="AB95" ca="1">IFERROR(IF(AND(INDIRECT("Mérföldkövek[@Kezdés]")&lt;=AB$3,AB$3&lt;=INDIRECT("Mérföldkövek[@Befejezés]"),NETWORKDAYS(AB$3,AB$3,0)), INDIRECT("Mérföldkövek[@[Humánerő]]"),0),"")</f>
        <v/>
      </c>
      <c r="AC95" s="69" t="str" cm="1">
        <f t="array" aca="1" ref="AC95" ca="1">IFERROR(IF(AND(INDIRECT("Mérföldkövek[@Kezdés]")&lt;=AC$3,AC$3&lt;=INDIRECT("Mérföldkövek[@Befejezés]"),NETWORKDAYS(AC$3,AC$3,0)), INDIRECT("Mérföldkövek[@[Humánerő]]"),0),"")</f>
        <v/>
      </c>
      <c r="AD95" s="69" t="str" cm="1">
        <f t="array" aca="1" ref="AD95" ca="1">IFERROR(IF(AND(INDIRECT("Mérföldkövek[@Kezdés]")&lt;=AD$3,AD$3&lt;=INDIRECT("Mérföldkövek[@Befejezés]"),NETWORKDAYS(AD$3,AD$3,0)), INDIRECT("Mérföldkövek[@[Humánerő]]"),0),"")</f>
        <v/>
      </c>
      <c r="AE95" s="69" t="str" cm="1">
        <f t="array" aca="1" ref="AE95" ca="1">IFERROR(IF(AND(INDIRECT("Mérföldkövek[@Kezdés]")&lt;=AE$3,AE$3&lt;=INDIRECT("Mérföldkövek[@Befejezés]"),NETWORKDAYS(AE$3,AE$3,0)), INDIRECT("Mérföldkövek[@[Humánerő]]"),0),"")</f>
        <v/>
      </c>
      <c r="AF95" s="69" t="str" cm="1">
        <f t="array" aca="1" ref="AF95" ca="1">IFERROR(IF(AND(INDIRECT("Mérföldkövek[@Kezdés]")&lt;=AF$3,AF$3&lt;=INDIRECT("Mérföldkövek[@Befejezés]"),NETWORKDAYS(AF$3,AF$3,0)), INDIRECT("Mérföldkövek[@[Humánerő]]"),0),"")</f>
        <v/>
      </c>
      <c r="AG95" s="69" t="str" cm="1">
        <f t="array" aca="1" ref="AG95" ca="1">IFERROR(IF(AND(INDIRECT("Mérföldkövek[@Kezdés]")&lt;=AG$3,AG$3&lt;=INDIRECT("Mérföldkövek[@Befejezés]"),NETWORKDAYS(AG$3,AG$3,0)), INDIRECT("Mérföldkövek[@[Humánerő]]"),0),"")</f>
        <v/>
      </c>
      <c r="AH95" s="69" t="str" cm="1">
        <f t="array" aca="1" ref="AH95" ca="1">IFERROR(IF(AND(INDIRECT("Mérföldkövek[@Kezdés]")&lt;=AH$3,AH$3&lt;=INDIRECT("Mérföldkövek[@Befejezés]"),NETWORKDAYS(AH$3,AH$3,0)), INDIRECT("Mérföldkövek[@[Humánerő]]"),0),"")</f>
        <v/>
      </c>
      <c r="AI95" s="69" t="str" cm="1">
        <f t="array" aca="1" ref="AI95" ca="1">IFERROR(IF(AND(INDIRECT("Mérföldkövek[@Kezdés]")&lt;=AI$3,AI$3&lt;=INDIRECT("Mérföldkövek[@Befejezés]"),NETWORKDAYS(AI$3,AI$3,0)), INDIRECT("Mérföldkövek[@[Humánerő]]"),0),"")</f>
        <v/>
      </c>
      <c r="AJ95" s="69" t="str" cm="1">
        <f t="array" aca="1" ref="AJ95" ca="1">IFERROR(IF(AND(INDIRECT("Mérföldkövek[@Kezdés]")&lt;=AJ$3,AJ$3&lt;=INDIRECT("Mérföldkövek[@Befejezés]"),NETWORKDAYS(AJ$3,AJ$3,0)), INDIRECT("Mérföldkövek[@[Humánerő]]"),0),"")</f>
        <v/>
      </c>
      <c r="AK95" s="69" t="str" cm="1">
        <f t="array" aca="1" ref="AK95" ca="1">IFERROR(IF(AND(INDIRECT("Mérföldkövek[@Kezdés]")&lt;=AK$3,AK$3&lt;=INDIRECT("Mérföldkövek[@Befejezés]"),NETWORKDAYS(AK$3,AK$3,0)), INDIRECT("Mérföldkövek[@[Humánerő]]"),0),"")</f>
        <v/>
      </c>
      <c r="AL95" s="69" t="str" cm="1">
        <f t="array" aca="1" ref="AL95" ca="1">IFERROR(IF(AND(INDIRECT("Mérföldkövek[@Kezdés]")&lt;=AL$3,AL$3&lt;=INDIRECT("Mérföldkövek[@Befejezés]"),NETWORKDAYS(AL$3,AL$3,0)), INDIRECT("Mérföldkövek[@[Humánerő]]"),0),"")</f>
        <v/>
      </c>
      <c r="AM95" s="69" t="str" cm="1">
        <f t="array" aca="1" ref="AM95" ca="1">IFERROR(IF(AND(INDIRECT("Mérföldkövek[@Kezdés]")&lt;=AM$3,AM$3&lt;=INDIRECT("Mérföldkövek[@Befejezés]"),NETWORKDAYS(AM$3,AM$3,0)), INDIRECT("Mérföldkövek[@[Humánerő]]"),0),"")</f>
        <v/>
      </c>
      <c r="AN95" s="69" t="str" cm="1">
        <f t="array" aca="1" ref="AN95" ca="1">IFERROR(IF(AND(INDIRECT("Mérföldkövek[@Kezdés]")&lt;=AN$3,AN$3&lt;=INDIRECT("Mérföldkövek[@Befejezés]"),NETWORKDAYS(AN$3,AN$3,0)), INDIRECT("Mérföldkövek[@[Humánerő]]"),0),"")</f>
        <v/>
      </c>
      <c r="AO95" s="69" t="str" cm="1">
        <f t="array" aca="1" ref="AO95" ca="1">IFERROR(IF(AND(INDIRECT("Mérföldkövek[@Kezdés]")&lt;=AO$3,AO$3&lt;=INDIRECT("Mérföldkövek[@Befejezés]"),NETWORKDAYS(AO$3,AO$3,0)), INDIRECT("Mérföldkövek[@[Humánerő]]"),0),"")</f>
        <v/>
      </c>
      <c r="AP95" s="69" t="str" cm="1">
        <f t="array" aca="1" ref="AP95" ca="1">IFERROR(IF(AND(INDIRECT("Mérföldkövek[@Kezdés]")&lt;=AP$3,AP$3&lt;=INDIRECT("Mérföldkövek[@Befejezés]"),NETWORKDAYS(AP$3,AP$3,0)), INDIRECT("Mérföldkövek[@[Humánerő]]"),0),"")</f>
        <v/>
      </c>
      <c r="AQ95" s="69" t="str" cm="1">
        <f t="array" aca="1" ref="AQ95" ca="1">IFERROR(IF(AND(INDIRECT("Mérföldkövek[@Kezdés]")&lt;=AQ$3,AQ$3&lt;=INDIRECT("Mérföldkövek[@Befejezés]"),NETWORKDAYS(AQ$3,AQ$3,0)), INDIRECT("Mérföldkövek[@[Humánerő]]"),0),"")</f>
        <v/>
      </c>
      <c r="AR95" s="69" t="str" cm="1">
        <f t="array" aca="1" ref="AR95" ca="1">IFERROR(IF(AND(INDIRECT("Mérföldkövek[@Kezdés]")&lt;=AR$3,AR$3&lt;=INDIRECT("Mérföldkövek[@Befejezés]"),NETWORKDAYS(AR$3,AR$3,0)), INDIRECT("Mérföldkövek[@[Humánerő]]"),0),"")</f>
        <v/>
      </c>
      <c r="AS95" s="69" t="str" cm="1">
        <f t="array" aca="1" ref="AS95" ca="1">IFERROR(IF(AND(INDIRECT("Mérföldkövek[@Kezdés]")&lt;=AS$3,AS$3&lt;=INDIRECT("Mérföldkövek[@Befejezés]"),NETWORKDAYS(AS$3,AS$3,0)), INDIRECT("Mérföldkövek[@[Humánerő]]"),0),"")</f>
        <v/>
      </c>
      <c r="AT95" s="69" t="str" cm="1">
        <f t="array" aca="1" ref="AT95" ca="1">IFERROR(IF(AND(INDIRECT("Mérföldkövek[@Kezdés]")&lt;=AT$3,AT$3&lt;=INDIRECT("Mérföldkövek[@Befejezés]"),NETWORKDAYS(AT$3,AT$3,0)), INDIRECT("Mérföldkövek[@[Humánerő]]"),0),"")</f>
        <v/>
      </c>
      <c r="AU95" s="69" t="str" cm="1">
        <f t="array" aca="1" ref="AU95" ca="1">IFERROR(IF(AND(INDIRECT("Mérföldkövek[@Kezdés]")&lt;=AU$3,AU$3&lt;=INDIRECT("Mérföldkövek[@Befejezés]"),NETWORKDAYS(AU$3,AU$3,0)), INDIRECT("Mérföldkövek[@[Humánerő]]"),0),"")</f>
        <v/>
      </c>
      <c r="AV95" s="69" t="str" cm="1">
        <f t="array" aca="1" ref="AV95" ca="1">IFERROR(IF(AND(INDIRECT("Mérföldkövek[@Kezdés]")&lt;=AV$3,AV$3&lt;=INDIRECT("Mérföldkövek[@Befejezés]"),NETWORKDAYS(AV$3,AV$3,0)), INDIRECT("Mérföldkövek[@[Humánerő]]"),0),"")</f>
        <v/>
      </c>
      <c r="AW95" s="69" t="str" cm="1">
        <f t="array" aca="1" ref="AW95" ca="1">IFERROR(IF(AND(INDIRECT("Mérföldkövek[@Kezdés]")&lt;=AW$3,AW$3&lt;=INDIRECT("Mérföldkövek[@Befejezés]"),NETWORKDAYS(AW$3,AW$3,0)), INDIRECT("Mérföldkövek[@[Humánerő]]"),0),"")</f>
        <v/>
      </c>
      <c r="AX95" s="69" t="str" cm="1">
        <f t="array" aca="1" ref="AX95" ca="1">IFERROR(IF(AND(INDIRECT("Mérföldkövek[@Kezdés]")&lt;=AX$3,AX$3&lt;=INDIRECT("Mérföldkövek[@Befejezés]"),NETWORKDAYS(AX$3,AX$3,0)), INDIRECT("Mérföldkövek[@[Humánerő]]"),0),"")</f>
        <v/>
      </c>
      <c r="AY95" s="69" t="str" cm="1">
        <f t="array" aca="1" ref="AY95" ca="1">IFERROR(IF(AND(INDIRECT("Mérföldkövek[@Kezdés]")&lt;=AY$3,AY$3&lt;=INDIRECT("Mérföldkövek[@Befejezés]"),NETWORKDAYS(AY$3,AY$3,0)), INDIRECT("Mérföldkövek[@[Humánerő]]"),0),"")</f>
        <v/>
      </c>
      <c r="AZ95" s="69" t="str" cm="1">
        <f t="array" aca="1" ref="AZ95" ca="1">IFERROR(IF(AND(INDIRECT("Mérföldkövek[@Kezdés]")&lt;=AZ$3,AZ$3&lt;=INDIRECT("Mérföldkövek[@Befejezés]"),NETWORKDAYS(AZ$3,AZ$3,0)), INDIRECT("Mérföldkövek[@[Humánerő]]"),0),"")</f>
        <v/>
      </c>
      <c r="BA95" s="69" t="str" cm="1">
        <f t="array" aca="1" ref="BA95" ca="1">IFERROR(IF(AND(INDIRECT("Mérföldkövek[@Kezdés]")&lt;=BA$3,BA$3&lt;=INDIRECT("Mérföldkövek[@Befejezés]"),NETWORKDAYS(BA$3,BA$3,0)), INDIRECT("Mérföldkövek[@[Humánerő]]"),0),"")</f>
        <v/>
      </c>
    </row>
    <row r="96" spans="1:53" x14ac:dyDescent="0.3">
      <c r="A96" s="78" t="str">
        <f>IFERROR(Mérföldkövek[[#This Row],[Feladat ID]],"")</f>
        <v>-</v>
      </c>
      <c r="B96" s="70" t="str">
        <f>IFERROR(Mérföldkövek[[#This Row],[Feladat leírás]],"")</f>
        <v/>
      </c>
      <c r="C96" s="71" t="str">
        <f ca="1">IFERROR(Mérföldkövek[[#This Row],[Kezdés]],"")</f>
        <v/>
      </c>
      <c r="D96" s="71" t="str">
        <f ca="1">IFERROR(Mérföldkövek[[#This Row],[Befejezés]],"")</f>
        <v/>
      </c>
      <c r="E96" s="70" t="str">
        <f>IFERROR(Mérföldkövek[[#This Row],[Kockázat]],"")</f>
        <v/>
      </c>
      <c r="F96" s="70" t="str">
        <f>IFERROR(Mérföldkövek[[#This Row],[Részleg 02]],"")</f>
        <v/>
      </c>
      <c r="G96" s="70" t="str">
        <f>IFERROR(Mérföldkövek[[#This Row],[Részleg 01]],"")</f>
        <v/>
      </c>
      <c r="H96" s="82" t="str">
        <f>IFERROR(Mérföldkövek[[#This Row],[Volumen]],"")</f>
        <v/>
      </c>
      <c r="I96" s="70" t="str">
        <f>IFERROR(Mérföldkövek[[#This Row],[Humánerő]],"")</f>
        <v/>
      </c>
      <c r="J96" s="80" t="str">
        <f>IFERROR(Mérföldkövek[[#This Row],[Egység idő]],"")</f>
        <v/>
      </c>
      <c r="K96" s="80">
        <f>IFERROR(Mérföldkövek[[#This Row],[Tervezett Munkaidő]],"")</f>
        <v>0</v>
      </c>
      <c r="L96" s="69" t="str" cm="1">
        <f t="array" aca="1" ref="L96" ca="1">IFERROR(IF(AND(INDIRECT("Mérföldkövek[@Kezdés]")&lt;=L$3,L$3&lt;=INDIRECT("Mérföldkövek[@Befejezés]"),NETWORKDAYS(L$3,L$3,0)), INDIRECT("Mérföldkövek[@[Humánerő]]"),0),"")</f>
        <v/>
      </c>
      <c r="M96" s="69" t="str" cm="1">
        <f t="array" aca="1" ref="M96" ca="1">IFERROR(IF(AND(INDIRECT("Mérföldkövek[@Kezdés]")&lt;=M$3,M$3&lt;=INDIRECT("Mérföldkövek[@Befejezés]"),NETWORKDAYS(M$3,M$3,0)), INDIRECT("Mérföldkövek[@[Humánerő]]"),0),"")</f>
        <v/>
      </c>
      <c r="N96" s="69" t="str" cm="1">
        <f t="array" aca="1" ref="N96" ca="1">IFERROR(IF(AND(INDIRECT("Mérföldkövek[@Kezdés]")&lt;=N$3,N$3&lt;=INDIRECT("Mérföldkövek[@Befejezés]"),NETWORKDAYS(N$3,N$3,0)), INDIRECT("Mérföldkövek[@[Humánerő]]"),0),"")</f>
        <v/>
      </c>
      <c r="O96" s="69" t="str" cm="1">
        <f t="array" aca="1" ref="O96" ca="1">IFERROR(IF(AND(INDIRECT("Mérföldkövek[@Kezdés]")&lt;=O$3,O$3&lt;=INDIRECT("Mérföldkövek[@Befejezés]"),NETWORKDAYS(O$3,O$3,0)), INDIRECT("Mérföldkövek[@[Humánerő]]"),0),"")</f>
        <v/>
      </c>
      <c r="P96" s="69" t="str" cm="1">
        <f t="array" aca="1" ref="P96" ca="1">IFERROR(IF(AND(INDIRECT("Mérföldkövek[@Kezdés]")&lt;=P$3,P$3&lt;=INDIRECT("Mérföldkövek[@Befejezés]"),NETWORKDAYS(P$3,P$3,0)), INDIRECT("Mérföldkövek[@[Humánerő]]"),0),"")</f>
        <v/>
      </c>
      <c r="Q96" s="69" t="str" cm="1">
        <f t="array" aca="1" ref="Q96" ca="1">IFERROR(IF(AND(INDIRECT("Mérföldkövek[@Kezdés]")&lt;=Q$3,Q$3&lt;=INDIRECT("Mérföldkövek[@Befejezés]"),NETWORKDAYS(Q$3,Q$3,0)), INDIRECT("Mérföldkövek[@[Humánerő]]"),0),"")</f>
        <v/>
      </c>
      <c r="R96" s="69" t="str" cm="1">
        <f t="array" aca="1" ref="R96" ca="1">IFERROR(IF(AND(INDIRECT("Mérföldkövek[@Kezdés]")&lt;=R$3,R$3&lt;=INDIRECT("Mérföldkövek[@Befejezés]"),NETWORKDAYS(R$3,R$3,0)), INDIRECT("Mérföldkövek[@[Humánerő]]"),0),"")</f>
        <v/>
      </c>
      <c r="S96" s="69" t="str" cm="1">
        <f t="array" aca="1" ref="S96" ca="1">IFERROR(IF(AND(INDIRECT("Mérföldkövek[@Kezdés]")&lt;=S$3,S$3&lt;=INDIRECT("Mérföldkövek[@Befejezés]"),NETWORKDAYS(S$3,S$3,0)), INDIRECT("Mérföldkövek[@[Humánerő]]"),0),"")</f>
        <v/>
      </c>
      <c r="T96" s="69" t="str" cm="1">
        <f t="array" aca="1" ref="T96" ca="1">IFERROR(IF(AND(INDIRECT("Mérföldkövek[@Kezdés]")&lt;=T$3,T$3&lt;=INDIRECT("Mérföldkövek[@Befejezés]"),NETWORKDAYS(T$3,T$3,0)), INDIRECT("Mérföldkövek[@[Humánerő]]"),0),"")</f>
        <v/>
      </c>
      <c r="U96" s="69" t="str" cm="1">
        <f t="array" aca="1" ref="U96" ca="1">IFERROR(IF(AND(INDIRECT("Mérföldkövek[@Kezdés]")&lt;=U$3,U$3&lt;=INDIRECT("Mérföldkövek[@Befejezés]"),NETWORKDAYS(U$3,U$3,0)), INDIRECT("Mérföldkövek[@[Humánerő]]"),0),"")</f>
        <v/>
      </c>
      <c r="V96" s="69" t="str" cm="1">
        <f t="array" aca="1" ref="V96" ca="1">IFERROR(IF(AND(INDIRECT("Mérföldkövek[@Kezdés]")&lt;=V$3,V$3&lt;=INDIRECT("Mérföldkövek[@Befejezés]"),NETWORKDAYS(V$3,V$3,0)), INDIRECT("Mérföldkövek[@[Humánerő]]"),0),"")</f>
        <v/>
      </c>
      <c r="W96" s="69" t="str" cm="1">
        <f t="array" aca="1" ref="W96" ca="1">IFERROR(IF(AND(INDIRECT("Mérföldkövek[@Kezdés]")&lt;=W$3,W$3&lt;=INDIRECT("Mérföldkövek[@Befejezés]"),NETWORKDAYS(W$3,W$3,0)), INDIRECT("Mérföldkövek[@[Humánerő]]"),0),"")</f>
        <v/>
      </c>
      <c r="X96" s="69" t="str" cm="1">
        <f t="array" aca="1" ref="X96" ca="1">IFERROR(IF(AND(INDIRECT("Mérföldkövek[@Kezdés]")&lt;=X$3,X$3&lt;=INDIRECT("Mérföldkövek[@Befejezés]"),NETWORKDAYS(X$3,X$3,0)), INDIRECT("Mérföldkövek[@[Humánerő]]"),0),"")</f>
        <v/>
      </c>
      <c r="Y96" s="69" t="str" cm="1">
        <f t="array" aca="1" ref="Y96" ca="1">IFERROR(IF(AND(INDIRECT("Mérföldkövek[@Kezdés]")&lt;=Y$3,Y$3&lt;=INDIRECT("Mérföldkövek[@Befejezés]"),NETWORKDAYS(Y$3,Y$3,0)), INDIRECT("Mérföldkövek[@[Humánerő]]"),0),"")</f>
        <v/>
      </c>
      <c r="Z96" s="69" t="str" cm="1">
        <f t="array" aca="1" ref="Z96" ca="1">IFERROR(IF(AND(INDIRECT("Mérföldkövek[@Kezdés]")&lt;=Z$3,Z$3&lt;=INDIRECT("Mérföldkövek[@Befejezés]"),NETWORKDAYS(Z$3,Z$3,0)), INDIRECT("Mérföldkövek[@[Humánerő]]"),0),"")</f>
        <v/>
      </c>
      <c r="AA96" s="69" t="str" cm="1">
        <f t="array" aca="1" ref="AA96" ca="1">IFERROR(IF(AND(INDIRECT("Mérföldkövek[@Kezdés]")&lt;=AA$3,AA$3&lt;=INDIRECT("Mérföldkövek[@Befejezés]"),NETWORKDAYS(AA$3,AA$3,0)), INDIRECT("Mérföldkövek[@[Humánerő]]"),0),"")</f>
        <v/>
      </c>
      <c r="AB96" s="69" t="str" cm="1">
        <f t="array" aca="1" ref="AB96" ca="1">IFERROR(IF(AND(INDIRECT("Mérföldkövek[@Kezdés]")&lt;=AB$3,AB$3&lt;=INDIRECT("Mérföldkövek[@Befejezés]"),NETWORKDAYS(AB$3,AB$3,0)), INDIRECT("Mérföldkövek[@[Humánerő]]"),0),"")</f>
        <v/>
      </c>
      <c r="AC96" s="69" t="str" cm="1">
        <f t="array" aca="1" ref="AC96" ca="1">IFERROR(IF(AND(INDIRECT("Mérföldkövek[@Kezdés]")&lt;=AC$3,AC$3&lt;=INDIRECT("Mérföldkövek[@Befejezés]"),NETWORKDAYS(AC$3,AC$3,0)), INDIRECT("Mérföldkövek[@[Humánerő]]"),0),"")</f>
        <v/>
      </c>
      <c r="AD96" s="69" t="str" cm="1">
        <f t="array" aca="1" ref="AD96" ca="1">IFERROR(IF(AND(INDIRECT("Mérföldkövek[@Kezdés]")&lt;=AD$3,AD$3&lt;=INDIRECT("Mérföldkövek[@Befejezés]"),NETWORKDAYS(AD$3,AD$3,0)), INDIRECT("Mérföldkövek[@[Humánerő]]"),0),"")</f>
        <v/>
      </c>
      <c r="AE96" s="69" t="str" cm="1">
        <f t="array" aca="1" ref="AE96" ca="1">IFERROR(IF(AND(INDIRECT("Mérföldkövek[@Kezdés]")&lt;=AE$3,AE$3&lt;=INDIRECT("Mérföldkövek[@Befejezés]"),NETWORKDAYS(AE$3,AE$3,0)), INDIRECT("Mérföldkövek[@[Humánerő]]"),0),"")</f>
        <v/>
      </c>
      <c r="AF96" s="69" t="str" cm="1">
        <f t="array" aca="1" ref="AF96" ca="1">IFERROR(IF(AND(INDIRECT("Mérföldkövek[@Kezdés]")&lt;=AF$3,AF$3&lt;=INDIRECT("Mérföldkövek[@Befejezés]"),NETWORKDAYS(AF$3,AF$3,0)), INDIRECT("Mérföldkövek[@[Humánerő]]"),0),"")</f>
        <v/>
      </c>
      <c r="AG96" s="69" t="str" cm="1">
        <f t="array" aca="1" ref="AG96" ca="1">IFERROR(IF(AND(INDIRECT("Mérföldkövek[@Kezdés]")&lt;=AG$3,AG$3&lt;=INDIRECT("Mérföldkövek[@Befejezés]"),NETWORKDAYS(AG$3,AG$3,0)), INDIRECT("Mérföldkövek[@[Humánerő]]"),0),"")</f>
        <v/>
      </c>
      <c r="AH96" s="69" t="str" cm="1">
        <f t="array" aca="1" ref="AH96" ca="1">IFERROR(IF(AND(INDIRECT("Mérföldkövek[@Kezdés]")&lt;=AH$3,AH$3&lt;=INDIRECT("Mérföldkövek[@Befejezés]"),NETWORKDAYS(AH$3,AH$3,0)), INDIRECT("Mérföldkövek[@[Humánerő]]"),0),"")</f>
        <v/>
      </c>
      <c r="AI96" s="69" t="str" cm="1">
        <f t="array" aca="1" ref="AI96" ca="1">IFERROR(IF(AND(INDIRECT("Mérföldkövek[@Kezdés]")&lt;=AI$3,AI$3&lt;=INDIRECT("Mérföldkövek[@Befejezés]"),NETWORKDAYS(AI$3,AI$3,0)), INDIRECT("Mérföldkövek[@[Humánerő]]"),0),"")</f>
        <v/>
      </c>
      <c r="AJ96" s="69" t="str" cm="1">
        <f t="array" aca="1" ref="AJ96" ca="1">IFERROR(IF(AND(INDIRECT("Mérföldkövek[@Kezdés]")&lt;=AJ$3,AJ$3&lt;=INDIRECT("Mérföldkövek[@Befejezés]"),NETWORKDAYS(AJ$3,AJ$3,0)), INDIRECT("Mérföldkövek[@[Humánerő]]"),0),"")</f>
        <v/>
      </c>
      <c r="AK96" s="69" t="str" cm="1">
        <f t="array" aca="1" ref="AK96" ca="1">IFERROR(IF(AND(INDIRECT("Mérföldkövek[@Kezdés]")&lt;=AK$3,AK$3&lt;=INDIRECT("Mérföldkövek[@Befejezés]"),NETWORKDAYS(AK$3,AK$3,0)), INDIRECT("Mérföldkövek[@[Humánerő]]"),0),"")</f>
        <v/>
      </c>
      <c r="AL96" s="69" t="str" cm="1">
        <f t="array" aca="1" ref="AL96" ca="1">IFERROR(IF(AND(INDIRECT("Mérföldkövek[@Kezdés]")&lt;=AL$3,AL$3&lt;=INDIRECT("Mérföldkövek[@Befejezés]"),NETWORKDAYS(AL$3,AL$3,0)), INDIRECT("Mérföldkövek[@[Humánerő]]"),0),"")</f>
        <v/>
      </c>
      <c r="AM96" s="69" t="str" cm="1">
        <f t="array" aca="1" ref="AM96" ca="1">IFERROR(IF(AND(INDIRECT("Mérföldkövek[@Kezdés]")&lt;=AM$3,AM$3&lt;=INDIRECT("Mérföldkövek[@Befejezés]"),NETWORKDAYS(AM$3,AM$3,0)), INDIRECT("Mérföldkövek[@[Humánerő]]"),0),"")</f>
        <v/>
      </c>
      <c r="AN96" s="69" t="str" cm="1">
        <f t="array" aca="1" ref="AN96" ca="1">IFERROR(IF(AND(INDIRECT("Mérföldkövek[@Kezdés]")&lt;=AN$3,AN$3&lt;=INDIRECT("Mérföldkövek[@Befejezés]"),NETWORKDAYS(AN$3,AN$3,0)), INDIRECT("Mérföldkövek[@[Humánerő]]"),0),"")</f>
        <v/>
      </c>
      <c r="AO96" s="69" t="str" cm="1">
        <f t="array" aca="1" ref="AO96" ca="1">IFERROR(IF(AND(INDIRECT("Mérföldkövek[@Kezdés]")&lt;=AO$3,AO$3&lt;=INDIRECT("Mérföldkövek[@Befejezés]"),NETWORKDAYS(AO$3,AO$3,0)), INDIRECT("Mérföldkövek[@[Humánerő]]"),0),"")</f>
        <v/>
      </c>
      <c r="AP96" s="69" t="str" cm="1">
        <f t="array" aca="1" ref="AP96" ca="1">IFERROR(IF(AND(INDIRECT("Mérföldkövek[@Kezdés]")&lt;=AP$3,AP$3&lt;=INDIRECT("Mérföldkövek[@Befejezés]"),NETWORKDAYS(AP$3,AP$3,0)), INDIRECT("Mérföldkövek[@[Humánerő]]"),0),"")</f>
        <v/>
      </c>
      <c r="AQ96" s="69" t="str" cm="1">
        <f t="array" aca="1" ref="AQ96" ca="1">IFERROR(IF(AND(INDIRECT("Mérföldkövek[@Kezdés]")&lt;=AQ$3,AQ$3&lt;=INDIRECT("Mérföldkövek[@Befejezés]"),NETWORKDAYS(AQ$3,AQ$3,0)), INDIRECT("Mérföldkövek[@[Humánerő]]"),0),"")</f>
        <v/>
      </c>
      <c r="AR96" s="69" t="str" cm="1">
        <f t="array" aca="1" ref="AR96" ca="1">IFERROR(IF(AND(INDIRECT("Mérföldkövek[@Kezdés]")&lt;=AR$3,AR$3&lt;=INDIRECT("Mérföldkövek[@Befejezés]"),NETWORKDAYS(AR$3,AR$3,0)), INDIRECT("Mérföldkövek[@[Humánerő]]"),0),"")</f>
        <v/>
      </c>
      <c r="AS96" s="69" t="str" cm="1">
        <f t="array" aca="1" ref="AS96" ca="1">IFERROR(IF(AND(INDIRECT("Mérföldkövek[@Kezdés]")&lt;=AS$3,AS$3&lt;=INDIRECT("Mérföldkövek[@Befejezés]"),NETWORKDAYS(AS$3,AS$3,0)), INDIRECT("Mérföldkövek[@[Humánerő]]"),0),"")</f>
        <v/>
      </c>
      <c r="AT96" s="69" t="str" cm="1">
        <f t="array" aca="1" ref="AT96" ca="1">IFERROR(IF(AND(INDIRECT("Mérföldkövek[@Kezdés]")&lt;=AT$3,AT$3&lt;=INDIRECT("Mérföldkövek[@Befejezés]"),NETWORKDAYS(AT$3,AT$3,0)), INDIRECT("Mérföldkövek[@[Humánerő]]"),0),"")</f>
        <v/>
      </c>
      <c r="AU96" s="69" t="str" cm="1">
        <f t="array" aca="1" ref="AU96" ca="1">IFERROR(IF(AND(INDIRECT("Mérföldkövek[@Kezdés]")&lt;=AU$3,AU$3&lt;=INDIRECT("Mérföldkövek[@Befejezés]"),NETWORKDAYS(AU$3,AU$3,0)), INDIRECT("Mérföldkövek[@[Humánerő]]"),0),"")</f>
        <v/>
      </c>
      <c r="AV96" s="69" t="str" cm="1">
        <f t="array" aca="1" ref="AV96" ca="1">IFERROR(IF(AND(INDIRECT("Mérföldkövek[@Kezdés]")&lt;=AV$3,AV$3&lt;=INDIRECT("Mérföldkövek[@Befejezés]"),NETWORKDAYS(AV$3,AV$3,0)), INDIRECT("Mérföldkövek[@[Humánerő]]"),0),"")</f>
        <v/>
      </c>
      <c r="AW96" s="69" t="str" cm="1">
        <f t="array" aca="1" ref="AW96" ca="1">IFERROR(IF(AND(INDIRECT("Mérföldkövek[@Kezdés]")&lt;=AW$3,AW$3&lt;=INDIRECT("Mérföldkövek[@Befejezés]"),NETWORKDAYS(AW$3,AW$3,0)), INDIRECT("Mérföldkövek[@[Humánerő]]"),0),"")</f>
        <v/>
      </c>
      <c r="AX96" s="69" t="str" cm="1">
        <f t="array" aca="1" ref="AX96" ca="1">IFERROR(IF(AND(INDIRECT("Mérföldkövek[@Kezdés]")&lt;=AX$3,AX$3&lt;=INDIRECT("Mérföldkövek[@Befejezés]"),NETWORKDAYS(AX$3,AX$3,0)), INDIRECT("Mérföldkövek[@[Humánerő]]"),0),"")</f>
        <v/>
      </c>
      <c r="AY96" s="69" t="str" cm="1">
        <f t="array" aca="1" ref="AY96" ca="1">IFERROR(IF(AND(INDIRECT("Mérföldkövek[@Kezdés]")&lt;=AY$3,AY$3&lt;=INDIRECT("Mérföldkövek[@Befejezés]"),NETWORKDAYS(AY$3,AY$3,0)), INDIRECT("Mérföldkövek[@[Humánerő]]"),0),"")</f>
        <v/>
      </c>
      <c r="AZ96" s="69" t="str" cm="1">
        <f t="array" aca="1" ref="AZ96" ca="1">IFERROR(IF(AND(INDIRECT("Mérföldkövek[@Kezdés]")&lt;=AZ$3,AZ$3&lt;=INDIRECT("Mérföldkövek[@Befejezés]"),NETWORKDAYS(AZ$3,AZ$3,0)), INDIRECT("Mérföldkövek[@[Humánerő]]"),0),"")</f>
        <v/>
      </c>
      <c r="BA96" s="69" t="str" cm="1">
        <f t="array" aca="1" ref="BA96" ca="1">IFERROR(IF(AND(INDIRECT("Mérföldkövek[@Kezdés]")&lt;=BA$3,BA$3&lt;=INDIRECT("Mérföldkövek[@Befejezés]"),NETWORKDAYS(BA$3,BA$3,0)), INDIRECT("Mérföldkövek[@[Humánerő]]"),0),"")</f>
        <v/>
      </c>
    </row>
    <row r="97" spans="1:53" x14ac:dyDescent="0.3">
      <c r="A97" s="78" t="str">
        <f>IFERROR(Mérföldkövek[[#This Row],[Feladat ID]],"")</f>
        <v>-</v>
      </c>
      <c r="B97" s="70" t="str">
        <f>IFERROR(Mérföldkövek[[#This Row],[Feladat leírás]],"")</f>
        <v/>
      </c>
      <c r="C97" s="71" t="str">
        <f ca="1">IFERROR(Mérföldkövek[[#This Row],[Kezdés]],"")</f>
        <v/>
      </c>
      <c r="D97" s="71" t="str">
        <f ca="1">IFERROR(Mérföldkövek[[#This Row],[Befejezés]],"")</f>
        <v/>
      </c>
      <c r="E97" s="70" t="str">
        <f>IFERROR(Mérföldkövek[[#This Row],[Kockázat]],"")</f>
        <v/>
      </c>
      <c r="F97" s="70" t="str">
        <f>IFERROR(Mérföldkövek[[#This Row],[Részleg 02]],"")</f>
        <v/>
      </c>
      <c r="G97" s="70" t="str">
        <f>IFERROR(Mérföldkövek[[#This Row],[Részleg 01]],"")</f>
        <v/>
      </c>
      <c r="H97" s="82" t="str">
        <f>IFERROR(Mérföldkövek[[#This Row],[Volumen]],"")</f>
        <v/>
      </c>
      <c r="I97" s="70" t="str">
        <f>IFERROR(Mérföldkövek[[#This Row],[Humánerő]],"")</f>
        <v/>
      </c>
      <c r="J97" s="80" t="str">
        <f>IFERROR(Mérföldkövek[[#This Row],[Egység idő]],"")</f>
        <v/>
      </c>
      <c r="K97" s="80">
        <f>IFERROR(Mérföldkövek[[#This Row],[Tervezett Munkaidő]],"")</f>
        <v>0</v>
      </c>
      <c r="L97" s="69" t="str" cm="1">
        <f t="array" aca="1" ref="L97" ca="1">IFERROR(IF(AND(INDIRECT("Mérföldkövek[@Kezdés]")&lt;=L$3,L$3&lt;=INDIRECT("Mérföldkövek[@Befejezés]"),NETWORKDAYS(L$3,L$3,0)), INDIRECT("Mérföldkövek[@[Humánerő]]"),0),"")</f>
        <v/>
      </c>
      <c r="M97" s="69" t="str" cm="1">
        <f t="array" aca="1" ref="M97" ca="1">IFERROR(IF(AND(INDIRECT("Mérföldkövek[@Kezdés]")&lt;=M$3,M$3&lt;=INDIRECT("Mérföldkövek[@Befejezés]"),NETWORKDAYS(M$3,M$3,0)), INDIRECT("Mérföldkövek[@[Humánerő]]"),0),"")</f>
        <v/>
      </c>
      <c r="N97" s="69" t="str" cm="1">
        <f t="array" aca="1" ref="N97" ca="1">IFERROR(IF(AND(INDIRECT("Mérföldkövek[@Kezdés]")&lt;=N$3,N$3&lt;=INDIRECT("Mérföldkövek[@Befejezés]"),NETWORKDAYS(N$3,N$3,0)), INDIRECT("Mérföldkövek[@[Humánerő]]"),0),"")</f>
        <v/>
      </c>
      <c r="O97" s="69" t="str" cm="1">
        <f t="array" aca="1" ref="O97" ca="1">IFERROR(IF(AND(INDIRECT("Mérföldkövek[@Kezdés]")&lt;=O$3,O$3&lt;=INDIRECT("Mérföldkövek[@Befejezés]"),NETWORKDAYS(O$3,O$3,0)), INDIRECT("Mérföldkövek[@[Humánerő]]"),0),"")</f>
        <v/>
      </c>
      <c r="P97" s="69" t="str" cm="1">
        <f t="array" aca="1" ref="P97" ca="1">IFERROR(IF(AND(INDIRECT("Mérföldkövek[@Kezdés]")&lt;=P$3,P$3&lt;=INDIRECT("Mérföldkövek[@Befejezés]"),NETWORKDAYS(P$3,P$3,0)), INDIRECT("Mérföldkövek[@[Humánerő]]"),0),"")</f>
        <v/>
      </c>
      <c r="Q97" s="69" t="str" cm="1">
        <f t="array" aca="1" ref="Q97" ca="1">IFERROR(IF(AND(INDIRECT("Mérföldkövek[@Kezdés]")&lt;=Q$3,Q$3&lt;=INDIRECT("Mérföldkövek[@Befejezés]"),NETWORKDAYS(Q$3,Q$3,0)), INDIRECT("Mérföldkövek[@[Humánerő]]"),0),"")</f>
        <v/>
      </c>
      <c r="R97" s="69" t="str" cm="1">
        <f t="array" aca="1" ref="R97" ca="1">IFERROR(IF(AND(INDIRECT("Mérföldkövek[@Kezdés]")&lt;=R$3,R$3&lt;=INDIRECT("Mérföldkövek[@Befejezés]"),NETWORKDAYS(R$3,R$3,0)), INDIRECT("Mérföldkövek[@[Humánerő]]"),0),"")</f>
        <v/>
      </c>
      <c r="S97" s="69" t="str" cm="1">
        <f t="array" aca="1" ref="S97" ca="1">IFERROR(IF(AND(INDIRECT("Mérföldkövek[@Kezdés]")&lt;=S$3,S$3&lt;=INDIRECT("Mérföldkövek[@Befejezés]"),NETWORKDAYS(S$3,S$3,0)), INDIRECT("Mérföldkövek[@[Humánerő]]"),0),"")</f>
        <v/>
      </c>
      <c r="T97" s="69" t="str" cm="1">
        <f t="array" aca="1" ref="T97" ca="1">IFERROR(IF(AND(INDIRECT("Mérföldkövek[@Kezdés]")&lt;=T$3,T$3&lt;=INDIRECT("Mérföldkövek[@Befejezés]"),NETWORKDAYS(T$3,T$3,0)), INDIRECT("Mérföldkövek[@[Humánerő]]"),0),"")</f>
        <v/>
      </c>
      <c r="U97" s="69" t="str" cm="1">
        <f t="array" aca="1" ref="U97" ca="1">IFERROR(IF(AND(INDIRECT("Mérföldkövek[@Kezdés]")&lt;=U$3,U$3&lt;=INDIRECT("Mérföldkövek[@Befejezés]"),NETWORKDAYS(U$3,U$3,0)), INDIRECT("Mérföldkövek[@[Humánerő]]"),0),"")</f>
        <v/>
      </c>
      <c r="V97" s="69" t="str" cm="1">
        <f t="array" aca="1" ref="V97" ca="1">IFERROR(IF(AND(INDIRECT("Mérföldkövek[@Kezdés]")&lt;=V$3,V$3&lt;=INDIRECT("Mérföldkövek[@Befejezés]"),NETWORKDAYS(V$3,V$3,0)), INDIRECT("Mérföldkövek[@[Humánerő]]"),0),"")</f>
        <v/>
      </c>
      <c r="W97" s="69" t="str" cm="1">
        <f t="array" aca="1" ref="W97" ca="1">IFERROR(IF(AND(INDIRECT("Mérföldkövek[@Kezdés]")&lt;=W$3,W$3&lt;=INDIRECT("Mérföldkövek[@Befejezés]"),NETWORKDAYS(W$3,W$3,0)), INDIRECT("Mérföldkövek[@[Humánerő]]"),0),"")</f>
        <v/>
      </c>
      <c r="X97" s="69" t="str" cm="1">
        <f t="array" aca="1" ref="X97" ca="1">IFERROR(IF(AND(INDIRECT("Mérföldkövek[@Kezdés]")&lt;=X$3,X$3&lt;=INDIRECT("Mérföldkövek[@Befejezés]"),NETWORKDAYS(X$3,X$3,0)), INDIRECT("Mérföldkövek[@[Humánerő]]"),0),"")</f>
        <v/>
      </c>
      <c r="Y97" s="69" t="str" cm="1">
        <f t="array" aca="1" ref="Y97" ca="1">IFERROR(IF(AND(INDIRECT("Mérföldkövek[@Kezdés]")&lt;=Y$3,Y$3&lt;=INDIRECT("Mérföldkövek[@Befejezés]"),NETWORKDAYS(Y$3,Y$3,0)), INDIRECT("Mérföldkövek[@[Humánerő]]"),0),"")</f>
        <v/>
      </c>
      <c r="Z97" s="69" t="str" cm="1">
        <f t="array" aca="1" ref="Z97" ca="1">IFERROR(IF(AND(INDIRECT("Mérföldkövek[@Kezdés]")&lt;=Z$3,Z$3&lt;=INDIRECT("Mérföldkövek[@Befejezés]"),NETWORKDAYS(Z$3,Z$3,0)), INDIRECT("Mérföldkövek[@[Humánerő]]"),0),"")</f>
        <v/>
      </c>
      <c r="AA97" s="69" t="str" cm="1">
        <f t="array" aca="1" ref="AA97" ca="1">IFERROR(IF(AND(INDIRECT("Mérföldkövek[@Kezdés]")&lt;=AA$3,AA$3&lt;=INDIRECT("Mérföldkövek[@Befejezés]"),NETWORKDAYS(AA$3,AA$3,0)), INDIRECT("Mérföldkövek[@[Humánerő]]"),0),"")</f>
        <v/>
      </c>
      <c r="AB97" s="69" t="str" cm="1">
        <f t="array" aca="1" ref="AB97" ca="1">IFERROR(IF(AND(INDIRECT("Mérföldkövek[@Kezdés]")&lt;=AB$3,AB$3&lt;=INDIRECT("Mérföldkövek[@Befejezés]"),NETWORKDAYS(AB$3,AB$3,0)), INDIRECT("Mérföldkövek[@[Humánerő]]"),0),"")</f>
        <v/>
      </c>
      <c r="AC97" s="69" t="str" cm="1">
        <f t="array" aca="1" ref="AC97" ca="1">IFERROR(IF(AND(INDIRECT("Mérföldkövek[@Kezdés]")&lt;=AC$3,AC$3&lt;=INDIRECT("Mérföldkövek[@Befejezés]"),NETWORKDAYS(AC$3,AC$3,0)), INDIRECT("Mérföldkövek[@[Humánerő]]"),0),"")</f>
        <v/>
      </c>
      <c r="AD97" s="69" t="str" cm="1">
        <f t="array" aca="1" ref="AD97" ca="1">IFERROR(IF(AND(INDIRECT("Mérföldkövek[@Kezdés]")&lt;=AD$3,AD$3&lt;=INDIRECT("Mérföldkövek[@Befejezés]"),NETWORKDAYS(AD$3,AD$3,0)), INDIRECT("Mérföldkövek[@[Humánerő]]"),0),"")</f>
        <v/>
      </c>
      <c r="AE97" s="69" t="str" cm="1">
        <f t="array" aca="1" ref="AE97" ca="1">IFERROR(IF(AND(INDIRECT("Mérföldkövek[@Kezdés]")&lt;=AE$3,AE$3&lt;=INDIRECT("Mérföldkövek[@Befejezés]"),NETWORKDAYS(AE$3,AE$3,0)), INDIRECT("Mérföldkövek[@[Humánerő]]"),0),"")</f>
        <v/>
      </c>
      <c r="AF97" s="69" t="str" cm="1">
        <f t="array" aca="1" ref="AF97" ca="1">IFERROR(IF(AND(INDIRECT("Mérföldkövek[@Kezdés]")&lt;=AF$3,AF$3&lt;=INDIRECT("Mérföldkövek[@Befejezés]"),NETWORKDAYS(AF$3,AF$3,0)), INDIRECT("Mérföldkövek[@[Humánerő]]"),0),"")</f>
        <v/>
      </c>
      <c r="AG97" s="69" t="str" cm="1">
        <f t="array" aca="1" ref="AG97" ca="1">IFERROR(IF(AND(INDIRECT("Mérföldkövek[@Kezdés]")&lt;=AG$3,AG$3&lt;=INDIRECT("Mérföldkövek[@Befejezés]"),NETWORKDAYS(AG$3,AG$3,0)), INDIRECT("Mérföldkövek[@[Humánerő]]"),0),"")</f>
        <v/>
      </c>
      <c r="AH97" s="69" t="str" cm="1">
        <f t="array" aca="1" ref="AH97" ca="1">IFERROR(IF(AND(INDIRECT("Mérföldkövek[@Kezdés]")&lt;=AH$3,AH$3&lt;=INDIRECT("Mérföldkövek[@Befejezés]"),NETWORKDAYS(AH$3,AH$3,0)), INDIRECT("Mérföldkövek[@[Humánerő]]"),0),"")</f>
        <v/>
      </c>
      <c r="AI97" s="69" t="str" cm="1">
        <f t="array" aca="1" ref="AI97" ca="1">IFERROR(IF(AND(INDIRECT("Mérföldkövek[@Kezdés]")&lt;=AI$3,AI$3&lt;=INDIRECT("Mérföldkövek[@Befejezés]"),NETWORKDAYS(AI$3,AI$3,0)), INDIRECT("Mérföldkövek[@[Humánerő]]"),0),"")</f>
        <v/>
      </c>
      <c r="AJ97" s="69" t="str" cm="1">
        <f t="array" aca="1" ref="AJ97" ca="1">IFERROR(IF(AND(INDIRECT("Mérföldkövek[@Kezdés]")&lt;=AJ$3,AJ$3&lt;=INDIRECT("Mérföldkövek[@Befejezés]"),NETWORKDAYS(AJ$3,AJ$3,0)), INDIRECT("Mérföldkövek[@[Humánerő]]"),0),"")</f>
        <v/>
      </c>
      <c r="AK97" s="69" t="str" cm="1">
        <f t="array" aca="1" ref="AK97" ca="1">IFERROR(IF(AND(INDIRECT("Mérföldkövek[@Kezdés]")&lt;=AK$3,AK$3&lt;=INDIRECT("Mérföldkövek[@Befejezés]"),NETWORKDAYS(AK$3,AK$3,0)), INDIRECT("Mérföldkövek[@[Humánerő]]"),0),"")</f>
        <v/>
      </c>
      <c r="AL97" s="69" t="str" cm="1">
        <f t="array" aca="1" ref="AL97" ca="1">IFERROR(IF(AND(INDIRECT("Mérföldkövek[@Kezdés]")&lt;=AL$3,AL$3&lt;=INDIRECT("Mérföldkövek[@Befejezés]"),NETWORKDAYS(AL$3,AL$3,0)), INDIRECT("Mérföldkövek[@[Humánerő]]"),0),"")</f>
        <v/>
      </c>
      <c r="AM97" s="69" t="str" cm="1">
        <f t="array" aca="1" ref="AM97" ca="1">IFERROR(IF(AND(INDIRECT("Mérföldkövek[@Kezdés]")&lt;=AM$3,AM$3&lt;=INDIRECT("Mérföldkövek[@Befejezés]"),NETWORKDAYS(AM$3,AM$3,0)), INDIRECT("Mérföldkövek[@[Humánerő]]"),0),"")</f>
        <v/>
      </c>
      <c r="AN97" s="69" t="str" cm="1">
        <f t="array" aca="1" ref="AN97" ca="1">IFERROR(IF(AND(INDIRECT("Mérföldkövek[@Kezdés]")&lt;=AN$3,AN$3&lt;=INDIRECT("Mérföldkövek[@Befejezés]"),NETWORKDAYS(AN$3,AN$3,0)), INDIRECT("Mérföldkövek[@[Humánerő]]"),0),"")</f>
        <v/>
      </c>
      <c r="AO97" s="69" t="str" cm="1">
        <f t="array" aca="1" ref="AO97" ca="1">IFERROR(IF(AND(INDIRECT("Mérföldkövek[@Kezdés]")&lt;=AO$3,AO$3&lt;=INDIRECT("Mérföldkövek[@Befejezés]"),NETWORKDAYS(AO$3,AO$3,0)), INDIRECT("Mérföldkövek[@[Humánerő]]"),0),"")</f>
        <v/>
      </c>
      <c r="AP97" s="69" t="str" cm="1">
        <f t="array" aca="1" ref="AP97" ca="1">IFERROR(IF(AND(INDIRECT("Mérföldkövek[@Kezdés]")&lt;=AP$3,AP$3&lt;=INDIRECT("Mérföldkövek[@Befejezés]"),NETWORKDAYS(AP$3,AP$3,0)), INDIRECT("Mérföldkövek[@[Humánerő]]"),0),"")</f>
        <v/>
      </c>
      <c r="AQ97" s="69" t="str" cm="1">
        <f t="array" aca="1" ref="AQ97" ca="1">IFERROR(IF(AND(INDIRECT("Mérföldkövek[@Kezdés]")&lt;=AQ$3,AQ$3&lt;=INDIRECT("Mérföldkövek[@Befejezés]"),NETWORKDAYS(AQ$3,AQ$3,0)), INDIRECT("Mérföldkövek[@[Humánerő]]"),0),"")</f>
        <v/>
      </c>
      <c r="AR97" s="69" t="str" cm="1">
        <f t="array" aca="1" ref="AR97" ca="1">IFERROR(IF(AND(INDIRECT("Mérföldkövek[@Kezdés]")&lt;=AR$3,AR$3&lt;=INDIRECT("Mérföldkövek[@Befejezés]"),NETWORKDAYS(AR$3,AR$3,0)), INDIRECT("Mérföldkövek[@[Humánerő]]"),0),"")</f>
        <v/>
      </c>
      <c r="AS97" s="69" t="str" cm="1">
        <f t="array" aca="1" ref="AS97" ca="1">IFERROR(IF(AND(INDIRECT("Mérföldkövek[@Kezdés]")&lt;=AS$3,AS$3&lt;=INDIRECT("Mérföldkövek[@Befejezés]"),NETWORKDAYS(AS$3,AS$3,0)), INDIRECT("Mérföldkövek[@[Humánerő]]"),0),"")</f>
        <v/>
      </c>
      <c r="AT97" s="69" t="str" cm="1">
        <f t="array" aca="1" ref="AT97" ca="1">IFERROR(IF(AND(INDIRECT("Mérföldkövek[@Kezdés]")&lt;=AT$3,AT$3&lt;=INDIRECT("Mérföldkövek[@Befejezés]"),NETWORKDAYS(AT$3,AT$3,0)), INDIRECT("Mérföldkövek[@[Humánerő]]"),0),"")</f>
        <v/>
      </c>
      <c r="AU97" s="69" t="str" cm="1">
        <f t="array" aca="1" ref="AU97" ca="1">IFERROR(IF(AND(INDIRECT("Mérföldkövek[@Kezdés]")&lt;=AU$3,AU$3&lt;=INDIRECT("Mérföldkövek[@Befejezés]"),NETWORKDAYS(AU$3,AU$3,0)), INDIRECT("Mérföldkövek[@[Humánerő]]"),0),"")</f>
        <v/>
      </c>
      <c r="AV97" s="69" t="str" cm="1">
        <f t="array" aca="1" ref="AV97" ca="1">IFERROR(IF(AND(INDIRECT("Mérföldkövek[@Kezdés]")&lt;=AV$3,AV$3&lt;=INDIRECT("Mérföldkövek[@Befejezés]"),NETWORKDAYS(AV$3,AV$3,0)), INDIRECT("Mérföldkövek[@[Humánerő]]"),0),"")</f>
        <v/>
      </c>
      <c r="AW97" s="69" t="str" cm="1">
        <f t="array" aca="1" ref="AW97" ca="1">IFERROR(IF(AND(INDIRECT("Mérföldkövek[@Kezdés]")&lt;=AW$3,AW$3&lt;=INDIRECT("Mérföldkövek[@Befejezés]"),NETWORKDAYS(AW$3,AW$3,0)), INDIRECT("Mérföldkövek[@[Humánerő]]"),0),"")</f>
        <v/>
      </c>
      <c r="AX97" s="69" t="str" cm="1">
        <f t="array" aca="1" ref="AX97" ca="1">IFERROR(IF(AND(INDIRECT("Mérföldkövek[@Kezdés]")&lt;=AX$3,AX$3&lt;=INDIRECT("Mérföldkövek[@Befejezés]"),NETWORKDAYS(AX$3,AX$3,0)), INDIRECT("Mérföldkövek[@[Humánerő]]"),0),"")</f>
        <v/>
      </c>
      <c r="AY97" s="69" t="str" cm="1">
        <f t="array" aca="1" ref="AY97" ca="1">IFERROR(IF(AND(INDIRECT("Mérföldkövek[@Kezdés]")&lt;=AY$3,AY$3&lt;=INDIRECT("Mérföldkövek[@Befejezés]"),NETWORKDAYS(AY$3,AY$3,0)), INDIRECT("Mérföldkövek[@[Humánerő]]"),0),"")</f>
        <v/>
      </c>
      <c r="AZ97" s="69" t="str" cm="1">
        <f t="array" aca="1" ref="AZ97" ca="1">IFERROR(IF(AND(INDIRECT("Mérföldkövek[@Kezdés]")&lt;=AZ$3,AZ$3&lt;=INDIRECT("Mérföldkövek[@Befejezés]"),NETWORKDAYS(AZ$3,AZ$3,0)), INDIRECT("Mérföldkövek[@[Humánerő]]"),0),"")</f>
        <v/>
      </c>
      <c r="BA97" s="69" t="str" cm="1">
        <f t="array" aca="1" ref="BA97" ca="1">IFERROR(IF(AND(INDIRECT("Mérföldkövek[@Kezdés]")&lt;=BA$3,BA$3&lt;=INDIRECT("Mérföldkövek[@Befejezés]"),NETWORKDAYS(BA$3,BA$3,0)), INDIRECT("Mérföldkövek[@[Humánerő]]"),0),"")</f>
        <v/>
      </c>
    </row>
    <row r="98" spans="1:53" x14ac:dyDescent="0.3">
      <c r="A98" s="78" t="str">
        <f>IFERROR(Mérföldkövek[[#This Row],[Feladat ID]],"")</f>
        <v>-</v>
      </c>
      <c r="B98" s="70" t="str">
        <f>IFERROR(Mérföldkövek[[#This Row],[Feladat leírás]],"")</f>
        <v/>
      </c>
      <c r="C98" s="71" t="str">
        <f ca="1">IFERROR(Mérföldkövek[[#This Row],[Kezdés]],"")</f>
        <v/>
      </c>
      <c r="D98" s="71" t="str">
        <f ca="1">IFERROR(Mérföldkövek[[#This Row],[Befejezés]],"")</f>
        <v/>
      </c>
      <c r="E98" s="70" t="str">
        <f>IFERROR(Mérföldkövek[[#This Row],[Kockázat]],"")</f>
        <v/>
      </c>
      <c r="F98" s="70" t="str">
        <f>IFERROR(Mérföldkövek[[#This Row],[Részleg 02]],"")</f>
        <v/>
      </c>
      <c r="G98" s="70" t="str">
        <f>IFERROR(Mérföldkövek[[#This Row],[Részleg 01]],"")</f>
        <v/>
      </c>
      <c r="H98" s="82" t="str">
        <f>IFERROR(Mérföldkövek[[#This Row],[Volumen]],"")</f>
        <v/>
      </c>
      <c r="I98" s="70" t="str">
        <f>IFERROR(Mérföldkövek[[#This Row],[Humánerő]],"")</f>
        <v/>
      </c>
      <c r="J98" s="80" t="str">
        <f>IFERROR(Mérföldkövek[[#This Row],[Egység idő]],"")</f>
        <v/>
      </c>
      <c r="K98" s="80">
        <f>IFERROR(Mérföldkövek[[#This Row],[Tervezett Munkaidő]],"")</f>
        <v>0</v>
      </c>
      <c r="L98" s="69" t="str" cm="1">
        <f t="array" aca="1" ref="L98" ca="1">IFERROR(IF(AND(INDIRECT("Mérföldkövek[@Kezdés]")&lt;=L$3,L$3&lt;=INDIRECT("Mérföldkövek[@Befejezés]"),NETWORKDAYS(L$3,L$3,0)), INDIRECT("Mérföldkövek[@[Humánerő]]"),0),"")</f>
        <v/>
      </c>
      <c r="M98" s="69" t="str" cm="1">
        <f t="array" aca="1" ref="M98" ca="1">IFERROR(IF(AND(INDIRECT("Mérföldkövek[@Kezdés]")&lt;=M$3,M$3&lt;=INDIRECT("Mérföldkövek[@Befejezés]"),NETWORKDAYS(M$3,M$3,0)), INDIRECT("Mérföldkövek[@[Humánerő]]"),0),"")</f>
        <v/>
      </c>
      <c r="N98" s="69" t="str" cm="1">
        <f t="array" aca="1" ref="N98" ca="1">IFERROR(IF(AND(INDIRECT("Mérföldkövek[@Kezdés]")&lt;=N$3,N$3&lt;=INDIRECT("Mérföldkövek[@Befejezés]"),NETWORKDAYS(N$3,N$3,0)), INDIRECT("Mérföldkövek[@[Humánerő]]"),0),"")</f>
        <v/>
      </c>
      <c r="O98" s="69" t="str" cm="1">
        <f t="array" aca="1" ref="O98" ca="1">IFERROR(IF(AND(INDIRECT("Mérföldkövek[@Kezdés]")&lt;=O$3,O$3&lt;=INDIRECT("Mérföldkövek[@Befejezés]"),NETWORKDAYS(O$3,O$3,0)), INDIRECT("Mérföldkövek[@[Humánerő]]"),0),"")</f>
        <v/>
      </c>
      <c r="P98" s="69" t="str" cm="1">
        <f t="array" aca="1" ref="P98" ca="1">IFERROR(IF(AND(INDIRECT("Mérföldkövek[@Kezdés]")&lt;=P$3,P$3&lt;=INDIRECT("Mérföldkövek[@Befejezés]"),NETWORKDAYS(P$3,P$3,0)), INDIRECT("Mérföldkövek[@[Humánerő]]"),0),"")</f>
        <v/>
      </c>
      <c r="Q98" s="69" t="str" cm="1">
        <f t="array" aca="1" ref="Q98" ca="1">IFERROR(IF(AND(INDIRECT("Mérföldkövek[@Kezdés]")&lt;=Q$3,Q$3&lt;=INDIRECT("Mérföldkövek[@Befejezés]"),NETWORKDAYS(Q$3,Q$3,0)), INDIRECT("Mérföldkövek[@[Humánerő]]"),0),"")</f>
        <v/>
      </c>
      <c r="R98" s="69" t="str" cm="1">
        <f t="array" aca="1" ref="R98" ca="1">IFERROR(IF(AND(INDIRECT("Mérföldkövek[@Kezdés]")&lt;=R$3,R$3&lt;=INDIRECT("Mérföldkövek[@Befejezés]"),NETWORKDAYS(R$3,R$3,0)), INDIRECT("Mérföldkövek[@[Humánerő]]"),0),"")</f>
        <v/>
      </c>
      <c r="S98" s="69" t="str" cm="1">
        <f t="array" aca="1" ref="S98" ca="1">IFERROR(IF(AND(INDIRECT("Mérföldkövek[@Kezdés]")&lt;=S$3,S$3&lt;=INDIRECT("Mérföldkövek[@Befejezés]"),NETWORKDAYS(S$3,S$3,0)), INDIRECT("Mérföldkövek[@[Humánerő]]"),0),"")</f>
        <v/>
      </c>
      <c r="T98" s="69" t="str" cm="1">
        <f t="array" aca="1" ref="T98" ca="1">IFERROR(IF(AND(INDIRECT("Mérföldkövek[@Kezdés]")&lt;=T$3,T$3&lt;=INDIRECT("Mérföldkövek[@Befejezés]"),NETWORKDAYS(T$3,T$3,0)), INDIRECT("Mérföldkövek[@[Humánerő]]"),0),"")</f>
        <v/>
      </c>
      <c r="U98" s="69" t="str" cm="1">
        <f t="array" aca="1" ref="U98" ca="1">IFERROR(IF(AND(INDIRECT("Mérföldkövek[@Kezdés]")&lt;=U$3,U$3&lt;=INDIRECT("Mérföldkövek[@Befejezés]"),NETWORKDAYS(U$3,U$3,0)), INDIRECT("Mérföldkövek[@[Humánerő]]"),0),"")</f>
        <v/>
      </c>
      <c r="V98" s="69" t="str" cm="1">
        <f t="array" aca="1" ref="V98" ca="1">IFERROR(IF(AND(INDIRECT("Mérföldkövek[@Kezdés]")&lt;=V$3,V$3&lt;=INDIRECT("Mérföldkövek[@Befejezés]"),NETWORKDAYS(V$3,V$3,0)), INDIRECT("Mérföldkövek[@[Humánerő]]"),0),"")</f>
        <v/>
      </c>
      <c r="W98" s="69" t="str" cm="1">
        <f t="array" aca="1" ref="W98" ca="1">IFERROR(IF(AND(INDIRECT("Mérföldkövek[@Kezdés]")&lt;=W$3,W$3&lt;=INDIRECT("Mérföldkövek[@Befejezés]"),NETWORKDAYS(W$3,W$3,0)), INDIRECT("Mérföldkövek[@[Humánerő]]"),0),"")</f>
        <v/>
      </c>
      <c r="X98" s="69" t="str" cm="1">
        <f t="array" aca="1" ref="X98" ca="1">IFERROR(IF(AND(INDIRECT("Mérföldkövek[@Kezdés]")&lt;=X$3,X$3&lt;=INDIRECT("Mérföldkövek[@Befejezés]"),NETWORKDAYS(X$3,X$3,0)), INDIRECT("Mérföldkövek[@[Humánerő]]"),0),"")</f>
        <v/>
      </c>
      <c r="Y98" s="69" t="str" cm="1">
        <f t="array" aca="1" ref="Y98" ca="1">IFERROR(IF(AND(INDIRECT("Mérföldkövek[@Kezdés]")&lt;=Y$3,Y$3&lt;=INDIRECT("Mérföldkövek[@Befejezés]"),NETWORKDAYS(Y$3,Y$3,0)), INDIRECT("Mérföldkövek[@[Humánerő]]"),0),"")</f>
        <v/>
      </c>
      <c r="Z98" s="69" t="str" cm="1">
        <f t="array" aca="1" ref="Z98" ca="1">IFERROR(IF(AND(INDIRECT("Mérföldkövek[@Kezdés]")&lt;=Z$3,Z$3&lt;=INDIRECT("Mérföldkövek[@Befejezés]"),NETWORKDAYS(Z$3,Z$3,0)), INDIRECT("Mérföldkövek[@[Humánerő]]"),0),"")</f>
        <v/>
      </c>
      <c r="AA98" s="69" t="str" cm="1">
        <f t="array" aca="1" ref="AA98" ca="1">IFERROR(IF(AND(INDIRECT("Mérföldkövek[@Kezdés]")&lt;=AA$3,AA$3&lt;=INDIRECT("Mérföldkövek[@Befejezés]"),NETWORKDAYS(AA$3,AA$3,0)), INDIRECT("Mérföldkövek[@[Humánerő]]"),0),"")</f>
        <v/>
      </c>
      <c r="AB98" s="69" t="str" cm="1">
        <f t="array" aca="1" ref="AB98" ca="1">IFERROR(IF(AND(INDIRECT("Mérföldkövek[@Kezdés]")&lt;=AB$3,AB$3&lt;=INDIRECT("Mérföldkövek[@Befejezés]"),NETWORKDAYS(AB$3,AB$3,0)), INDIRECT("Mérföldkövek[@[Humánerő]]"),0),"")</f>
        <v/>
      </c>
      <c r="AC98" s="69" t="str" cm="1">
        <f t="array" aca="1" ref="AC98" ca="1">IFERROR(IF(AND(INDIRECT("Mérföldkövek[@Kezdés]")&lt;=AC$3,AC$3&lt;=INDIRECT("Mérföldkövek[@Befejezés]"),NETWORKDAYS(AC$3,AC$3,0)), INDIRECT("Mérföldkövek[@[Humánerő]]"),0),"")</f>
        <v/>
      </c>
      <c r="AD98" s="69" t="str" cm="1">
        <f t="array" aca="1" ref="AD98" ca="1">IFERROR(IF(AND(INDIRECT("Mérföldkövek[@Kezdés]")&lt;=AD$3,AD$3&lt;=INDIRECT("Mérföldkövek[@Befejezés]"),NETWORKDAYS(AD$3,AD$3,0)), INDIRECT("Mérföldkövek[@[Humánerő]]"),0),"")</f>
        <v/>
      </c>
      <c r="AE98" s="69" t="str" cm="1">
        <f t="array" aca="1" ref="AE98" ca="1">IFERROR(IF(AND(INDIRECT("Mérföldkövek[@Kezdés]")&lt;=AE$3,AE$3&lt;=INDIRECT("Mérföldkövek[@Befejezés]"),NETWORKDAYS(AE$3,AE$3,0)), INDIRECT("Mérföldkövek[@[Humánerő]]"),0),"")</f>
        <v/>
      </c>
      <c r="AF98" s="69" t="str" cm="1">
        <f t="array" aca="1" ref="AF98" ca="1">IFERROR(IF(AND(INDIRECT("Mérföldkövek[@Kezdés]")&lt;=AF$3,AF$3&lt;=INDIRECT("Mérföldkövek[@Befejezés]"),NETWORKDAYS(AF$3,AF$3,0)), INDIRECT("Mérföldkövek[@[Humánerő]]"),0),"")</f>
        <v/>
      </c>
      <c r="AG98" s="69" t="str" cm="1">
        <f t="array" aca="1" ref="AG98" ca="1">IFERROR(IF(AND(INDIRECT("Mérföldkövek[@Kezdés]")&lt;=AG$3,AG$3&lt;=INDIRECT("Mérföldkövek[@Befejezés]"),NETWORKDAYS(AG$3,AG$3,0)), INDIRECT("Mérföldkövek[@[Humánerő]]"),0),"")</f>
        <v/>
      </c>
      <c r="AH98" s="69" t="str" cm="1">
        <f t="array" aca="1" ref="AH98" ca="1">IFERROR(IF(AND(INDIRECT("Mérföldkövek[@Kezdés]")&lt;=AH$3,AH$3&lt;=INDIRECT("Mérföldkövek[@Befejezés]"),NETWORKDAYS(AH$3,AH$3,0)), INDIRECT("Mérföldkövek[@[Humánerő]]"),0),"")</f>
        <v/>
      </c>
      <c r="AI98" s="69" t="str" cm="1">
        <f t="array" aca="1" ref="AI98" ca="1">IFERROR(IF(AND(INDIRECT("Mérföldkövek[@Kezdés]")&lt;=AI$3,AI$3&lt;=INDIRECT("Mérföldkövek[@Befejezés]"),NETWORKDAYS(AI$3,AI$3,0)), INDIRECT("Mérföldkövek[@[Humánerő]]"),0),"")</f>
        <v/>
      </c>
      <c r="AJ98" s="69" t="str" cm="1">
        <f t="array" aca="1" ref="AJ98" ca="1">IFERROR(IF(AND(INDIRECT("Mérföldkövek[@Kezdés]")&lt;=AJ$3,AJ$3&lt;=INDIRECT("Mérföldkövek[@Befejezés]"),NETWORKDAYS(AJ$3,AJ$3,0)), INDIRECT("Mérföldkövek[@[Humánerő]]"),0),"")</f>
        <v/>
      </c>
      <c r="AK98" s="69" t="str" cm="1">
        <f t="array" aca="1" ref="AK98" ca="1">IFERROR(IF(AND(INDIRECT("Mérföldkövek[@Kezdés]")&lt;=AK$3,AK$3&lt;=INDIRECT("Mérföldkövek[@Befejezés]"),NETWORKDAYS(AK$3,AK$3,0)), INDIRECT("Mérföldkövek[@[Humánerő]]"),0),"")</f>
        <v/>
      </c>
      <c r="AL98" s="69" t="str" cm="1">
        <f t="array" aca="1" ref="AL98" ca="1">IFERROR(IF(AND(INDIRECT("Mérföldkövek[@Kezdés]")&lt;=AL$3,AL$3&lt;=INDIRECT("Mérföldkövek[@Befejezés]"),NETWORKDAYS(AL$3,AL$3,0)), INDIRECT("Mérföldkövek[@[Humánerő]]"),0),"")</f>
        <v/>
      </c>
      <c r="AM98" s="69" t="str" cm="1">
        <f t="array" aca="1" ref="AM98" ca="1">IFERROR(IF(AND(INDIRECT("Mérföldkövek[@Kezdés]")&lt;=AM$3,AM$3&lt;=INDIRECT("Mérföldkövek[@Befejezés]"),NETWORKDAYS(AM$3,AM$3,0)), INDIRECT("Mérföldkövek[@[Humánerő]]"),0),"")</f>
        <v/>
      </c>
      <c r="AN98" s="69" t="str" cm="1">
        <f t="array" aca="1" ref="AN98" ca="1">IFERROR(IF(AND(INDIRECT("Mérföldkövek[@Kezdés]")&lt;=AN$3,AN$3&lt;=INDIRECT("Mérföldkövek[@Befejezés]"),NETWORKDAYS(AN$3,AN$3,0)), INDIRECT("Mérföldkövek[@[Humánerő]]"),0),"")</f>
        <v/>
      </c>
      <c r="AO98" s="69" t="str" cm="1">
        <f t="array" aca="1" ref="AO98" ca="1">IFERROR(IF(AND(INDIRECT("Mérföldkövek[@Kezdés]")&lt;=AO$3,AO$3&lt;=INDIRECT("Mérföldkövek[@Befejezés]"),NETWORKDAYS(AO$3,AO$3,0)), INDIRECT("Mérföldkövek[@[Humánerő]]"),0),"")</f>
        <v/>
      </c>
      <c r="AP98" s="69" t="str" cm="1">
        <f t="array" aca="1" ref="AP98" ca="1">IFERROR(IF(AND(INDIRECT("Mérföldkövek[@Kezdés]")&lt;=AP$3,AP$3&lt;=INDIRECT("Mérföldkövek[@Befejezés]"),NETWORKDAYS(AP$3,AP$3,0)), INDIRECT("Mérföldkövek[@[Humánerő]]"),0),"")</f>
        <v/>
      </c>
      <c r="AQ98" s="69" t="str" cm="1">
        <f t="array" aca="1" ref="AQ98" ca="1">IFERROR(IF(AND(INDIRECT("Mérföldkövek[@Kezdés]")&lt;=AQ$3,AQ$3&lt;=INDIRECT("Mérföldkövek[@Befejezés]"),NETWORKDAYS(AQ$3,AQ$3,0)), INDIRECT("Mérföldkövek[@[Humánerő]]"),0),"")</f>
        <v/>
      </c>
      <c r="AR98" s="69" t="str" cm="1">
        <f t="array" aca="1" ref="AR98" ca="1">IFERROR(IF(AND(INDIRECT("Mérföldkövek[@Kezdés]")&lt;=AR$3,AR$3&lt;=INDIRECT("Mérföldkövek[@Befejezés]"),NETWORKDAYS(AR$3,AR$3,0)), INDIRECT("Mérföldkövek[@[Humánerő]]"),0),"")</f>
        <v/>
      </c>
      <c r="AS98" s="69" t="str" cm="1">
        <f t="array" aca="1" ref="AS98" ca="1">IFERROR(IF(AND(INDIRECT("Mérföldkövek[@Kezdés]")&lt;=AS$3,AS$3&lt;=INDIRECT("Mérföldkövek[@Befejezés]"),NETWORKDAYS(AS$3,AS$3,0)), INDIRECT("Mérföldkövek[@[Humánerő]]"),0),"")</f>
        <v/>
      </c>
      <c r="AT98" s="69" t="str" cm="1">
        <f t="array" aca="1" ref="AT98" ca="1">IFERROR(IF(AND(INDIRECT("Mérföldkövek[@Kezdés]")&lt;=AT$3,AT$3&lt;=INDIRECT("Mérföldkövek[@Befejezés]"),NETWORKDAYS(AT$3,AT$3,0)), INDIRECT("Mérföldkövek[@[Humánerő]]"),0),"")</f>
        <v/>
      </c>
      <c r="AU98" s="69" t="str" cm="1">
        <f t="array" aca="1" ref="AU98" ca="1">IFERROR(IF(AND(INDIRECT("Mérföldkövek[@Kezdés]")&lt;=AU$3,AU$3&lt;=INDIRECT("Mérföldkövek[@Befejezés]"),NETWORKDAYS(AU$3,AU$3,0)), INDIRECT("Mérföldkövek[@[Humánerő]]"),0),"")</f>
        <v/>
      </c>
      <c r="AV98" s="69" t="str" cm="1">
        <f t="array" aca="1" ref="AV98" ca="1">IFERROR(IF(AND(INDIRECT("Mérföldkövek[@Kezdés]")&lt;=AV$3,AV$3&lt;=INDIRECT("Mérföldkövek[@Befejezés]"),NETWORKDAYS(AV$3,AV$3,0)), INDIRECT("Mérföldkövek[@[Humánerő]]"),0),"")</f>
        <v/>
      </c>
      <c r="AW98" s="69" t="str" cm="1">
        <f t="array" aca="1" ref="AW98" ca="1">IFERROR(IF(AND(INDIRECT("Mérföldkövek[@Kezdés]")&lt;=AW$3,AW$3&lt;=INDIRECT("Mérföldkövek[@Befejezés]"),NETWORKDAYS(AW$3,AW$3,0)), INDIRECT("Mérföldkövek[@[Humánerő]]"),0),"")</f>
        <v/>
      </c>
      <c r="AX98" s="69" t="str" cm="1">
        <f t="array" aca="1" ref="AX98" ca="1">IFERROR(IF(AND(INDIRECT("Mérföldkövek[@Kezdés]")&lt;=AX$3,AX$3&lt;=INDIRECT("Mérföldkövek[@Befejezés]"),NETWORKDAYS(AX$3,AX$3,0)), INDIRECT("Mérföldkövek[@[Humánerő]]"),0),"")</f>
        <v/>
      </c>
      <c r="AY98" s="69" t="str" cm="1">
        <f t="array" aca="1" ref="AY98" ca="1">IFERROR(IF(AND(INDIRECT("Mérföldkövek[@Kezdés]")&lt;=AY$3,AY$3&lt;=INDIRECT("Mérföldkövek[@Befejezés]"),NETWORKDAYS(AY$3,AY$3,0)), INDIRECT("Mérföldkövek[@[Humánerő]]"),0),"")</f>
        <v/>
      </c>
      <c r="AZ98" s="69" t="str" cm="1">
        <f t="array" aca="1" ref="AZ98" ca="1">IFERROR(IF(AND(INDIRECT("Mérföldkövek[@Kezdés]")&lt;=AZ$3,AZ$3&lt;=INDIRECT("Mérföldkövek[@Befejezés]"),NETWORKDAYS(AZ$3,AZ$3,0)), INDIRECT("Mérföldkövek[@[Humánerő]]"),0),"")</f>
        <v/>
      </c>
      <c r="BA98" s="69" t="str" cm="1">
        <f t="array" aca="1" ref="BA98" ca="1">IFERROR(IF(AND(INDIRECT("Mérföldkövek[@Kezdés]")&lt;=BA$3,BA$3&lt;=INDIRECT("Mérföldkövek[@Befejezés]"),NETWORKDAYS(BA$3,BA$3,0)), INDIRECT("Mérföldkövek[@[Humánerő]]"),0),"")</f>
        <v/>
      </c>
    </row>
    <row r="99" spans="1:53" x14ac:dyDescent="0.3">
      <c r="A99" s="78" t="str">
        <f>IFERROR(Mérföldkövek[[#This Row],[Feladat ID]],"")</f>
        <v>-</v>
      </c>
      <c r="B99" s="70" t="str">
        <f>IFERROR(Mérföldkövek[[#This Row],[Feladat leírás]],"")</f>
        <v/>
      </c>
      <c r="C99" s="71" t="str">
        <f ca="1">IFERROR(Mérföldkövek[[#This Row],[Kezdés]],"")</f>
        <v/>
      </c>
      <c r="D99" s="71" t="str">
        <f ca="1">IFERROR(Mérföldkövek[[#This Row],[Befejezés]],"")</f>
        <v/>
      </c>
      <c r="E99" s="70" t="str">
        <f>IFERROR(Mérföldkövek[[#This Row],[Kockázat]],"")</f>
        <v/>
      </c>
      <c r="F99" s="70" t="str">
        <f>IFERROR(Mérföldkövek[[#This Row],[Részleg 02]],"")</f>
        <v/>
      </c>
      <c r="G99" s="70" t="str">
        <f>IFERROR(Mérföldkövek[[#This Row],[Részleg 01]],"")</f>
        <v/>
      </c>
      <c r="H99" s="82" t="str">
        <f>IFERROR(Mérföldkövek[[#This Row],[Volumen]],"")</f>
        <v/>
      </c>
      <c r="I99" s="70" t="str">
        <f>IFERROR(Mérföldkövek[[#This Row],[Humánerő]],"")</f>
        <v/>
      </c>
      <c r="J99" s="80" t="str">
        <f>IFERROR(Mérföldkövek[[#This Row],[Egység idő]],"")</f>
        <v/>
      </c>
      <c r="K99" s="80">
        <f>IFERROR(Mérföldkövek[[#This Row],[Tervezett Munkaidő]],"")</f>
        <v>0</v>
      </c>
      <c r="L99" s="69" t="str" cm="1">
        <f t="array" aca="1" ref="L99" ca="1">IFERROR(IF(AND(INDIRECT("Mérföldkövek[@Kezdés]")&lt;=L$3,L$3&lt;=INDIRECT("Mérföldkövek[@Befejezés]"),NETWORKDAYS(L$3,L$3,0)), INDIRECT("Mérföldkövek[@[Humánerő]]"),0),"")</f>
        <v/>
      </c>
      <c r="M99" s="69" t="str" cm="1">
        <f t="array" aca="1" ref="M99" ca="1">IFERROR(IF(AND(INDIRECT("Mérföldkövek[@Kezdés]")&lt;=M$3,M$3&lt;=INDIRECT("Mérföldkövek[@Befejezés]"),NETWORKDAYS(M$3,M$3,0)), INDIRECT("Mérföldkövek[@[Humánerő]]"),0),"")</f>
        <v/>
      </c>
      <c r="N99" s="69" t="str" cm="1">
        <f t="array" aca="1" ref="N99" ca="1">IFERROR(IF(AND(INDIRECT("Mérföldkövek[@Kezdés]")&lt;=N$3,N$3&lt;=INDIRECT("Mérföldkövek[@Befejezés]"),NETWORKDAYS(N$3,N$3,0)), INDIRECT("Mérföldkövek[@[Humánerő]]"),0),"")</f>
        <v/>
      </c>
      <c r="O99" s="69" t="str" cm="1">
        <f t="array" aca="1" ref="O99" ca="1">IFERROR(IF(AND(INDIRECT("Mérföldkövek[@Kezdés]")&lt;=O$3,O$3&lt;=INDIRECT("Mérföldkövek[@Befejezés]"),NETWORKDAYS(O$3,O$3,0)), INDIRECT("Mérföldkövek[@[Humánerő]]"),0),"")</f>
        <v/>
      </c>
      <c r="P99" s="69" t="str" cm="1">
        <f t="array" aca="1" ref="P99" ca="1">IFERROR(IF(AND(INDIRECT("Mérföldkövek[@Kezdés]")&lt;=P$3,P$3&lt;=INDIRECT("Mérföldkövek[@Befejezés]"),NETWORKDAYS(P$3,P$3,0)), INDIRECT("Mérföldkövek[@[Humánerő]]"),0),"")</f>
        <v/>
      </c>
      <c r="Q99" s="69" t="str" cm="1">
        <f t="array" aca="1" ref="Q99" ca="1">IFERROR(IF(AND(INDIRECT("Mérföldkövek[@Kezdés]")&lt;=Q$3,Q$3&lt;=INDIRECT("Mérföldkövek[@Befejezés]"),NETWORKDAYS(Q$3,Q$3,0)), INDIRECT("Mérföldkövek[@[Humánerő]]"),0),"")</f>
        <v/>
      </c>
      <c r="R99" s="69" t="str" cm="1">
        <f t="array" aca="1" ref="R99" ca="1">IFERROR(IF(AND(INDIRECT("Mérföldkövek[@Kezdés]")&lt;=R$3,R$3&lt;=INDIRECT("Mérföldkövek[@Befejezés]"),NETWORKDAYS(R$3,R$3,0)), INDIRECT("Mérföldkövek[@[Humánerő]]"),0),"")</f>
        <v/>
      </c>
      <c r="S99" s="69" t="str" cm="1">
        <f t="array" aca="1" ref="S99" ca="1">IFERROR(IF(AND(INDIRECT("Mérföldkövek[@Kezdés]")&lt;=S$3,S$3&lt;=INDIRECT("Mérföldkövek[@Befejezés]"),NETWORKDAYS(S$3,S$3,0)), INDIRECT("Mérföldkövek[@[Humánerő]]"),0),"")</f>
        <v/>
      </c>
      <c r="T99" s="69" t="str" cm="1">
        <f t="array" aca="1" ref="T99" ca="1">IFERROR(IF(AND(INDIRECT("Mérföldkövek[@Kezdés]")&lt;=T$3,T$3&lt;=INDIRECT("Mérföldkövek[@Befejezés]"),NETWORKDAYS(T$3,T$3,0)), INDIRECT("Mérföldkövek[@[Humánerő]]"),0),"")</f>
        <v/>
      </c>
      <c r="U99" s="69" t="str" cm="1">
        <f t="array" aca="1" ref="U99" ca="1">IFERROR(IF(AND(INDIRECT("Mérföldkövek[@Kezdés]")&lt;=U$3,U$3&lt;=INDIRECT("Mérföldkövek[@Befejezés]"),NETWORKDAYS(U$3,U$3,0)), INDIRECT("Mérföldkövek[@[Humánerő]]"),0),"")</f>
        <v/>
      </c>
      <c r="V99" s="69" t="str" cm="1">
        <f t="array" aca="1" ref="V99" ca="1">IFERROR(IF(AND(INDIRECT("Mérföldkövek[@Kezdés]")&lt;=V$3,V$3&lt;=INDIRECT("Mérföldkövek[@Befejezés]"),NETWORKDAYS(V$3,V$3,0)), INDIRECT("Mérföldkövek[@[Humánerő]]"),0),"")</f>
        <v/>
      </c>
      <c r="W99" s="69" t="str" cm="1">
        <f t="array" aca="1" ref="W99" ca="1">IFERROR(IF(AND(INDIRECT("Mérföldkövek[@Kezdés]")&lt;=W$3,W$3&lt;=INDIRECT("Mérföldkövek[@Befejezés]"),NETWORKDAYS(W$3,W$3,0)), INDIRECT("Mérföldkövek[@[Humánerő]]"),0),"")</f>
        <v/>
      </c>
      <c r="X99" s="69" t="str" cm="1">
        <f t="array" aca="1" ref="X99" ca="1">IFERROR(IF(AND(INDIRECT("Mérföldkövek[@Kezdés]")&lt;=X$3,X$3&lt;=INDIRECT("Mérföldkövek[@Befejezés]"),NETWORKDAYS(X$3,X$3,0)), INDIRECT("Mérföldkövek[@[Humánerő]]"),0),"")</f>
        <v/>
      </c>
      <c r="Y99" s="69" t="str" cm="1">
        <f t="array" aca="1" ref="Y99" ca="1">IFERROR(IF(AND(INDIRECT("Mérföldkövek[@Kezdés]")&lt;=Y$3,Y$3&lt;=INDIRECT("Mérföldkövek[@Befejezés]"),NETWORKDAYS(Y$3,Y$3,0)), INDIRECT("Mérföldkövek[@[Humánerő]]"),0),"")</f>
        <v/>
      </c>
      <c r="Z99" s="69" t="str" cm="1">
        <f t="array" aca="1" ref="Z99" ca="1">IFERROR(IF(AND(INDIRECT("Mérföldkövek[@Kezdés]")&lt;=Z$3,Z$3&lt;=INDIRECT("Mérföldkövek[@Befejezés]"),NETWORKDAYS(Z$3,Z$3,0)), INDIRECT("Mérföldkövek[@[Humánerő]]"),0),"")</f>
        <v/>
      </c>
      <c r="AA99" s="69" t="str" cm="1">
        <f t="array" aca="1" ref="AA99" ca="1">IFERROR(IF(AND(INDIRECT("Mérföldkövek[@Kezdés]")&lt;=AA$3,AA$3&lt;=INDIRECT("Mérföldkövek[@Befejezés]"),NETWORKDAYS(AA$3,AA$3,0)), INDIRECT("Mérföldkövek[@[Humánerő]]"),0),"")</f>
        <v/>
      </c>
      <c r="AB99" s="69" t="str" cm="1">
        <f t="array" aca="1" ref="AB99" ca="1">IFERROR(IF(AND(INDIRECT("Mérföldkövek[@Kezdés]")&lt;=AB$3,AB$3&lt;=INDIRECT("Mérföldkövek[@Befejezés]"),NETWORKDAYS(AB$3,AB$3,0)), INDIRECT("Mérföldkövek[@[Humánerő]]"),0),"")</f>
        <v/>
      </c>
      <c r="AC99" s="69" t="str" cm="1">
        <f t="array" aca="1" ref="AC99" ca="1">IFERROR(IF(AND(INDIRECT("Mérföldkövek[@Kezdés]")&lt;=AC$3,AC$3&lt;=INDIRECT("Mérföldkövek[@Befejezés]"),NETWORKDAYS(AC$3,AC$3,0)), INDIRECT("Mérföldkövek[@[Humánerő]]"),0),"")</f>
        <v/>
      </c>
      <c r="AD99" s="69" t="str" cm="1">
        <f t="array" aca="1" ref="AD99" ca="1">IFERROR(IF(AND(INDIRECT("Mérföldkövek[@Kezdés]")&lt;=AD$3,AD$3&lt;=INDIRECT("Mérföldkövek[@Befejezés]"),NETWORKDAYS(AD$3,AD$3,0)), INDIRECT("Mérföldkövek[@[Humánerő]]"),0),"")</f>
        <v/>
      </c>
      <c r="AE99" s="69" t="str" cm="1">
        <f t="array" aca="1" ref="AE99" ca="1">IFERROR(IF(AND(INDIRECT("Mérföldkövek[@Kezdés]")&lt;=AE$3,AE$3&lt;=INDIRECT("Mérföldkövek[@Befejezés]"),NETWORKDAYS(AE$3,AE$3,0)), INDIRECT("Mérföldkövek[@[Humánerő]]"),0),"")</f>
        <v/>
      </c>
      <c r="AF99" s="69" t="str" cm="1">
        <f t="array" aca="1" ref="AF99" ca="1">IFERROR(IF(AND(INDIRECT("Mérföldkövek[@Kezdés]")&lt;=AF$3,AF$3&lt;=INDIRECT("Mérföldkövek[@Befejezés]"),NETWORKDAYS(AF$3,AF$3,0)), INDIRECT("Mérföldkövek[@[Humánerő]]"),0),"")</f>
        <v/>
      </c>
      <c r="AG99" s="69" t="str" cm="1">
        <f t="array" aca="1" ref="AG99" ca="1">IFERROR(IF(AND(INDIRECT("Mérföldkövek[@Kezdés]")&lt;=AG$3,AG$3&lt;=INDIRECT("Mérföldkövek[@Befejezés]"),NETWORKDAYS(AG$3,AG$3,0)), INDIRECT("Mérföldkövek[@[Humánerő]]"),0),"")</f>
        <v/>
      </c>
      <c r="AH99" s="69" t="str" cm="1">
        <f t="array" aca="1" ref="AH99" ca="1">IFERROR(IF(AND(INDIRECT("Mérföldkövek[@Kezdés]")&lt;=AH$3,AH$3&lt;=INDIRECT("Mérföldkövek[@Befejezés]"),NETWORKDAYS(AH$3,AH$3,0)), INDIRECT("Mérföldkövek[@[Humánerő]]"),0),"")</f>
        <v/>
      </c>
      <c r="AI99" s="69" t="str" cm="1">
        <f t="array" aca="1" ref="AI99" ca="1">IFERROR(IF(AND(INDIRECT("Mérföldkövek[@Kezdés]")&lt;=AI$3,AI$3&lt;=INDIRECT("Mérföldkövek[@Befejezés]"),NETWORKDAYS(AI$3,AI$3,0)), INDIRECT("Mérföldkövek[@[Humánerő]]"),0),"")</f>
        <v/>
      </c>
      <c r="AJ99" s="69" t="str" cm="1">
        <f t="array" aca="1" ref="AJ99" ca="1">IFERROR(IF(AND(INDIRECT("Mérföldkövek[@Kezdés]")&lt;=AJ$3,AJ$3&lt;=INDIRECT("Mérföldkövek[@Befejezés]"),NETWORKDAYS(AJ$3,AJ$3,0)), INDIRECT("Mérföldkövek[@[Humánerő]]"),0),"")</f>
        <v/>
      </c>
      <c r="AK99" s="69" t="str" cm="1">
        <f t="array" aca="1" ref="AK99" ca="1">IFERROR(IF(AND(INDIRECT("Mérföldkövek[@Kezdés]")&lt;=AK$3,AK$3&lt;=INDIRECT("Mérföldkövek[@Befejezés]"),NETWORKDAYS(AK$3,AK$3,0)), INDIRECT("Mérföldkövek[@[Humánerő]]"),0),"")</f>
        <v/>
      </c>
      <c r="AL99" s="69" t="str" cm="1">
        <f t="array" aca="1" ref="AL99" ca="1">IFERROR(IF(AND(INDIRECT("Mérföldkövek[@Kezdés]")&lt;=AL$3,AL$3&lt;=INDIRECT("Mérföldkövek[@Befejezés]"),NETWORKDAYS(AL$3,AL$3,0)), INDIRECT("Mérföldkövek[@[Humánerő]]"),0),"")</f>
        <v/>
      </c>
      <c r="AM99" s="69" t="str" cm="1">
        <f t="array" aca="1" ref="AM99" ca="1">IFERROR(IF(AND(INDIRECT("Mérföldkövek[@Kezdés]")&lt;=AM$3,AM$3&lt;=INDIRECT("Mérföldkövek[@Befejezés]"),NETWORKDAYS(AM$3,AM$3,0)), INDIRECT("Mérföldkövek[@[Humánerő]]"),0),"")</f>
        <v/>
      </c>
      <c r="AN99" s="69" t="str" cm="1">
        <f t="array" aca="1" ref="AN99" ca="1">IFERROR(IF(AND(INDIRECT("Mérföldkövek[@Kezdés]")&lt;=AN$3,AN$3&lt;=INDIRECT("Mérföldkövek[@Befejezés]"),NETWORKDAYS(AN$3,AN$3,0)), INDIRECT("Mérföldkövek[@[Humánerő]]"),0),"")</f>
        <v/>
      </c>
      <c r="AO99" s="69" t="str" cm="1">
        <f t="array" aca="1" ref="AO99" ca="1">IFERROR(IF(AND(INDIRECT("Mérföldkövek[@Kezdés]")&lt;=AO$3,AO$3&lt;=INDIRECT("Mérföldkövek[@Befejezés]"),NETWORKDAYS(AO$3,AO$3,0)), INDIRECT("Mérföldkövek[@[Humánerő]]"),0),"")</f>
        <v/>
      </c>
      <c r="AP99" s="69" t="str" cm="1">
        <f t="array" aca="1" ref="AP99" ca="1">IFERROR(IF(AND(INDIRECT("Mérföldkövek[@Kezdés]")&lt;=AP$3,AP$3&lt;=INDIRECT("Mérföldkövek[@Befejezés]"),NETWORKDAYS(AP$3,AP$3,0)), INDIRECT("Mérföldkövek[@[Humánerő]]"),0),"")</f>
        <v/>
      </c>
      <c r="AQ99" s="69" t="str" cm="1">
        <f t="array" aca="1" ref="AQ99" ca="1">IFERROR(IF(AND(INDIRECT("Mérföldkövek[@Kezdés]")&lt;=AQ$3,AQ$3&lt;=INDIRECT("Mérföldkövek[@Befejezés]"),NETWORKDAYS(AQ$3,AQ$3,0)), INDIRECT("Mérföldkövek[@[Humánerő]]"),0),"")</f>
        <v/>
      </c>
      <c r="AR99" s="69" t="str" cm="1">
        <f t="array" aca="1" ref="AR99" ca="1">IFERROR(IF(AND(INDIRECT("Mérföldkövek[@Kezdés]")&lt;=AR$3,AR$3&lt;=INDIRECT("Mérföldkövek[@Befejezés]"),NETWORKDAYS(AR$3,AR$3,0)), INDIRECT("Mérföldkövek[@[Humánerő]]"),0),"")</f>
        <v/>
      </c>
      <c r="AS99" s="69" t="str" cm="1">
        <f t="array" aca="1" ref="AS99" ca="1">IFERROR(IF(AND(INDIRECT("Mérföldkövek[@Kezdés]")&lt;=AS$3,AS$3&lt;=INDIRECT("Mérföldkövek[@Befejezés]"),NETWORKDAYS(AS$3,AS$3,0)), INDIRECT("Mérföldkövek[@[Humánerő]]"),0),"")</f>
        <v/>
      </c>
      <c r="AT99" s="69" t="str" cm="1">
        <f t="array" aca="1" ref="AT99" ca="1">IFERROR(IF(AND(INDIRECT("Mérföldkövek[@Kezdés]")&lt;=AT$3,AT$3&lt;=INDIRECT("Mérföldkövek[@Befejezés]"),NETWORKDAYS(AT$3,AT$3,0)), INDIRECT("Mérföldkövek[@[Humánerő]]"),0),"")</f>
        <v/>
      </c>
      <c r="AU99" s="69" t="str" cm="1">
        <f t="array" aca="1" ref="AU99" ca="1">IFERROR(IF(AND(INDIRECT("Mérföldkövek[@Kezdés]")&lt;=AU$3,AU$3&lt;=INDIRECT("Mérföldkövek[@Befejezés]"),NETWORKDAYS(AU$3,AU$3,0)), INDIRECT("Mérföldkövek[@[Humánerő]]"),0),"")</f>
        <v/>
      </c>
      <c r="AV99" s="69" t="str" cm="1">
        <f t="array" aca="1" ref="AV99" ca="1">IFERROR(IF(AND(INDIRECT("Mérföldkövek[@Kezdés]")&lt;=AV$3,AV$3&lt;=INDIRECT("Mérföldkövek[@Befejezés]"),NETWORKDAYS(AV$3,AV$3,0)), INDIRECT("Mérföldkövek[@[Humánerő]]"),0),"")</f>
        <v/>
      </c>
      <c r="AW99" s="69" t="str" cm="1">
        <f t="array" aca="1" ref="AW99" ca="1">IFERROR(IF(AND(INDIRECT("Mérföldkövek[@Kezdés]")&lt;=AW$3,AW$3&lt;=INDIRECT("Mérföldkövek[@Befejezés]"),NETWORKDAYS(AW$3,AW$3,0)), INDIRECT("Mérföldkövek[@[Humánerő]]"),0),"")</f>
        <v/>
      </c>
      <c r="AX99" s="69" t="str" cm="1">
        <f t="array" aca="1" ref="AX99" ca="1">IFERROR(IF(AND(INDIRECT("Mérföldkövek[@Kezdés]")&lt;=AX$3,AX$3&lt;=INDIRECT("Mérföldkövek[@Befejezés]"),NETWORKDAYS(AX$3,AX$3,0)), INDIRECT("Mérföldkövek[@[Humánerő]]"),0),"")</f>
        <v/>
      </c>
      <c r="AY99" s="69" t="str" cm="1">
        <f t="array" aca="1" ref="AY99" ca="1">IFERROR(IF(AND(INDIRECT("Mérföldkövek[@Kezdés]")&lt;=AY$3,AY$3&lt;=INDIRECT("Mérföldkövek[@Befejezés]"),NETWORKDAYS(AY$3,AY$3,0)), INDIRECT("Mérföldkövek[@[Humánerő]]"),0),"")</f>
        <v/>
      </c>
      <c r="AZ99" s="69" t="str" cm="1">
        <f t="array" aca="1" ref="AZ99" ca="1">IFERROR(IF(AND(INDIRECT("Mérföldkövek[@Kezdés]")&lt;=AZ$3,AZ$3&lt;=INDIRECT("Mérföldkövek[@Befejezés]"),NETWORKDAYS(AZ$3,AZ$3,0)), INDIRECT("Mérföldkövek[@[Humánerő]]"),0),"")</f>
        <v/>
      </c>
      <c r="BA99" s="69" t="str" cm="1">
        <f t="array" aca="1" ref="BA99" ca="1">IFERROR(IF(AND(INDIRECT("Mérföldkövek[@Kezdés]")&lt;=BA$3,BA$3&lt;=INDIRECT("Mérföldkövek[@Befejezés]"),NETWORKDAYS(BA$3,BA$3,0)), INDIRECT("Mérföldkövek[@[Humánerő]]"),0),"")</f>
        <v/>
      </c>
    </row>
    <row r="100" spans="1:53" x14ac:dyDescent="0.3">
      <c r="A100" s="78" t="str">
        <f>IFERROR(Mérföldkövek[[#This Row],[Feladat ID]],"")</f>
        <v>-</v>
      </c>
      <c r="B100" s="70" t="str">
        <f>IFERROR(Mérföldkövek[[#This Row],[Feladat leírás]],"")</f>
        <v/>
      </c>
      <c r="C100" s="71" t="str">
        <f ca="1">IFERROR(Mérföldkövek[[#This Row],[Kezdés]],"")</f>
        <v/>
      </c>
      <c r="D100" s="71" t="str">
        <f ca="1">IFERROR(Mérföldkövek[[#This Row],[Befejezés]],"")</f>
        <v/>
      </c>
      <c r="E100" s="70" t="str">
        <f>IFERROR(Mérföldkövek[[#This Row],[Kockázat]],"")</f>
        <v/>
      </c>
      <c r="F100" s="70" t="str">
        <f>IFERROR(Mérföldkövek[[#This Row],[Részleg 02]],"")</f>
        <v/>
      </c>
      <c r="G100" s="70" t="str">
        <f>IFERROR(Mérföldkövek[[#This Row],[Részleg 01]],"")</f>
        <v/>
      </c>
      <c r="H100" s="82" t="str">
        <f>IFERROR(Mérföldkövek[[#This Row],[Volumen]],"")</f>
        <v/>
      </c>
      <c r="I100" s="70" t="str">
        <f>IFERROR(Mérföldkövek[[#This Row],[Humánerő]],"")</f>
        <v/>
      </c>
      <c r="J100" s="80" t="str">
        <f>IFERROR(Mérföldkövek[[#This Row],[Egység idő]],"")</f>
        <v/>
      </c>
      <c r="K100" s="80">
        <f>IFERROR(Mérföldkövek[[#This Row],[Tervezett Munkaidő]],"")</f>
        <v>0</v>
      </c>
      <c r="L100" s="69" t="str" cm="1">
        <f t="array" aca="1" ref="L100" ca="1">IFERROR(IF(AND(INDIRECT("Mérföldkövek[@Kezdés]")&lt;=L$3,L$3&lt;=INDIRECT("Mérföldkövek[@Befejezés]"),NETWORKDAYS(L$3,L$3,0)), INDIRECT("Mérföldkövek[@[Humánerő]]"),0),"")</f>
        <v/>
      </c>
      <c r="M100" s="69" t="str" cm="1">
        <f t="array" aca="1" ref="M100" ca="1">IFERROR(IF(AND(INDIRECT("Mérföldkövek[@Kezdés]")&lt;=M$3,M$3&lt;=INDIRECT("Mérföldkövek[@Befejezés]"),NETWORKDAYS(M$3,M$3,0)), INDIRECT("Mérföldkövek[@[Humánerő]]"),0),"")</f>
        <v/>
      </c>
      <c r="N100" s="69" t="str" cm="1">
        <f t="array" aca="1" ref="N100" ca="1">IFERROR(IF(AND(INDIRECT("Mérföldkövek[@Kezdés]")&lt;=N$3,N$3&lt;=INDIRECT("Mérföldkövek[@Befejezés]"),NETWORKDAYS(N$3,N$3,0)), INDIRECT("Mérföldkövek[@[Humánerő]]"),0),"")</f>
        <v/>
      </c>
      <c r="O100" s="69" t="str" cm="1">
        <f t="array" aca="1" ref="O100" ca="1">IFERROR(IF(AND(INDIRECT("Mérföldkövek[@Kezdés]")&lt;=O$3,O$3&lt;=INDIRECT("Mérföldkövek[@Befejezés]"),NETWORKDAYS(O$3,O$3,0)), INDIRECT("Mérföldkövek[@[Humánerő]]"),0),"")</f>
        <v/>
      </c>
      <c r="P100" s="69" t="str" cm="1">
        <f t="array" aca="1" ref="P100" ca="1">IFERROR(IF(AND(INDIRECT("Mérföldkövek[@Kezdés]")&lt;=P$3,P$3&lt;=INDIRECT("Mérföldkövek[@Befejezés]"),NETWORKDAYS(P$3,P$3,0)), INDIRECT("Mérföldkövek[@[Humánerő]]"),0),"")</f>
        <v/>
      </c>
      <c r="Q100" s="69" t="str" cm="1">
        <f t="array" aca="1" ref="Q100" ca="1">IFERROR(IF(AND(INDIRECT("Mérföldkövek[@Kezdés]")&lt;=Q$3,Q$3&lt;=INDIRECT("Mérföldkövek[@Befejezés]"),NETWORKDAYS(Q$3,Q$3,0)), INDIRECT("Mérföldkövek[@[Humánerő]]"),0),"")</f>
        <v/>
      </c>
      <c r="R100" s="69" t="str" cm="1">
        <f t="array" aca="1" ref="R100" ca="1">IFERROR(IF(AND(INDIRECT("Mérföldkövek[@Kezdés]")&lt;=R$3,R$3&lt;=INDIRECT("Mérföldkövek[@Befejezés]"),NETWORKDAYS(R$3,R$3,0)), INDIRECT("Mérföldkövek[@[Humánerő]]"),0),"")</f>
        <v/>
      </c>
      <c r="S100" s="69" t="str" cm="1">
        <f t="array" aca="1" ref="S100" ca="1">IFERROR(IF(AND(INDIRECT("Mérföldkövek[@Kezdés]")&lt;=S$3,S$3&lt;=INDIRECT("Mérföldkövek[@Befejezés]"),NETWORKDAYS(S$3,S$3,0)), INDIRECT("Mérföldkövek[@[Humánerő]]"),0),"")</f>
        <v/>
      </c>
      <c r="T100" s="69" t="str" cm="1">
        <f t="array" aca="1" ref="T100" ca="1">IFERROR(IF(AND(INDIRECT("Mérföldkövek[@Kezdés]")&lt;=T$3,T$3&lt;=INDIRECT("Mérföldkövek[@Befejezés]"),NETWORKDAYS(T$3,T$3,0)), INDIRECT("Mérföldkövek[@[Humánerő]]"),0),"")</f>
        <v/>
      </c>
      <c r="U100" s="69" t="str" cm="1">
        <f t="array" aca="1" ref="U100" ca="1">IFERROR(IF(AND(INDIRECT("Mérföldkövek[@Kezdés]")&lt;=U$3,U$3&lt;=INDIRECT("Mérföldkövek[@Befejezés]"),NETWORKDAYS(U$3,U$3,0)), INDIRECT("Mérföldkövek[@[Humánerő]]"),0),"")</f>
        <v/>
      </c>
      <c r="V100" s="69" t="str" cm="1">
        <f t="array" aca="1" ref="V100" ca="1">IFERROR(IF(AND(INDIRECT("Mérföldkövek[@Kezdés]")&lt;=V$3,V$3&lt;=INDIRECT("Mérföldkövek[@Befejezés]"),NETWORKDAYS(V$3,V$3,0)), INDIRECT("Mérföldkövek[@[Humánerő]]"),0),"")</f>
        <v/>
      </c>
      <c r="W100" s="69" t="str" cm="1">
        <f t="array" aca="1" ref="W100" ca="1">IFERROR(IF(AND(INDIRECT("Mérföldkövek[@Kezdés]")&lt;=W$3,W$3&lt;=INDIRECT("Mérföldkövek[@Befejezés]"),NETWORKDAYS(W$3,W$3,0)), INDIRECT("Mérföldkövek[@[Humánerő]]"),0),"")</f>
        <v/>
      </c>
      <c r="X100" s="69" t="str" cm="1">
        <f t="array" aca="1" ref="X100" ca="1">IFERROR(IF(AND(INDIRECT("Mérföldkövek[@Kezdés]")&lt;=X$3,X$3&lt;=INDIRECT("Mérföldkövek[@Befejezés]"),NETWORKDAYS(X$3,X$3,0)), INDIRECT("Mérföldkövek[@[Humánerő]]"),0),"")</f>
        <v/>
      </c>
      <c r="Y100" s="69" t="str" cm="1">
        <f t="array" aca="1" ref="Y100" ca="1">IFERROR(IF(AND(INDIRECT("Mérföldkövek[@Kezdés]")&lt;=Y$3,Y$3&lt;=INDIRECT("Mérföldkövek[@Befejezés]"),NETWORKDAYS(Y$3,Y$3,0)), INDIRECT("Mérföldkövek[@[Humánerő]]"),0),"")</f>
        <v/>
      </c>
      <c r="Z100" s="69" t="str" cm="1">
        <f t="array" aca="1" ref="Z100" ca="1">IFERROR(IF(AND(INDIRECT("Mérföldkövek[@Kezdés]")&lt;=Z$3,Z$3&lt;=INDIRECT("Mérföldkövek[@Befejezés]"),NETWORKDAYS(Z$3,Z$3,0)), INDIRECT("Mérföldkövek[@[Humánerő]]"),0),"")</f>
        <v/>
      </c>
      <c r="AA100" s="69" t="str" cm="1">
        <f t="array" aca="1" ref="AA100" ca="1">IFERROR(IF(AND(INDIRECT("Mérföldkövek[@Kezdés]")&lt;=AA$3,AA$3&lt;=INDIRECT("Mérföldkövek[@Befejezés]"),NETWORKDAYS(AA$3,AA$3,0)), INDIRECT("Mérföldkövek[@[Humánerő]]"),0),"")</f>
        <v/>
      </c>
      <c r="AB100" s="69" t="str" cm="1">
        <f t="array" aca="1" ref="AB100" ca="1">IFERROR(IF(AND(INDIRECT("Mérföldkövek[@Kezdés]")&lt;=AB$3,AB$3&lt;=INDIRECT("Mérföldkövek[@Befejezés]"),NETWORKDAYS(AB$3,AB$3,0)), INDIRECT("Mérföldkövek[@[Humánerő]]"),0),"")</f>
        <v/>
      </c>
      <c r="AC100" s="69" t="str" cm="1">
        <f t="array" aca="1" ref="AC100" ca="1">IFERROR(IF(AND(INDIRECT("Mérföldkövek[@Kezdés]")&lt;=AC$3,AC$3&lt;=INDIRECT("Mérföldkövek[@Befejezés]"),NETWORKDAYS(AC$3,AC$3,0)), INDIRECT("Mérföldkövek[@[Humánerő]]"),0),"")</f>
        <v/>
      </c>
      <c r="AD100" s="69" t="str" cm="1">
        <f t="array" aca="1" ref="AD100" ca="1">IFERROR(IF(AND(INDIRECT("Mérföldkövek[@Kezdés]")&lt;=AD$3,AD$3&lt;=INDIRECT("Mérföldkövek[@Befejezés]"),NETWORKDAYS(AD$3,AD$3,0)), INDIRECT("Mérföldkövek[@[Humánerő]]"),0),"")</f>
        <v/>
      </c>
      <c r="AE100" s="69" t="str" cm="1">
        <f t="array" aca="1" ref="AE100" ca="1">IFERROR(IF(AND(INDIRECT("Mérföldkövek[@Kezdés]")&lt;=AE$3,AE$3&lt;=INDIRECT("Mérföldkövek[@Befejezés]"),NETWORKDAYS(AE$3,AE$3,0)), INDIRECT("Mérföldkövek[@[Humánerő]]"),0),"")</f>
        <v/>
      </c>
      <c r="AF100" s="69" t="str" cm="1">
        <f t="array" aca="1" ref="AF100" ca="1">IFERROR(IF(AND(INDIRECT("Mérföldkövek[@Kezdés]")&lt;=AF$3,AF$3&lt;=INDIRECT("Mérföldkövek[@Befejezés]"),NETWORKDAYS(AF$3,AF$3,0)), INDIRECT("Mérföldkövek[@[Humánerő]]"),0),"")</f>
        <v/>
      </c>
      <c r="AG100" s="69" t="str" cm="1">
        <f t="array" aca="1" ref="AG100" ca="1">IFERROR(IF(AND(INDIRECT("Mérföldkövek[@Kezdés]")&lt;=AG$3,AG$3&lt;=INDIRECT("Mérföldkövek[@Befejezés]"),NETWORKDAYS(AG$3,AG$3,0)), INDIRECT("Mérföldkövek[@[Humánerő]]"),0),"")</f>
        <v/>
      </c>
      <c r="AH100" s="69" t="str" cm="1">
        <f t="array" aca="1" ref="AH100" ca="1">IFERROR(IF(AND(INDIRECT("Mérföldkövek[@Kezdés]")&lt;=AH$3,AH$3&lt;=INDIRECT("Mérföldkövek[@Befejezés]"),NETWORKDAYS(AH$3,AH$3,0)), INDIRECT("Mérföldkövek[@[Humánerő]]"),0),"")</f>
        <v/>
      </c>
      <c r="AI100" s="69" t="str" cm="1">
        <f t="array" aca="1" ref="AI100" ca="1">IFERROR(IF(AND(INDIRECT("Mérföldkövek[@Kezdés]")&lt;=AI$3,AI$3&lt;=INDIRECT("Mérföldkövek[@Befejezés]"),NETWORKDAYS(AI$3,AI$3,0)), INDIRECT("Mérföldkövek[@[Humánerő]]"),0),"")</f>
        <v/>
      </c>
      <c r="AJ100" s="69" t="str" cm="1">
        <f t="array" aca="1" ref="AJ100" ca="1">IFERROR(IF(AND(INDIRECT("Mérföldkövek[@Kezdés]")&lt;=AJ$3,AJ$3&lt;=INDIRECT("Mérföldkövek[@Befejezés]"),NETWORKDAYS(AJ$3,AJ$3,0)), INDIRECT("Mérföldkövek[@[Humánerő]]"),0),"")</f>
        <v/>
      </c>
      <c r="AK100" s="69" t="str" cm="1">
        <f t="array" aca="1" ref="AK100" ca="1">IFERROR(IF(AND(INDIRECT("Mérföldkövek[@Kezdés]")&lt;=AK$3,AK$3&lt;=INDIRECT("Mérföldkövek[@Befejezés]"),NETWORKDAYS(AK$3,AK$3,0)), INDIRECT("Mérföldkövek[@[Humánerő]]"),0),"")</f>
        <v/>
      </c>
      <c r="AL100" s="69" t="str" cm="1">
        <f t="array" aca="1" ref="AL100" ca="1">IFERROR(IF(AND(INDIRECT("Mérföldkövek[@Kezdés]")&lt;=AL$3,AL$3&lt;=INDIRECT("Mérföldkövek[@Befejezés]"),NETWORKDAYS(AL$3,AL$3,0)), INDIRECT("Mérföldkövek[@[Humánerő]]"),0),"")</f>
        <v/>
      </c>
      <c r="AM100" s="69" t="str" cm="1">
        <f t="array" aca="1" ref="AM100" ca="1">IFERROR(IF(AND(INDIRECT("Mérföldkövek[@Kezdés]")&lt;=AM$3,AM$3&lt;=INDIRECT("Mérföldkövek[@Befejezés]"),NETWORKDAYS(AM$3,AM$3,0)), INDIRECT("Mérföldkövek[@[Humánerő]]"),0),"")</f>
        <v/>
      </c>
      <c r="AN100" s="69" t="str" cm="1">
        <f t="array" aca="1" ref="AN100" ca="1">IFERROR(IF(AND(INDIRECT("Mérföldkövek[@Kezdés]")&lt;=AN$3,AN$3&lt;=INDIRECT("Mérföldkövek[@Befejezés]"),NETWORKDAYS(AN$3,AN$3,0)), INDIRECT("Mérföldkövek[@[Humánerő]]"),0),"")</f>
        <v/>
      </c>
      <c r="AO100" s="69" t="str" cm="1">
        <f t="array" aca="1" ref="AO100" ca="1">IFERROR(IF(AND(INDIRECT("Mérföldkövek[@Kezdés]")&lt;=AO$3,AO$3&lt;=INDIRECT("Mérföldkövek[@Befejezés]"),NETWORKDAYS(AO$3,AO$3,0)), INDIRECT("Mérföldkövek[@[Humánerő]]"),0),"")</f>
        <v/>
      </c>
      <c r="AP100" s="69" t="str" cm="1">
        <f t="array" aca="1" ref="AP100" ca="1">IFERROR(IF(AND(INDIRECT("Mérföldkövek[@Kezdés]")&lt;=AP$3,AP$3&lt;=INDIRECT("Mérföldkövek[@Befejezés]"),NETWORKDAYS(AP$3,AP$3,0)), INDIRECT("Mérföldkövek[@[Humánerő]]"),0),"")</f>
        <v/>
      </c>
      <c r="AQ100" s="69" t="str" cm="1">
        <f t="array" aca="1" ref="AQ100" ca="1">IFERROR(IF(AND(INDIRECT("Mérföldkövek[@Kezdés]")&lt;=AQ$3,AQ$3&lt;=INDIRECT("Mérföldkövek[@Befejezés]"),NETWORKDAYS(AQ$3,AQ$3,0)), INDIRECT("Mérföldkövek[@[Humánerő]]"),0),"")</f>
        <v/>
      </c>
      <c r="AR100" s="69" t="str" cm="1">
        <f t="array" aca="1" ref="AR100" ca="1">IFERROR(IF(AND(INDIRECT("Mérföldkövek[@Kezdés]")&lt;=AR$3,AR$3&lt;=INDIRECT("Mérföldkövek[@Befejezés]"),NETWORKDAYS(AR$3,AR$3,0)), INDIRECT("Mérföldkövek[@[Humánerő]]"),0),"")</f>
        <v/>
      </c>
      <c r="AS100" s="69" t="str" cm="1">
        <f t="array" aca="1" ref="AS100" ca="1">IFERROR(IF(AND(INDIRECT("Mérföldkövek[@Kezdés]")&lt;=AS$3,AS$3&lt;=INDIRECT("Mérföldkövek[@Befejezés]"),NETWORKDAYS(AS$3,AS$3,0)), INDIRECT("Mérföldkövek[@[Humánerő]]"),0),"")</f>
        <v/>
      </c>
      <c r="AT100" s="69" t="str" cm="1">
        <f t="array" aca="1" ref="AT100" ca="1">IFERROR(IF(AND(INDIRECT("Mérföldkövek[@Kezdés]")&lt;=AT$3,AT$3&lt;=INDIRECT("Mérföldkövek[@Befejezés]"),NETWORKDAYS(AT$3,AT$3,0)), INDIRECT("Mérföldkövek[@[Humánerő]]"),0),"")</f>
        <v/>
      </c>
      <c r="AU100" s="69" t="str" cm="1">
        <f t="array" aca="1" ref="AU100" ca="1">IFERROR(IF(AND(INDIRECT("Mérföldkövek[@Kezdés]")&lt;=AU$3,AU$3&lt;=INDIRECT("Mérföldkövek[@Befejezés]"),NETWORKDAYS(AU$3,AU$3,0)), INDIRECT("Mérföldkövek[@[Humánerő]]"),0),"")</f>
        <v/>
      </c>
      <c r="AV100" s="69" t="str" cm="1">
        <f t="array" aca="1" ref="AV100" ca="1">IFERROR(IF(AND(INDIRECT("Mérföldkövek[@Kezdés]")&lt;=AV$3,AV$3&lt;=INDIRECT("Mérföldkövek[@Befejezés]"),NETWORKDAYS(AV$3,AV$3,0)), INDIRECT("Mérföldkövek[@[Humánerő]]"),0),"")</f>
        <v/>
      </c>
      <c r="AW100" s="69" t="str" cm="1">
        <f t="array" aca="1" ref="AW100" ca="1">IFERROR(IF(AND(INDIRECT("Mérföldkövek[@Kezdés]")&lt;=AW$3,AW$3&lt;=INDIRECT("Mérföldkövek[@Befejezés]"),NETWORKDAYS(AW$3,AW$3,0)), INDIRECT("Mérföldkövek[@[Humánerő]]"),0),"")</f>
        <v/>
      </c>
      <c r="AX100" s="69" t="str" cm="1">
        <f t="array" aca="1" ref="AX100" ca="1">IFERROR(IF(AND(INDIRECT("Mérföldkövek[@Kezdés]")&lt;=AX$3,AX$3&lt;=INDIRECT("Mérföldkövek[@Befejezés]"),NETWORKDAYS(AX$3,AX$3,0)), INDIRECT("Mérföldkövek[@[Humánerő]]"),0),"")</f>
        <v/>
      </c>
      <c r="AY100" s="69" t="str" cm="1">
        <f t="array" aca="1" ref="AY100" ca="1">IFERROR(IF(AND(INDIRECT("Mérföldkövek[@Kezdés]")&lt;=AY$3,AY$3&lt;=INDIRECT("Mérföldkövek[@Befejezés]"),NETWORKDAYS(AY$3,AY$3,0)), INDIRECT("Mérföldkövek[@[Humánerő]]"),0),"")</f>
        <v/>
      </c>
      <c r="AZ100" s="69" t="str" cm="1">
        <f t="array" aca="1" ref="AZ100" ca="1">IFERROR(IF(AND(INDIRECT("Mérföldkövek[@Kezdés]")&lt;=AZ$3,AZ$3&lt;=INDIRECT("Mérföldkövek[@Befejezés]"),NETWORKDAYS(AZ$3,AZ$3,0)), INDIRECT("Mérföldkövek[@[Humánerő]]"),0),"")</f>
        <v/>
      </c>
      <c r="BA100" s="69" t="str" cm="1">
        <f t="array" aca="1" ref="BA100" ca="1">IFERROR(IF(AND(INDIRECT("Mérföldkövek[@Kezdés]")&lt;=BA$3,BA$3&lt;=INDIRECT("Mérföldkövek[@Befejezés]"),NETWORKDAYS(BA$3,BA$3,0)), INDIRECT("Mérföldkövek[@[Humánerő]]"),0),"")</f>
        <v/>
      </c>
    </row>
    <row r="101" spans="1:53" x14ac:dyDescent="0.3">
      <c r="A101" s="78" t="str">
        <f>IFERROR(Mérföldkövek[[#This Row],[Feladat ID]],"")</f>
        <v>-</v>
      </c>
      <c r="B101" s="70" t="str">
        <f>IFERROR(Mérföldkövek[[#This Row],[Feladat leírás]],"")</f>
        <v/>
      </c>
      <c r="C101" s="71" t="str">
        <f ca="1">IFERROR(Mérföldkövek[[#This Row],[Kezdés]],"")</f>
        <v/>
      </c>
      <c r="D101" s="71" t="str">
        <f ca="1">IFERROR(Mérföldkövek[[#This Row],[Befejezés]],"")</f>
        <v/>
      </c>
      <c r="E101" s="70" t="str">
        <f>IFERROR(Mérföldkövek[[#This Row],[Kockázat]],"")</f>
        <v/>
      </c>
      <c r="F101" s="70" t="str">
        <f>IFERROR(Mérföldkövek[[#This Row],[Részleg 02]],"")</f>
        <v/>
      </c>
      <c r="G101" s="70" t="str">
        <f>IFERROR(Mérföldkövek[[#This Row],[Részleg 01]],"")</f>
        <v/>
      </c>
      <c r="H101" s="82" t="str">
        <f>IFERROR(Mérföldkövek[[#This Row],[Volumen]],"")</f>
        <v/>
      </c>
      <c r="I101" s="70" t="str">
        <f>IFERROR(Mérföldkövek[[#This Row],[Humánerő]],"")</f>
        <v/>
      </c>
      <c r="J101" s="80" t="str">
        <f>IFERROR(Mérföldkövek[[#This Row],[Egység idő]],"")</f>
        <v/>
      </c>
      <c r="K101" s="80">
        <f>IFERROR(Mérföldkövek[[#This Row],[Tervezett Munkaidő]],"")</f>
        <v>0</v>
      </c>
      <c r="L101" s="69" t="str" cm="1">
        <f t="array" aca="1" ref="L101" ca="1">IFERROR(IF(AND(INDIRECT("Mérföldkövek[@Kezdés]")&lt;=L$3,L$3&lt;=INDIRECT("Mérföldkövek[@Befejezés]"),NETWORKDAYS(L$3,L$3,0)), INDIRECT("Mérföldkövek[@[Humánerő]]"),0),"")</f>
        <v/>
      </c>
      <c r="M101" s="69" t="str" cm="1">
        <f t="array" aca="1" ref="M101" ca="1">IFERROR(IF(AND(INDIRECT("Mérföldkövek[@Kezdés]")&lt;=M$3,M$3&lt;=INDIRECT("Mérföldkövek[@Befejezés]"),NETWORKDAYS(M$3,M$3,0)), INDIRECT("Mérföldkövek[@[Humánerő]]"),0),"")</f>
        <v/>
      </c>
      <c r="N101" s="69" t="str" cm="1">
        <f t="array" aca="1" ref="N101" ca="1">IFERROR(IF(AND(INDIRECT("Mérföldkövek[@Kezdés]")&lt;=N$3,N$3&lt;=INDIRECT("Mérföldkövek[@Befejezés]"),NETWORKDAYS(N$3,N$3,0)), INDIRECT("Mérföldkövek[@[Humánerő]]"),0),"")</f>
        <v/>
      </c>
      <c r="O101" s="69" t="str" cm="1">
        <f t="array" aca="1" ref="O101" ca="1">IFERROR(IF(AND(INDIRECT("Mérföldkövek[@Kezdés]")&lt;=O$3,O$3&lt;=INDIRECT("Mérföldkövek[@Befejezés]"),NETWORKDAYS(O$3,O$3,0)), INDIRECT("Mérföldkövek[@[Humánerő]]"),0),"")</f>
        <v/>
      </c>
      <c r="P101" s="69" t="str" cm="1">
        <f t="array" aca="1" ref="P101" ca="1">IFERROR(IF(AND(INDIRECT("Mérföldkövek[@Kezdés]")&lt;=P$3,P$3&lt;=INDIRECT("Mérföldkövek[@Befejezés]"),NETWORKDAYS(P$3,P$3,0)), INDIRECT("Mérföldkövek[@[Humánerő]]"),0),"")</f>
        <v/>
      </c>
      <c r="Q101" s="69" t="str" cm="1">
        <f t="array" aca="1" ref="Q101" ca="1">IFERROR(IF(AND(INDIRECT("Mérföldkövek[@Kezdés]")&lt;=Q$3,Q$3&lt;=INDIRECT("Mérföldkövek[@Befejezés]"),NETWORKDAYS(Q$3,Q$3,0)), INDIRECT("Mérföldkövek[@[Humánerő]]"),0),"")</f>
        <v/>
      </c>
      <c r="R101" s="69" t="str" cm="1">
        <f t="array" aca="1" ref="R101" ca="1">IFERROR(IF(AND(INDIRECT("Mérföldkövek[@Kezdés]")&lt;=R$3,R$3&lt;=INDIRECT("Mérföldkövek[@Befejezés]"),NETWORKDAYS(R$3,R$3,0)), INDIRECT("Mérföldkövek[@[Humánerő]]"),0),"")</f>
        <v/>
      </c>
      <c r="S101" s="69" t="str" cm="1">
        <f t="array" aca="1" ref="S101" ca="1">IFERROR(IF(AND(INDIRECT("Mérföldkövek[@Kezdés]")&lt;=S$3,S$3&lt;=INDIRECT("Mérföldkövek[@Befejezés]"),NETWORKDAYS(S$3,S$3,0)), INDIRECT("Mérföldkövek[@[Humánerő]]"),0),"")</f>
        <v/>
      </c>
      <c r="T101" s="69" t="str" cm="1">
        <f t="array" aca="1" ref="T101" ca="1">IFERROR(IF(AND(INDIRECT("Mérföldkövek[@Kezdés]")&lt;=T$3,T$3&lt;=INDIRECT("Mérföldkövek[@Befejezés]"),NETWORKDAYS(T$3,T$3,0)), INDIRECT("Mérföldkövek[@[Humánerő]]"),0),"")</f>
        <v/>
      </c>
      <c r="U101" s="69" t="str" cm="1">
        <f t="array" aca="1" ref="U101" ca="1">IFERROR(IF(AND(INDIRECT("Mérföldkövek[@Kezdés]")&lt;=U$3,U$3&lt;=INDIRECT("Mérföldkövek[@Befejezés]"),NETWORKDAYS(U$3,U$3,0)), INDIRECT("Mérföldkövek[@[Humánerő]]"),0),"")</f>
        <v/>
      </c>
      <c r="V101" s="69" t="str" cm="1">
        <f t="array" aca="1" ref="V101" ca="1">IFERROR(IF(AND(INDIRECT("Mérföldkövek[@Kezdés]")&lt;=V$3,V$3&lt;=INDIRECT("Mérföldkövek[@Befejezés]"),NETWORKDAYS(V$3,V$3,0)), INDIRECT("Mérföldkövek[@[Humánerő]]"),0),"")</f>
        <v/>
      </c>
      <c r="W101" s="69" t="str" cm="1">
        <f t="array" aca="1" ref="W101" ca="1">IFERROR(IF(AND(INDIRECT("Mérföldkövek[@Kezdés]")&lt;=W$3,W$3&lt;=INDIRECT("Mérföldkövek[@Befejezés]"),NETWORKDAYS(W$3,W$3,0)), INDIRECT("Mérföldkövek[@[Humánerő]]"),0),"")</f>
        <v/>
      </c>
      <c r="X101" s="69" t="str" cm="1">
        <f t="array" aca="1" ref="X101" ca="1">IFERROR(IF(AND(INDIRECT("Mérföldkövek[@Kezdés]")&lt;=X$3,X$3&lt;=INDIRECT("Mérföldkövek[@Befejezés]"),NETWORKDAYS(X$3,X$3,0)), INDIRECT("Mérföldkövek[@[Humánerő]]"),0),"")</f>
        <v/>
      </c>
      <c r="Y101" s="69" t="str" cm="1">
        <f t="array" aca="1" ref="Y101" ca="1">IFERROR(IF(AND(INDIRECT("Mérföldkövek[@Kezdés]")&lt;=Y$3,Y$3&lt;=INDIRECT("Mérföldkövek[@Befejezés]"),NETWORKDAYS(Y$3,Y$3,0)), INDIRECT("Mérföldkövek[@[Humánerő]]"),0),"")</f>
        <v/>
      </c>
      <c r="Z101" s="69" t="str" cm="1">
        <f t="array" aca="1" ref="Z101" ca="1">IFERROR(IF(AND(INDIRECT("Mérföldkövek[@Kezdés]")&lt;=Z$3,Z$3&lt;=INDIRECT("Mérföldkövek[@Befejezés]"),NETWORKDAYS(Z$3,Z$3,0)), INDIRECT("Mérföldkövek[@[Humánerő]]"),0),"")</f>
        <v/>
      </c>
      <c r="AA101" s="69" t="str" cm="1">
        <f t="array" aca="1" ref="AA101" ca="1">IFERROR(IF(AND(INDIRECT("Mérföldkövek[@Kezdés]")&lt;=AA$3,AA$3&lt;=INDIRECT("Mérföldkövek[@Befejezés]"),NETWORKDAYS(AA$3,AA$3,0)), INDIRECT("Mérföldkövek[@[Humánerő]]"),0),"")</f>
        <v/>
      </c>
      <c r="AB101" s="69" t="str" cm="1">
        <f t="array" aca="1" ref="AB101" ca="1">IFERROR(IF(AND(INDIRECT("Mérföldkövek[@Kezdés]")&lt;=AB$3,AB$3&lt;=INDIRECT("Mérföldkövek[@Befejezés]"),NETWORKDAYS(AB$3,AB$3,0)), INDIRECT("Mérföldkövek[@[Humánerő]]"),0),"")</f>
        <v/>
      </c>
      <c r="AC101" s="69" t="str" cm="1">
        <f t="array" aca="1" ref="AC101" ca="1">IFERROR(IF(AND(INDIRECT("Mérföldkövek[@Kezdés]")&lt;=AC$3,AC$3&lt;=INDIRECT("Mérföldkövek[@Befejezés]"),NETWORKDAYS(AC$3,AC$3,0)), INDIRECT("Mérföldkövek[@[Humánerő]]"),0),"")</f>
        <v/>
      </c>
      <c r="AD101" s="69" t="str" cm="1">
        <f t="array" aca="1" ref="AD101" ca="1">IFERROR(IF(AND(INDIRECT("Mérföldkövek[@Kezdés]")&lt;=AD$3,AD$3&lt;=INDIRECT("Mérföldkövek[@Befejezés]"),NETWORKDAYS(AD$3,AD$3,0)), INDIRECT("Mérföldkövek[@[Humánerő]]"),0),"")</f>
        <v/>
      </c>
      <c r="AE101" s="69" t="str" cm="1">
        <f t="array" aca="1" ref="AE101" ca="1">IFERROR(IF(AND(INDIRECT("Mérföldkövek[@Kezdés]")&lt;=AE$3,AE$3&lt;=INDIRECT("Mérföldkövek[@Befejezés]"),NETWORKDAYS(AE$3,AE$3,0)), INDIRECT("Mérföldkövek[@[Humánerő]]"),0),"")</f>
        <v/>
      </c>
      <c r="AF101" s="69" t="str" cm="1">
        <f t="array" aca="1" ref="AF101" ca="1">IFERROR(IF(AND(INDIRECT("Mérföldkövek[@Kezdés]")&lt;=AF$3,AF$3&lt;=INDIRECT("Mérföldkövek[@Befejezés]"),NETWORKDAYS(AF$3,AF$3,0)), INDIRECT("Mérföldkövek[@[Humánerő]]"),0),"")</f>
        <v/>
      </c>
      <c r="AG101" s="69" t="str" cm="1">
        <f t="array" aca="1" ref="AG101" ca="1">IFERROR(IF(AND(INDIRECT("Mérföldkövek[@Kezdés]")&lt;=AG$3,AG$3&lt;=INDIRECT("Mérföldkövek[@Befejezés]"),NETWORKDAYS(AG$3,AG$3,0)), INDIRECT("Mérföldkövek[@[Humánerő]]"),0),"")</f>
        <v/>
      </c>
      <c r="AH101" s="69" t="str" cm="1">
        <f t="array" aca="1" ref="AH101" ca="1">IFERROR(IF(AND(INDIRECT("Mérföldkövek[@Kezdés]")&lt;=AH$3,AH$3&lt;=INDIRECT("Mérföldkövek[@Befejezés]"),NETWORKDAYS(AH$3,AH$3,0)), INDIRECT("Mérföldkövek[@[Humánerő]]"),0),"")</f>
        <v/>
      </c>
      <c r="AI101" s="69" t="str" cm="1">
        <f t="array" aca="1" ref="AI101" ca="1">IFERROR(IF(AND(INDIRECT("Mérföldkövek[@Kezdés]")&lt;=AI$3,AI$3&lt;=INDIRECT("Mérföldkövek[@Befejezés]"),NETWORKDAYS(AI$3,AI$3,0)), INDIRECT("Mérföldkövek[@[Humánerő]]"),0),"")</f>
        <v/>
      </c>
      <c r="AJ101" s="69" t="str" cm="1">
        <f t="array" aca="1" ref="AJ101" ca="1">IFERROR(IF(AND(INDIRECT("Mérföldkövek[@Kezdés]")&lt;=AJ$3,AJ$3&lt;=INDIRECT("Mérföldkövek[@Befejezés]"),NETWORKDAYS(AJ$3,AJ$3,0)), INDIRECT("Mérföldkövek[@[Humánerő]]"),0),"")</f>
        <v/>
      </c>
      <c r="AK101" s="69" t="str" cm="1">
        <f t="array" aca="1" ref="AK101" ca="1">IFERROR(IF(AND(INDIRECT("Mérföldkövek[@Kezdés]")&lt;=AK$3,AK$3&lt;=INDIRECT("Mérföldkövek[@Befejezés]"),NETWORKDAYS(AK$3,AK$3,0)), INDIRECT("Mérföldkövek[@[Humánerő]]"),0),"")</f>
        <v/>
      </c>
      <c r="AL101" s="69" t="str" cm="1">
        <f t="array" aca="1" ref="AL101" ca="1">IFERROR(IF(AND(INDIRECT("Mérföldkövek[@Kezdés]")&lt;=AL$3,AL$3&lt;=INDIRECT("Mérföldkövek[@Befejezés]"),NETWORKDAYS(AL$3,AL$3,0)), INDIRECT("Mérföldkövek[@[Humánerő]]"),0),"")</f>
        <v/>
      </c>
      <c r="AM101" s="69" t="str" cm="1">
        <f t="array" aca="1" ref="AM101" ca="1">IFERROR(IF(AND(INDIRECT("Mérföldkövek[@Kezdés]")&lt;=AM$3,AM$3&lt;=INDIRECT("Mérföldkövek[@Befejezés]"),NETWORKDAYS(AM$3,AM$3,0)), INDIRECT("Mérföldkövek[@[Humánerő]]"),0),"")</f>
        <v/>
      </c>
      <c r="AN101" s="69" t="str" cm="1">
        <f t="array" aca="1" ref="AN101" ca="1">IFERROR(IF(AND(INDIRECT("Mérföldkövek[@Kezdés]")&lt;=AN$3,AN$3&lt;=INDIRECT("Mérföldkövek[@Befejezés]"),NETWORKDAYS(AN$3,AN$3,0)), INDIRECT("Mérföldkövek[@[Humánerő]]"),0),"")</f>
        <v/>
      </c>
      <c r="AO101" s="69" t="str" cm="1">
        <f t="array" aca="1" ref="AO101" ca="1">IFERROR(IF(AND(INDIRECT("Mérföldkövek[@Kezdés]")&lt;=AO$3,AO$3&lt;=INDIRECT("Mérföldkövek[@Befejezés]"),NETWORKDAYS(AO$3,AO$3,0)), INDIRECT("Mérföldkövek[@[Humánerő]]"),0),"")</f>
        <v/>
      </c>
      <c r="AP101" s="69" t="str" cm="1">
        <f t="array" aca="1" ref="AP101" ca="1">IFERROR(IF(AND(INDIRECT("Mérföldkövek[@Kezdés]")&lt;=AP$3,AP$3&lt;=INDIRECT("Mérföldkövek[@Befejezés]"),NETWORKDAYS(AP$3,AP$3,0)), INDIRECT("Mérföldkövek[@[Humánerő]]"),0),"")</f>
        <v/>
      </c>
      <c r="AQ101" s="69" t="str" cm="1">
        <f t="array" aca="1" ref="AQ101" ca="1">IFERROR(IF(AND(INDIRECT("Mérföldkövek[@Kezdés]")&lt;=AQ$3,AQ$3&lt;=INDIRECT("Mérföldkövek[@Befejezés]"),NETWORKDAYS(AQ$3,AQ$3,0)), INDIRECT("Mérföldkövek[@[Humánerő]]"),0),"")</f>
        <v/>
      </c>
      <c r="AR101" s="69" t="str" cm="1">
        <f t="array" aca="1" ref="AR101" ca="1">IFERROR(IF(AND(INDIRECT("Mérföldkövek[@Kezdés]")&lt;=AR$3,AR$3&lt;=INDIRECT("Mérföldkövek[@Befejezés]"),NETWORKDAYS(AR$3,AR$3,0)), INDIRECT("Mérföldkövek[@[Humánerő]]"),0),"")</f>
        <v/>
      </c>
      <c r="AS101" s="69" t="str" cm="1">
        <f t="array" aca="1" ref="AS101" ca="1">IFERROR(IF(AND(INDIRECT("Mérföldkövek[@Kezdés]")&lt;=AS$3,AS$3&lt;=INDIRECT("Mérföldkövek[@Befejezés]"),NETWORKDAYS(AS$3,AS$3,0)), INDIRECT("Mérföldkövek[@[Humánerő]]"),0),"")</f>
        <v/>
      </c>
      <c r="AT101" s="69" t="str" cm="1">
        <f t="array" aca="1" ref="AT101" ca="1">IFERROR(IF(AND(INDIRECT("Mérföldkövek[@Kezdés]")&lt;=AT$3,AT$3&lt;=INDIRECT("Mérföldkövek[@Befejezés]"),NETWORKDAYS(AT$3,AT$3,0)), INDIRECT("Mérföldkövek[@[Humánerő]]"),0),"")</f>
        <v/>
      </c>
      <c r="AU101" s="69" t="str" cm="1">
        <f t="array" aca="1" ref="AU101" ca="1">IFERROR(IF(AND(INDIRECT("Mérföldkövek[@Kezdés]")&lt;=AU$3,AU$3&lt;=INDIRECT("Mérföldkövek[@Befejezés]"),NETWORKDAYS(AU$3,AU$3,0)), INDIRECT("Mérföldkövek[@[Humánerő]]"),0),"")</f>
        <v/>
      </c>
      <c r="AV101" s="69" t="str" cm="1">
        <f t="array" aca="1" ref="AV101" ca="1">IFERROR(IF(AND(INDIRECT("Mérföldkövek[@Kezdés]")&lt;=AV$3,AV$3&lt;=INDIRECT("Mérföldkövek[@Befejezés]"),NETWORKDAYS(AV$3,AV$3,0)), INDIRECT("Mérföldkövek[@[Humánerő]]"),0),"")</f>
        <v/>
      </c>
      <c r="AW101" s="69" t="str" cm="1">
        <f t="array" aca="1" ref="AW101" ca="1">IFERROR(IF(AND(INDIRECT("Mérföldkövek[@Kezdés]")&lt;=AW$3,AW$3&lt;=INDIRECT("Mérföldkövek[@Befejezés]"),NETWORKDAYS(AW$3,AW$3,0)), INDIRECT("Mérföldkövek[@[Humánerő]]"),0),"")</f>
        <v/>
      </c>
      <c r="AX101" s="69" t="str" cm="1">
        <f t="array" aca="1" ref="AX101" ca="1">IFERROR(IF(AND(INDIRECT("Mérföldkövek[@Kezdés]")&lt;=AX$3,AX$3&lt;=INDIRECT("Mérföldkövek[@Befejezés]"),NETWORKDAYS(AX$3,AX$3,0)), INDIRECT("Mérföldkövek[@[Humánerő]]"),0),"")</f>
        <v/>
      </c>
      <c r="AY101" s="69" t="str" cm="1">
        <f t="array" aca="1" ref="AY101" ca="1">IFERROR(IF(AND(INDIRECT("Mérföldkövek[@Kezdés]")&lt;=AY$3,AY$3&lt;=INDIRECT("Mérföldkövek[@Befejezés]"),NETWORKDAYS(AY$3,AY$3,0)), INDIRECT("Mérföldkövek[@[Humánerő]]"),0),"")</f>
        <v/>
      </c>
      <c r="AZ101" s="69" t="str" cm="1">
        <f t="array" aca="1" ref="AZ101" ca="1">IFERROR(IF(AND(INDIRECT("Mérföldkövek[@Kezdés]")&lt;=AZ$3,AZ$3&lt;=INDIRECT("Mérföldkövek[@Befejezés]"),NETWORKDAYS(AZ$3,AZ$3,0)), INDIRECT("Mérföldkövek[@[Humánerő]]"),0),"")</f>
        <v/>
      </c>
      <c r="BA101" s="69" t="str" cm="1">
        <f t="array" aca="1" ref="BA101" ca="1">IFERROR(IF(AND(INDIRECT("Mérföldkövek[@Kezdés]")&lt;=BA$3,BA$3&lt;=INDIRECT("Mérföldkövek[@Befejezés]"),NETWORKDAYS(BA$3,BA$3,0)), INDIRECT("Mérföldkövek[@[Humánerő]]"),0),"")</f>
        <v/>
      </c>
    </row>
    <row r="102" spans="1:53" x14ac:dyDescent="0.3">
      <c r="A102" s="78" t="str">
        <f>IFERROR(Mérföldkövek[[#This Row],[Feladat ID]],"")</f>
        <v>-</v>
      </c>
      <c r="B102" s="70" t="str">
        <f>IFERROR(Mérföldkövek[[#This Row],[Feladat leírás]],"")</f>
        <v/>
      </c>
      <c r="C102" s="71" t="str">
        <f ca="1">IFERROR(Mérföldkövek[[#This Row],[Kezdés]],"")</f>
        <v/>
      </c>
      <c r="D102" s="71" t="str">
        <f ca="1">IFERROR(Mérföldkövek[[#This Row],[Befejezés]],"")</f>
        <v/>
      </c>
      <c r="E102" s="70" t="str">
        <f>IFERROR(Mérföldkövek[[#This Row],[Kockázat]],"")</f>
        <v/>
      </c>
      <c r="F102" s="70" t="str">
        <f>IFERROR(Mérföldkövek[[#This Row],[Részleg 02]],"")</f>
        <v/>
      </c>
      <c r="G102" s="70" t="str">
        <f>IFERROR(Mérföldkövek[[#This Row],[Részleg 01]],"")</f>
        <v/>
      </c>
      <c r="H102" s="82" t="str">
        <f>IFERROR(Mérföldkövek[[#This Row],[Volumen]],"")</f>
        <v/>
      </c>
      <c r="I102" s="70" t="str">
        <f>IFERROR(Mérföldkövek[[#This Row],[Humánerő]],"")</f>
        <v/>
      </c>
      <c r="J102" s="80" t="str">
        <f>IFERROR(Mérföldkövek[[#This Row],[Egység idő]],"")</f>
        <v/>
      </c>
      <c r="K102" s="80">
        <f>IFERROR(Mérföldkövek[[#This Row],[Tervezett Munkaidő]],"")</f>
        <v>0</v>
      </c>
      <c r="L102" s="69" t="str" cm="1">
        <f t="array" aca="1" ref="L102" ca="1">IFERROR(IF(AND(INDIRECT("Mérföldkövek[@Kezdés]")&lt;=L$3,L$3&lt;=INDIRECT("Mérföldkövek[@Befejezés]"),NETWORKDAYS(L$3,L$3,0)), INDIRECT("Mérföldkövek[@[Humánerő]]"),0),"")</f>
        <v/>
      </c>
      <c r="M102" s="69" t="str" cm="1">
        <f t="array" aca="1" ref="M102" ca="1">IFERROR(IF(AND(INDIRECT("Mérföldkövek[@Kezdés]")&lt;=M$3,M$3&lt;=INDIRECT("Mérföldkövek[@Befejezés]"),NETWORKDAYS(M$3,M$3,0)), INDIRECT("Mérföldkövek[@[Humánerő]]"),0),"")</f>
        <v/>
      </c>
      <c r="N102" s="69" t="str" cm="1">
        <f t="array" aca="1" ref="N102" ca="1">IFERROR(IF(AND(INDIRECT("Mérföldkövek[@Kezdés]")&lt;=N$3,N$3&lt;=INDIRECT("Mérföldkövek[@Befejezés]"),NETWORKDAYS(N$3,N$3,0)), INDIRECT("Mérföldkövek[@[Humánerő]]"),0),"")</f>
        <v/>
      </c>
      <c r="O102" s="69" t="str" cm="1">
        <f t="array" aca="1" ref="O102" ca="1">IFERROR(IF(AND(INDIRECT("Mérföldkövek[@Kezdés]")&lt;=O$3,O$3&lt;=INDIRECT("Mérföldkövek[@Befejezés]"),NETWORKDAYS(O$3,O$3,0)), INDIRECT("Mérföldkövek[@[Humánerő]]"),0),"")</f>
        <v/>
      </c>
      <c r="P102" s="69" t="str" cm="1">
        <f t="array" aca="1" ref="P102" ca="1">IFERROR(IF(AND(INDIRECT("Mérföldkövek[@Kezdés]")&lt;=P$3,P$3&lt;=INDIRECT("Mérföldkövek[@Befejezés]"),NETWORKDAYS(P$3,P$3,0)), INDIRECT("Mérföldkövek[@[Humánerő]]"),0),"")</f>
        <v/>
      </c>
      <c r="Q102" s="69" t="str" cm="1">
        <f t="array" aca="1" ref="Q102" ca="1">IFERROR(IF(AND(INDIRECT("Mérföldkövek[@Kezdés]")&lt;=Q$3,Q$3&lt;=INDIRECT("Mérföldkövek[@Befejezés]"),NETWORKDAYS(Q$3,Q$3,0)), INDIRECT("Mérföldkövek[@[Humánerő]]"),0),"")</f>
        <v/>
      </c>
      <c r="R102" s="69" t="str" cm="1">
        <f t="array" aca="1" ref="R102" ca="1">IFERROR(IF(AND(INDIRECT("Mérföldkövek[@Kezdés]")&lt;=R$3,R$3&lt;=INDIRECT("Mérföldkövek[@Befejezés]"),NETWORKDAYS(R$3,R$3,0)), INDIRECT("Mérföldkövek[@[Humánerő]]"),0),"")</f>
        <v/>
      </c>
      <c r="S102" s="69" t="str" cm="1">
        <f t="array" aca="1" ref="S102" ca="1">IFERROR(IF(AND(INDIRECT("Mérföldkövek[@Kezdés]")&lt;=S$3,S$3&lt;=INDIRECT("Mérföldkövek[@Befejezés]"),NETWORKDAYS(S$3,S$3,0)), INDIRECT("Mérföldkövek[@[Humánerő]]"),0),"")</f>
        <v/>
      </c>
      <c r="T102" s="69" t="str" cm="1">
        <f t="array" aca="1" ref="T102" ca="1">IFERROR(IF(AND(INDIRECT("Mérföldkövek[@Kezdés]")&lt;=T$3,T$3&lt;=INDIRECT("Mérföldkövek[@Befejezés]"),NETWORKDAYS(T$3,T$3,0)), INDIRECT("Mérföldkövek[@[Humánerő]]"),0),"")</f>
        <v/>
      </c>
      <c r="U102" s="69" t="str" cm="1">
        <f t="array" aca="1" ref="U102" ca="1">IFERROR(IF(AND(INDIRECT("Mérföldkövek[@Kezdés]")&lt;=U$3,U$3&lt;=INDIRECT("Mérföldkövek[@Befejezés]"),NETWORKDAYS(U$3,U$3,0)), INDIRECT("Mérföldkövek[@[Humánerő]]"),0),"")</f>
        <v/>
      </c>
      <c r="V102" s="69" t="str" cm="1">
        <f t="array" aca="1" ref="V102" ca="1">IFERROR(IF(AND(INDIRECT("Mérföldkövek[@Kezdés]")&lt;=V$3,V$3&lt;=INDIRECT("Mérföldkövek[@Befejezés]"),NETWORKDAYS(V$3,V$3,0)), INDIRECT("Mérföldkövek[@[Humánerő]]"),0),"")</f>
        <v/>
      </c>
      <c r="W102" s="69" t="str" cm="1">
        <f t="array" aca="1" ref="W102" ca="1">IFERROR(IF(AND(INDIRECT("Mérföldkövek[@Kezdés]")&lt;=W$3,W$3&lt;=INDIRECT("Mérföldkövek[@Befejezés]"),NETWORKDAYS(W$3,W$3,0)), INDIRECT("Mérföldkövek[@[Humánerő]]"),0),"")</f>
        <v/>
      </c>
      <c r="X102" s="69" t="str" cm="1">
        <f t="array" aca="1" ref="X102" ca="1">IFERROR(IF(AND(INDIRECT("Mérföldkövek[@Kezdés]")&lt;=X$3,X$3&lt;=INDIRECT("Mérföldkövek[@Befejezés]"),NETWORKDAYS(X$3,X$3,0)), INDIRECT("Mérföldkövek[@[Humánerő]]"),0),"")</f>
        <v/>
      </c>
      <c r="Y102" s="69" t="str" cm="1">
        <f t="array" aca="1" ref="Y102" ca="1">IFERROR(IF(AND(INDIRECT("Mérföldkövek[@Kezdés]")&lt;=Y$3,Y$3&lt;=INDIRECT("Mérföldkövek[@Befejezés]"),NETWORKDAYS(Y$3,Y$3,0)), INDIRECT("Mérföldkövek[@[Humánerő]]"),0),"")</f>
        <v/>
      </c>
      <c r="Z102" s="69" t="str" cm="1">
        <f t="array" aca="1" ref="Z102" ca="1">IFERROR(IF(AND(INDIRECT("Mérföldkövek[@Kezdés]")&lt;=Z$3,Z$3&lt;=INDIRECT("Mérföldkövek[@Befejezés]"),NETWORKDAYS(Z$3,Z$3,0)), INDIRECT("Mérföldkövek[@[Humánerő]]"),0),"")</f>
        <v/>
      </c>
      <c r="AA102" s="69" t="str" cm="1">
        <f t="array" aca="1" ref="AA102" ca="1">IFERROR(IF(AND(INDIRECT("Mérföldkövek[@Kezdés]")&lt;=AA$3,AA$3&lt;=INDIRECT("Mérföldkövek[@Befejezés]"),NETWORKDAYS(AA$3,AA$3,0)), INDIRECT("Mérföldkövek[@[Humánerő]]"),0),"")</f>
        <v/>
      </c>
      <c r="AB102" s="69" t="str" cm="1">
        <f t="array" aca="1" ref="AB102" ca="1">IFERROR(IF(AND(INDIRECT("Mérföldkövek[@Kezdés]")&lt;=AB$3,AB$3&lt;=INDIRECT("Mérföldkövek[@Befejezés]"),NETWORKDAYS(AB$3,AB$3,0)), INDIRECT("Mérföldkövek[@[Humánerő]]"),0),"")</f>
        <v/>
      </c>
      <c r="AC102" s="69" t="str" cm="1">
        <f t="array" aca="1" ref="AC102" ca="1">IFERROR(IF(AND(INDIRECT("Mérföldkövek[@Kezdés]")&lt;=AC$3,AC$3&lt;=INDIRECT("Mérföldkövek[@Befejezés]"),NETWORKDAYS(AC$3,AC$3,0)), INDIRECT("Mérföldkövek[@[Humánerő]]"),0),"")</f>
        <v/>
      </c>
      <c r="AD102" s="69" t="str" cm="1">
        <f t="array" aca="1" ref="AD102" ca="1">IFERROR(IF(AND(INDIRECT("Mérföldkövek[@Kezdés]")&lt;=AD$3,AD$3&lt;=INDIRECT("Mérföldkövek[@Befejezés]"),NETWORKDAYS(AD$3,AD$3,0)), INDIRECT("Mérföldkövek[@[Humánerő]]"),0),"")</f>
        <v/>
      </c>
      <c r="AE102" s="69" t="str" cm="1">
        <f t="array" aca="1" ref="AE102" ca="1">IFERROR(IF(AND(INDIRECT("Mérföldkövek[@Kezdés]")&lt;=AE$3,AE$3&lt;=INDIRECT("Mérföldkövek[@Befejezés]"),NETWORKDAYS(AE$3,AE$3,0)), INDIRECT("Mérföldkövek[@[Humánerő]]"),0),"")</f>
        <v/>
      </c>
      <c r="AF102" s="69" t="str" cm="1">
        <f t="array" aca="1" ref="AF102" ca="1">IFERROR(IF(AND(INDIRECT("Mérföldkövek[@Kezdés]")&lt;=AF$3,AF$3&lt;=INDIRECT("Mérföldkövek[@Befejezés]"),NETWORKDAYS(AF$3,AF$3,0)), INDIRECT("Mérföldkövek[@[Humánerő]]"),0),"")</f>
        <v/>
      </c>
      <c r="AG102" s="69" t="str" cm="1">
        <f t="array" aca="1" ref="AG102" ca="1">IFERROR(IF(AND(INDIRECT("Mérföldkövek[@Kezdés]")&lt;=AG$3,AG$3&lt;=INDIRECT("Mérföldkövek[@Befejezés]"),NETWORKDAYS(AG$3,AG$3,0)), INDIRECT("Mérföldkövek[@[Humánerő]]"),0),"")</f>
        <v/>
      </c>
      <c r="AH102" s="69" t="str" cm="1">
        <f t="array" aca="1" ref="AH102" ca="1">IFERROR(IF(AND(INDIRECT("Mérföldkövek[@Kezdés]")&lt;=AH$3,AH$3&lt;=INDIRECT("Mérföldkövek[@Befejezés]"),NETWORKDAYS(AH$3,AH$3,0)), INDIRECT("Mérföldkövek[@[Humánerő]]"),0),"")</f>
        <v/>
      </c>
      <c r="AI102" s="69" t="str" cm="1">
        <f t="array" aca="1" ref="AI102" ca="1">IFERROR(IF(AND(INDIRECT("Mérföldkövek[@Kezdés]")&lt;=AI$3,AI$3&lt;=INDIRECT("Mérföldkövek[@Befejezés]"),NETWORKDAYS(AI$3,AI$3,0)), INDIRECT("Mérföldkövek[@[Humánerő]]"),0),"")</f>
        <v/>
      </c>
      <c r="AJ102" s="69" t="str" cm="1">
        <f t="array" aca="1" ref="AJ102" ca="1">IFERROR(IF(AND(INDIRECT("Mérföldkövek[@Kezdés]")&lt;=AJ$3,AJ$3&lt;=INDIRECT("Mérföldkövek[@Befejezés]"),NETWORKDAYS(AJ$3,AJ$3,0)), INDIRECT("Mérföldkövek[@[Humánerő]]"),0),"")</f>
        <v/>
      </c>
      <c r="AK102" s="69" t="str" cm="1">
        <f t="array" aca="1" ref="AK102" ca="1">IFERROR(IF(AND(INDIRECT("Mérföldkövek[@Kezdés]")&lt;=AK$3,AK$3&lt;=INDIRECT("Mérföldkövek[@Befejezés]"),NETWORKDAYS(AK$3,AK$3,0)), INDIRECT("Mérföldkövek[@[Humánerő]]"),0),"")</f>
        <v/>
      </c>
      <c r="AL102" s="69" t="str" cm="1">
        <f t="array" aca="1" ref="AL102" ca="1">IFERROR(IF(AND(INDIRECT("Mérföldkövek[@Kezdés]")&lt;=AL$3,AL$3&lt;=INDIRECT("Mérföldkövek[@Befejezés]"),NETWORKDAYS(AL$3,AL$3,0)), INDIRECT("Mérföldkövek[@[Humánerő]]"),0),"")</f>
        <v/>
      </c>
      <c r="AM102" s="69" t="str" cm="1">
        <f t="array" aca="1" ref="AM102" ca="1">IFERROR(IF(AND(INDIRECT("Mérföldkövek[@Kezdés]")&lt;=AM$3,AM$3&lt;=INDIRECT("Mérföldkövek[@Befejezés]"),NETWORKDAYS(AM$3,AM$3,0)), INDIRECT("Mérföldkövek[@[Humánerő]]"),0),"")</f>
        <v/>
      </c>
      <c r="AN102" s="69" t="str" cm="1">
        <f t="array" aca="1" ref="AN102" ca="1">IFERROR(IF(AND(INDIRECT("Mérföldkövek[@Kezdés]")&lt;=AN$3,AN$3&lt;=INDIRECT("Mérföldkövek[@Befejezés]"),NETWORKDAYS(AN$3,AN$3,0)), INDIRECT("Mérföldkövek[@[Humánerő]]"),0),"")</f>
        <v/>
      </c>
      <c r="AO102" s="69" t="str" cm="1">
        <f t="array" aca="1" ref="AO102" ca="1">IFERROR(IF(AND(INDIRECT("Mérföldkövek[@Kezdés]")&lt;=AO$3,AO$3&lt;=INDIRECT("Mérföldkövek[@Befejezés]"),NETWORKDAYS(AO$3,AO$3,0)), INDIRECT("Mérföldkövek[@[Humánerő]]"),0),"")</f>
        <v/>
      </c>
      <c r="AP102" s="69" t="str" cm="1">
        <f t="array" aca="1" ref="AP102" ca="1">IFERROR(IF(AND(INDIRECT("Mérföldkövek[@Kezdés]")&lt;=AP$3,AP$3&lt;=INDIRECT("Mérföldkövek[@Befejezés]"),NETWORKDAYS(AP$3,AP$3,0)), INDIRECT("Mérföldkövek[@[Humánerő]]"),0),"")</f>
        <v/>
      </c>
      <c r="AQ102" s="69" t="str" cm="1">
        <f t="array" aca="1" ref="AQ102" ca="1">IFERROR(IF(AND(INDIRECT("Mérföldkövek[@Kezdés]")&lt;=AQ$3,AQ$3&lt;=INDIRECT("Mérföldkövek[@Befejezés]"),NETWORKDAYS(AQ$3,AQ$3,0)), INDIRECT("Mérföldkövek[@[Humánerő]]"),0),"")</f>
        <v/>
      </c>
      <c r="AR102" s="69" t="str" cm="1">
        <f t="array" aca="1" ref="AR102" ca="1">IFERROR(IF(AND(INDIRECT("Mérföldkövek[@Kezdés]")&lt;=AR$3,AR$3&lt;=INDIRECT("Mérföldkövek[@Befejezés]"),NETWORKDAYS(AR$3,AR$3,0)), INDIRECT("Mérföldkövek[@[Humánerő]]"),0),"")</f>
        <v/>
      </c>
      <c r="AS102" s="69" t="str" cm="1">
        <f t="array" aca="1" ref="AS102" ca="1">IFERROR(IF(AND(INDIRECT("Mérföldkövek[@Kezdés]")&lt;=AS$3,AS$3&lt;=INDIRECT("Mérföldkövek[@Befejezés]"),NETWORKDAYS(AS$3,AS$3,0)), INDIRECT("Mérföldkövek[@[Humánerő]]"),0),"")</f>
        <v/>
      </c>
      <c r="AT102" s="69" t="str" cm="1">
        <f t="array" aca="1" ref="AT102" ca="1">IFERROR(IF(AND(INDIRECT("Mérföldkövek[@Kezdés]")&lt;=AT$3,AT$3&lt;=INDIRECT("Mérföldkövek[@Befejezés]"),NETWORKDAYS(AT$3,AT$3,0)), INDIRECT("Mérföldkövek[@[Humánerő]]"),0),"")</f>
        <v/>
      </c>
      <c r="AU102" s="69" t="str" cm="1">
        <f t="array" aca="1" ref="AU102" ca="1">IFERROR(IF(AND(INDIRECT("Mérföldkövek[@Kezdés]")&lt;=AU$3,AU$3&lt;=INDIRECT("Mérföldkövek[@Befejezés]"),NETWORKDAYS(AU$3,AU$3,0)), INDIRECT("Mérföldkövek[@[Humánerő]]"),0),"")</f>
        <v/>
      </c>
      <c r="AV102" s="69" t="str" cm="1">
        <f t="array" aca="1" ref="AV102" ca="1">IFERROR(IF(AND(INDIRECT("Mérföldkövek[@Kezdés]")&lt;=AV$3,AV$3&lt;=INDIRECT("Mérföldkövek[@Befejezés]"),NETWORKDAYS(AV$3,AV$3,0)), INDIRECT("Mérföldkövek[@[Humánerő]]"),0),"")</f>
        <v/>
      </c>
      <c r="AW102" s="69" t="str" cm="1">
        <f t="array" aca="1" ref="AW102" ca="1">IFERROR(IF(AND(INDIRECT("Mérföldkövek[@Kezdés]")&lt;=AW$3,AW$3&lt;=INDIRECT("Mérföldkövek[@Befejezés]"),NETWORKDAYS(AW$3,AW$3,0)), INDIRECT("Mérföldkövek[@[Humánerő]]"),0),"")</f>
        <v/>
      </c>
      <c r="AX102" s="69" t="str" cm="1">
        <f t="array" aca="1" ref="AX102" ca="1">IFERROR(IF(AND(INDIRECT("Mérföldkövek[@Kezdés]")&lt;=AX$3,AX$3&lt;=INDIRECT("Mérföldkövek[@Befejezés]"),NETWORKDAYS(AX$3,AX$3,0)), INDIRECT("Mérföldkövek[@[Humánerő]]"),0),"")</f>
        <v/>
      </c>
      <c r="AY102" s="69" t="str" cm="1">
        <f t="array" aca="1" ref="AY102" ca="1">IFERROR(IF(AND(INDIRECT("Mérföldkövek[@Kezdés]")&lt;=AY$3,AY$3&lt;=INDIRECT("Mérföldkövek[@Befejezés]"),NETWORKDAYS(AY$3,AY$3,0)), INDIRECT("Mérföldkövek[@[Humánerő]]"),0),"")</f>
        <v/>
      </c>
      <c r="AZ102" s="69" t="str" cm="1">
        <f t="array" aca="1" ref="AZ102" ca="1">IFERROR(IF(AND(INDIRECT("Mérföldkövek[@Kezdés]")&lt;=AZ$3,AZ$3&lt;=INDIRECT("Mérföldkövek[@Befejezés]"),NETWORKDAYS(AZ$3,AZ$3,0)), INDIRECT("Mérföldkövek[@[Humánerő]]"),0),"")</f>
        <v/>
      </c>
      <c r="BA102" s="69" t="str" cm="1">
        <f t="array" aca="1" ref="BA102" ca="1">IFERROR(IF(AND(INDIRECT("Mérföldkövek[@Kezdés]")&lt;=BA$3,BA$3&lt;=INDIRECT("Mérföldkövek[@Befejezés]"),NETWORKDAYS(BA$3,BA$3,0)), INDIRECT("Mérföldkövek[@[Humánerő]]"),0),"")</f>
        <v/>
      </c>
    </row>
    <row r="103" spans="1:53" x14ac:dyDescent="0.3">
      <c r="A103" s="78" t="str">
        <f>IFERROR(Mérföldkövek[[#This Row],[Feladat ID]],"")</f>
        <v>-</v>
      </c>
      <c r="B103" s="70" t="str">
        <f>IFERROR(Mérföldkövek[[#This Row],[Feladat leírás]],"")</f>
        <v/>
      </c>
      <c r="C103" s="71" t="str">
        <f ca="1">IFERROR(Mérföldkövek[[#This Row],[Kezdés]],"")</f>
        <v/>
      </c>
      <c r="D103" s="71" t="str">
        <f ca="1">IFERROR(Mérföldkövek[[#This Row],[Befejezés]],"")</f>
        <v/>
      </c>
      <c r="E103" s="70" t="str">
        <f>IFERROR(Mérföldkövek[[#This Row],[Kockázat]],"")</f>
        <v/>
      </c>
      <c r="F103" s="70" t="str">
        <f>IFERROR(Mérföldkövek[[#This Row],[Részleg 02]],"")</f>
        <v/>
      </c>
      <c r="G103" s="70" t="str">
        <f>IFERROR(Mérföldkövek[[#This Row],[Részleg 01]],"")</f>
        <v/>
      </c>
      <c r="H103" s="82" t="str">
        <f>IFERROR(Mérföldkövek[[#This Row],[Volumen]],"")</f>
        <v/>
      </c>
      <c r="I103" s="70" t="str">
        <f>IFERROR(Mérföldkövek[[#This Row],[Humánerő]],"")</f>
        <v/>
      </c>
      <c r="J103" s="80" t="str">
        <f>IFERROR(Mérföldkövek[[#This Row],[Egység idő]],"")</f>
        <v/>
      </c>
      <c r="K103" s="80">
        <f>IFERROR(Mérföldkövek[[#This Row],[Tervezett Munkaidő]],"")</f>
        <v>0</v>
      </c>
      <c r="L103" s="69" t="str" cm="1">
        <f t="array" aca="1" ref="L103" ca="1">IFERROR(IF(AND(INDIRECT("Mérföldkövek[@Kezdés]")&lt;=L$3,L$3&lt;=INDIRECT("Mérföldkövek[@Befejezés]"),NETWORKDAYS(L$3,L$3,0)), INDIRECT("Mérföldkövek[@[Humánerő]]"),0),"")</f>
        <v/>
      </c>
      <c r="M103" s="69" t="str" cm="1">
        <f t="array" aca="1" ref="M103" ca="1">IFERROR(IF(AND(INDIRECT("Mérföldkövek[@Kezdés]")&lt;=M$3,M$3&lt;=INDIRECT("Mérföldkövek[@Befejezés]"),NETWORKDAYS(M$3,M$3,0)), INDIRECT("Mérföldkövek[@[Humánerő]]"),0),"")</f>
        <v/>
      </c>
      <c r="N103" s="69" t="str" cm="1">
        <f t="array" aca="1" ref="N103" ca="1">IFERROR(IF(AND(INDIRECT("Mérföldkövek[@Kezdés]")&lt;=N$3,N$3&lt;=INDIRECT("Mérföldkövek[@Befejezés]"),NETWORKDAYS(N$3,N$3,0)), INDIRECT("Mérföldkövek[@[Humánerő]]"),0),"")</f>
        <v/>
      </c>
      <c r="O103" s="69" t="str" cm="1">
        <f t="array" aca="1" ref="O103" ca="1">IFERROR(IF(AND(INDIRECT("Mérföldkövek[@Kezdés]")&lt;=O$3,O$3&lt;=INDIRECT("Mérföldkövek[@Befejezés]"),NETWORKDAYS(O$3,O$3,0)), INDIRECT("Mérföldkövek[@[Humánerő]]"),0),"")</f>
        <v/>
      </c>
      <c r="P103" s="69" t="str" cm="1">
        <f t="array" aca="1" ref="P103" ca="1">IFERROR(IF(AND(INDIRECT("Mérföldkövek[@Kezdés]")&lt;=P$3,P$3&lt;=INDIRECT("Mérföldkövek[@Befejezés]"),NETWORKDAYS(P$3,P$3,0)), INDIRECT("Mérföldkövek[@[Humánerő]]"),0),"")</f>
        <v/>
      </c>
      <c r="Q103" s="69" t="str" cm="1">
        <f t="array" aca="1" ref="Q103" ca="1">IFERROR(IF(AND(INDIRECT("Mérföldkövek[@Kezdés]")&lt;=Q$3,Q$3&lt;=INDIRECT("Mérföldkövek[@Befejezés]"),NETWORKDAYS(Q$3,Q$3,0)), INDIRECT("Mérföldkövek[@[Humánerő]]"),0),"")</f>
        <v/>
      </c>
      <c r="R103" s="69" t="str" cm="1">
        <f t="array" aca="1" ref="R103" ca="1">IFERROR(IF(AND(INDIRECT("Mérföldkövek[@Kezdés]")&lt;=R$3,R$3&lt;=INDIRECT("Mérföldkövek[@Befejezés]"),NETWORKDAYS(R$3,R$3,0)), INDIRECT("Mérföldkövek[@[Humánerő]]"),0),"")</f>
        <v/>
      </c>
      <c r="S103" s="69" t="str" cm="1">
        <f t="array" aca="1" ref="S103" ca="1">IFERROR(IF(AND(INDIRECT("Mérföldkövek[@Kezdés]")&lt;=S$3,S$3&lt;=INDIRECT("Mérföldkövek[@Befejezés]"),NETWORKDAYS(S$3,S$3,0)), INDIRECT("Mérföldkövek[@[Humánerő]]"),0),"")</f>
        <v/>
      </c>
      <c r="T103" s="69" t="str" cm="1">
        <f t="array" aca="1" ref="T103" ca="1">IFERROR(IF(AND(INDIRECT("Mérföldkövek[@Kezdés]")&lt;=T$3,T$3&lt;=INDIRECT("Mérföldkövek[@Befejezés]"),NETWORKDAYS(T$3,T$3,0)), INDIRECT("Mérföldkövek[@[Humánerő]]"),0),"")</f>
        <v/>
      </c>
      <c r="U103" s="69" t="str" cm="1">
        <f t="array" aca="1" ref="U103" ca="1">IFERROR(IF(AND(INDIRECT("Mérföldkövek[@Kezdés]")&lt;=U$3,U$3&lt;=INDIRECT("Mérföldkövek[@Befejezés]"),NETWORKDAYS(U$3,U$3,0)), INDIRECT("Mérföldkövek[@[Humánerő]]"),0),"")</f>
        <v/>
      </c>
      <c r="V103" s="69" t="str" cm="1">
        <f t="array" aca="1" ref="V103" ca="1">IFERROR(IF(AND(INDIRECT("Mérföldkövek[@Kezdés]")&lt;=V$3,V$3&lt;=INDIRECT("Mérföldkövek[@Befejezés]"),NETWORKDAYS(V$3,V$3,0)), INDIRECT("Mérföldkövek[@[Humánerő]]"),0),"")</f>
        <v/>
      </c>
      <c r="W103" s="69" t="str" cm="1">
        <f t="array" aca="1" ref="W103" ca="1">IFERROR(IF(AND(INDIRECT("Mérföldkövek[@Kezdés]")&lt;=W$3,W$3&lt;=INDIRECT("Mérföldkövek[@Befejezés]"),NETWORKDAYS(W$3,W$3,0)), INDIRECT("Mérföldkövek[@[Humánerő]]"),0),"")</f>
        <v/>
      </c>
      <c r="X103" s="69" t="str" cm="1">
        <f t="array" aca="1" ref="X103" ca="1">IFERROR(IF(AND(INDIRECT("Mérföldkövek[@Kezdés]")&lt;=X$3,X$3&lt;=INDIRECT("Mérföldkövek[@Befejezés]"),NETWORKDAYS(X$3,X$3,0)), INDIRECT("Mérföldkövek[@[Humánerő]]"),0),"")</f>
        <v/>
      </c>
      <c r="Y103" s="69" t="str" cm="1">
        <f t="array" aca="1" ref="Y103" ca="1">IFERROR(IF(AND(INDIRECT("Mérföldkövek[@Kezdés]")&lt;=Y$3,Y$3&lt;=INDIRECT("Mérföldkövek[@Befejezés]"),NETWORKDAYS(Y$3,Y$3,0)), INDIRECT("Mérföldkövek[@[Humánerő]]"),0),"")</f>
        <v/>
      </c>
      <c r="Z103" s="69" t="str" cm="1">
        <f t="array" aca="1" ref="Z103" ca="1">IFERROR(IF(AND(INDIRECT("Mérföldkövek[@Kezdés]")&lt;=Z$3,Z$3&lt;=INDIRECT("Mérföldkövek[@Befejezés]"),NETWORKDAYS(Z$3,Z$3,0)), INDIRECT("Mérföldkövek[@[Humánerő]]"),0),"")</f>
        <v/>
      </c>
      <c r="AA103" s="69" t="str" cm="1">
        <f t="array" aca="1" ref="AA103" ca="1">IFERROR(IF(AND(INDIRECT("Mérföldkövek[@Kezdés]")&lt;=AA$3,AA$3&lt;=INDIRECT("Mérföldkövek[@Befejezés]"),NETWORKDAYS(AA$3,AA$3,0)), INDIRECT("Mérföldkövek[@[Humánerő]]"),0),"")</f>
        <v/>
      </c>
      <c r="AB103" s="69" t="str" cm="1">
        <f t="array" aca="1" ref="AB103" ca="1">IFERROR(IF(AND(INDIRECT("Mérföldkövek[@Kezdés]")&lt;=AB$3,AB$3&lt;=INDIRECT("Mérföldkövek[@Befejezés]"),NETWORKDAYS(AB$3,AB$3,0)), INDIRECT("Mérföldkövek[@[Humánerő]]"),0),"")</f>
        <v/>
      </c>
      <c r="AC103" s="69" t="str" cm="1">
        <f t="array" aca="1" ref="AC103" ca="1">IFERROR(IF(AND(INDIRECT("Mérföldkövek[@Kezdés]")&lt;=AC$3,AC$3&lt;=INDIRECT("Mérföldkövek[@Befejezés]"),NETWORKDAYS(AC$3,AC$3,0)), INDIRECT("Mérföldkövek[@[Humánerő]]"),0),"")</f>
        <v/>
      </c>
      <c r="AD103" s="69" t="str" cm="1">
        <f t="array" aca="1" ref="AD103" ca="1">IFERROR(IF(AND(INDIRECT("Mérföldkövek[@Kezdés]")&lt;=AD$3,AD$3&lt;=INDIRECT("Mérföldkövek[@Befejezés]"),NETWORKDAYS(AD$3,AD$3,0)), INDIRECT("Mérföldkövek[@[Humánerő]]"),0),"")</f>
        <v/>
      </c>
      <c r="AE103" s="69" t="str" cm="1">
        <f t="array" aca="1" ref="AE103" ca="1">IFERROR(IF(AND(INDIRECT("Mérföldkövek[@Kezdés]")&lt;=AE$3,AE$3&lt;=INDIRECT("Mérföldkövek[@Befejezés]"),NETWORKDAYS(AE$3,AE$3,0)), INDIRECT("Mérföldkövek[@[Humánerő]]"),0),"")</f>
        <v/>
      </c>
      <c r="AF103" s="69" t="str" cm="1">
        <f t="array" aca="1" ref="AF103" ca="1">IFERROR(IF(AND(INDIRECT("Mérföldkövek[@Kezdés]")&lt;=AF$3,AF$3&lt;=INDIRECT("Mérföldkövek[@Befejezés]"),NETWORKDAYS(AF$3,AF$3,0)), INDIRECT("Mérföldkövek[@[Humánerő]]"),0),"")</f>
        <v/>
      </c>
      <c r="AG103" s="69" t="str" cm="1">
        <f t="array" aca="1" ref="AG103" ca="1">IFERROR(IF(AND(INDIRECT("Mérföldkövek[@Kezdés]")&lt;=AG$3,AG$3&lt;=INDIRECT("Mérföldkövek[@Befejezés]"),NETWORKDAYS(AG$3,AG$3,0)), INDIRECT("Mérföldkövek[@[Humánerő]]"),0),"")</f>
        <v/>
      </c>
      <c r="AH103" s="69" t="str" cm="1">
        <f t="array" aca="1" ref="AH103" ca="1">IFERROR(IF(AND(INDIRECT("Mérföldkövek[@Kezdés]")&lt;=AH$3,AH$3&lt;=INDIRECT("Mérföldkövek[@Befejezés]"),NETWORKDAYS(AH$3,AH$3,0)), INDIRECT("Mérföldkövek[@[Humánerő]]"),0),"")</f>
        <v/>
      </c>
      <c r="AI103" s="69" t="str" cm="1">
        <f t="array" aca="1" ref="AI103" ca="1">IFERROR(IF(AND(INDIRECT("Mérföldkövek[@Kezdés]")&lt;=AI$3,AI$3&lt;=INDIRECT("Mérföldkövek[@Befejezés]"),NETWORKDAYS(AI$3,AI$3,0)), INDIRECT("Mérföldkövek[@[Humánerő]]"),0),"")</f>
        <v/>
      </c>
      <c r="AJ103" s="69" t="str" cm="1">
        <f t="array" aca="1" ref="AJ103" ca="1">IFERROR(IF(AND(INDIRECT("Mérföldkövek[@Kezdés]")&lt;=AJ$3,AJ$3&lt;=INDIRECT("Mérföldkövek[@Befejezés]"),NETWORKDAYS(AJ$3,AJ$3,0)), INDIRECT("Mérföldkövek[@[Humánerő]]"),0),"")</f>
        <v/>
      </c>
      <c r="AK103" s="69" t="str" cm="1">
        <f t="array" aca="1" ref="AK103" ca="1">IFERROR(IF(AND(INDIRECT("Mérföldkövek[@Kezdés]")&lt;=AK$3,AK$3&lt;=INDIRECT("Mérföldkövek[@Befejezés]"),NETWORKDAYS(AK$3,AK$3,0)), INDIRECT("Mérföldkövek[@[Humánerő]]"),0),"")</f>
        <v/>
      </c>
      <c r="AL103" s="69" t="str" cm="1">
        <f t="array" aca="1" ref="AL103" ca="1">IFERROR(IF(AND(INDIRECT("Mérföldkövek[@Kezdés]")&lt;=AL$3,AL$3&lt;=INDIRECT("Mérföldkövek[@Befejezés]"),NETWORKDAYS(AL$3,AL$3,0)), INDIRECT("Mérföldkövek[@[Humánerő]]"),0),"")</f>
        <v/>
      </c>
      <c r="AM103" s="69" t="str" cm="1">
        <f t="array" aca="1" ref="AM103" ca="1">IFERROR(IF(AND(INDIRECT("Mérföldkövek[@Kezdés]")&lt;=AM$3,AM$3&lt;=INDIRECT("Mérföldkövek[@Befejezés]"),NETWORKDAYS(AM$3,AM$3,0)), INDIRECT("Mérföldkövek[@[Humánerő]]"),0),"")</f>
        <v/>
      </c>
      <c r="AN103" s="69" t="str" cm="1">
        <f t="array" aca="1" ref="AN103" ca="1">IFERROR(IF(AND(INDIRECT("Mérföldkövek[@Kezdés]")&lt;=AN$3,AN$3&lt;=INDIRECT("Mérföldkövek[@Befejezés]"),NETWORKDAYS(AN$3,AN$3,0)), INDIRECT("Mérföldkövek[@[Humánerő]]"),0),"")</f>
        <v/>
      </c>
      <c r="AO103" s="69" t="str" cm="1">
        <f t="array" aca="1" ref="AO103" ca="1">IFERROR(IF(AND(INDIRECT("Mérföldkövek[@Kezdés]")&lt;=AO$3,AO$3&lt;=INDIRECT("Mérföldkövek[@Befejezés]"),NETWORKDAYS(AO$3,AO$3,0)), INDIRECT("Mérföldkövek[@[Humánerő]]"),0),"")</f>
        <v/>
      </c>
      <c r="AP103" s="69" t="str" cm="1">
        <f t="array" aca="1" ref="AP103" ca="1">IFERROR(IF(AND(INDIRECT("Mérföldkövek[@Kezdés]")&lt;=AP$3,AP$3&lt;=INDIRECT("Mérföldkövek[@Befejezés]"),NETWORKDAYS(AP$3,AP$3,0)), INDIRECT("Mérföldkövek[@[Humánerő]]"),0),"")</f>
        <v/>
      </c>
      <c r="AQ103" s="69" t="str" cm="1">
        <f t="array" aca="1" ref="AQ103" ca="1">IFERROR(IF(AND(INDIRECT("Mérföldkövek[@Kezdés]")&lt;=AQ$3,AQ$3&lt;=INDIRECT("Mérföldkövek[@Befejezés]"),NETWORKDAYS(AQ$3,AQ$3,0)), INDIRECT("Mérföldkövek[@[Humánerő]]"),0),"")</f>
        <v/>
      </c>
      <c r="AR103" s="69" t="str" cm="1">
        <f t="array" aca="1" ref="AR103" ca="1">IFERROR(IF(AND(INDIRECT("Mérföldkövek[@Kezdés]")&lt;=AR$3,AR$3&lt;=INDIRECT("Mérföldkövek[@Befejezés]"),NETWORKDAYS(AR$3,AR$3,0)), INDIRECT("Mérföldkövek[@[Humánerő]]"),0),"")</f>
        <v/>
      </c>
      <c r="AS103" s="69" t="str" cm="1">
        <f t="array" aca="1" ref="AS103" ca="1">IFERROR(IF(AND(INDIRECT("Mérföldkövek[@Kezdés]")&lt;=AS$3,AS$3&lt;=INDIRECT("Mérföldkövek[@Befejezés]"),NETWORKDAYS(AS$3,AS$3,0)), INDIRECT("Mérföldkövek[@[Humánerő]]"),0),"")</f>
        <v/>
      </c>
      <c r="AT103" s="69" t="str" cm="1">
        <f t="array" aca="1" ref="AT103" ca="1">IFERROR(IF(AND(INDIRECT("Mérföldkövek[@Kezdés]")&lt;=AT$3,AT$3&lt;=INDIRECT("Mérföldkövek[@Befejezés]"),NETWORKDAYS(AT$3,AT$3,0)), INDIRECT("Mérföldkövek[@[Humánerő]]"),0),"")</f>
        <v/>
      </c>
      <c r="AU103" s="69" t="str" cm="1">
        <f t="array" aca="1" ref="AU103" ca="1">IFERROR(IF(AND(INDIRECT("Mérföldkövek[@Kezdés]")&lt;=AU$3,AU$3&lt;=INDIRECT("Mérföldkövek[@Befejezés]"),NETWORKDAYS(AU$3,AU$3,0)), INDIRECT("Mérföldkövek[@[Humánerő]]"),0),"")</f>
        <v/>
      </c>
      <c r="AV103" s="69" t="str" cm="1">
        <f t="array" aca="1" ref="AV103" ca="1">IFERROR(IF(AND(INDIRECT("Mérföldkövek[@Kezdés]")&lt;=AV$3,AV$3&lt;=INDIRECT("Mérföldkövek[@Befejezés]"),NETWORKDAYS(AV$3,AV$3,0)), INDIRECT("Mérföldkövek[@[Humánerő]]"),0),"")</f>
        <v/>
      </c>
      <c r="AW103" s="69" t="str" cm="1">
        <f t="array" aca="1" ref="AW103" ca="1">IFERROR(IF(AND(INDIRECT("Mérföldkövek[@Kezdés]")&lt;=AW$3,AW$3&lt;=INDIRECT("Mérföldkövek[@Befejezés]"),NETWORKDAYS(AW$3,AW$3,0)), INDIRECT("Mérföldkövek[@[Humánerő]]"),0),"")</f>
        <v/>
      </c>
      <c r="AX103" s="69" t="str" cm="1">
        <f t="array" aca="1" ref="AX103" ca="1">IFERROR(IF(AND(INDIRECT("Mérföldkövek[@Kezdés]")&lt;=AX$3,AX$3&lt;=INDIRECT("Mérföldkövek[@Befejezés]"),NETWORKDAYS(AX$3,AX$3,0)), INDIRECT("Mérföldkövek[@[Humánerő]]"),0),"")</f>
        <v/>
      </c>
      <c r="AY103" s="69" t="str" cm="1">
        <f t="array" aca="1" ref="AY103" ca="1">IFERROR(IF(AND(INDIRECT("Mérföldkövek[@Kezdés]")&lt;=AY$3,AY$3&lt;=INDIRECT("Mérföldkövek[@Befejezés]"),NETWORKDAYS(AY$3,AY$3,0)), INDIRECT("Mérföldkövek[@[Humánerő]]"),0),"")</f>
        <v/>
      </c>
      <c r="AZ103" s="69" t="str" cm="1">
        <f t="array" aca="1" ref="AZ103" ca="1">IFERROR(IF(AND(INDIRECT("Mérföldkövek[@Kezdés]")&lt;=AZ$3,AZ$3&lt;=INDIRECT("Mérföldkövek[@Befejezés]"),NETWORKDAYS(AZ$3,AZ$3,0)), INDIRECT("Mérföldkövek[@[Humánerő]]"),0),"")</f>
        <v/>
      </c>
      <c r="BA103" s="69" t="str" cm="1">
        <f t="array" aca="1" ref="BA103" ca="1">IFERROR(IF(AND(INDIRECT("Mérföldkövek[@Kezdés]")&lt;=BA$3,BA$3&lt;=INDIRECT("Mérföldkövek[@Befejezés]"),NETWORKDAYS(BA$3,BA$3,0)), INDIRECT("Mérföldkövek[@[Humánerő]]"),0),"")</f>
        <v/>
      </c>
    </row>
    <row r="104" spans="1:53" x14ac:dyDescent="0.3">
      <c r="A104" s="78" t="str">
        <f>IFERROR(Mérföldkövek[[#This Row],[Feladat ID]],"")</f>
        <v>-</v>
      </c>
      <c r="B104" s="70" t="str">
        <f>IFERROR(Mérföldkövek[[#This Row],[Feladat leírás]],"")</f>
        <v/>
      </c>
      <c r="C104" s="71" t="str">
        <f ca="1">IFERROR(Mérföldkövek[[#This Row],[Kezdés]],"")</f>
        <v/>
      </c>
      <c r="D104" s="71" t="str">
        <f ca="1">IFERROR(Mérföldkövek[[#This Row],[Befejezés]],"")</f>
        <v/>
      </c>
      <c r="E104" s="70" t="str">
        <f>IFERROR(Mérföldkövek[[#This Row],[Kockázat]],"")</f>
        <v/>
      </c>
      <c r="F104" s="70" t="str">
        <f>IFERROR(Mérföldkövek[[#This Row],[Részleg 02]],"")</f>
        <v/>
      </c>
      <c r="G104" s="70" t="str">
        <f>IFERROR(Mérföldkövek[[#This Row],[Részleg 01]],"")</f>
        <v/>
      </c>
      <c r="H104" s="82" t="str">
        <f>IFERROR(Mérföldkövek[[#This Row],[Volumen]],"")</f>
        <v/>
      </c>
      <c r="I104" s="70" t="str">
        <f>IFERROR(Mérföldkövek[[#This Row],[Humánerő]],"")</f>
        <v/>
      </c>
      <c r="J104" s="80" t="str">
        <f>IFERROR(Mérföldkövek[[#This Row],[Egység idő]],"")</f>
        <v/>
      </c>
      <c r="K104" s="80">
        <f>IFERROR(Mérföldkövek[[#This Row],[Tervezett Munkaidő]],"")</f>
        <v>0</v>
      </c>
      <c r="L104" s="69" t="str" cm="1">
        <f t="array" aca="1" ref="L104" ca="1">IFERROR(IF(AND(INDIRECT("Mérföldkövek[@Kezdés]")&lt;=L$3,L$3&lt;=INDIRECT("Mérföldkövek[@Befejezés]"),NETWORKDAYS(L$3,L$3,0)), INDIRECT("Mérföldkövek[@[Humánerő]]"),0),"")</f>
        <v/>
      </c>
      <c r="M104" s="69" t="str" cm="1">
        <f t="array" aca="1" ref="M104" ca="1">IFERROR(IF(AND(INDIRECT("Mérföldkövek[@Kezdés]")&lt;=M$3,M$3&lt;=INDIRECT("Mérföldkövek[@Befejezés]"),NETWORKDAYS(M$3,M$3,0)), INDIRECT("Mérföldkövek[@[Humánerő]]"),0),"")</f>
        <v/>
      </c>
      <c r="N104" s="69" t="str" cm="1">
        <f t="array" aca="1" ref="N104" ca="1">IFERROR(IF(AND(INDIRECT("Mérföldkövek[@Kezdés]")&lt;=N$3,N$3&lt;=INDIRECT("Mérföldkövek[@Befejezés]"),NETWORKDAYS(N$3,N$3,0)), INDIRECT("Mérföldkövek[@[Humánerő]]"),0),"")</f>
        <v/>
      </c>
      <c r="O104" s="69" t="str" cm="1">
        <f t="array" aca="1" ref="O104" ca="1">IFERROR(IF(AND(INDIRECT("Mérföldkövek[@Kezdés]")&lt;=O$3,O$3&lt;=INDIRECT("Mérföldkövek[@Befejezés]"),NETWORKDAYS(O$3,O$3,0)), INDIRECT("Mérföldkövek[@[Humánerő]]"),0),"")</f>
        <v/>
      </c>
      <c r="P104" s="69" t="str" cm="1">
        <f t="array" aca="1" ref="P104" ca="1">IFERROR(IF(AND(INDIRECT("Mérföldkövek[@Kezdés]")&lt;=P$3,P$3&lt;=INDIRECT("Mérföldkövek[@Befejezés]"),NETWORKDAYS(P$3,P$3,0)), INDIRECT("Mérföldkövek[@[Humánerő]]"),0),"")</f>
        <v/>
      </c>
      <c r="Q104" s="69" t="str" cm="1">
        <f t="array" aca="1" ref="Q104" ca="1">IFERROR(IF(AND(INDIRECT("Mérföldkövek[@Kezdés]")&lt;=Q$3,Q$3&lt;=INDIRECT("Mérföldkövek[@Befejezés]"),NETWORKDAYS(Q$3,Q$3,0)), INDIRECT("Mérföldkövek[@[Humánerő]]"),0),"")</f>
        <v/>
      </c>
      <c r="R104" s="69" t="str" cm="1">
        <f t="array" aca="1" ref="R104" ca="1">IFERROR(IF(AND(INDIRECT("Mérföldkövek[@Kezdés]")&lt;=R$3,R$3&lt;=INDIRECT("Mérföldkövek[@Befejezés]"),NETWORKDAYS(R$3,R$3,0)), INDIRECT("Mérföldkövek[@[Humánerő]]"),0),"")</f>
        <v/>
      </c>
      <c r="S104" s="69" t="str" cm="1">
        <f t="array" aca="1" ref="S104" ca="1">IFERROR(IF(AND(INDIRECT("Mérföldkövek[@Kezdés]")&lt;=S$3,S$3&lt;=INDIRECT("Mérföldkövek[@Befejezés]"),NETWORKDAYS(S$3,S$3,0)), INDIRECT("Mérföldkövek[@[Humánerő]]"),0),"")</f>
        <v/>
      </c>
      <c r="T104" s="69" t="str" cm="1">
        <f t="array" aca="1" ref="T104" ca="1">IFERROR(IF(AND(INDIRECT("Mérföldkövek[@Kezdés]")&lt;=T$3,T$3&lt;=INDIRECT("Mérföldkövek[@Befejezés]"),NETWORKDAYS(T$3,T$3,0)), INDIRECT("Mérföldkövek[@[Humánerő]]"),0),"")</f>
        <v/>
      </c>
      <c r="U104" s="69" t="str" cm="1">
        <f t="array" aca="1" ref="U104" ca="1">IFERROR(IF(AND(INDIRECT("Mérföldkövek[@Kezdés]")&lt;=U$3,U$3&lt;=INDIRECT("Mérföldkövek[@Befejezés]"),NETWORKDAYS(U$3,U$3,0)), INDIRECT("Mérföldkövek[@[Humánerő]]"),0),"")</f>
        <v/>
      </c>
      <c r="V104" s="69" t="str" cm="1">
        <f t="array" aca="1" ref="V104" ca="1">IFERROR(IF(AND(INDIRECT("Mérföldkövek[@Kezdés]")&lt;=V$3,V$3&lt;=INDIRECT("Mérföldkövek[@Befejezés]"),NETWORKDAYS(V$3,V$3,0)), INDIRECT("Mérföldkövek[@[Humánerő]]"),0),"")</f>
        <v/>
      </c>
      <c r="W104" s="69" t="str" cm="1">
        <f t="array" aca="1" ref="W104" ca="1">IFERROR(IF(AND(INDIRECT("Mérföldkövek[@Kezdés]")&lt;=W$3,W$3&lt;=INDIRECT("Mérföldkövek[@Befejezés]"),NETWORKDAYS(W$3,W$3,0)), INDIRECT("Mérföldkövek[@[Humánerő]]"),0),"")</f>
        <v/>
      </c>
      <c r="X104" s="69" t="str" cm="1">
        <f t="array" aca="1" ref="X104" ca="1">IFERROR(IF(AND(INDIRECT("Mérföldkövek[@Kezdés]")&lt;=X$3,X$3&lt;=INDIRECT("Mérföldkövek[@Befejezés]"),NETWORKDAYS(X$3,X$3,0)), INDIRECT("Mérföldkövek[@[Humánerő]]"),0),"")</f>
        <v/>
      </c>
      <c r="Y104" s="69" t="str" cm="1">
        <f t="array" aca="1" ref="Y104" ca="1">IFERROR(IF(AND(INDIRECT("Mérföldkövek[@Kezdés]")&lt;=Y$3,Y$3&lt;=INDIRECT("Mérföldkövek[@Befejezés]"),NETWORKDAYS(Y$3,Y$3,0)), INDIRECT("Mérföldkövek[@[Humánerő]]"),0),"")</f>
        <v/>
      </c>
      <c r="Z104" s="69" t="str" cm="1">
        <f t="array" aca="1" ref="Z104" ca="1">IFERROR(IF(AND(INDIRECT("Mérföldkövek[@Kezdés]")&lt;=Z$3,Z$3&lt;=INDIRECT("Mérföldkövek[@Befejezés]"),NETWORKDAYS(Z$3,Z$3,0)), INDIRECT("Mérföldkövek[@[Humánerő]]"),0),"")</f>
        <v/>
      </c>
      <c r="AA104" s="69" t="str" cm="1">
        <f t="array" aca="1" ref="AA104" ca="1">IFERROR(IF(AND(INDIRECT("Mérföldkövek[@Kezdés]")&lt;=AA$3,AA$3&lt;=INDIRECT("Mérföldkövek[@Befejezés]"),NETWORKDAYS(AA$3,AA$3,0)), INDIRECT("Mérföldkövek[@[Humánerő]]"),0),"")</f>
        <v/>
      </c>
      <c r="AB104" s="69" t="str" cm="1">
        <f t="array" aca="1" ref="AB104" ca="1">IFERROR(IF(AND(INDIRECT("Mérföldkövek[@Kezdés]")&lt;=AB$3,AB$3&lt;=INDIRECT("Mérföldkövek[@Befejezés]"),NETWORKDAYS(AB$3,AB$3,0)), INDIRECT("Mérföldkövek[@[Humánerő]]"),0),"")</f>
        <v/>
      </c>
      <c r="AC104" s="69" t="str" cm="1">
        <f t="array" aca="1" ref="AC104" ca="1">IFERROR(IF(AND(INDIRECT("Mérföldkövek[@Kezdés]")&lt;=AC$3,AC$3&lt;=INDIRECT("Mérföldkövek[@Befejezés]"),NETWORKDAYS(AC$3,AC$3,0)), INDIRECT("Mérföldkövek[@[Humánerő]]"),0),"")</f>
        <v/>
      </c>
      <c r="AD104" s="69" t="str" cm="1">
        <f t="array" aca="1" ref="AD104" ca="1">IFERROR(IF(AND(INDIRECT("Mérföldkövek[@Kezdés]")&lt;=AD$3,AD$3&lt;=INDIRECT("Mérföldkövek[@Befejezés]"),NETWORKDAYS(AD$3,AD$3,0)), INDIRECT("Mérföldkövek[@[Humánerő]]"),0),"")</f>
        <v/>
      </c>
      <c r="AE104" s="69" t="str" cm="1">
        <f t="array" aca="1" ref="AE104" ca="1">IFERROR(IF(AND(INDIRECT("Mérföldkövek[@Kezdés]")&lt;=AE$3,AE$3&lt;=INDIRECT("Mérföldkövek[@Befejezés]"),NETWORKDAYS(AE$3,AE$3,0)), INDIRECT("Mérföldkövek[@[Humánerő]]"),0),"")</f>
        <v/>
      </c>
      <c r="AF104" s="69" t="str" cm="1">
        <f t="array" aca="1" ref="AF104" ca="1">IFERROR(IF(AND(INDIRECT("Mérföldkövek[@Kezdés]")&lt;=AF$3,AF$3&lt;=INDIRECT("Mérföldkövek[@Befejezés]"),NETWORKDAYS(AF$3,AF$3,0)), INDIRECT("Mérföldkövek[@[Humánerő]]"),0),"")</f>
        <v/>
      </c>
      <c r="AG104" s="69" t="str" cm="1">
        <f t="array" aca="1" ref="AG104" ca="1">IFERROR(IF(AND(INDIRECT("Mérföldkövek[@Kezdés]")&lt;=AG$3,AG$3&lt;=INDIRECT("Mérföldkövek[@Befejezés]"),NETWORKDAYS(AG$3,AG$3,0)), INDIRECT("Mérföldkövek[@[Humánerő]]"),0),"")</f>
        <v/>
      </c>
      <c r="AH104" s="69" t="str" cm="1">
        <f t="array" aca="1" ref="AH104" ca="1">IFERROR(IF(AND(INDIRECT("Mérföldkövek[@Kezdés]")&lt;=AH$3,AH$3&lt;=INDIRECT("Mérföldkövek[@Befejezés]"),NETWORKDAYS(AH$3,AH$3,0)), INDIRECT("Mérföldkövek[@[Humánerő]]"),0),"")</f>
        <v/>
      </c>
      <c r="AI104" s="69" t="str" cm="1">
        <f t="array" aca="1" ref="AI104" ca="1">IFERROR(IF(AND(INDIRECT("Mérföldkövek[@Kezdés]")&lt;=AI$3,AI$3&lt;=INDIRECT("Mérföldkövek[@Befejezés]"),NETWORKDAYS(AI$3,AI$3,0)), INDIRECT("Mérföldkövek[@[Humánerő]]"),0),"")</f>
        <v/>
      </c>
      <c r="AJ104" s="69" t="str" cm="1">
        <f t="array" aca="1" ref="AJ104" ca="1">IFERROR(IF(AND(INDIRECT("Mérföldkövek[@Kezdés]")&lt;=AJ$3,AJ$3&lt;=INDIRECT("Mérföldkövek[@Befejezés]"),NETWORKDAYS(AJ$3,AJ$3,0)), INDIRECT("Mérföldkövek[@[Humánerő]]"),0),"")</f>
        <v/>
      </c>
      <c r="AK104" s="69" t="str" cm="1">
        <f t="array" aca="1" ref="AK104" ca="1">IFERROR(IF(AND(INDIRECT("Mérföldkövek[@Kezdés]")&lt;=AK$3,AK$3&lt;=INDIRECT("Mérföldkövek[@Befejezés]"),NETWORKDAYS(AK$3,AK$3,0)), INDIRECT("Mérföldkövek[@[Humánerő]]"),0),"")</f>
        <v/>
      </c>
      <c r="AL104" s="69" t="str" cm="1">
        <f t="array" aca="1" ref="AL104" ca="1">IFERROR(IF(AND(INDIRECT("Mérföldkövek[@Kezdés]")&lt;=AL$3,AL$3&lt;=INDIRECT("Mérföldkövek[@Befejezés]"),NETWORKDAYS(AL$3,AL$3,0)), INDIRECT("Mérföldkövek[@[Humánerő]]"),0),"")</f>
        <v/>
      </c>
      <c r="AM104" s="69" t="str" cm="1">
        <f t="array" aca="1" ref="AM104" ca="1">IFERROR(IF(AND(INDIRECT("Mérföldkövek[@Kezdés]")&lt;=AM$3,AM$3&lt;=INDIRECT("Mérföldkövek[@Befejezés]"),NETWORKDAYS(AM$3,AM$3,0)), INDIRECT("Mérföldkövek[@[Humánerő]]"),0),"")</f>
        <v/>
      </c>
      <c r="AN104" s="69" t="str" cm="1">
        <f t="array" aca="1" ref="AN104" ca="1">IFERROR(IF(AND(INDIRECT("Mérföldkövek[@Kezdés]")&lt;=AN$3,AN$3&lt;=INDIRECT("Mérföldkövek[@Befejezés]"),NETWORKDAYS(AN$3,AN$3,0)), INDIRECT("Mérföldkövek[@[Humánerő]]"),0),"")</f>
        <v/>
      </c>
      <c r="AO104" s="69" t="str" cm="1">
        <f t="array" aca="1" ref="AO104" ca="1">IFERROR(IF(AND(INDIRECT("Mérföldkövek[@Kezdés]")&lt;=AO$3,AO$3&lt;=INDIRECT("Mérföldkövek[@Befejezés]"),NETWORKDAYS(AO$3,AO$3,0)), INDIRECT("Mérföldkövek[@[Humánerő]]"),0),"")</f>
        <v/>
      </c>
      <c r="AP104" s="69" t="str" cm="1">
        <f t="array" aca="1" ref="AP104" ca="1">IFERROR(IF(AND(INDIRECT("Mérföldkövek[@Kezdés]")&lt;=AP$3,AP$3&lt;=INDIRECT("Mérföldkövek[@Befejezés]"),NETWORKDAYS(AP$3,AP$3,0)), INDIRECT("Mérföldkövek[@[Humánerő]]"),0),"")</f>
        <v/>
      </c>
      <c r="AQ104" s="69" t="str" cm="1">
        <f t="array" aca="1" ref="AQ104" ca="1">IFERROR(IF(AND(INDIRECT("Mérföldkövek[@Kezdés]")&lt;=AQ$3,AQ$3&lt;=INDIRECT("Mérföldkövek[@Befejezés]"),NETWORKDAYS(AQ$3,AQ$3,0)), INDIRECT("Mérföldkövek[@[Humánerő]]"),0),"")</f>
        <v/>
      </c>
      <c r="AR104" s="69" t="str" cm="1">
        <f t="array" aca="1" ref="AR104" ca="1">IFERROR(IF(AND(INDIRECT("Mérföldkövek[@Kezdés]")&lt;=AR$3,AR$3&lt;=INDIRECT("Mérföldkövek[@Befejezés]"),NETWORKDAYS(AR$3,AR$3,0)), INDIRECT("Mérföldkövek[@[Humánerő]]"),0),"")</f>
        <v/>
      </c>
      <c r="AS104" s="69" t="str" cm="1">
        <f t="array" aca="1" ref="AS104" ca="1">IFERROR(IF(AND(INDIRECT("Mérföldkövek[@Kezdés]")&lt;=AS$3,AS$3&lt;=INDIRECT("Mérföldkövek[@Befejezés]"),NETWORKDAYS(AS$3,AS$3,0)), INDIRECT("Mérföldkövek[@[Humánerő]]"),0),"")</f>
        <v/>
      </c>
      <c r="AT104" s="69" t="str" cm="1">
        <f t="array" aca="1" ref="AT104" ca="1">IFERROR(IF(AND(INDIRECT("Mérföldkövek[@Kezdés]")&lt;=AT$3,AT$3&lt;=INDIRECT("Mérföldkövek[@Befejezés]"),NETWORKDAYS(AT$3,AT$3,0)), INDIRECT("Mérföldkövek[@[Humánerő]]"),0),"")</f>
        <v/>
      </c>
      <c r="AU104" s="69" t="str" cm="1">
        <f t="array" aca="1" ref="AU104" ca="1">IFERROR(IF(AND(INDIRECT("Mérföldkövek[@Kezdés]")&lt;=AU$3,AU$3&lt;=INDIRECT("Mérföldkövek[@Befejezés]"),NETWORKDAYS(AU$3,AU$3,0)), INDIRECT("Mérföldkövek[@[Humánerő]]"),0),"")</f>
        <v/>
      </c>
      <c r="AV104" s="69" t="str" cm="1">
        <f t="array" aca="1" ref="AV104" ca="1">IFERROR(IF(AND(INDIRECT("Mérföldkövek[@Kezdés]")&lt;=AV$3,AV$3&lt;=INDIRECT("Mérföldkövek[@Befejezés]"),NETWORKDAYS(AV$3,AV$3,0)), INDIRECT("Mérföldkövek[@[Humánerő]]"),0),"")</f>
        <v/>
      </c>
      <c r="AW104" s="69" t="str" cm="1">
        <f t="array" aca="1" ref="AW104" ca="1">IFERROR(IF(AND(INDIRECT("Mérföldkövek[@Kezdés]")&lt;=AW$3,AW$3&lt;=INDIRECT("Mérföldkövek[@Befejezés]"),NETWORKDAYS(AW$3,AW$3,0)), INDIRECT("Mérföldkövek[@[Humánerő]]"),0),"")</f>
        <v/>
      </c>
      <c r="AX104" s="69" t="str" cm="1">
        <f t="array" aca="1" ref="AX104" ca="1">IFERROR(IF(AND(INDIRECT("Mérföldkövek[@Kezdés]")&lt;=AX$3,AX$3&lt;=INDIRECT("Mérföldkövek[@Befejezés]"),NETWORKDAYS(AX$3,AX$3,0)), INDIRECT("Mérföldkövek[@[Humánerő]]"),0),"")</f>
        <v/>
      </c>
      <c r="AY104" s="69" t="str" cm="1">
        <f t="array" aca="1" ref="AY104" ca="1">IFERROR(IF(AND(INDIRECT("Mérföldkövek[@Kezdés]")&lt;=AY$3,AY$3&lt;=INDIRECT("Mérföldkövek[@Befejezés]"),NETWORKDAYS(AY$3,AY$3,0)), INDIRECT("Mérföldkövek[@[Humánerő]]"),0),"")</f>
        <v/>
      </c>
      <c r="AZ104" s="69" t="str" cm="1">
        <f t="array" aca="1" ref="AZ104" ca="1">IFERROR(IF(AND(INDIRECT("Mérföldkövek[@Kezdés]")&lt;=AZ$3,AZ$3&lt;=INDIRECT("Mérföldkövek[@Befejezés]"),NETWORKDAYS(AZ$3,AZ$3,0)), INDIRECT("Mérföldkövek[@[Humánerő]]"),0),"")</f>
        <v/>
      </c>
      <c r="BA104" s="69" t="str" cm="1">
        <f t="array" aca="1" ref="BA104" ca="1">IFERROR(IF(AND(INDIRECT("Mérföldkövek[@Kezdés]")&lt;=BA$3,BA$3&lt;=INDIRECT("Mérföldkövek[@Befejezés]"),NETWORKDAYS(BA$3,BA$3,0)), INDIRECT("Mérföldkövek[@[Humánerő]]"),0),"")</f>
        <v/>
      </c>
    </row>
    <row r="105" spans="1:53" x14ac:dyDescent="0.3">
      <c r="A105" s="78" t="str">
        <f>IFERROR(Mérföldkövek[[#This Row],[Feladat ID]],"")</f>
        <v>-</v>
      </c>
      <c r="B105" s="70" t="str">
        <f>IFERROR(Mérföldkövek[[#This Row],[Feladat leírás]],"")</f>
        <v/>
      </c>
      <c r="C105" s="71" t="str">
        <f ca="1">IFERROR(Mérföldkövek[[#This Row],[Kezdés]],"")</f>
        <v/>
      </c>
      <c r="D105" s="71" t="str">
        <f ca="1">IFERROR(Mérföldkövek[[#This Row],[Befejezés]],"")</f>
        <v/>
      </c>
      <c r="E105" s="70" t="str">
        <f>IFERROR(Mérföldkövek[[#This Row],[Kockázat]],"")</f>
        <v/>
      </c>
      <c r="F105" s="70" t="str">
        <f>IFERROR(Mérföldkövek[[#This Row],[Részleg 02]],"")</f>
        <v/>
      </c>
      <c r="G105" s="70" t="str">
        <f>IFERROR(Mérföldkövek[[#This Row],[Részleg 01]],"")</f>
        <v/>
      </c>
      <c r="H105" s="82" t="str">
        <f>IFERROR(Mérföldkövek[[#This Row],[Volumen]],"")</f>
        <v/>
      </c>
      <c r="I105" s="70" t="str">
        <f>IFERROR(Mérföldkövek[[#This Row],[Humánerő]],"")</f>
        <v/>
      </c>
      <c r="J105" s="80" t="str">
        <f>IFERROR(Mérföldkövek[[#This Row],[Egység idő]],"")</f>
        <v/>
      </c>
      <c r="K105" s="80">
        <f>IFERROR(Mérföldkövek[[#This Row],[Tervezett Munkaidő]],"")</f>
        <v>0</v>
      </c>
      <c r="L105" s="69" t="str" cm="1">
        <f t="array" aca="1" ref="L105" ca="1">IFERROR(IF(AND(INDIRECT("Mérföldkövek[@Kezdés]")&lt;=L$3,L$3&lt;=INDIRECT("Mérföldkövek[@Befejezés]"),NETWORKDAYS(L$3,L$3,0)), INDIRECT("Mérföldkövek[@[Humánerő]]"),0),"")</f>
        <v/>
      </c>
      <c r="M105" s="69" t="str" cm="1">
        <f t="array" aca="1" ref="M105" ca="1">IFERROR(IF(AND(INDIRECT("Mérföldkövek[@Kezdés]")&lt;=M$3,M$3&lt;=INDIRECT("Mérföldkövek[@Befejezés]"),NETWORKDAYS(M$3,M$3,0)), INDIRECT("Mérföldkövek[@[Humánerő]]"),0),"")</f>
        <v/>
      </c>
      <c r="N105" s="69" t="str" cm="1">
        <f t="array" aca="1" ref="N105" ca="1">IFERROR(IF(AND(INDIRECT("Mérföldkövek[@Kezdés]")&lt;=N$3,N$3&lt;=INDIRECT("Mérföldkövek[@Befejezés]"),NETWORKDAYS(N$3,N$3,0)), INDIRECT("Mérföldkövek[@[Humánerő]]"),0),"")</f>
        <v/>
      </c>
      <c r="O105" s="69" t="str" cm="1">
        <f t="array" aca="1" ref="O105" ca="1">IFERROR(IF(AND(INDIRECT("Mérföldkövek[@Kezdés]")&lt;=O$3,O$3&lt;=INDIRECT("Mérföldkövek[@Befejezés]"),NETWORKDAYS(O$3,O$3,0)), INDIRECT("Mérföldkövek[@[Humánerő]]"),0),"")</f>
        <v/>
      </c>
      <c r="P105" s="69" t="str" cm="1">
        <f t="array" aca="1" ref="P105" ca="1">IFERROR(IF(AND(INDIRECT("Mérföldkövek[@Kezdés]")&lt;=P$3,P$3&lt;=INDIRECT("Mérföldkövek[@Befejezés]"),NETWORKDAYS(P$3,P$3,0)), INDIRECT("Mérföldkövek[@[Humánerő]]"),0),"")</f>
        <v/>
      </c>
      <c r="Q105" s="69" t="str" cm="1">
        <f t="array" aca="1" ref="Q105" ca="1">IFERROR(IF(AND(INDIRECT("Mérföldkövek[@Kezdés]")&lt;=Q$3,Q$3&lt;=INDIRECT("Mérföldkövek[@Befejezés]"),NETWORKDAYS(Q$3,Q$3,0)), INDIRECT("Mérföldkövek[@[Humánerő]]"),0),"")</f>
        <v/>
      </c>
      <c r="R105" s="69" t="str" cm="1">
        <f t="array" aca="1" ref="R105" ca="1">IFERROR(IF(AND(INDIRECT("Mérföldkövek[@Kezdés]")&lt;=R$3,R$3&lt;=INDIRECT("Mérföldkövek[@Befejezés]"),NETWORKDAYS(R$3,R$3,0)), INDIRECT("Mérföldkövek[@[Humánerő]]"),0),"")</f>
        <v/>
      </c>
      <c r="S105" s="69" t="str" cm="1">
        <f t="array" aca="1" ref="S105" ca="1">IFERROR(IF(AND(INDIRECT("Mérföldkövek[@Kezdés]")&lt;=S$3,S$3&lt;=INDIRECT("Mérföldkövek[@Befejezés]"),NETWORKDAYS(S$3,S$3,0)), INDIRECT("Mérföldkövek[@[Humánerő]]"),0),"")</f>
        <v/>
      </c>
      <c r="T105" s="69" t="str" cm="1">
        <f t="array" aca="1" ref="T105" ca="1">IFERROR(IF(AND(INDIRECT("Mérföldkövek[@Kezdés]")&lt;=T$3,T$3&lt;=INDIRECT("Mérföldkövek[@Befejezés]"),NETWORKDAYS(T$3,T$3,0)), INDIRECT("Mérföldkövek[@[Humánerő]]"),0),"")</f>
        <v/>
      </c>
      <c r="U105" s="69" t="str" cm="1">
        <f t="array" aca="1" ref="U105" ca="1">IFERROR(IF(AND(INDIRECT("Mérföldkövek[@Kezdés]")&lt;=U$3,U$3&lt;=INDIRECT("Mérföldkövek[@Befejezés]"),NETWORKDAYS(U$3,U$3,0)), INDIRECT("Mérföldkövek[@[Humánerő]]"),0),"")</f>
        <v/>
      </c>
      <c r="V105" s="69" t="str" cm="1">
        <f t="array" aca="1" ref="V105" ca="1">IFERROR(IF(AND(INDIRECT("Mérföldkövek[@Kezdés]")&lt;=V$3,V$3&lt;=INDIRECT("Mérföldkövek[@Befejezés]"),NETWORKDAYS(V$3,V$3,0)), INDIRECT("Mérföldkövek[@[Humánerő]]"),0),"")</f>
        <v/>
      </c>
      <c r="W105" s="69" t="str" cm="1">
        <f t="array" aca="1" ref="W105" ca="1">IFERROR(IF(AND(INDIRECT("Mérföldkövek[@Kezdés]")&lt;=W$3,W$3&lt;=INDIRECT("Mérföldkövek[@Befejezés]"),NETWORKDAYS(W$3,W$3,0)), INDIRECT("Mérföldkövek[@[Humánerő]]"),0),"")</f>
        <v/>
      </c>
      <c r="X105" s="69" t="str" cm="1">
        <f t="array" aca="1" ref="X105" ca="1">IFERROR(IF(AND(INDIRECT("Mérföldkövek[@Kezdés]")&lt;=X$3,X$3&lt;=INDIRECT("Mérföldkövek[@Befejezés]"),NETWORKDAYS(X$3,X$3,0)), INDIRECT("Mérföldkövek[@[Humánerő]]"),0),"")</f>
        <v/>
      </c>
      <c r="Y105" s="69" t="str" cm="1">
        <f t="array" aca="1" ref="Y105" ca="1">IFERROR(IF(AND(INDIRECT("Mérföldkövek[@Kezdés]")&lt;=Y$3,Y$3&lt;=INDIRECT("Mérföldkövek[@Befejezés]"),NETWORKDAYS(Y$3,Y$3,0)), INDIRECT("Mérföldkövek[@[Humánerő]]"),0),"")</f>
        <v/>
      </c>
      <c r="Z105" s="69" t="str" cm="1">
        <f t="array" aca="1" ref="Z105" ca="1">IFERROR(IF(AND(INDIRECT("Mérföldkövek[@Kezdés]")&lt;=Z$3,Z$3&lt;=INDIRECT("Mérföldkövek[@Befejezés]"),NETWORKDAYS(Z$3,Z$3,0)), INDIRECT("Mérföldkövek[@[Humánerő]]"),0),"")</f>
        <v/>
      </c>
      <c r="AA105" s="69" t="str" cm="1">
        <f t="array" aca="1" ref="AA105" ca="1">IFERROR(IF(AND(INDIRECT("Mérföldkövek[@Kezdés]")&lt;=AA$3,AA$3&lt;=INDIRECT("Mérföldkövek[@Befejezés]"),NETWORKDAYS(AA$3,AA$3,0)), INDIRECT("Mérföldkövek[@[Humánerő]]"),0),"")</f>
        <v/>
      </c>
      <c r="AB105" s="69" t="str" cm="1">
        <f t="array" aca="1" ref="AB105" ca="1">IFERROR(IF(AND(INDIRECT("Mérföldkövek[@Kezdés]")&lt;=AB$3,AB$3&lt;=INDIRECT("Mérföldkövek[@Befejezés]"),NETWORKDAYS(AB$3,AB$3,0)), INDIRECT("Mérföldkövek[@[Humánerő]]"),0),"")</f>
        <v/>
      </c>
      <c r="AC105" s="69" t="str" cm="1">
        <f t="array" aca="1" ref="AC105" ca="1">IFERROR(IF(AND(INDIRECT("Mérföldkövek[@Kezdés]")&lt;=AC$3,AC$3&lt;=INDIRECT("Mérföldkövek[@Befejezés]"),NETWORKDAYS(AC$3,AC$3,0)), INDIRECT("Mérföldkövek[@[Humánerő]]"),0),"")</f>
        <v/>
      </c>
      <c r="AD105" s="69" t="str" cm="1">
        <f t="array" aca="1" ref="AD105" ca="1">IFERROR(IF(AND(INDIRECT("Mérföldkövek[@Kezdés]")&lt;=AD$3,AD$3&lt;=INDIRECT("Mérföldkövek[@Befejezés]"),NETWORKDAYS(AD$3,AD$3,0)), INDIRECT("Mérföldkövek[@[Humánerő]]"),0),"")</f>
        <v/>
      </c>
      <c r="AE105" s="69" t="str" cm="1">
        <f t="array" aca="1" ref="AE105" ca="1">IFERROR(IF(AND(INDIRECT("Mérföldkövek[@Kezdés]")&lt;=AE$3,AE$3&lt;=INDIRECT("Mérföldkövek[@Befejezés]"),NETWORKDAYS(AE$3,AE$3,0)), INDIRECT("Mérföldkövek[@[Humánerő]]"),0),"")</f>
        <v/>
      </c>
      <c r="AF105" s="69" t="str" cm="1">
        <f t="array" aca="1" ref="AF105" ca="1">IFERROR(IF(AND(INDIRECT("Mérföldkövek[@Kezdés]")&lt;=AF$3,AF$3&lt;=INDIRECT("Mérföldkövek[@Befejezés]"),NETWORKDAYS(AF$3,AF$3,0)), INDIRECT("Mérföldkövek[@[Humánerő]]"),0),"")</f>
        <v/>
      </c>
      <c r="AG105" s="69" t="str" cm="1">
        <f t="array" aca="1" ref="AG105" ca="1">IFERROR(IF(AND(INDIRECT("Mérföldkövek[@Kezdés]")&lt;=AG$3,AG$3&lt;=INDIRECT("Mérföldkövek[@Befejezés]"),NETWORKDAYS(AG$3,AG$3,0)), INDIRECT("Mérföldkövek[@[Humánerő]]"),0),"")</f>
        <v/>
      </c>
      <c r="AH105" s="69" t="str" cm="1">
        <f t="array" aca="1" ref="AH105" ca="1">IFERROR(IF(AND(INDIRECT("Mérföldkövek[@Kezdés]")&lt;=AH$3,AH$3&lt;=INDIRECT("Mérföldkövek[@Befejezés]"),NETWORKDAYS(AH$3,AH$3,0)), INDIRECT("Mérföldkövek[@[Humánerő]]"),0),"")</f>
        <v/>
      </c>
      <c r="AI105" s="69" t="str" cm="1">
        <f t="array" aca="1" ref="AI105" ca="1">IFERROR(IF(AND(INDIRECT("Mérföldkövek[@Kezdés]")&lt;=AI$3,AI$3&lt;=INDIRECT("Mérföldkövek[@Befejezés]"),NETWORKDAYS(AI$3,AI$3,0)), INDIRECT("Mérföldkövek[@[Humánerő]]"),0),"")</f>
        <v/>
      </c>
      <c r="AJ105" s="69" t="str" cm="1">
        <f t="array" aca="1" ref="AJ105" ca="1">IFERROR(IF(AND(INDIRECT("Mérföldkövek[@Kezdés]")&lt;=AJ$3,AJ$3&lt;=INDIRECT("Mérföldkövek[@Befejezés]"),NETWORKDAYS(AJ$3,AJ$3,0)), INDIRECT("Mérföldkövek[@[Humánerő]]"),0),"")</f>
        <v/>
      </c>
      <c r="AK105" s="69" t="str" cm="1">
        <f t="array" aca="1" ref="AK105" ca="1">IFERROR(IF(AND(INDIRECT("Mérföldkövek[@Kezdés]")&lt;=AK$3,AK$3&lt;=INDIRECT("Mérföldkövek[@Befejezés]"),NETWORKDAYS(AK$3,AK$3,0)), INDIRECT("Mérföldkövek[@[Humánerő]]"),0),"")</f>
        <v/>
      </c>
      <c r="AL105" s="69" t="str" cm="1">
        <f t="array" aca="1" ref="AL105" ca="1">IFERROR(IF(AND(INDIRECT("Mérföldkövek[@Kezdés]")&lt;=AL$3,AL$3&lt;=INDIRECT("Mérföldkövek[@Befejezés]"),NETWORKDAYS(AL$3,AL$3,0)), INDIRECT("Mérföldkövek[@[Humánerő]]"),0),"")</f>
        <v/>
      </c>
      <c r="AM105" s="69" t="str" cm="1">
        <f t="array" aca="1" ref="AM105" ca="1">IFERROR(IF(AND(INDIRECT("Mérföldkövek[@Kezdés]")&lt;=AM$3,AM$3&lt;=INDIRECT("Mérföldkövek[@Befejezés]"),NETWORKDAYS(AM$3,AM$3,0)), INDIRECT("Mérföldkövek[@[Humánerő]]"),0),"")</f>
        <v/>
      </c>
      <c r="AN105" s="69" t="str" cm="1">
        <f t="array" aca="1" ref="AN105" ca="1">IFERROR(IF(AND(INDIRECT("Mérföldkövek[@Kezdés]")&lt;=AN$3,AN$3&lt;=INDIRECT("Mérföldkövek[@Befejezés]"),NETWORKDAYS(AN$3,AN$3,0)), INDIRECT("Mérföldkövek[@[Humánerő]]"),0),"")</f>
        <v/>
      </c>
      <c r="AO105" s="69" t="str" cm="1">
        <f t="array" aca="1" ref="AO105" ca="1">IFERROR(IF(AND(INDIRECT("Mérföldkövek[@Kezdés]")&lt;=AO$3,AO$3&lt;=INDIRECT("Mérföldkövek[@Befejezés]"),NETWORKDAYS(AO$3,AO$3,0)), INDIRECT("Mérföldkövek[@[Humánerő]]"),0),"")</f>
        <v/>
      </c>
      <c r="AP105" s="69" t="str" cm="1">
        <f t="array" aca="1" ref="AP105" ca="1">IFERROR(IF(AND(INDIRECT("Mérföldkövek[@Kezdés]")&lt;=AP$3,AP$3&lt;=INDIRECT("Mérföldkövek[@Befejezés]"),NETWORKDAYS(AP$3,AP$3,0)), INDIRECT("Mérföldkövek[@[Humánerő]]"),0),"")</f>
        <v/>
      </c>
      <c r="AQ105" s="69" t="str" cm="1">
        <f t="array" aca="1" ref="AQ105" ca="1">IFERROR(IF(AND(INDIRECT("Mérföldkövek[@Kezdés]")&lt;=AQ$3,AQ$3&lt;=INDIRECT("Mérföldkövek[@Befejezés]"),NETWORKDAYS(AQ$3,AQ$3,0)), INDIRECT("Mérföldkövek[@[Humánerő]]"),0),"")</f>
        <v/>
      </c>
      <c r="AR105" s="69" t="str" cm="1">
        <f t="array" aca="1" ref="AR105" ca="1">IFERROR(IF(AND(INDIRECT("Mérföldkövek[@Kezdés]")&lt;=AR$3,AR$3&lt;=INDIRECT("Mérföldkövek[@Befejezés]"),NETWORKDAYS(AR$3,AR$3,0)), INDIRECT("Mérföldkövek[@[Humánerő]]"),0),"")</f>
        <v/>
      </c>
      <c r="AS105" s="69" t="str" cm="1">
        <f t="array" aca="1" ref="AS105" ca="1">IFERROR(IF(AND(INDIRECT("Mérföldkövek[@Kezdés]")&lt;=AS$3,AS$3&lt;=INDIRECT("Mérföldkövek[@Befejezés]"),NETWORKDAYS(AS$3,AS$3,0)), INDIRECT("Mérföldkövek[@[Humánerő]]"),0),"")</f>
        <v/>
      </c>
      <c r="AT105" s="69" t="str" cm="1">
        <f t="array" aca="1" ref="AT105" ca="1">IFERROR(IF(AND(INDIRECT("Mérföldkövek[@Kezdés]")&lt;=AT$3,AT$3&lt;=INDIRECT("Mérföldkövek[@Befejezés]"),NETWORKDAYS(AT$3,AT$3,0)), INDIRECT("Mérföldkövek[@[Humánerő]]"),0),"")</f>
        <v/>
      </c>
      <c r="AU105" s="69" t="str" cm="1">
        <f t="array" aca="1" ref="AU105" ca="1">IFERROR(IF(AND(INDIRECT("Mérföldkövek[@Kezdés]")&lt;=AU$3,AU$3&lt;=INDIRECT("Mérföldkövek[@Befejezés]"),NETWORKDAYS(AU$3,AU$3,0)), INDIRECT("Mérföldkövek[@[Humánerő]]"),0),"")</f>
        <v/>
      </c>
      <c r="AV105" s="69" t="str" cm="1">
        <f t="array" aca="1" ref="AV105" ca="1">IFERROR(IF(AND(INDIRECT("Mérföldkövek[@Kezdés]")&lt;=AV$3,AV$3&lt;=INDIRECT("Mérföldkövek[@Befejezés]"),NETWORKDAYS(AV$3,AV$3,0)), INDIRECT("Mérföldkövek[@[Humánerő]]"),0),"")</f>
        <v/>
      </c>
      <c r="AW105" s="69" t="str" cm="1">
        <f t="array" aca="1" ref="AW105" ca="1">IFERROR(IF(AND(INDIRECT("Mérföldkövek[@Kezdés]")&lt;=AW$3,AW$3&lt;=INDIRECT("Mérföldkövek[@Befejezés]"),NETWORKDAYS(AW$3,AW$3,0)), INDIRECT("Mérföldkövek[@[Humánerő]]"),0),"")</f>
        <v/>
      </c>
      <c r="AX105" s="69" t="str" cm="1">
        <f t="array" aca="1" ref="AX105" ca="1">IFERROR(IF(AND(INDIRECT("Mérföldkövek[@Kezdés]")&lt;=AX$3,AX$3&lt;=INDIRECT("Mérföldkövek[@Befejezés]"),NETWORKDAYS(AX$3,AX$3,0)), INDIRECT("Mérföldkövek[@[Humánerő]]"),0),"")</f>
        <v/>
      </c>
      <c r="AY105" s="69" t="str" cm="1">
        <f t="array" aca="1" ref="AY105" ca="1">IFERROR(IF(AND(INDIRECT("Mérföldkövek[@Kezdés]")&lt;=AY$3,AY$3&lt;=INDIRECT("Mérföldkövek[@Befejezés]"),NETWORKDAYS(AY$3,AY$3,0)), INDIRECT("Mérföldkövek[@[Humánerő]]"),0),"")</f>
        <v/>
      </c>
      <c r="AZ105" s="69" t="str" cm="1">
        <f t="array" aca="1" ref="AZ105" ca="1">IFERROR(IF(AND(INDIRECT("Mérföldkövek[@Kezdés]")&lt;=AZ$3,AZ$3&lt;=INDIRECT("Mérföldkövek[@Befejezés]"),NETWORKDAYS(AZ$3,AZ$3,0)), INDIRECT("Mérföldkövek[@[Humánerő]]"),0),"")</f>
        <v/>
      </c>
      <c r="BA105" s="69" t="str" cm="1">
        <f t="array" aca="1" ref="BA105" ca="1">IFERROR(IF(AND(INDIRECT("Mérföldkövek[@Kezdés]")&lt;=BA$3,BA$3&lt;=INDIRECT("Mérföldkövek[@Befejezés]"),NETWORKDAYS(BA$3,BA$3,0)), INDIRECT("Mérföldkövek[@[Humánerő]]"),0),"")</f>
        <v/>
      </c>
    </row>
    <row r="106" spans="1:53" x14ac:dyDescent="0.3">
      <c r="A106" s="78"/>
      <c r="E106" s="70"/>
      <c r="G106" s="70"/>
      <c r="H106" s="70"/>
      <c r="I106" s="70"/>
      <c r="J106" s="70" t="str">
        <f ca="1">IFERROR(L106,TRUE)</f>
        <v/>
      </c>
      <c r="K106" s="70"/>
      <c r="L106" s="69" t="str" cm="1">
        <f t="array" aca="1" ref="L106" ca="1">IFERROR(IF(AND(INDIRECT("Mérföldkövek[@Kezdés]")&lt;=L$3,L$3&lt;=INDIRECT("Mérföldkövek[@Befejezés]"),NETWORKDAYS(L$3,L$3,0)), INDIRECT("Mérföldkövek[@[Humánerő]]"),0),"")</f>
        <v/>
      </c>
      <c r="M106" s="69" t="str" cm="1">
        <f t="array" aca="1" ref="M106" ca="1">IFERROR(IF(AND(INDIRECT("Mérföldkövek[@Kezdés]")&lt;=M$3,M$3&lt;=INDIRECT("Mérföldkövek[@Befejezés]"),NETWORKDAYS(M$3,M$3,0)), INDIRECT("Mérföldkövek[@[Humánerő]]"),0),"")</f>
        <v/>
      </c>
      <c r="N106" s="69" t="str" cm="1">
        <f t="array" aca="1" ref="N106" ca="1">IFERROR(IF(AND(INDIRECT("Mérföldkövek[@Kezdés]")&lt;=N$3,N$3&lt;=INDIRECT("Mérföldkövek[@Befejezés]"),NETWORKDAYS(N$3,N$3,0)), INDIRECT("Mérföldkövek[@[Humánerő]]"),0),"")</f>
        <v/>
      </c>
      <c r="O106" s="69" t="str" cm="1">
        <f t="array" aca="1" ref="O106" ca="1">IFERROR(IF(AND(INDIRECT("Mérföldkövek[@Kezdés]")&lt;=O$3,O$3&lt;=INDIRECT("Mérföldkövek[@Befejezés]"),NETWORKDAYS(O$3,O$3,0)), INDIRECT("Mérföldkövek[@[Humánerő]]"),0),"")</f>
        <v/>
      </c>
      <c r="P106" s="69" t="str" cm="1">
        <f t="array" aca="1" ref="P106" ca="1">IFERROR(IF(AND(INDIRECT("Mérföldkövek[@Kezdés]")&lt;=P$3,P$3&lt;=INDIRECT("Mérföldkövek[@Befejezés]"),NETWORKDAYS(P$3,P$3,0)), INDIRECT("Mérföldkövek[@[Humánerő]]"),0),"")</f>
        <v/>
      </c>
      <c r="Q106" s="69" t="str" cm="1">
        <f t="array" aca="1" ref="Q106" ca="1">IFERROR(IF(AND(INDIRECT("Mérföldkövek[@Kezdés]")&lt;=Q$3,Q$3&lt;=INDIRECT("Mérföldkövek[@Befejezés]"),NETWORKDAYS(Q$3,Q$3,0)), INDIRECT("Mérföldkövek[@[Humánerő]]"),0),"")</f>
        <v/>
      </c>
      <c r="R106" s="69" t="str" cm="1">
        <f t="array" aca="1" ref="R106" ca="1">IFERROR(IF(AND(INDIRECT("Mérföldkövek[@Kezdés]")&lt;=R$3,R$3&lt;=INDIRECT("Mérföldkövek[@Befejezés]"),NETWORKDAYS(R$3,R$3,0)), INDIRECT("Mérföldkövek[@[Humánerő]]"),0),"")</f>
        <v/>
      </c>
      <c r="S106" s="69" t="str" cm="1">
        <f t="array" aca="1" ref="S106" ca="1">IFERROR(IF(AND(INDIRECT("Mérföldkövek[@Kezdés]")&lt;=S$3,S$3&lt;=INDIRECT("Mérföldkövek[@Befejezés]"),NETWORKDAYS(S$3,S$3,0)), INDIRECT("Mérföldkövek[@[Humánerő]]"),0),"")</f>
        <v/>
      </c>
      <c r="T106" s="69" t="str" cm="1">
        <f t="array" aca="1" ref="T106" ca="1">IFERROR(IF(AND(INDIRECT("Mérföldkövek[@Kezdés]")&lt;=T$3,T$3&lt;=INDIRECT("Mérföldkövek[@Befejezés]"),NETWORKDAYS(T$3,T$3,0)), INDIRECT("Mérföldkövek[@[Humánerő]]"),0),"")</f>
        <v/>
      </c>
      <c r="U106" s="69" t="str" cm="1">
        <f t="array" aca="1" ref="U106" ca="1">IFERROR(IF(AND(INDIRECT("Mérföldkövek[@Kezdés]")&lt;=U$3,U$3&lt;=INDIRECT("Mérföldkövek[@Befejezés]"),NETWORKDAYS(U$3,U$3,0)), INDIRECT("Mérföldkövek[@[Humánerő]]"),0),"")</f>
        <v/>
      </c>
      <c r="V106" s="69" t="str" cm="1">
        <f t="array" aca="1" ref="V106" ca="1">IFERROR(IF(AND(INDIRECT("Mérföldkövek[@Kezdés]")&lt;=V$3,V$3&lt;=INDIRECT("Mérföldkövek[@Befejezés]"),NETWORKDAYS(V$3,V$3,0)), INDIRECT("Mérföldkövek[@[Humánerő]]"),0),"")</f>
        <v/>
      </c>
      <c r="W106" s="69" t="str" cm="1">
        <f t="array" aca="1" ref="W106" ca="1">IFERROR(IF(AND(INDIRECT("Mérföldkövek[@Kezdés]")&lt;=W$3,W$3&lt;=INDIRECT("Mérföldkövek[@Befejezés]"),NETWORKDAYS(W$3,W$3,0)), INDIRECT("Mérföldkövek[@[Humánerő]]"),0),"")</f>
        <v/>
      </c>
      <c r="X106" s="69" t="str" cm="1">
        <f t="array" aca="1" ref="X106" ca="1">IFERROR(IF(AND(INDIRECT("Mérföldkövek[@Kezdés]")&lt;=X$3,X$3&lt;=INDIRECT("Mérföldkövek[@Befejezés]"),NETWORKDAYS(X$3,X$3,0)), INDIRECT("Mérföldkövek[@[Humánerő]]"),0),"")</f>
        <v/>
      </c>
      <c r="Y106" s="69" t="str" cm="1">
        <f t="array" aca="1" ref="Y106" ca="1">IFERROR(IF(AND(INDIRECT("Mérföldkövek[@Kezdés]")&lt;=Y$3,Y$3&lt;=INDIRECT("Mérföldkövek[@Befejezés]"),NETWORKDAYS(Y$3,Y$3,0)), INDIRECT("Mérföldkövek[@[Humánerő]]"),0),"")</f>
        <v/>
      </c>
      <c r="Z106" s="69" t="str" cm="1">
        <f t="array" aca="1" ref="Z106" ca="1">IFERROR(IF(AND(INDIRECT("Mérföldkövek[@Kezdés]")&lt;=Z$3,Z$3&lt;=INDIRECT("Mérföldkövek[@Befejezés]"),NETWORKDAYS(Z$3,Z$3,0)), INDIRECT("Mérföldkövek[@[Humánerő]]"),0),"")</f>
        <v/>
      </c>
      <c r="AA106" s="69" t="str" cm="1">
        <f t="array" aca="1" ref="AA106" ca="1">IFERROR(IF(AND(INDIRECT("Mérföldkövek[@Kezdés]")&lt;=AA$3,AA$3&lt;=INDIRECT("Mérföldkövek[@Befejezés]"),NETWORKDAYS(AA$3,AA$3,0)), INDIRECT("Mérföldkövek[@[Humánerő]]"),0),"")</f>
        <v/>
      </c>
      <c r="AB106" s="69" t="str" cm="1">
        <f t="array" aca="1" ref="AB106" ca="1">IFERROR(IF(AND(INDIRECT("Mérföldkövek[@Kezdés]")&lt;=AB$3,AB$3&lt;=INDIRECT("Mérföldkövek[@Befejezés]"),NETWORKDAYS(AB$3,AB$3,0)), INDIRECT("Mérföldkövek[@[Humánerő]]"),0),"")</f>
        <v/>
      </c>
      <c r="AC106" s="69" t="str" cm="1">
        <f t="array" aca="1" ref="AC106" ca="1">IFERROR(IF(AND(INDIRECT("Mérföldkövek[@Kezdés]")&lt;=AC$3,AC$3&lt;=INDIRECT("Mérföldkövek[@Befejezés]"),NETWORKDAYS(AC$3,AC$3,0)), INDIRECT("Mérföldkövek[@[Humánerő]]"),0),"")</f>
        <v/>
      </c>
      <c r="AD106" s="69" t="str" cm="1">
        <f t="array" aca="1" ref="AD106" ca="1">IFERROR(IF(AND(INDIRECT("Mérföldkövek[@Kezdés]")&lt;=AD$3,AD$3&lt;=INDIRECT("Mérföldkövek[@Befejezés]"),NETWORKDAYS(AD$3,AD$3,0)), INDIRECT("Mérföldkövek[@[Humánerő]]"),0),"")</f>
        <v/>
      </c>
      <c r="AE106" s="69" t="str" cm="1">
        <f t="array" aca="1" ref="AE106" ca="1">IFERROR(IF(AND(INDIRECT("Mérföldkövek[@Kezdés]")&lt;=AE$3,AE$3&lt;=INDIRECT("Mérföldkövek[@Befejezés]"),NETWORKDAYS(AE$3,AE$3,0)), INDIRECT("Mérföldkövek[@[Humánerő]]"),0),"")</f>
        <v/>
      </c>
      <c r="AF106" s="69" t="str" cm="1">
        <f t="array" aca="1" ref="AF106" ca="1">IFERROR(IF(AND(INDIRECT("Mérföldkövek[@Kezdés]")&lt;=AF$3,AF$3&lt;=INDIRECT("Mérföldkövek[@Befejezés]"),NETWORKDAYS(AF$3,AF$3,0)), INDIRECT("Mérföldkövek[@[Humánerő]]"),0),"")</f>
        <v/>
      </c>
      <c r="AG106" s="69" t="str" cm="1">
        <f t="array" aca="1" ref="AG106" ca="1">IFERROR(IF(AND(INDIRECT("Mérföldkövek[@Kezdés]")&lt;=AG$3,AG$3&lt;=INDIRECT("Mérföldkövek[@Befejezés]"),NETWORKDAYS(AG$3,AG$3,0)), INDIRECT("Mérföldkövek[@[Humánerő]]"),0),"")</f>
        <v/>
      </c>
      <c r="AH106" s="69" t="str" cm="1">
        <f t="array" aca="1" ref="AH106" ca="1">IFERROR(IF(AND(INDIRECT("Mérföldkövek[@Kezdés]")&lt;=AH$3,AH$3&lt;=INDIRECT("Mérföldkövek[@Befejezés]"),NETWORKDAYS(AH$3,AH$3,0)), INDIRECT("Mérföldkövek[@[Humánerő]]"),0),"")</f>
        <v/>
      </c>
      <c r="AI106" s="69" t="str" cm="1">
        <f t="array" aca="1" ref="AI106" ca="1">IFERROR(IF(AND(INDIRECT("Mérföldkövek[@Kezdés]")&lt;=AI$3,AI$3&lt;=INDIRECT("Mérföldkövek[@Befejezés]"),NETWORKDAYS(AI$3,AI$3,0)), INDIRECT("Mérföldkövek[@[Humánerő]]"),0),"")</f>
        <v/>
      </c>
      <c r="AJ106" s="69" t="str" cm="1">
        <f t="array" aca="1" ref="AJ106" ca="1">IFERROR(IF(AND(INDIRECT("Mérföldkövek[@Kezdés]")&lt;=AJ$3,AJ$3&lt;=INDIRECT("Mérföldkövek[@Befejezés]"),NETWORKDAYS(AJ$3,AJ$3,0)), INDIRECT("Mérföldkövek[@[Humánerő]]"),0),"")</f>
        <v/>
      </c>
      <c r="AK106" s="69" t="str" cm="1">
        <f t="array" aca="1" ref="AK106" ca="1">IFERROR(IF(AND(INDIRECT("Mérföldkövek[@Kezdés]")&lt;=AK$3,AK$3&lt;=INDIRECT("Mérföldkövek[@Befejezés]"),NETWORKDAYS(AK$3,AK$3,0)), INDIRECT("Mérföldkövek[@[Humánerő]]"),0),"")</f>
        <v/>
      </c>
      <c r="AL106" s="69" t="str" cm="1">
        <f t="array" aca="1" ref="AL106" ca="1">IFERROR(IF(AND(INDIRECT("Mérföldkövek[@Kezdés]")&lt;=AL$3,AL$3&lt;=INDIRECT("Mérföldkövek[@Befejezés]"),NETWORKDAYS(AL$3,AL$3,0)), INDIRECT("Mérföldkövek[@[Humánerő]]"),0),"")</f>
        <v/>
      </c>
      <c r="AM106" s="69" t="str" cm="1">
        <f t="array" aca="1" ref="AM106" ca="1">IFERROR(IF(AND(INDIRECT("Mérföldkövek[@Kezdés]")&lt;=AM$3,AM$3&lt;=INDIRECT("Mérföldkövek[@Befejezés]"),NETWORKDAYS(AM$3,AM$3,0)), INDIRECT("Mérföldkövek[@[Humánerő]]"),0),"")</f>
        <v/>
      </c>
      <c r="AN106" s="69" t="str" cm="1">
        <f t="array" aca="1" ref="AN106" ca="1">IFERROR(IF(AND(INDIRECT("Mérföldkövek[@Kezdés]")&lt;=AN$3,AN$3&lt;=INDIRECT("Mérföldkövek[@Befejezés]"),NETWORKDAYS(AN$3,AN$3,0)), INDIRECT("Mérföldkövek[@[Humánerő]]"),0),"")</f>
        <v/>
      </c>
      <c r="AO106" s="69" t="str" cm="1">
        <f t="array" aca="1" ref="AO106" ca="1">IFERROR(IF(AND(INDIRECT("Mérföldkövek[@Kezdés]")&lt;=AO$3,AO$3&lt;=INDIRECT("Mérföldkövek[@Befejezés]"),NETWORKDAYS(AO$3,AO$3,0)), INDIRECT("Mérföldkövek[@[Humánerő]]"),0),"")</f>
        <v/>
      </c>
      <c r="AP106" s="69" t="str" cm="1">
        <f t="array" aca="1" ref="AP106" ca="1">IFERROR(IF(AND(INDIRECT("Mérföldkövek[@Kezdés]")&lt;=AP$3,AP$3&lt;=INDIRECT("Mérföldkövek[@Befejezés]"),NETWORKDAYS(AP$3,AP$3,0)), INDIRECT("Mérföldkövek[@[Humánerő]]"),0),"")</f>
        <v/>
      </c>
      <c r="AQ106" s="69" t="str" cm="1">
        <f t="array" aca="1" ref="AQ106" ca="1">IFERROR(IF(AND(INDIRECT("Mérföldkövek[@Kezdés]")&lt;=AQ$3,AQ$3&lt;=INDIRECT("Mérföldkövek[@Befejezés]"),NETWORKDAYS(AQ$3,AQ$3,0)), INDIRECT("Mérföldkövek[@[Humánerő]]"),0),"")</f>
        <v/>
      </c>
      <c r="AR106" s="69" t="str" cm="1">
        <f t="array" aca="1" ref="AR106" ca="1">IFERROR(IF(AND(INDIRECT("Mérföldkövek[@Kezdés]")&lt;=AR$3,AR$3&lt;=INDIRECT("Mérföldkövek[@Befejezés]"),NETWORKDAYS(AR$3,AR$3,0)), INDIRECT("Mérföldkövek[@[Humánerő]]"),0),"")</f>
        <v/>
      </c>
      <c r="AS106" s="69" t="str" cm="1">
        <f t="array" aca="1" ref="AS106" ca="1">IFERROR(IF(AND(INDIRECT("Mérföldkövek[@Kezdés]")&lt;=AS$3,AS$3&lt;=INDIRECT("Mérföldkövek[@Befejezés]"),NETWORKDAYS(AS$3,AS$3,0)), INDIRECT("Mérföldkövek[@[Humánerő]]"),0),"")</f>
        <v/>
      </c>
      <c r="AT106" s="69" t="str" cm="1">
        <f t="array" aca="1" ref="AT106" ca="1">IFERROR(IF(AND(INDIRECT("Mérföldkövek[@Kezdés]")&lt;=AT$3,AT$3&lt;=INDIRECT("Mérföldkövek[@Befejezés]"),NETWORKDAYS(AT$3,AT$3,0)), INDIRECT("Mérföldkövek[@[Humánerő]]"),0),"")</f>
        <v/>
      </c>
      <c r="AU106" s="69" t="str" cm="1">
        <f t="array" aca="1" ref="AU106" ca="1">IFERROR(IF(AND(INDIRECT("Mérföldkövek[@Kezdés]")&lt;=AU$3,AU$3&lt;=INDIRECT("Mérföldkövek[@Befejezés]"),NETWORKDAYS(AU$3,AU$3,0)), INDIRECT("Mérföldkövek[@[Humánerő]]"),0),"")</f>
        <v/>
      </c>
      <c r="AV106" s="69" t="str" cm="1">
        <f t="array" aca="1" ref="AV106" ca="1">IFERROR(IF(AND(INDIRECT("Mérföldkövek[@Kezdés]")&lt;=AV$3,AV$3&lt;=INDIRECT("Mérföldkövek[@Befejezés]"),NETWORKDAYS(AV$3,AV$3,0)), INDIRECT("Mérföldkövek[@[Humánerő]]"),0),"")</f>
        <v/>
      </c>
      <c r="AW106" s="69" t="str" cm="1">
        <f t="array" aca="1" ref="AW106" ca="1">IFERROR(IF(AND(INDIRECT("Mérföldkövek[@Kezdés]")&lt;=AW$3,AW$3&lt;=INDIRECT("Mérföldkövek[@Befejezés]"),NETWORKDAYS(AW$3,AW$3,0)), INDIRECT("Mérföldkövek[@[Humánerő]]"),0),"")</f>
        <v/>
      </c>
      <c r="AX106" s="69" t="str" cm="1">
        <f t="array" aca="1" ref="AX106" ca="1">IFERROR(IF(AND(INDIRECT("Mérföldkövek[@Kezdés]")&lt;=AX$3,AX$3&lt;=INDIRECT("Mérföldkövek[@Befejezés]"),NETWORKDAYS(AX$3,AX$3,0)), INDIRECT("Mérföldkövek[@[Humánerő]]"),0),"")</f>
        <v/>
      </c>
      <c r="AY106" s="69" t="str" cm="1">
        <f t="array" aca="1" ref="AY106" ca="1">IFERROR(IF(AND(INDIRECT("Mérföldkövek[@Kezdés]")&lt;=AY$3,AY$3&lt;=INDIRECT("Mérföldkövek[@Befejezés]"),NETWORKDAYS(AY$3,AY$3,0)), INDIRECT("Mérföldkövek[@[Humánerő]]"),0),"")</f>
        <v/>
      </c>
      <c r="AZ106" s="69" t="str" cm="1">
        <f t="array" aca="1" ref="AZ106" ca="1">IFERROR(IF(AND(INDIRECT("Mérföldkövek[@Kezdés]")&lt;=AZ$3,AZ$3&lt;=INDIRECT("Mérföldkövek[@Befejezés]"),NETWORKDAYS(AZ$3,AZ$3,0)), INDIRECT("Mérföldkövek[@[Humánerő]]"),0),"")</f>
        <v/>
      </c>
      <c r="BA106" s="69" t="str" cm="1">
        <f t="array" aca="1" ref="BA106" ca="1">IFERROR(IF(AND(INDIRECT("Mérföldkövek[@Kezdés]")&lt;=BA$3,BA$3&lt;=INDIRECT("Mérföldkövek[@Befejezés]"),NETWORKDAYS(BA$3,BA$3,0)), INDIRECT("Mérföldkövek[@[Humánerő]]"),0),"")</f>
        <v/>
      </c>
    </row>
    <row r="107" spans="1:53" x14ac:dyDescent="0.3">
      <c r="A107" s="78"/>
      <c r="E107" s="70"/>
      <c r="G107" s="70"/>
      <c r="H107" s="70"/>
      <c r="I107" s="70"/>
      <c r="J107" s="70"/>
      <c r="K107" s="70"/>
      <c r="L107" s="69" t="str" cm="1">
        <f t="array" aca="1" ref="L107" ca="1">IFERROR(IF(AND(INDIRECT("Mérföldkövek[@Kezdés]")&lt;=L$3,L$3&lt;=INDIRECT("Mérföldkövek[@Befejezés]"),NETWORKDAYS(L$3,L$3,0)), INDIRECT("Mérföldkövek[@[Humánerő]]"),0),"")</f>
        <v/>
      </c>
      <c r="M107" s="69" t="str" cm="1">
        <f t="array" aca="1" ref="M107" ca="1">IFERROR(IF(AND(INDIRECT("Mérföldkövek[@Kezdés]")&lt;=M$3,M$3&lt;=INDIRECT("Mérföldkövek[@Befejezés]"),NETWORKDAYS(M$3,M$3,0)), INDIRECT("Mérföldkövek[@[Humánerő]]"),0),"")</f>
        <v/>
      </c>
      <c r="N107" s="69" t="str" cm="1">
        <f t="array" aca="1" ref="N107" ca="1">IFERROR(IF(AND(INDIRECT("Mérföldkövek[@Kezdés]")&lt;=N$3,N$3&lt;=INDIRECT("Mérföldkövek[@Befejezés]"),NETWORKDAYS(N$3,N$3,0)), INDIRECT("Mérföldkövek[@[Humánerő]]"),0),"")</f>
        <v/>
      </c>
      <c r="O107" s="69" t="str" cm="1">
        <f t="array" aca="1" ref="O107" ca="1">IFERROR(IF(AND(INDIRECT("Mérföldkövek[@Kezdés]")&lt;=O$3,O$3&lt;=INDIRECT("Mérföldkövek[@Befejezés]"),NETWORKDAYS(O$3,O$3,0)), INDIRECT("Mérföldkövek[@[Humánerő]]"),0),"")</f>
        <v/>
      </c>
      <c r="P107" s="69" t="str" cm="1">
        <f t="array" aca="1" ref="P107" ca="1">IFERROR(IF(AND(INDIRECT("Mérföldkövek[@Kezdés]")&lt;=P$3,P$3&lt;=INDIRECT("Mérföldkövek[@Befejezés]"),NETWORKDAYS(P$3,P$3,0)), INDIRECT("Mérföldkövek[@[Humánerő]]"),0),"")</f>
        <v/>
      </c>
      <c r="Q107" s="69" t="str" cm="1">
        <f t="array" aca="1" ref="Q107" ca="1">IFERROR(IF(AND(INDIRECT("Mérföldkövek[@Kezdés]")&lt;=Q$3,Q$3&lt;=INDIRECT("Mérföldkövek[@Befejezés]"),NETWORKDAYS(Q$3,Q$3,0)), INDIRECT("Mérföldkövek[@[Humánerő]]"),0),"")</f>
        <v/>
      </c>
      <c r="R107" s="69" t="str" cm="1">
        <f t="array" aca="1" ref="R107" ca="1">IFERROR(IF(AND(INDIRECT("Mérföldkövek[@Kezdés]")&lt;=R$3,R$3&lt;=INDIRECT("Mérföldkövek[@Befejezés]"),NETWORKDAYS(R$3,R$3,0)), INDIRECT("Mérföldkövek[@[Humánerő]]"),0),"")</f>
        <v/>
      </c>
      <c r="S107" s="69" t="str" cm="1">
        <f t="array" aca="1" ref="S107" ca="1">IFERROR(IF(AND(INDIRECT("Mérföldkövek[@Kezdés]")&lt;=S$3,S$3&lt;=INDIRECT("Mérföldkövek[@Befejezés]"),NETWORKDAYS(S$3,S$3,0)), INDIRECT("Mérföldkövek[@[Humánerő]]"),0),"")</f>
        <v/>
      </c>
      <c r="T107" s="69" t="str" cm="1">
        <f t="array" aca="1" ref="T107" ca="1">IFERROR(IF(AND(INDIRECT("Mérföldkövek[@Kezdés]")&lt;=T$3,T$3&lt;=INDIRECT("Mérföldkövek[@Befejezés]"),NETWORKDAYS(T$3,T$3,0)), INDIRECT("Mérföldkövek[@[Humánerő]]"),0),"")</f>
        <v/>
      </c>
      <c r="U107" s="69" t="str" cm="1">
        <f t="array" aca="1" ref="U107" ca="1">IFERROR(IF(AND(INDIRECT("Mérföldkövek[@Kezdés]")&lt;=U$3,U$3&lt;=INDIRECT("Mérföldkövek[@Befejezés]"),NETWORKDAYS(U$3,U$3,0)), INDIRECT("Mérföldkövek[@[Humánerő]]"),0),"")</f>
        <v/>
      </c>
      <c r="V107" s="69" t="str" cm="1">
        <f t="array" aca="1" ref="V107" ca="1">IFERROR(IF(AND(INDIRECT("Mérföldkövek[@Kezdés]")&lt;=V$3,V$3&lt;=INDIRECT("Mérföldkövek[@Befejezés]"),NETWORKDAYS(V$3,V$3,0)), INDIRECT("Mérföldkövek[@[Humánerő]]"),0),"")</f>
        <v/>
      </c>
      <c r="W107" s="69" t="str" cm="1">
        <f t="array" aca="1" ref="W107" ca="1">IFERROR(IF(AND(INDIRECT("Mérföldkövek[@Kezdés]")&lt;=W$3,W$3&lt;=INDIRECT("Mérföldkövek[@Befejezés]"),NETWORKDAYS(W$3,W$3,0)), INDIRECT("Mérföldkövek[@[Humánerő]]"),0),"")</f>
        <v/>
      </c>
      <c r="X107" s="69" t="str" cm="1">
        <f t="array" aca="1" ref="X107" ca="1">IFERROR(IF(AND(INDIRECT("Mérföldkövek[@Kezdés]")&lt;=X$3,X$3&lt;=INDIRECT("Mérföldkövek[@Befejezés]"),NETWORKDAYS(X$3,X$3,0)), INDIRECT("Mérföldkövek[@[Humánerő]]"),0),"")</f>
        <v/>
      </c>
      <c r="Y107" s="69" t="str" cm="1">
        <f t="array" aca="1" ref="Y107" ca="1">IFERROR(IF(AND(INDIRECT("Mérföldkövek[@Kezdés]")&lt;=Y$3,Y$3&lt;=INDIRECT("Mérföldkövek[@Befejezés]"),NETWORKDAYS(Y$3,Y$3,0)), INDIRECT("Mérföldkövek[@[Humánerő]]"),0),"")</f>
        <v/>
      </c>
      <c r="Z107" s="69" t="str" cm="1">
        <f t="array" aca="1" ref="Z107" ca="1">IFERROR(IF(AND(INDIRECT("Mérföldkövek[@Kezdés]")&lt;=Z$3,Z$3&lt;=INDIRECT("Mérföldkövek[@Befejezés]"),NETWORKDAYS(Z$3,Z$3,0)), INDIRECT("Mérföldkövek[@[Humánerő]]"),0),"")</f>
        <v/>
      </c>
      <c r="AA107" s="69" t="str" cm="1">
        <f t="array" aca="1" ref="AA107" ca="1">IFERROR(IF(AND(INDIRECT("Mérföldkövek[@Kezdés]")&lt;=AA$3,AA$3&lt;=INDIRECT("Mérföldkövek[@Befejezés]"),NETWORKDAYS(AA$3,AA$3,0)), INDIRECT("Mérföldkövek[@[Humánerő]]"),0),"")</f>
        <v/>
      </c>
      <c r="AB107" s="69" t="str" cm="1">
        <f t="array" aca="1" ref="AB107" ca="1">IFERROR(IF(AND(INDIRECT("Mérföldkövek[@Kezdés]")&lt;=AB$3,AB$3&lt;=INDIRECT("Mérföldkövek[@Befejezés]"),NETWORKDAYS(AB$3,AB$3,0)), INDIRECT("Mérföldkövek[@[Humánerő]]"),0),"")</f>
        <v/>
      </c>
      <c r="AC107" s="69" t="str" cm="1">
        <f t="array" aca="1" ref="AC107" ca="1">IFERROR(IF(AND(INDIRECT("Mérföldkövek[@Kezdés]")&lt;=AC$3,AC$3&lt;=INDIRECT("Mérföldkövek[@Befejezés]"),NETWORKDAYS(AC$3,AC$3,0)), INDIRECT("Mérföldkövek[@[Humánerő]]"),0),"")</f>
        <v/>
      </c>
      <c r="AD107" s="69" t="str" cm="1">
        <f t="array" aca="1" ref="AD107" ca="1">IFERROR(IF(AND(INDIRECT("Mérföldkövek[@Kezdés]")&lt;=AD$3,AD$3&lt;=INDIRECT("Mérföldkövek[@Befejezés]"),NETWORKDAYS(AD$3,AD$3,0)), INDIRECT("Mérföldkövek[@[Humánerő]]"),0),"")</f>
        <v/>
      </c>
      <c r="AE107" s="69" t="str" cm="1">
        <f t="array" aca="1" ref="AE107" ca="1">IFERROR(IF(AND(INDIRECT("Mérföldkövek[@Kezdés]")&lt;=AE$3,AE$3&lt;=INDIRECT("Mérföldkövek[@Befejezés]"),NETWORKDAYS(AE$3,AE$3,0)), INDIRECT("Mérföldkövek[@[Humánerő]]"),0),"")</f>
        <v/>
      </c>
      <c r="AF107" s="69" t="str" cm="1">
        <f t="array" aca="1" ref="AF107" ca="1">IFERROR(IF(AND(INDIRECT("Mérföldkövek[@Kezdés]")&lt;=AF$3,AF$3&lt;=INDIRECT("Mérföldkövek[@Befejezés]"),NETWORKDAYS(AF$3,AF$3,0)), INDIRECT("Mérföldkövek[@[Humánerő]]"),0),"")</f>
        <v/>
      </c>
      <c r="AG107" s="69" t="str" cm="1">
        <f t="array" aca="1" ref="AG107" ca="1">IFERROR(IF(AND(INDIRECT("Mérföldkövek[@Kezdés]")&lt;=AG$3,AG$3&lt;=INDIRECT("Mérföldkövek[@Befejezés]"),NETWORKDAYS(AG$3,AG$3,0)), INDIRECT("Mérföldkövek[@[Humánerő]]"),0),"")</f>
        <v/>
      </c>
      <c r="AH107" s="69" t="str" cm="1">
        <f t="array" aca="1" ref="AH107" ca="1">IFERROR(IF(AND(INDIRECT("Mérföldkövek[@Kezdés]")&lt;=AH$3,AH$3&lt;=INDIRECT("Mérföldkövek[@Befejezés]"),NETWORKDAYS(AH$3,AH$3,0)), INDIRECT("Mérföldkövek[@[Humánerő]]"),0),"")</f>
        <v/>
      </c>
      <c r="AI107" s="69" t="str" cm="1">
        <f t="array" aca="1" ref="AI107" ca="1">IFERROR(IF(AND(INDIRECT("Mérföldkövek[@Kezdés]")&lt;=AI$3,AI$3&lt;=INDIRECT("Mérföldkövek[@Befejezés]"),NETWORKDAYS(AI$3,AI$3,0)), INDIRECT("Mérföldkövek[@[Humánerő]]"),0),"")</f>
        <v/>
      </c>
      <c r="AJ107" s="69" t="str" cm="1">
        <f t="array" aca="1" ref="AJ107" ca="1">IFERROR(IF(AND(INDIRECT("Mérföldkövek[@Kezdés]")&lt;=AJ$3,AJ$3&lt;=INDIRECT("Mérföldkövek[@Befejezés]"),NETWORKDAYS(AJ$3,AJ$3,0)), INDIRECT("Mérföldkövek[@[Humánerő]]"),0),"")</f>
        <v/>
      </c>
      <c r="AK107" s="69" t="str" cm="1">
        <f t="array" aca="1" ref="AK107" ca="1">IFERROR(IF(AND(INDIRECT("Mérföldkövek[@Kezdés]")&lt;=AK$3,AK$3&lt;=INDIRECT("Mérföldkövek[@Befejezés]"),NETWORKDAYS(AK$3,AK$3,0)), INDIRECT("Mérföldkövek[@[Humánerő]]"),0),"")</f>
        <v/>
      </c>
      <c r="AL107" s="69" t="str" cm="1">
        <f t="array" aca="1" ref="AL107" ca="1">IFERROR(IF(AND(INDIRECT("Mérföldkövek[@Kezdés]")&lt;=AL$3,AL$3&lt;=INDIRECT("Mérföldkövek[@Befejezés]"),NETWORKDAYS(AL$3,AL$3,0)), INDIRECT("Mérföldkövek[@[Humánerő]]"),0),"")</f>
        <v/>
      </c>
      <c r="AM107" s="69" t="str" cm="1">
        <f t="array" aca="1" ref="AM107" ca="1">IFERROR(IF(AND(INDIRECT("Mérföldkövek[@Kezdés]")&lt;=AM$3,AM$3&lt;=INDIRECT("Mérföldkövek[@Befejezés]"),NETWORKDAYS(AM$3,AM$3,0)), INDIRECT("Mérföldkövek[@[Humánerő]]"),0),"")</f>
        <v/>
      </c>
      <c r="AN107" s="69" t="str" cm="1">
        <f t="array" aca="1" ref="AN107" ca="1">IFERROR(IF(AND(INDIRECT("Mérföldkövek[@Kezdés]")&lt;=AN$3,AN$3&lt;=INDIRECT("Mérföldkövek[@Befejezés]"),NETWORKDAYS(AN$3,AN$3,0)), INDIRECT("Mérföldkövek[@[Humánerő]]"),0),"")</f>
        <v/>
      </c>
      <c r="AO107" s="69" t="str" cm="1">
        <f t="array" aca="1" ref="AO107" ca="1">IFERROR(IF(AND(INDIRECT("Mérföldkövek[@Kezdés]")&lt;=AO$3,AO$3&lt;=INDIRECT("Mérföldkövek[@Befejezés]"),NETWORKDAYS(AO$3,AO$3,0)), INDIRECT("Mérföldkövek[@[Humánerő]]"),0),"")</f>
        <v/>
      </c>
      <c r="AP107" s="69" t="str" cm="1">
        <f t="array" aca="1" ref="AP107" ca="1">IFERROR(IF(AND(INDIRECT("Mérföldkövek[@Kezdés]")&lt;=AP$3,AP$3&lt;=INDIRECT("Mérföldkövek[@Befejezés]"),NETWORKDAYS(AP$3,AP$3,0)), INDIRECT("Mérföldkövek[@[Humánerő]]"),0),"")</f>
        <v/>
      </c>
      <c r="AQ107" s="69" t="str" cm="1">
        <f t="array" aca="1" ref="AQ107" ca="1">IFERROR(IF(AND(INDIRECT("Mérföldkövek[@Kezdés]")&lt;=AQ$3,AQ$3&lt;=INDIRECT("Mérföldkövek[@Befejezés]"),NETWORKDAYS(AQ$3,AQ$3,0)), INDIRECT("Mérföldkövek[@[Humánerő]]"),0),"")</f>
        <v/>
      </c>
      <c r="AR107" s="69" t="str" cm="1">
        <f t="array" aca="1" ref="AR107" ca="1">IFERROR(IF(AND(INDIRECT("Mérföldkövek[@Kezdés]")&lt;=AR$3,AR$3&lt;=INDIRECT("Mérföldkövek[@Befejezés]"),NETWORKDAYS(AR$3,AR$3,0)), INDIRECT("Mérföldkövek[@[Humánerő]]"),0),"")</f>
        <v/>
      </c>
      <c r="AS107" s="69" t="str" cm="1">
        <f t="array" aca="1" ref="AS107" ca="1">IFERROR(IF(AND(INDIRECT("Mérföldkövek[@Kezdés]")&lt;=AS$3,AS$3&lt;=INDIRECT("Mérföldkövek[@Befejezés]"),NETWORKDAYS(AS$3,AS$3,0)), INDIRECT("Mérföldkövek[@[Humánerő]]"),0),"")</f>
        <v/>
      </c>
      <c r="AT107" s="69" t="str" cm="1">
        <f t="array" aca="1" ref="AT107" ca="1">IFERROR(IF(AND(INDIRECT("Mérföldkövek[@Kezdés]")&lt;=AT$3,AT$3&lt;=INDIRECT("Mérföldkövek[@Befejezés]"),NETWORKDAYS(AT$3,AT$3,0)), INDIRECT("Mérföldkövek[@[Humánerő]]"),0),"")</f>
        <v/>
      </c>
      <c r="AU107" s="69" t="str" cm="1">
        <f t="array" aca="1" ref="AU107" ca="1">IFERROR(IF(AND(INDIRECT("Mérföldkövek[@Kezdés]")&lt;=AU$3,AU$3&lt;=INDIRECT("Mérföldkövek[@Befejezés]"),NETWORKDAYS(AU$3,AU$3,0)), INDIRECT("Mérföldkövek[@[Humánerő]]"),0),"")</f>
        <v/>
      </c>
      <c r="AV107" s="69" t="str" cm="1">
        <f t="array" aca="1" ref="AV107" ca="1">IFERROR(IF(AND(INDIRECT("Mérföldkövek[@Kezdés]")&lt;=AV$3,AV$3&lt;=INDIRECT("Mérföldkövek[@Befejezés]"),NETWORKDAYS(AV$3,AV$3,0)), INDIRECT("Mérföldkövek[@[Humánerő]]"),0),"")</f>
        <v/>
      </c>
      <c r="AW107" s="69" t="str" cm="1">
        <f t="array" aca="1" ref="AW107" ca="1">IFERROR(IF(AND(INDIRECT("Mérföldkövek[@Kezdés]")&lt;=AW$3,AW$3&lt;=INDIRECT("Mérföldkövek[@Befejezés]"),NETWORKDAYS(AW$3,AW$3,0)), INDIRECT("Mérföldkövek[@[Humánerő]]"),0),"")</f>
        <v/>
      </c>
      <c r="AX107" s="69" t="str" cm="1">
        <f t="array" aca="1" ref="AX107" ca="1">IFERROR(IF(AND(INDIRECT("Mérföldkövek[@Kezdés]")&lt;=AX$3,AX$3&lt;=INDIRECT("Mérföldkövek[@Befejezés]"),NETWORKDAYS(AX$3,AX$3,0)), INDIRECT("Mérföldkövek[@[Humánerő]]"),0),"")</f>
        <v/>
      </c>
      <c r="AY107" s="69" t="str" cm="1">
        <f t="array" aca="1" ref="AY107" ca="1">IFERROR(IF(AND(INDIRECT("Mérföldkövek[@Kezdés]")&lt;=AY$3,AY$3&lt;=INDIRECT("Mérföldkövek[@Befejezés]"),NETWORKDAYS(AY$3,AY$3,0)), INDIRECT("Mérföldkövek[@[Humánerő]]"),0),"")</f>
        <v/>
      </c>
      <c r="AZ107" s="69" t="str" cm="1">
        <f t="array" aca="1" ref="AZ107" ca="1">IFERROR(IF(AND(INDIRECT("Mérföldkövek[@Kezdés]")&lt;=AZ$3,AZ$3&lt;=INDIRECT("Mérföldkövek[@Befejezés]"),NETWORKDAYS(AZ$3,AZ$3,0)), INDIRECT("Mérföldkövek[@[Humánerő]]"),0),"")</f>
        <v/>
      </c>
      <c r="BA107" s="69" t="str" cm="1">
        <f t="array" aca="1" ref="BA107" ca="1">IFERROR(IF(AND(INDIRECT("Mérföldkövek[@Kezdés]")&lt;=BA$3,BA$3&lt;=INDIRECT("Mérföldkövek[@Befejezés]"),NETWORKDAYS(BA$3,BA$3,0)), INDIRECT("Mérföldkövek[@[Humánerő]]"),0),"")</f>
        <v/>
      </c>
    </row>
    <row r="108" spans="1:53" x14ac:dyDescent="0.3">
      <c r="A108" s="78"/>
      <c r="E108" s="70"/>
      <c r="G108" s="70"/>
      <c r="H108" s="70"/>
      <c r="I108" s="70"/>
      <c r="J108" s="70"/>
      <c r="K108" s="70"/>
      <c r="L108" s="69" t="str" cm="1">
        <f t="array" aca="1" ref="L108" ca="1">IFERROR(IF(AND(INDIRECT("Mérföldkövek[@Kezdés]")&lt;=L$3,L$3&lt;=INDIRECT("Mérföldkövek[@Befejezés]"),NETWORKDAYS(L$3,L$3,0)), INDIRECT("Mérföldkövek[@[Humánerő]]"),0),"")</f>
        <v/>
      </c>
      <c r="M108" s="69" t="str" cm="1">
        <f t="array" aca="1" ref="M108" ca="1">IFERROR(IF(AND(INDIRECT("Mérföldkövek[@Kezdés]")&lt;=M$3,M$3&lt;=INDIRECT("Mérföldkövek[@Befejezés]"),NETWORKDAYS(M$3,M$3,0)), INDIRECT("Mérföldkövek[@[Humánerő]]"),0),"")</f>
        <v/>
      </c>
      <c r="N108" s="69" t="str" cm="1">
        <f t="array" aca="1" ref="N108" ca="1">IFERROR(IF(AND(INDIRECT("Mérföldkövek[@Kezdés]")&lt;=N$3,N$3&lt;=INDIRECT("Mérföldkövek[@Befejezés]"),NETWORKDAYS(N$3,N$3,0)), INDIRECT("Mérföldkövek[@[Humánerő]]"),0),"")</f>
        <v/>
      </c>
      <c r="O108" s="69" t="str" cm="1">
        <f t="array" aca="1" ref="O108" ca="1">IFERROR(IF(AND(INDIRECT("Mérföldkövek[@Kezdés]")&lt;=O$3,O$3&lt;=INDIRECT("Mérföldkövek[@Befejezés]"),NETWORKDAYS(O$3,O$3,0)), INDIRECT("Mérföldkövek[@[Humánerő]]"),0),"")</f>
        <v/>
      </c>
      <c r="P108" s="69" t="str" cm="1">
        <f t="array" aca="1" ref="P108" ca="1">IFERROR(IF(AND(INDIRECT("Mérföldkövek[@Kezdés]")&lt;=P$3,P$3&lt;=INDIRECT("Mérföldkövek[@Befejezés]"),NETWORKDAYS(P$3,P$3,0)), INDIRECT("Mérföldkövek[@[Humánerő]]"),0),"")</f>
        <v/>
      </c>
      <c r="Q108" s="69" t="str" cm="1">
        <f t="array" aca="1" ref="Q108" ca="1">IFERROR(IF(AND(INDIRECT("Mérföldkövek[@Kezdés]")&lt;=Q$3,Q$3&lt;=INDIRECT("Mérföldkövek[@Befejezés]"),NETWORKDAYS(Q$3,Q$3,0)), INDIRECT("Mérföldkövek[@[Humánerő]]"),0),"")</f>
        <v/>
      </c>
      <c r="R108" s="69" t="str" cm="1">
        <f t="array" aca="1" ref="R108" ca="1">IFERROR(IF(AND(INDIRECT("Mérföldkövek[@Kezdés]")&lt;=R$3,R$3&lt;=INDIRECT("Mérföldkövek[@Befejezés]"),NETWORKDAYS(R$3,R$3,0)), INDIRECT("Mérföldkövek[@[Humánerő]]"),0),"")</f>
        <v/>
      </c>
      <c r="S108" s="69" t="str" cm="1">
        <f t="array" aca="1" ref="S108" ca="1">IFERROR(IF(AND(INDIRECT("Mérföldkövek[@Kezdés]")&lt;=S$3,S$3&lt;=INDIRECT("Mérföldkövek[@Befejezés]"),NETWORKDAYS(S$3,S$3,0)), INDIRECT("Mérföldkövek[@[Humánerő]]"),0),"")</f>
        <v/>
      </c>
      <c r="T108" s="69" t="str" cm="1">
        <f t="array" aca="1" ref="T108" ca="1">IFERROR(IF(AND(INDIRECT("Mérföldkövek[@Kezdés]")&lt;=T$3,T$3&lt;=INDIRECT("Mérföldkövek[@Befejezés]"),NETWORKDAYS(T$3,T$3,0)), INDIRECT("Mérföldkövek[@[Humánerő]]"),0),"")</f>
        <v/>
      </c>
      <c r="U108" s="69" t="str" cm="1">
        <f t="array" aca="1" ref="U108" ca="1">IFERROR(IF(AND(INDIRECT("Mérföldkövek[@Kezdés]")&lt;=U$3,U$3&lt;=INDIRECT("Mérföldkövek[@Befejezés]"),NETWORKDAYS(U$3,U$3,0)), INDIRECT("Mérföldkövek[@[Humánerő]]"),0),"")</f>
        <v/>
      </c>
      <c r="V108" s="69" t="str" cm="1">
        <f t="array" aca="1" ref="V108" ca="1">IFERROR(IF(AND(INDIRECT("Mérföldkövek[@Kezdés]")&lt;=V$3,V$3&lt;=INDIRECT("Mérföldkövek[@Befejezés]"),NETWORKDAYS(V$3,V$3,0)), INDIRECT("Mérföldkövek[@[Humánerő]]"),0),"")</f>
        <v/>
      </c>
      <c r="W108" s="69" t="str" cm="1">
        <f t="array" aca="1" ref="W108" ca="1">IFERROR(IF(AND(INDIRECT("Mérföldkövek[@Kezdés]")&lt;=W$3,W$3&lt;=INDIRECT("Mérföldkövek[@Befejezés]"),NETWORKDAYS(W$3,W$3,0)), INDIRECT("Mérföldkövek[@[Humánerő]]"),0),"")</f>
        <v/>
      </c>
      <c r="X108" s="69" t="str" cm="1">
        <f t="array" aca="1" ref="X108" ca="1">IFERROR(IF(AND(INDIRECT("Mérföldkövek[@Kezdés]")&lt;=X$3,X$3&lt;=INDIRECT("Mérföldkövek[@Befejezés]"),NETWORKDAYS(X$3,X$3,0)), INDIRECT("Mérföldkövek[@[Humánerő]]"),0),"")</f>
        <v/>
      </c>
      <c r="Y108" s="69" t="str" cm="1">
        <f t="array" aca="1" ref="Y108" ca="1">IFERROR(IF(AND(INDIRECT("Mérföldkövek[@Kezdés]")&lt;=Y$3,Y$3&lt;=INDIRECT("Mérföldkövek[@Befejezés]"),NETWORKDAYS(Y$3,Y$3,0)), INDIRECT("Mérföldkövek[@[Humánerő]]"),0),"")</f>
        <v/>
      </c>
      <c r="Z108" s="69" t="str" cm="1">
        <f t="array" aca="1" ref="Z108" ca="1">IFERROR(IF(AND(INDIRECT("Mérföldkövek[@Kezdés]")&lt;=Z$3,Z$3&lt;=INDIRECT("Mérföldkövek[@Befejezés]"),NETWORKDAYS(Z$3,Z$3,0)), INDIRECT("Mérföldkövek[@[Humánerő]]"),0),"")</f>
        <v/>
      </c>
      <c r="AA108" s="69" t="str" cm="1">
        <f t="array" aca="1" ref="AA108" ca="1">IFERROR(IF(AND(INDIRECT("Mérföldkövek[@Kezdés]")&lt;=AA$3,AA$3&lt;=INDIRECT("Mérföldkövek[@Befejezés]"),NETWORKDAYS(AA$3,AA$3,0)), INDIRECT("Mérföldkövek[@[Humánerő]]"),0),"")</f>
        <v/>
      </c>
      <c r="AB108" s="69" t="str" cm="1">
        <f t="array" aca="1" ref="AB108" ca="1">IFERROR(IF(AND(INDIRECT("Mérföldkövek[@Kezdés]")&lt;=AB$3,AB$3&lt;=INDIRECT("Mérföldkövek[@Befejezés]"),NETWORKDAYS(AB$3,AB$3,0)), INDIRECT("Mérföldkövek[@[Humánerő]]"),0),"")</f>
        <v/>
      </c>
      <c r="AC108" s="69" t="str" cm="1">
        <f t="array" aca="1" ref="AC108" ca="1">IFERROR(IF(AND(INDIRECT("Mérföldkövek[@Kezdés]")&lt;=AC$3,AC$3&lt;=INDIRECT("Mérföldkövek[@Befejezés]"),NETWORKDAYS(AC$3,AC$3,0)), INDIRECT("Mérföldkövek[@[Humánerő]]"),0),"")</f>
        <v/>
      </c>
      <c r="AD108" s="69" t="str" cm="1">
        <f t="array" aca="1" ref="AD108" ca="1">IFERROR(IF(AND(INDIRECT("Mérföldkövek[@Kezdés]")&lt;=AD$3,AD$3&lt;=INDIRECT("Mérföldkövek[@Befejezés]"),NETWORKDAYS(AD$3,AD$3,0)), INDIRECT("Mérföldkövek[@[Humánerő]]"),0),"")</f>
        <v/>
      </c>
      <c r="AE108" s="69" t="str" cm="1">
        <f t="array" aca="1" ref="AE108" ca="1">IFERROR(IF(AND(INDIRECT("Mérföldkövek[@Kezdés]")&lt;=AE$3,AE$3&lt;=INDIRECT("Mérföldkövek[@Befejezés]"),NETWORKDAYS(AE$3,AE$3,0)), INDIRECT("Mérföldkövek[@[Humánerő]]"),0),"")</f>
        <v/>
      </c>
      <c r="AF108" s="69" t="str" cm="1">
        <f t="array" aca="1" ref="AF108" ca="1">IFERROR(IF(AND(INDIRECT("Mérföldkövek[@Kezdés]")&lt;=AF$3,AF$3&lt;=INDIRECT("Mérföldkövek[@Befejezés]"),NETWORKDAYS(AF$3,AF$3,0)), INDIRECT("Mérföldkövek[@[Humánerő]]"),0),"")</f>
        <v/>
      </c>
      <c r="AG108" s="69" t="str" cm="1">
        <f t="array" aca="1" ref="AG108" ca="1">IFERROR(IF(AND(INDIRECT("Mérföldkövek[@Kezdés]")&lt;=AG$3,AG$3&lt;=INDIRECT("Mérföldkövek[@Befejezés]"),NETWORKDAYS(AG$3,AG$3,0)), INDIRECT("Mérföldkövek[@[Humánerő]]"),0),"")</f>
        <v/>
      </c>
      <c r="AH108" s="69" t="str" cm="1">
        <f t="array" aca="1" ref="AH108" ca="1">IFERROR(IF(AND(INDIRECT("Mérföldkövek[@Kezdés]")&lt;=AH$3,AH$3&lt;=INDIRECT("Mérföldkövek[@Befejezés]"),NETWORKDAYS(AH$3,AH$3,0)), INDIRECT("Mérföldkövek[@[Humánerő]]"),0),"")</f>
        <v/>
      </c>
      <c r="AI108" s="69" t="str" cm="1">
        <f t="array" aca="1" ref="AI108" ca="1">IFERROR(IF(AND(INDIRECT("Mérföldkövek[@Kezdés]")&lt;=AI$3,AI$3&lt;=INDIRECT("Mérföldkövek[@Befejezés]"),NETWORKDAYS(AI$3,AI$3,0)), INDIRECT("Mérföldkövek[@[Humánerő]]"),0),"")</f>
        <v/>
      </c>
      <c r="AJ108" s="69" t="str" cm="1">
        <f t="array" aca="1" ref="AJ108" ca="1">IFERROR(IF(AND(INDIRECT("Mérföldkövek[@Kezdés]")&lt;=AJ$3,AJ$3&lt;=INDIRECT("Mérföldkövek[@Befejezés]"),NETWORKDAYS(AJ$3,AJ$3,0)), INDIRECT("Mérföldkövek[@[Humánerő]]"),0),"")</f>
        <v/>
      </c>
      <c r="AK108" s="69" t="str" cm="1">
        <f t="array" aca="1" ref="AK108" ca="1">IFERROR(IF(AND(INDIRECT("Mérföldkövek[@Kezdés]")&lt;=AK$3,AK$3&lt;=INDIRECT("Mérföldkövek[@Befejezés]"),NETWORKDAYS(AK$3,AK$3,0)), INDIRECT("Mérföldkövek[@[Humánerő]]"),0),"")</f>
        <v/>
      </c>
      <c r="AL108" s="69" t="str" cm="1">
        <f t="array" aca="1" ref="AL108" ca="1">IFERROR(IF(AND(INDIRECT("Mérföldkövek[@Kezdés]")&lt;=AL$3,AL$3&lt;=INDIRECT("Mérföldkövek[@Befejezés]"),NETWORKDAYS(AL$3,AL$3,0)), INDIRECT("Mérföldkövek[@[Humánerő]]"),0),"")</f>
        <v/>
      </c>
      <c r="AM108" s="69" t="str" cm="1">
        <f t="array" aca="1" ref="AM108" ca="1">IFERROR(IF(AND(INDIRECT("Mérföldkövek[@Kezdés]")&lt;=AM$3,AM$3&lt;=INDIRECT("Mérföldkövek[@Befejezés]"),NETWORKDAYS(AM$3,AM$3,0)), INDIRECT("Mérföldkövek[@[Humánerő]]"),0),"")</f>
        <v/>
      </c>
      <c r="AN108" s="69" t="str" cm="1">
        <f t="array" aca="1" ref="AN108" ca="1">IFERROR(IF(AND(INDIRECT("Mérföldkövek[@Kezdés]")&lt;=AN$3,AN$3&lt;=INDIRECT("Mérföldkövek[@Befejezés]"),NETWORKDAYS(AN$3,AN$3,0)), INDIRECT("Mérföldkövek[@[Humánerő]]"),0),"")</f>
        <v/>
      </c>
      <c r="AO108" s="69" t="str" cm="1">
        <f t="array" aca="1" ref="AO108" ca="1">IFERROR(IF(AND(INDIRECT("Mérföldkövek[@Kezdés]")&lt;=AO$3,AO$3&lt;=INDIRECT("Mérföldkövek[@Befejezés]"),NETWORKDAYS(AO$3,AO$3,0)), INDIRECT("Mérföldkövek[@[Humánerő]]"),0),"")</f>
        <v/>
      </c>
      <c r="AP108" s="69" t="str" cm="1">
        <f t="array" aca="1" ref="AP108" ca="1">IFERROR(IF(AND(INDIRECT("Mérföldkövek[@Kezdés]")&lt;=AP$3,AP$3&lt;=INDIRECT("Mérföldkövek[@Befejezés]"),NETWORKDAYS(AP$3,AP$3,0)), INDIRECT("Mérföldkövek[@[Humánerő]]"),0),"")</f>
        <v/>
      </c>
      <c r="AQ108" s="69" t="str" cm="1">
        <f t="array" aca="1" ref="AQ108" ca="1">IFERROR(IF(AND(INDIRECT("Mérföldkövek[@Kezdés]")&lt;=AQ$3,AQ$3&lt;=INDIRECT("Mérföldkövek[@Befejezés]"),NETWORKDAYS(AQ$3,AQ$3,0)), INDIRECT("Mérföldkövek[@[Humánerő]]"),0),"")</f>
        <v/>
      </c>
      <c r="AR108" s="69" t="str" cm="1">
        <f t="array" aca="1" ref="AR108" ca="1">IFERROR(IF(AND(INDIRECT("Mérföldkövek[@Kezdés]")&lt;=AR$3,AR$3&lt;=INDIRECT("Mérföldkövek[@Befejezés]"),NETWORKDAYS(AR$3,AR$3,0)), INDIRECT("Mérföldkövek[@[Humánerő]]"),0),"")</f>
        <v/>
      </c>
      <c r="AS108" s="69" t="str" cm="1">
        <f t="array" aca="1" ref="AS108" ca="1">IFERROR(IF(AND(INDIRECT("Mérföldkövek[@Kezdés]")&lt;=AS$3,AS$3&lt;=INDIRECT("Mérföldkövek[@Befejezés]"),NETWORKDAYS(AS$3,AS$3,0)), INDIRECT("Mérföldkövek[@[Humánerő]]"),0),"")</f>
        <v/>
      </c>
      <c r="AT108" s="69" t="str" cm="1">
        <f t="array" aca="1" ref="AT108" ca="1">IFERROR(IF(AND(INDIRECT("Mérföldkövek[@Kezdés]")&lt;=AT$3,AT$3&lt;=INDIRECT("Mérföldkövek[@Befejezés]"),NETWORKDAYS(AT$3,AT$3,0)), INDIRECT("Mérföldkövek[@[Humánerő]]"),0),"")</f>
        <v/>
      </c>
      <c r="AU108" s="69" t="str" cm="1">
        <f t="array" aca="1" ref="AU108" ca="1">IFERROR(IF(AND(INDIRECT("Mérföldkövek[@Kezdés]")&lt;=AU$3,AU$3&lt;=INDIRECT("Mérföldkövek[@Befejezés]"),NETWORKDAYS(AU$3,AU$3,0)), INDIRECT("Mérföldkövek[@[Humánerő]]"),0),"")</f>
        <v/>
      </c>
      <c r="AV108" s="69" t="str" cm="1">
        <f t="array" aca="1" ref="AV108" ca="1">IFERROR(IF(AND(INDIRECT("Mérföldkövek[@Kezdés]")&lt;=AV$3,AV$3&lt;=INDIRECT("Mérföldkövek[@Befejezés]"),NETWORKDAYS(AV$3,AV$3,0)), INDIRECT("Mérföldkövek[@[Humánerő]]"),0),"")</f>
        <v/>
      </c>
      <c r="AW108" s="69" t="str" cm="1">
        <f t="array" aca="1" ref="AW108" ca="1">IFERROR(IF(AND(INDIRECT("Mérföldkövek[@Kezdés]")&lt;=AW$3,AW$3&lt;=INDIRECT("Mérföldkövek[@Befejezés]"),NETWORKDAYS(AW$3,AW$3,0)), INDIRECT("Mérföldkövek[@[Humánerő]]"),0),"")</f>
        <v/>
      </c>
      <c r="AX108" s="69" t="str" cm="1">
        <f t="array" aca="1" ref="AX108" ca="1">IFERROR(IF(AND(INDIRECT("Mérföldkövek[@Kezdés]")&lt;=AX$3,AX$3&lt;=INDIRECT("Mérföldkövek[@Befejezés]"),NETWORKDAYS(AX$3,AX$3,0)), INDIRECT("Mérföldkövek[@[Humánerő]]"),0),"")</f>
        <v/>
      </c>
      <c r="AY108" s="69" t="str" cm="1">
        <f t="array" aca="1" ref="AY108" ca="1">IFERROR(IF(AND(INDIRECT("Mérföldkövek[@Kezdés]")&lt;=AY$3,AY$3&lt;=INDIRECT("Mérföldkövek[@Befejezés]"),NETWORKDAYS(AY$3,AY$3,0)), INDIRECT("Mérföldkövek[@[Humánerő]]"),0),"")</f>
        <v/>
      </c>
      <c r="AZ108" s="69" t="str" cm="1">
        <f t="array" aca="1" ref="AZ108" ca="1">IFERROR(IF(AND(INDIRECT("Mérföldkövek[@Kezdés]")&lt;=AZ$3,AZ$3&lt;=INDIRECT("Mérföldkövek[@Befejezés]"),NETWORKDAYS(AZ$3,AZ$3,0)), INDIRECT("Mérföldkövek[@[Humánerő]]"),0),"")</f>
        <v/>
      </c>
      <c r="BA108" s="69" t="str" cm="1">
        <f t="array" aca="1" ref="BA108" ca="1">IFERROR(IF(AND(INDIRECT("Mérföldkövek[@Kezdés]")&lt;=BA$3,BA$3&lt;=INDIRECT("Mérföldkövek[@Befejezés]"),NETWORKDAYS(BA$3,BA$3,0)), INDIRECT("Mérföldkövek[@[Humánerő]]"),0),"")</f>
        <v/>
      </c>
    </row>
    <row r="109" spans="1:53" x14ac:dyDescent="0.3">
      <c r="A109" s="78"/>
      <c r="E109" s="70"/>
      <c r="G109" s="70"/>
      <c r="H109" s="70"/>
      <c r="I109" s="70"/>
      <c r="J109" s="70"/>
      <c r="K109" s="70"/>
      <c r="L109" s="69" t="str" cm="1">
        <f t="array" aca="1" ref="L109" ca="1">IFERROR(IF(AND(INDIRECT("Mérföldkövek[@Kezdés]")&lt;=L$3,L$3&lt;=INDIRECT("Mérföldkövek[@Befejezés]"),NETWORKDAYS(L$3,L$3,0)), INDIRECT("Mérföldkövek[@[Humánerő]]"),0),"")</f>
        <v/>
      </c>
      <c r="M109" s="69" t="str" cm="1">
        <f t="array" aca="1" ref="M109" ca="1">IFERROR(IF(AND(INDIRECT("Mérföldkövek[@Kezdés]")&lt;=M$3,M$3&lt;=INDIRECT("Mérföldkövek[@Befejezés]"),NETWORKDAYS(M$3,M$3,0)), INDIRECT("Mérföldkövek[@[Humánerő]]"),0),"")</f>
        <v/>
      </c>
      <c r="N109" s="69" t="str" cm="1">
        <f t="array" aca="1" ref="N109" ca="1">IFERROR(IF(AND(INDIRECT("Mérföldkövek[@Kezdés]")&lt;=N$3,N$3&lt;=INDIRECT("Mérföldkövek[@Befejezés]"),NETWORKDAYS(N$3,N$3,0)), INDIRECT("Mérföldkövek[@[Humánerő]]"),0),"")</f>
        <v/>
      </c>
      <c r="O109" s="69" t="str" cm="1">
        <f t="array" aca="1" ref="O109" ca="1">IFERROR(IF(AND(INDIRECT("Mérföldkövek[@Kezdés]")&lt;=O$3,O$3&lt;=INDIRECT("Mérföldkövek[@Befejezés]"),NETWORKDAYS(O$3,O$3,0)), INDIRECT("Mérföldkövek[@[Humánerő]]"),0),"")</f>
        <v/>
      </c>
      <c r="P109" s="69" t="str" cm="1">
        <f t="array" aca="1" ref="P109" ca="1">IFERROR(IF(AND(INDIRECT("Mérföldkövek[@Kezdés]")&lt;=P$3,P$3&lt;=INDIRECT("Mérföldkövek[@Befejezés]"),NETWORKDAYS(P$3,P$3,0)), INDIRECT("Mérföldkövek[@[Humánerő]]"),0),"")</f>
        <v/>
      </c>
      <c r="Q109" s="69" t="str" cm="1">
        <f t="array" aca="1" ref="Q109" ca="1">IFERROR(IF(AND(INDIRECT("Mérföldkövek[@Kezdés]")&lt;=Q$3,Q$3&lt;=INDIRECT("Mérföldkövek[@Befejezés]"),NETWORKDAYS(Q$3,Q$3,0)), INDIRECT("Mérföldkövek[@[Humánerő]]"),0),"")</f>
        <v/>
      </c>
      <c r="R109" s="69" t="str" cm="1">
        <f t="array" aca="1" ref="R109" ca="1">IFERROR(IF(AND(INDIRECT("Mérföldkövek[@Kezdés]")&lt;=R$3,R$3&lt;=INDIRECT("Mérföldkövek[@Befejezés]"),NETWORKDAYS(R$3,R$3,0)), INDIRECT("Mérföldkövek[@[Humánerő]]"),0),"")</f>
        <v/>
      </c>
      <c r="S109" s="69" t="str" cm="1">
        <f t="array" aca="1" ref="S109" ca="1">IFERROR(IF(AND(INDIRECT("Mérföldkövek[@Kezdés]")&lt;=S$3,S$3&lt;=INDIRECT("Mérföldkövek[@Befejezés]"),NETWORKDAYS(S$3,S$3,0)), INDIRECT("Mérföldkövek[@[Humánerő]]"),0),"")</f>
        <v/>
      </c>
      <c r="T109" s="69" t="str" cm="1">
        <f t="array" aca="1" ref="T109" ca="1">IFERROR(IF(AND(INDIRECT("Mérföldkövek[@Kezdés]")&lt;=T$3,T$3&lt;=INDIRECT("Mérföldkövek[@Befejezés]"),NETWORKDAYS(T$3,T$3,0)), INDIRECT("Mérföldkövek[@[Humánerő]]"),0),"")</f>
        <v/>
      </c>
      <c r="U109" s="69" t="str" cm="1">
        <f t="array" aca="1" ref="U109" ca="1">IFERROR(IF(AND(INDIRECT("Mérföldkövek[@Kezdés]")&lt;=U$3,U$3&lt;=INDIRECT("Mérföldkövek[@Befejezés]"),NETWORKDAYS(U$3,U$3,0)), INDIRECT("Mérföldkövek[@[Humánerő]]"),0),"")</f>
        <v/>
      </c>
      <c r="V109" s="69" t="str" cm="1">
        <f t="array" aca="1" ref="V109" ca="1">IFERROR(IF(AND(INDIRECT("Mérföldkövek[@Kezdés]")&lt;=V$3,V$3&lt;=INDIRECT("Mérföldkövek[@Befejezés]"),NETWORKDAYS(V$3,V$3,0)), INDIRECT("Mérföldkövek[@[Humánerő]]"),0),"")</f>
        <v/>
      </c>
      <c r="W109" s="69" t="str" cm="1">
        <f t="array" aca="1" ref="W109" ca="1">IFERROR(IF(AND(INDIRECT("Mérföldkövek[@Kezdés]")&lt;=W$3,W$3&lt;=INDIRECT("Mérföldkövek[@Befejezés]"),NETWORKDAYS(W$3,W$3,0)), INDIRECT("Mérföldkövek[@[Humánerő]]"),0),"")</f>
        <v/>
      </c>
      <c r="X109" s="69" t="str" cm="1">
        <f t="array" aca="1" ref="X109" ca="1">IFERROR(IF(AND(INDIRECT("Mérföldkövek[@Kezdés]")&lt;=X$3,X$3&lt;=INDIRECT("Mérföldkövek[@Befejezés]"),NETWORKDAYS(X$3,X$3,0)), INDIRECT("Mérföldkövek[@[Humánerő]]"),0),"")</f>
        <v/>
      </c>
      <c r="Y109" s="69" t="str" cm="1">
        <f t="array" aca="1" ref="Y109" ca="1">IFERROR(IF(AND(INDIRECT("Mérföldkövek[@Kezdés]")&lt;=Y$3,Y$3&lt;=INDIRECT("Mérföldkövek[@Befejezés]"),NETWORKDAYS(Y$3,Y$3,0)), INDIRECT("Mérföldkövek[@[Humánerő]]"),0),"")</f>
        <v/>
      </c>
      <c r="Z109" s="69" t="str" cm="1">
        <f t="array" aca="1" ref="Z109" ca="1">IFERROR(IF(AND(INDIRECT("Mérföldkövek[@Kezdés]")&lt;=Z$3,Z$3&lt;=INDIRECT("Mérföldkövek[@Befejezés]"),NETWORKDAYS(Z$3,Z$3,0)), INDIRECT("Mérföldkövek[@[Humánerő]]"),0),"")</f>
        <v/>
      </c>
      <c r="AA109" s="69" t="str" cm="1">
        <f t="array" aca="1" ref="AA109" ca="1">IFERROR(IF(AND(INDIRECT("Mérföldkövek[@Kezdés]")&lt;=AA$3,AA$3&lt;=INDIRECT("Mérföldkövek[@Befejezés]"),NETWORKDAYS(AA$3,AA$3,0)), INDIRECT("Mérföldkövek[@[Humánerő]]"),0),"")</f>
        <v/>
      </c>
      <c r="AB109" s="69" t="str" cm="1">
        <f t="array" aca="1" ref="AB109" ca="1">IFERROR(IF(AND(INDIRECT("Mérföldkövek[@Kezdés]")&lt;=AB$3,AB$3&lt;=INDIRECT("Mérföldkövek[@Befejezés]"),NETWORKDAYS(AB$3,AB$3,0)), INDIRECT("Mérföldkövek[@[Humánerő]]"),0),"")</f>
        <v/>
      </c>
      <c r="AC109" s="69" t="str" cm="1">
        <f t="array" aca="1" ref="AC109" ca="1">IFERROR(IF(AND(INDIRECT("Mérföldkövek[@Kezdés]")&lt;=AC$3,AC$3&lt;=INDIRECT("Mérföldkövek[@Befejezés]"),NETWORKDAYS(AC$3,AC$3,0)), INDIRECT("Mérföldkövek[@[Humánerő]]"),0),"")</f>
        <v/>
      </c>
      <c r="AD109" s="69" t="str" cm="1">
        <f t="array" aca="1" ref="AD109" ca="1">IFERROR(IF(AND(INDIRECT("Mérföldkövek[@Kezdés]")&lt;=AD$3,AD$3&lt;=INDIRECT("Mérföldkövek[@Befejezés]"),NETWORKDAYS(AD$3,AD$3,0)), INDIRECT("Mérföldkövek[@[Humánerő]]"),0),"")</f>
        <v/>
      </c>
      <c r="AE109" s="69" t="str" cm="1">
        <f t="array" aca="1" ref="AE109" ca="1">IFERROR(IF(AND(INDIRECT("Mérföldkövek[@Kezdés]")&lt;=AE$3,AE$3&lt;=INDIRECT("Mérföldkövek[@Befejezés]"),NETWORKDAYS(AE$3,AE$3,0)), INDIRECT("Mérföldkövek[@[Humánerő]]"),0),"")</f>
        <v/>
      </c>
      <c r="AF109" s="69" t="str" cm="1">
        <f t="array" aca="1" ref="AF109" ca="1">IFERROR(IF(AND(INDIRECT("Mérföldkövek[@Kezdés]")&lt;=AF$3,AF$3&lt;=INDIRECT("Mérföldkövek[@Befejezés]"),NETWORKDAYS(AF$3,AF$3,0)), INDIRECT("Mérföldkövek[@[Humánerő]]"),0),"")</f>
        <v/>
      </c>
      <c r="AG109" s="69" t="str" cm="1">
        <f t="array" aca="1" ref="AG109" ca="1">IFERROR(IF(AND(INDIRECT("Mérföldkövek[@Kezdés]")&lt;=AG$3,AG$3&lt;=INDIRECT("Mérföldkövek[@Befejezés]"),NETWORKDAYS(AG$3,AG$3,0)), INDIRECT("Mérföldkövek[@[Humánerő]]"),0),"")</f>
        <v/>
      </c>
      <c r="AH109" s="69" t="str" cm="1">
        <f t="array" aca="1" ref="AH109" ca="1">IFERROR(IF(AND(INDIRECT("Mérföldkövek[@Kezdés]")&lt;=AH$3,AH$3&lt;=INDIRECT("Mérföldkövek[@Befejezés]"),NETWORKDAYS(AH$3,AH$3,0)), INDIRECT("Mérföldkövek[@[Humánerő]]"),0),"")</f>
        <v/>
      </c>
      <c r="AI109" s="69" t="str" cm="1">
        <f t="array" aca="1" ref="AI109" ca="1">IFERROR(IF(AND(INDIRECT("Mérföldkövek[@Kezdés]")&lt;=AI$3,AI$3&lt;=INDIRECT("Mérföldkövek[@Befejezés]"),NETWORKDAYS(AI$3,AI$3,0)), INDIRECT("Mérföldkövek[@[Humánerő]]"),0),"")</f>
        <v/>
      </c>
      <c r="AJ109" s="69" t="str" cm="1">
        <f t="array" aca="1" ref="AJ109" ca="1">IFERROR(IF(AND(INDIRECT("Mérföldkövek[@Kezdés]")&lt;=AJ$3,AJ$3&lt;=INDIRECT("Mérföldkövek[@Befejezés]"),NETWORKDAYS(AJ$3,AJ$3,0)), INDIRECT("Mérföldkövek[@[Humánerő]]"),0),"")</f>
        <v/>
      </c>
      <c r="AK109" s="69" t="str" cm="1">
        <f t="array" aca="1" ref="AK109" ca="1">IFERROR(IF(AND(INDIRECT("Mérföldkövek[@Kezdés]")&lt;=AK$3,AK$3&lt;=INDIRECT("Mérföldkövek[@Befejezés]"),NETWORKDAYS(AK$3,AK$3,0)), INDIRECT("Mérföldkövek[@[Humánerő]]"),0),"")</f>
        <v/>
      </c>
      <c r="AL109" s="69" t="str" cm="1">
        <f t="array" aca="1" ref="AL109" ca="1">IFERROR(IF(AND(INDIRECT("Mérföldkövek[@Kezdés]")&lt;=AL$3,AL$3&lt;=INDIRECT("Mérföldkövek[@Befejezés]"),NETWORKDAYS(AL$3,AL$3,0)), INDIRECT("Mérföldkövek[@[Humánerő]]"),0),"")</f>
        <v/>
      </c>
      <c r="AM109" s="69" t="str" cm="1">
        <f t="array" aca="1" ref="AM109" ca="1">IFERROR(IF(AND(INDIRECT("Mérföldkövek[@Kezdés]")&lt;=AM$3,AM$3&lt;=INDIRECT("Mérföldkövek[@Befejezés]"),NETWORKDAYS(AM$3,AM$3,0)), INDIRECT("Mérföldkövek[@[Humánerő]]"),0),"")</f>
        <v/>
      </c>
      <c r="AN109" s="69" t="str" cm="1">
        <f t="array" aca="1" ref="AN109" ca="1">IFERROR(IF(AND(INDIRECT("Mérföldkövek[@Kezdés]")&lt;=AN$3,AN$3&lt;=INDIRECT("Mérföldkövek[@Befejezés]"),NETWORKDAYS(AN$3,AN$3,0)), INDIRECT("Mérföldkövek[@[Humánerő]]"),0),"")</f>
        <v/>
      </c>
      <c r="AO109" s="69" t="str" cm="1">
        <f t="array" aca="1" ref="AO109" ca="1">IFERROR(IF(AND(INDIRECT("Mérföldkövek[@Kezdés]")&lt;=AO$3,AO$3&lt;=INDIRECT("Mérföldkövek[@Befejezés]"),NETWORKDAYS(AO$3,AO$3,0)), INDIRECT("Mérföldkövek[@[Humánerő]]"),0),"")</f>
        <v/>
      </c>
      <c r="AP109" s="69" t="str" cm="1">
        <f t="array" aca="1" ref="AP109" ca="1">IFERROR(IF(AND(INDIRECT("Mérföldkövek[@Kezdés]")&lt;=AP$3,AP$3&lt;=INDIRECT("Mérföldkövek[@Befejezés]"),NETWORKDAYS(AP$3,AP$3,0)), INDIRECT("Mérföldkövek[@[Humánerő]]"),0),"")</f>
        <v/>
      </c>
      <c r="AQ109" s="69" t="str" cm="1">
        <f t="array" aca="1" ref="AQ109" ca="1">IFERROR(IF(AND(INDIRECT("Mérföldkövek[@Kezdés]")&lt;=AQ$3,AQ$3&lt;=INDIRECT("Mérföldkövek[@Befejezés]"),NETWORKDAYS(AQ$3,AQ$3,0)), INDIRECT("Mérföldkövek[@[Humánerő]]"),0),"")</f>
        <v/>
      </c>
      <c r="AR109" s="69" t="str" cm="1">
        <f t="array" aca="1" ref="AR109" ca="1">IFERROR(IF(AND(INDIRECT("Mérföldkövek[@Kezdés]")&lt;=AR$3,AR$3&lt;=INDIRECT("Mérföldkövek[@Befejezés]"),NETWORKDAYS(AR$3,AR$3,0)), INDIRECT("Mérföldkövek[@[Humánerő]]"),0),"")</f>
        <v/>
      </c>
      <c r="AS109" s="69" t="str" cm="1">
        <f t="array" aca="1" ref="AS109" ca="1">IFERROR(IF(AND(INDIRECT("Mérföldkövek[@Kezdés]")&lt;=AS$3,AS$3&lt;=INDIRECT("Mérföldkövek[@Befejezés]"),NETWORKDAYS(AS$3,AS$3,0)), INDIRECT("Mérföldkövek[@[Humánerő]]"),0),"")</f>
        <v/>
      </c>
      <c r="AT109" s="69" t="str" cm="1">
        <f t="array" aca="1" ref="AT109" ca="1">IFERROR(IF(AND(INDIRECT("Mérföldkövek[@Kezdés]")&lt;=AT$3,AT$3&lt;=INDIRECT("Mérföldkövek[@Befejezés]"),NETWORKDAYS(AT$3,AT$3,0)), INDIRECT("Mérföldkövek[@[Humánerő]]"),0),"")</f>
        <v/>
      </c>
      <c r="AU109" s="69" t="str" cm="1">
        <f t="array" aca="1" ref="AU109" ca="1">IFERROR(IF(AND(INDIRECT("Mérföldkövek[@Kezdés]")&lt;=AU$3,AU$3&lt;=INDIRECT("Mérföldkövek[@Befejezés]"),NETWORKDAYS(AU$3,AU$3,0)), INDIRECT("Mérföldkövek[@[Humánerő]]"),0),"")</f>
        <v/>
      </c>
      <c r="AV109" s="69" t="str" cm="1">
        <f t="array" aca="1" ref="AV109" ca="1">IFERROR(IF(AND(INDIRECT("Mérföldkövek[@Kezdés]")&lt;=AV$3,AV$3&lt;=INDIRECT("Mérföldkövek[@Befejezés]"),NETWORKDAYS(AV$3,AV$3,0)), INDIRECT("Mérföldkövek[@[Humánerő]]"),0),"")</f>
        <v/>
      </c>
      <c r="AW109" s="69" t="str" cm="1">
        <f t="array" aca="1" ref="AW109" ca="1">IFERROR(IF(AND(INDIRECT("Mérföldkövek[@Kezdés]")&lt;=AW$3,AW$3&lt;=INDIRECT("Mérföldkövek[@Befejezés]"),NETWORKDAYS(AW$3,AW$3,0)), INDIRECT("Mérföldkövek[@[Humánerő]]"),0),"")</f>
        <v/>
      </c>
      <c r="AX109" s="69" t="str" cm="1">
        <f t="array" aca="1" ref="AX109" ca="1">IFERROR(IF(AND(INDIRECT("Mérföldkövek[@Kezdés]")&lt;=AX$3,AX$3&lt;=INDIRECT("Mérföldkövek[@Befejezés]"),NETWORKDAYS(AX$3,AX$3,0)), INDIRECT("Mérföldkövek[@[Humánerő]]"),0),"")</f>
        <v/>
      </c>
      <c r="AY109" s="69" t="str" cm="1">
        <f t="array" aca="1" ref="AY109" ca="1">IFERROR(IF(AND(INDIRECT("Mérföldkövek[@Kezdés]")&lt;=AY$3,AY$3&lt;=INDIRECT("Mérföldkövek[@Befejezés]"),NETWORKDAYS(AY$3,AY$3,0)), INDIRECT("Mérföldkövek[@[Humánerő]]"),0),"")</f>
        <v/>
      </c>
      <c r="AZ109" s="69" t="str" cm="1">
        <f t="array" aca="1" ref="AZ109" ca="1">IFERROR(IF(AND(INDIRECT("Mérföldkövek[@Kezdés]")&lt;=AZ$3,AZ$3&lt;=INDIRECT("Mérföldkövek[@Befejezés]"),NETWORKDAYS(AZ$3,AZ$3,0)), INDIRECT("Mérföldkövek[@[Humánerő]]"),0),"")</f>
        <v/>
      </c>
      <c r="BA109" s="69" t="str" cm="1">
        <f t="array" aca="1" ref="BA109" ca="1">IFERROR(IF(AND(INDIRECT("Mérföldkövek[@Kezdés]")&lt;=BA$3,BA$3&lt;=INDIRECT("Mérföldkövek[@Befejezés]"),NETWORKDAYS(BA$3,BA$3,0)), INDIRECT("Mérföldkövek[@[Humánerő]]"),0),"")</f>
        <v/>
      </c>
    </row>
    <row r="110" spans="1:53" x14ac:dyDescent="0.3">
      <c r="A110" s="78"/>
      <c r="E110" s="70"/>
      <c r="G110" s="70"/>
      <c r="H110" s="70"/>
      <c r="I110" s="70"/>
      <c r="J110" s="70"/>
      <c r="K110" s="70"/>
      <c r="L110" s="69" t="str" cm="1">
        <f t="array" aca="1" ref="L110" ca="1">IFERROR(IF(AND(INDIRECT("Mérföldkövek[@Kezdés]")&lt;=L$3,L$3&lt;=INDIRECT("Mérföldkövek[@Befejezés]"),NETWORKDAYS(L$3,L$3,0)), INDIRECT("Mérföldkövek[@[Humánerő]]"),0),"")</f>
        <v/>
      </c>
      <c r="M110" s="69" t="str" cm="1">
        <f t="array" aca="1" ref="M110" ca="1">IFERROR(IF(AND(INDIRECT("Mérföldkövek[@Kezdés]")&lt;=M$3,M$3&lt;=INDIRECT("Mérföldkövek[@Befejezés]"),NETWORKDAYS(M$3,M$3,0)), INDIRECT("Mérföldkövek[@[Humánerő]]"),0),"")</f>
        <v/>
      </c>
      <c r="N110" s="69" t="str" cm="1">
        <f t="array" aca="1" ref="N110" ca="1">IFERROR(IF(AND(INDIRECT("Mérföldkövek[@Kezdés]")&lt;=N$3,N$3&lt;=INDIRECT("Mérföldkövek[@Befejezés]"),NETWORKDAYS(N$3,N$3,0)), INDIRECT("Mérföldkövek[@[Humánerő]]"),0),"")</f>
        <v/>
      </c>
      <c r="O110" s="69" t="str" cm="1">
        <f t="array" aca="1" ref="O110" ca="1">IFERROR(IF(AND(INDIRECT("Mérföldkövek[@Kezdés]")&lt;=O$3,O$3&lt;=INDIRECT("Mérföldkövek[@Befejezés]"),NETWORKDAYS(O$3,O$3,0)), INDIRECT("Mérföldkövek[@[Humánerő]]"),0),"")</f>
        <v/>
      </c>
      <c r="P110" s="69" t="str" cm="1">
        <f t="array" aca="1" ref="P110" ca="1">IFERROR(IF(AND(INDIRECT("Mérföldkövek[@Kezdés]")&lt;=P$3,P$3&lt;=INDIRECT("Mérföldkövek[@Befejezés]"),NETWORKDAYS(P$3,P$3,0)), INDIRECT("Mérföldkövek[@[Humánerő]]"),0),"")</f>
        <v/>
      </c>
      <c r="Q110" s="69" t="str" cm="1">
        <f t="array" aca="1" ref="Q110" ca="1">IFERROR(IF(AND(INDIRECT("Mérföldkövek[@Kezdés]")&lt;=Q$3,Q$3&lt;=INDIRECT("Mérföldkövek[@Befejezés]"),NETWORKDAYS(Q$3,Q$3,0)), INDIRECT("Mérföldkövek[@[Humánerő]]"),0),"")</f>
        <v/>
      </c>
      <c r="R110" s="69" t="str" cm="1">
        <f t="array" aca="1" ref="R110" ca="1">IFERROR(IF(AND(INDIRECT("Mérföldkövek[@Kezdés]")&lt;=R$3,R$3&lt;=INDIRECT("Mérföldkövek[@Befejezés]"),NETWORKDAYS(R$3,R$3,0)), INDIRECT("Mérföldkövek[@[Humánerő]]"),0),"")</f>
        <v/>
      </c>
      <c r="S110" s="69" t="str" cm="1">
        <f t="array" aca="1" ref="S110" ca="1">IFERROR(IF(AND(INDIRECT("Mérföldkövek[@Kezdés]")&lt;=S$3,S$3&lt;=INDIRECT("Mérföldkövek[@Befejezés]"),NETWORKDAYS(S$3,S$3,0)), INDIRECT("Mérföldkövek[@[Humánerő]]"),0),"")</f>
        <v/>
      </c>
      <c r="T110" s="69" t="str" cm="1">
        <f t="array" aca="1" ref="T110" ca="1">IFERROR(IF(AND(INDIRECT("Mérföldkövek[@Kezdés]")&lt;=T$3,T$3&lt;=INDIRECT("Mérföldkövek[@Befejezés]"),NETWORKDAYS(T$3,T$3,0)), INDIRECT("Mérföldkövek[@[Humánerő]]"),0),"")</f>
        <v/>
      </c>
      <c r="U110" s="69" t="str" cm="1">
        <f t="array" aca="1" ref="U110" ca="1">IFERROR(IF(AND(INDIRECT("Mérföldkövek[@Kezdés]")&lt;=U$3,U$3&lt;=INDIRECT("Mérföldkövek[@Befejezés]"),NETWORKDAYS(U$3,U$3,0)), INDIRECT("Mérföldkövek[@[Humánerő]]"),0),"")</f>
        <v/>
      </c>
      <c r="V110" s="69" t="str" cm="1">
        <f t="array" aca="1" ref="V110" ca="1">IFERROR(IF(AND(INDIRECT("Mérföldkövek[@Kezdés]")&lt;=V$3,V$3&lt;=INDIRECT("Mérföldkövek[@Befejezés]"),NETWORKDAYS(V$3,V$3,0)), INDIRECT("Mérföldkövek[@[Humánerő]]"),0),"")</f>
        <v/>
      </c>
      <c r="W110" s="69" t="str" cm="1">
        <f t="array" aca="1" ref="W110" ca="1">IFERROR(IF(AND(INDIRECT("Mérföldkövek[@Kezdés]")&lt;=W$3,W$3&lt;=INDIRECT("Mérföldkövek[@Befejezés]"),NETWORKDAYS(W$3,W$3,0)), INDIRECT("Mérföldkövek[@[Humánerő]]"),0),"")</f>
        <v/>
      </c>
      <c r="X110" s="69" t="str" cm="1">
        <f t="array" aca="1" ref="X110" ca="1">IFERROR(IF(AND(INDIRECT("Mérföldkövek[@Kezdés]")&lt;=X$3,X$3&lt;=INDIRECT("Mérföldkövek[@Befejezés]"),NETWORKDAYS(X$3,X$3,0)), INDIRECT("Mérföldkövek[@[Humánerő]]"),0),"")</f>
        <v/>
      </c>
      <c r="Y110" s="69" t="str" cm="1">
        <f t="array" aca="1" ref="Y110" ca="1">IFERROR(IF(AND(INDIRECT("Mérföldkövek[@Kezdés]")&lt;=Y$3,Y$3&lt;=INDIRECT("Mérföldkövek[@Befejezés]"),NETWORKDAYS(Y$3,Y$3,0)), INDIRECT("Mérföldkövek[@[Humánerő]]"),0),"")</f>
        <v/>
      </c>
      <c r="Z110" s="69" t="str" cm="1">
        <f t="array" aca="1" ref="Z110" ca="1">IFERROR(IF(AND(INDIRECT("Mérföldkövek[@Kezdés]")&lt;=Z$3,Z$3&lt;=INDIRECT("Mérföldkövek[@Befejezés]"),NETWORKDAYS(Z$3,Z$3,0)), INDIRECT("Mérföldkövek[@[Humánerő]]"),0),"")</f>
        <v/>
      </c>
      <c r="AA110" s="69" t="str" cm="1">
        <f t="array" aca="1" ref="AA110" ca="1">IFERROR(IF(AND(INDIRECT("Mérföldkövek[@Kezdés]")&lt;=AA$3,AA$3&lt;=INDIRECT("Mérföldkövek[@Befejezés]"),NETWORKDAYS(AA$3,AA$3,0)), INDIRECT("Mérföldkövek[@[Humánerő]]"),0),"")</f>
        <v/>
      </c>
      <c r="AB110" s="69" t="str" cm="1">
        <f t="array" aca="1" ref="AB110" ca="1">IFERROR(IF(AND(INDIRECT("Mérföldkövek[@Kezdés]")&lt;=AB$3,AB$3&lt;=INDIRECT("Mérföldkövek[@Befejezés]"),NETWORKDAYS(AB$3,AB$3,0)), INDIRECT("Mérföldkövek[@[Humánerő]]"),0),"")</f>
        <v/>
      </c>
      <c r="AC110" s="69" t="str" cm="1">
        <f t="array" aca="1" ref="AC110" ca="1">IFERROR(IF(AND(INDIRECT("Mérföldkövek[@Kezdés]")&lt;=AC$3,AC$3&lt;=INDIRECT("Mérföldkövek[@Befejezés]"),NETWORKDAYS(AC$3,AC$3,0)), INDIRECT("Mérföldkövek[@[Humánerő]]"),0),"")</f>
        <v/>
      </c>
      <c r="AD110" s="69" t="str" cm="1">
        <f t="array" aca="1" ref="AD110" ca="1">IFERROR(IF(AND(INDIRECT("Mérföldkövek[@Kezdés]")&lt;=AD$3,AD$3&lt;=INDIRECT("Mérföldkövek[@Befejezés]"),NETWORKDAYS(AD$3,AD$3,0)), INDIRECT("Mérföldkövek[@[Humánerő]]"),0),"")</f>
        <v/>
      </c>
      <c r="AE110" s="69" t="str" cm="1">
        <f t="array" aca="1" ref="AE110" ca="1">IFERROR(IF(AND(INDIRECT("Mérföldkövek[@Kezdés]")&lt;=AE$3,AE$3&lt;=INDIRECT("Mérföldkövek[@Befejezés]"),NETWORKDAYS(AE$3,AE$3,0)), INDIRECT("Mérföldkövek[@[Humánerő]]"),0),"")</f>
        <v/>
      </c>
      <c r="AF110" s="69" t="str" cm="1">
        <f t="array" aca="1" ref="AF110" ca="1">IFERROR(IF(AND(INDIRECT("Mérföldkövek[@Kezdés]")&lt;=AF$3,AF$3&lt;=INDIRECT("Mérföldkövek[@Befejezés]"),NETWORKDAYS(AF$3,AF$3,0)), INDIRECT("Mérföldkövek[@[Humánerő]]"),0),"")</f>
        <v/>
      </c>
      <c r="AG110" s="69" t="str" cm="1">
        <f t="array" aca="1" ref="AG110" ca="1">IFERROR(IF(AND(INDIRECT("Mérföldkövek[@Kezdés]")&lt;=AG$3,AG$3&lt;=INDIRECT("Mérföldkövek[@Befejezés]"),NETWORKDAYS(AG$3,AG$3,0)), INDIRECT("Mérföldkövek[@[Humánerő]]"),0),"")</f>
        <v/>
      </c>
      <c r="AH110" s="69" t="str" cm="1">
        <f t="array" aca="1" ref="AH110" ca="1">IFERROR(IF(AND(INDIRECT("Mérföldkövek[@Kezdés]")&lt;=AH$3,AH$3&lt;=INDIRECT("Mérföldkövek[@Befejezés]"),NETWORKDAYS(AH$3,AH$3,0)), INDIRECT("Mérföldkövek[@[Humánerő]]"),0),"")</f>
        <v/>
      </c>
      <c r="AI110" s="69" t="str" cm="1">
        <f t="array" aca="1" ref="AI110" ca="1">IFERROR(IF(AND(INDIRECT("Mérföldkövek[@Kezdés]")&lt;=AI$3,AI$3&lt;=INDIRECT("Mérföldkövek[@Befejezés]"),NETWORKDAYS(AI$3,AI$3,0)), INDIRECT("Mérföldkövek[@[Humánerő]]"),0),"")</f>
        <v/>
      </c>
      <c r="AJ110" s="69" t="str" cm="1">
        <f t="array" aca="1" ref="AJ110" ca="1">IFERROR(IF(AND(INDIRECT("Mérföldkövek[@Kezdés]")&lt;=AJ$3,AJ$3&lt;=INDIRECT("Mérföldkövek[@Befejezés]"),NETWORKDAYS(AJ$3,AJ$3,0)), INDIRECT("Mérföldkövek[@[Humánerő]]"),0),"")</f>
        <v/>
      </c>
      <c r="AK110" s="69" t="str" cm="1">
        <f t="array" aca="1" ref="AK110" ca="1">IFERROR(IF(AND(INDIRECT("Mérföldkövek[@Kezdés]")&lt;=AK$3,AK$3&lt;=INDIRECT("Mérföldkövek[@Befejezés]"),NETWORKDAYS(AK$3,AK$3,0)), INDIRECT("Mérföldkövek[@[Humánerő]]"),0),"")</f>
        <v/>
      </c>
      <c r="AL110" s="69" t="str" cm="1">
        <f t="array" aca="1" ref="AL110" ca="1">IFERROR(IF(AND(INDIRECT("Mérföldkövek[@Kezdés]")&lt;=AL$3,AL$3&lt;=INDIRECT("Mérföldkövek[@Befejezés]"),NETWORKDAYS(AL$3,AL$3,0)), INDIRECT("Mérföldkövek[@[Humánerő]]"),0),"")</f>
        <v/>
      </c>
      <c r="AM110" s="69" t="str" cm="1">
        <f t="array" aca="1" ref="AM110" ca="1">IFERROR(IF(AND(INDIRECT("Mérföldkövek[@Kezdés]")&lt;=AM$3,AM$3&lt;=INDIRECT("Mérföldkövek[@Befejezés]"),NETWORKDAYS(AM$3,AM$3,0)), INDIRECT("Mérföldkövek[@[Humánerő]]"),0),"")</f>
        <v/>
      </c>
      <c r="AN110" s="69" t="str" cm="1">
        <f t="array" aca="1" ref="AN110" ca="1">IFERROR(IF(AND(INDIRECT("Mérföldkövek[@Kezdés]")&lt;=AN$3,AN$3&lt;=INDIRECT("Mérföldkövek[@Befejezés]"),NETWORKDAYS(AN$3,AN$3,0)), INDIRECT("Mérföldkövek[@[Humánerő]]"),0),"")</f>
        <v/>
      </c>
      <c r="AO110" s="69" t="str" cm="1">
        <f t="array" aca="1" ref="AO110" ca="1">IFERROR(IF(AND(INDIRECT("Mérföldkövek[@Kezdés]")&lt;=AO$3,AO$3&lt;=INDIRECT("Mérföldkövek[@Befejezés]"),NETWORKDAYS(AO$3,AO$3,0)), INDIRECT("Mérföldkövek[@[Humánerő]]"),0),"")</f>
        <v/>
      </c>
      <c r="AP110" s="69" t="str" cm="1">
        <f t="array" aca="1" ref="AP110" ca="1">IFERROR(IF(AND(INDIRECT("Mérföldkövek[@Kezdés]")&lt;=AP$3,AP$3&lt;=INDIRECT("Mérföldkövek[@Befejezés]"),NETWORKDAYS(AP$3,AP$3,0)), INDIRECT("Mérföldkövek[@[Humánerő]]"),0),"")</f>
        <v/>
      </c>
      <c r="AQ110" s="69" t="str" cm="1">
        <f t="array" aca="1" ref="AQ110" ca="1">IFERROR(IF(AND(INDIRECT("Mérföldkövek[@Kezdés]")&lt;=AQ$3,AQ$3&lt;=INDIRECT("Mérföldkövek[@Befejezés]"),NETWORKDAYS(AQ$3,AQ$3,0)), INDIRECT("Mérföldkövek[@[Humánerő]]"),0),"")</f>
        <v/>
      </c>
      <c r="AR110" s="69" t="str" cm="1">
        <f t="array" aca="1" ref="AR110" ca="1">IFERROR(IF(AND(INDIRECT("Mérföldkövek[@Kezdés]")&lt;=AR$3,AR$3&lt;=INDIRECT("Mérföldkövek[@Befejezés]"),NETWORKDAYS(AR$3,AR$3,0)), INDIRECT("Mérföldkövek[@[Humánerő]]"),0),"")</f>
        <v/>
      </c>
      <c r="AS110" s="69" t="str" cm="1">
        <f t="array" aca="1" ref="AS110" ca="1">IFERROR(IF(AND(INDIRECT("Mérföldkövek[@Kezdés]")&lt;=AS$3,AS$3&lt;=INDIRECT("Mérföldkövek[@Befejezés]"),NETWORKDAYS(AS$3,AS$3,0)), INDIRECT("Mérföldkövek[@[Humánerő]]"),0),"")</f>
        <v/>
      </c>
      <c r="AT110" s="69" t="str" cm="1">
        <f t="array" aca="1" ref="AT110" ca="1">IFERROR(IF(AND(INDIRECT("Mérföldkövek[@Kezdés]")&lt;=AT$3,AT$3&lt;=INDIRECT("Mérföldkövek[@Befejezés]"),NETWORKDAYS(AT$3,AT$3,0)), INDIRECT("Mérföldkövek[@[Humánerő]]"),0),"")</f>
        <v/>
      </c>
      <c r="AU110" s="69" t="str" cm="1">
        <f t="array" aca="1" ref="AU110" ca="1">IFERROR(IF(AND(INDIRECT("Mérföldkövek[@Kezdés]")&lt;=AU$3,AU$3&lt;=INDIRECT("Mérföldkövek[@Befejezés]"),NETWORKDAYS(AU$3,AU$3,0)), INDIRECT("Mérföldkövek[@[Humánerő]]"),0),"")</f>
        <v/>
      </c>
      <c r="AV110" s="69" t="str" cm="1">
        <f t="array" aca="1" ref="AV110" ca="1">IFERROR(IF(AND(INDIRECT("Mérföldkövek[@Kezdés]")&lt;=AV$3,AV$3&lt;=INDIRECT("Mérföldkövek[@Befejezés]"),NETWORKDAYS(AV$3,AV$3,0)), INDIRECT("Mérföldkövek[@[Humánerő]]"),0),"")</f>
        <v/>
      </c>
      <c r="AW110" s="69" t="str" cm="1">
        <f t="array" aca="1" ref="AW110" ca="1">IFERROR(IF(AND(INDIRECT("Mérföldkövek[@Kezdés]")&lt;=AW$3,AW$3&lt;=INDIRECT("Mérföldkövek[@Befejezés]"),NETWORKDAYS(AW$3,AW$3,0)), INDIRECT("Mérföldkövek[@[Humánerő]]"),0),"")</f>
        <v/>
      </c>
      <c r="AX110" s="69" t="str" cm="1">
        <f t="array" aca="1" ref="AX110" ca="1">IFERROR(IF(AND(INDIRECT("Mérföldkövek[@Kezdés]")&lt;=AX$3,AX$3&lt;=INDIRECT("Mérföldkövek[@Befejezés]"),NETWORKDAYS(AX$3,AX$3,0)), INDIRECT("Mérföldkövek[@[Humánerő]]"),0),"")</f>
        <v/>
      </c>
      <c r="AY110" s="69" t="str" cm="1">
        <f t="array" aca="1" ref="AY110" ca="1">IFERROR(IF(AND(INDIRECT("Mérföldkövek[@Kezdés]")&lt;=AY$3,AY$3&lt;=INDIRECT("Mérföldkövek[@Befejezés]"),NETWORKDAYS(AY$3,AY$3,0)), INDIRECT("Mérföldkövek[@[Humánerő]]"),0),"")</f>
        <v/>
      </c>
      <c r="AZ110" s="69" t="str" cm="1">
        <f t="array" aca="1" ref="AZ110" ca="1">IFERROR(IF(AND(INDIRECT("Mérföldkövek[@Kezdés]")&lt;=AZ$3,AZ$3&lt;=INDIRECT("Mérföldkövek[@Befejezés]"),NETWORKDAYS(AZ$3,AZ$3,0)), INDIRECT("Mérföldkövek[@[Humánerő]]"),0),"")</f>
        <v/>
      </c>
      <c r="BA110" s="69" t="str" cm="1">
        <f t="array" aca="1" ref="BA110" ca="1">IFERROR(IF(AND(INDIRECT("Mérföldkövek[@Kezdés]")&lt;=BA$3,BA$3&lt;=INDIRECT("Mérföldkövek[@Befejezés]"),NETWORKDAYS(BA$3,BA$3,0)), INDIRECT("Mérföldkövek[@[Humánerő]]"),0),"")</f>
        <v/>
      </c>
    </row>
    <row r="111" spans="1:53" x14ac:dyDescent="0.3">
      <c r="A111" s="78"/>
      <c r="E111" s="70"/>
      <c r="G111" s="70"/>
      <c r="H111" s="70"/>
      <c r="I111" s="70"/>
      <c r="J111" s="70"/>
      <c r="K111" s="70"/>
      <c r="L111" s="69" t="str" cm="1">
        <f t="array" aca="1" ref="L111" ca="1">IFERROR(IF(AND(INDIRECT("Mérföldkövek[@Kezdés]")&lt;=L$3,L$3&lt;=INDIRECT("Mérföldkövek[@Befejezés]"),NETWORKDAYS(L$3,L$3,0)), INDIRECT("Mérföldkövek[@[Humánerő]]"),0),"")</f>
        <v/>
      </c>
      <c r="M111" s="69" t="str" cm="1">
        <f t="array" aca="1" ref="M111" ca="1">IFERROR(IF(AND(INDIRECT("Mérföldkövek[@Kezdés]")&lt;=M$3,M$3&lt;=INDIRECT("Mérföldkövek[@Befejezés]"),NETWORKDAYS(M$3,M$3,0)), INDIRECT("Mérföldkövek[@[Humánerő]]"),0),"")</f>
        <v/>
      </c>
      <c r="N111" s="69" t="str" cm="1">
        <f t="array" aca="1" ref="N111" ca="1">IFERROR(IF(AND(INDIRECT("Mérföldkövek[@Kezdés]")&lt;=N$3,N$3&lt;=INDIRECT("Mérföldkövek[@Befejezés]"),NETWORKDAYS(N$3,N$3,0)), INDIRECT("Mérföldkövek[@[Humánerő]]"),0),"")</f>
        <v/>
      </c>
      <c r="O111" s="69" t="str" cm="1">
        <f t="array" aca="1" ref="O111" ca="1">IFERROR(IF(AND(INDIRECT("Mérföldkövek[@Kezdés]")&lt;=O$3,O$3&lt;=INDIRECT("Mérföldkövek[@Befejezés]"),NETWORKDAYS(O$3,O$3,0)), INDIRECT("Mérföldkövek[@[Humánerő]]"),0),"")</f>
        <v/>
      </c>
      <c r="P111" s="69" t="str" cm="1">
        <f t="array" aca="1" ref="P111" ca="1">IFERROR(IF(AND(INDIRECT("Mérföldkövek[@Kezdés]")&lt;=P$3,P$3&lt;=INDIRECT("Mérföldkövek[@Befejezés]"),NETWORKDAYS(P$3,P$3,0)), INDIRECT("Mérföldkövek[@[Humánerő]]"),0),"")</f>
        <v/>
      </c>
      <c r="Q111" s="69" t="str" cm="1">
        <f t="array" aca="1" ref="Q111" ca="1">IFERROR(IF(AND(INDIRECT("Mérföldkövek[@Kezdés]")&lt;=Q$3,Q$3&lt;=INDIRECT("Mérföldkövek[@Befejezés]"),NETWORKDAYS(Q$3,Q$3,0)), INDIRECT("Mérföldkövek[@[Humánerő]]"),0),"")</f>
        <v/>
      </c>
      <c r="R111" s="69" t="str" cm="1">
        <f t="array" aca="1" ref="R111" ca="1">IFERROR(IF(AND(INDIRECT("Mérföldkövek[@Kezdés]")&lt;=R$3,R$3&lt;=INDIRECT("Mérföldkövek[@Befejezés]"),NETWORKDAYS(R$3,R$3,0)), INDIRECT("Mérföldkövek[@[Humánerő]]"),0),"")</f>
        <v/>
      </c>
      <c r="S111" s="69" t="str" cm="1">
        <f t="array" aca="1" ref="S111" ca="1">IFERROR(IF(AND(INDIRECT("Mérföldkövek[@Kezdés]")&lt;=S$3,S$3&lt;=INDIRECT("Mérföldkövek[@Befejezés]"),NETWORKDAYS(S$3,S$3,0)), INDIRECT("Mérföldkövek[@[Humánerő]]"),0),"")</f>
        <v/>
      </c>
      <c r="T111" s="69" t="str" cm="1">
        <f t="array" aca="1" ref="T111" ca="1">IFERROR(IF(AND(INDIRECT("Mérföldkövek[@Kezdés]")&lt;=T$3,T$3&lt;=INDIRECT("Mérföldkövek[@Befejezés]"),NETWORKDAYS(T$3,T$3,0)), INDIRECT("Mérföldkövek[@[Humánerő]]"),0),"")</f>
        <v/>
      </c>
      <c r="U111" s="69" t="str" cm="1">
        <f t="array" aca="1" ref="U111" ca="1">IFERROR(IF(AND(INDIRECT("Mérföldkövek[@Kezdés]")&lt;=U$3,U$3&lt;=INDIRECT("Mérföldkövek[@Befejezés]"),NETWORKDAYS(U$3,U$3,0)), INDIRECT("Mérföldkövek[@[Humánerő]]"),0),"")</f>
        <v/>
      </c>
      <c r="V111" s="69" t="str" cm="1">
        <f t="array" aca="1" ref="V111" ca="1">IFERROR(IF(AND(INDIRECT("Mérföldkövek[@Kezdés]")&lt;=V$3,V$3&lt;=INDIRECT("Mérföldkövek[@Befejezés]"),NETWORKDAYS(V$3,V$3,0)), INDIRECT("Mérföldkövek[@[Humánerő]]"),0),"")</f>
        <v/>
      </c>
      <c r="W111" s="69" t="str" cm="1">
        <f t="array" aca="1" ref="W111" ca="1">IFERROR(IF(AND(INDIRECT("Mérföldkövek[@Kezdés]")&lt;=W$3,W$3&lt;=INDIRECT("Mérföldkövek[@Befejezés]"),NETWORKDAYS(W$3,W$3,0)), INDIRECT("Mérföldkövek[@[Humánerő]]"),0),"")</f>
        <v/>
      </c>
      <c r="X111" s="69" t="str" cm="1">
        <f t="array" aca="1" ref="X111" ca="1">IFERROR(IF(AND(INDIRECT("Mérföldkövek[@Kezdés]")&lt;=X$3,X$3&lt;=INDIRECT("Mérföldkövek[@Befejezés]"),NETWORKDAYS(X$3,X$3,0)), INDIRECT("Mérföldkövek[@[Humánerő]]"),0),"")</f>
        <v/>
      </c>
      <c r="Y111" s="69" t="str" cm="1">
        <f t="array" aca="1" ref="Y111" ca="1">IFERROR(IF(AND(INDIRECT("Mérföldkövek[@Kezdés]")&lt;=Y$3,Y$3&lt;=INDIRECT("Mérföldkövek[@Befejezés]"),NETWORKDAYS(Y$3,Y$3,0)), INDIRECT("Mérföldkövek[@[Humánerő]]"),0),"")</f>
        <v/>
      </c>
      <c r="Z111" s="69" t="str" cm="1">
        <f t="array" aca="1" ref="Z111" ca="1">IFERROR(IF(AND(INDIRECT("Mérföldkövek[@Kezdés]")&lt;=Z$3,Z$3&lt;=INDIRECT("Mérföldkövek[@Befejezés]"),NETWORKDAYS(Z$3,Z$3,0)), INDIRECT("Mérföldkövek[@[Humánerő]]"),0),"")</f>
        <v/>
      </c>
      <c r="AA111" s="69" t="str" cm="1">
        <f t="array" aca="1" ref="AA111" ca="1">IFERROR(IF(AND(INDIRECT("Mérföldkövek[@Kezdés]")&lt;=AA$3,AA$3&lt;=INDIRECT("Mérföldkövek[@Befejezés]"),NETWORKDAYS(AA$3,AA$3,0)), INDIRECT("Mérföldkövek[@[Humánerő]]"),0),"")</f>
        <v/>
      </c>
      <c r="AB111" s="69" t="str" cm="1">
        <f t="array" aca="1" ref="AB111" ca="1">IFERROR(IF(AND(INDIRECT("Mérföldkövek[@Kezdés]")&lt;=AB$3,AB$3&lt;=INDIRECT("Mérföldkövek[@Befejezés]"),NETWORKDAYS(AB$3,AB$3,0)), INDIRECT("Mérföldkövek[@[Humánerő]]"),0),"")</f>
        <v/>
      </c>
      <c r="AC111" s="69" t="str" cm="1">
        <f t="array" aca="1" ref="AC111" ca="1">IFERROR(IF(AND(INDIRECT("Mérföldkövek[@Kezdés]")&lt;=AC$3,AC$3&lt;=INDIRECT("Mérföldkövek[@Befejezés]"),NETWORKDAYS(AC$3,AC$3,0)), INDIRECT("Mérföldkövek[@[Humánerő]]"),0),"")</f>
        <v/>
      </c>
      <c r="AD111" s="69" t="str" cm="1">
        <f t="array" aca="1" ref="AD111" ca="1">IFERROR(IF(AND(INDIRECT("Mérföldkövek[@Kezdés]")&lt;=AD$3,AD$3&lt;=INDIRECT("Mérföldkövek[@Befejezés]"),NETWORKDAYS(AD$3,AD$3,0)), INDIRECT("Mérföldkövek[@[Humánerő]]"),0),"")</f>
        <v/>
      </c>
      <c r="AE111" s="69" t="str" cm="1">
        <f t="array" aca="1" ref="AE111" ca="1">IFERROR(IF(AND(INDIRECT("Mérföldkövek[@Kezdés]")&lt;=AE$3,AE$3&lt;=INDIRECT("Mérföldkövek[@Befejezés]"),NETWORKDAYS(AE$3,AE$3,0)), INDIRECT("Mérföldkövek[@[Humánerő]]"),0),"")</f>
        <v/>
      </c>
      <c r="AF111" s="69" t="str" cm="1">
        <f t="array" aca="1" ref="AF111" ca="1">IFERROR(IF(AND(INDIRECT("Mérföldkövek[@Kezdés]")&lt;=AF$3,AF$3&lt;=INDIRECT("Mérföldkövek[@Befejezés]"),NETWORKDAYS(AF$3,AF$3,0)), INDIRECT("Mérföldkövek[@[Humánerő]]"),0),"")</f>
        <v/>
      </c>
      <c r="AG111" s="69" t="str" cm="1">
        <f t="array" aca="1" ref="AG111" ca="1">IFERROR(IF(AND(INDIRECT("Mérföldkövek[@Kezdés]")&lt;=AG$3,AG$3&lt;=INDIRECT("Mérföldkövek[@Befejezés]"),NETWORKDAYS(AG$3,AG$3,0)), INDIRECT("Mérföldkövek[@[Humánerő]]"),0),"")</f>
        <v/>
      </c>
      <c r="AH111" s="69" t="str" cm="1">
        <f t="array" aca="1" ref="AH111" ca="1">IFERROR(IF(AND(INDIRECT("Mérföldkövek[@Kezdés]")&lt;=AH$3,AH$3&lt;=INDIRECT("Mérföldkövek[@Befejezés]"),NETWORKDAYS(AH$3,AH$3,0)), INDIRECT("Mérföldkövek[@[Humánerő]]"),0),"")</f>
        <v/>
      </c>
      <c r="AI111" s="69" t="str" cm="1">
        <f t="array" aca="1" ref="AI111" ca="1">IFERROR(IF(AND(INDIRECT("Mérföldkövek[@Kezdés]")&lt;=AI$3,AI$3&lt;=INDIRECT("Mérföldkövek[@Befejezés]"),NETWORKDAYS(AI$3,AI$3,0)), INDIRECT("Mérföldkövek[@[Humánerő]]"),0),"")</f>
        <v/>
      </c>
      <c r="AJ111" s="69" t="str" cm="1">
        <f t="array" aca="1" ref="AJ111" ca="1">IFERROR(IF(AND(INDIRECT("Mérföldkövek[@Kezdés]")&lt;=AJ$3,AJ$3&lt;=INDIRECT("Mérföldkövek[@Befejezés]"),NETWORKDAYS(AJ$3,AJ$3,0)), INDIRECT("Mérföldkövek[@[Humánerő]]"),0),"")</f>
        <v/>
      </c>
      <c r="AK111" s="69" t="str" cm="1">
        <f t="array" aca="1" ref="AK111" ca="1">IFERROR(IF(AND(INDIRECT("Mérföldkövek[@Kezdés]")&lt;=AK$3,AK$3&lt;=INDIRECT("Mérföldkövek[@Befejezés]"),NETWORKDAYS(AK$3,AK$3,0)), INDIRECT("Mérföldkövek[@[Humánerő]]"),0),"")</f>
        <v/>
      </c>
      <c r="AL111" s="69" t="str" cm="1">
        <f t="array" aca="1" ref="AL111" ca="1">IFERROR(IF(AND(INDIRECT("Mérföldkövek[@Kezdés]")&lt;=AL$3,AL$3&lt;=INDIRECT("Mérföldkövek[@Befejezés]"),NETWORKDAYS(AL$3,AL$3,0)), INDIRECT("Mérföldkövek[@[Humánerő]]"),0),"")</f>
        <v/>
      </c>
      <c r="AM111" s="69" t="str" cm="1">
        <f t="array" aca="1" ref="AM111" ca="1">IFERROR(IF(AND(INDIRECT("Mérföldkövek[@Kezdés]")&lt;=AM$3,AM$3&lt;=INDIRECT("Mérföldkövek[@Befejezés]"),NETWORKDAYS(AM$3,AM$3,0)), INDIRECT("Mérföldkövek[@[Humánerő]]"),0),"")</f>
        <v/>
      </c>
      <c r="AN111" s="69" t="str" cm="1">
        <f t="array" aca="1" ref="AN111" ca="1">IFERROR(IF(AND(INDIRECT("Mérföldkövek[@Kezdés]")&lt;=AN$3,AN$3&lt;=INDIRECT("Mérföldkövek[@Befejezés]"),NETWORKDAYS(AN$3,AN$3,0)), INDIRECT("Mérföldkövek[@[Humánerő]]"),0),"")</f>
        <v/>
      </c>
      <c r="AO111" s="69" t="str" cm="1">
        <f t="array" aca="1" ref="AO111" ca="1">IFERROR(IF(AND(INDIRECT("Mérföldkövek[@Kezdés]")&lt;=AO$3,AO$3&lt;=INDIRECT("Mérföldkövek[@Befejezés]"),NETWORKDAYS(AO$3,AO$3,0)), INDIRECT("Mérföldkövek[@[Humánerő]]"),0),"")</f>
        <v/>
      </c>
      <c r="AP111" s="69" t="str" cm="1">
        <f t="array" aca="1" ref="AP111" ca="1">IFERROR(IF(AND(INDIRECT("Mérföldkövek[@Kezdés]")&lt;=AP$3,AP$3&lt;=INDIRECT("Mérföldkövek[@Befejezés]"),NETWORKDAYS(AP$3,AP$3,0)), INDIRECT("Mérföldkövek[@[Humánerő]]"),0),"")</f>
        <v/>
      </c>
      <c r="AQ111" s="69" t="str" cm="1">
        <f t="array" aca="1" ref="AQ111" ca="1">IFERROR(IF(AND(INDIRECT("Mérföldkövek[@Kezdés]")&lt;=AQ$3,AQ$3&lt;=INDIRECT("Mérföldkövek[@Befejezés]"),NETWORKDAYS(AQ$3,AQ$3,0)), INDIRECT("Mérföldkövek[@[Humánerő]]"),0),"")</f>
        <v/>
      </c>
      <c r="AR111" s="69" t="str" cm="1">
        <f t="array" aca="1" ref="AR111" ca="1">IFERROR(IF(AND(INDIRECT("Mérföldkövek[@Kezdés]")&lt;=AR$3,AR$3&lt;=INDIRECT("Mérföldkövek[@Befejezés]"),NETWORKDAYS(AR$3,AR$3,0)), INDIRECT("Mérföldkövek[@[Humánerő]]"),0),"")</f>
        <v/>
      </c>
      <c r="AS111" s="69" t="str" cm="1">
        <f t="array" aca="1" ref="AS111" ca="1">IFERROR(IF(AND(INDIRECT("Mérföldkövek[@Kezdés]")&lt;=AS$3,AS$3&lt;=INDIRECT("Mérföldkövek[@Befejezés]"),NETWORKDAYS(AS$3,AS$3,0)), INDIRECT("Mérföldkövek[@[Humánerő]]"),0),"")</f>
        <v/>
      </c>
      <c r="AT111" s="69" t="str" cm="1">
        <f t="array" aca="1" ref="AT111" ca="1">IFERROR(IF(AND(INDIRECT("Mérföldkövek[@Kezdés]")&lt;=AT$3,AT$3&lt;=INDIRECT("Mérföldkövek[@Befejezés]"),NETWORKDAYS(AT$3,AT$3,0)), INDIRECT("Mérföldkövek[@[Humánerő]]"),0),"")</f>
        <v/>
      </c>
      <c r="AU111" s="69" t="str" cm="1">
        <f t="array" aca="1" ref="AU111" ca="1">IFERROR(IF(AND(INDIRECT("Mérföldkövek[@Kezdés]")&lt;=AU$3,AU$3&lt;=INDIRECT("Mérföldkövek[@Befejezés]"),NETWORKDAYS(AU$3,AU$3,0)), INDIRECT("Mérföldkövek[@[Humánerő]]"),0),"")</f>
        <v/>
      </c>
      <c r="AV111" s="69" t="str" cm="1">
        <f t="array" aca="1" ref="AV111" ca="1">IFERROR(IF(AND(INDIRECT("Mérföldkövek[@Kezdés]")&lt;=AV$3,AV$3&lt;=INDIRECT("Mérföldkövek[@Befejezés]"),NETWORKDAYS(AV$3,AV$3,0)), INDIRECT("Mérföldkövek[@[Humánerő]]"),0),"")</f>
        <v/>
      </c>
      <c r="AW111" s="69" t="str" cm="1">
        <f t="array" aca="1" ref="AW111" ca="1">IFERROR(IF(AND(INDIRECT("Mérföldkövek[@Kezdés]")&lt;=AW$3,AW$3&lt;=INDIRECT("Mérföldkövek[@Befejezés]"),NETWORKDAYS(AW$3,AW$3,0)), INDIRECT("Mérföldkövek[@[Humánerő]]"),0),"")</f>
        <v/>
      </c>
      <c r="AX111" s="69" t="str" cm="1">
        <f t="array" aca="1" ref="AX111" ca="1">IFERROR(IF(AND(INDIRECT("Mérföldkövek[@Kezdés]")&lt;=AX$3,AX$3&lt;=INDIRECT("Mérföldkövek[@Befejezés]"),NETWORKDAYS(AX$3,AX$3,0)), INDIRECT("Mérföldkövek[@[Humánerő]]"),0),"")</f>
        <v/>
      </c>
      <c r="AY111" s="69" t="str" cm="1">
        <f t="array" aca="1" ref="AY111" ca="1">IFERROR(IF(AND(INDIRECT("Mérföldkövek[@Kezdés]")&lt;=AY$3,AY$3&lt;=INDIRECT("Mérföldkövek[@Befejezés]"),NETWORKDAYS(AY$3,AY$3,0)), INDIRECT("Mérföldkövek[@[Humánerő]]"),0),"")</f>
        <v/>
      </c>
      <c r="AZ111" s="69" t="str" cm="1">
        <f t="array" aca="1" ref="AZ111" ca="1">IFERROR(IF(AND(INDIRECT("Mérföldkövek[@Kezdés]")&lt;=AZ$3,AZ$3&lt;=INDIRECT("Mérföldkövek[@Befejezés]"),NETWORKDAYS(AZ$3,AZ$3,0)), INDIRECT("Mérföldkövek[@[Humánerő]]"),0),"")</f>
        <v/>
      </c>
      <c r="BA111" s="69" t="str" cm="1">
        <f t="array" aca="1" ref="BA111" ca="1">IFERROR(IF(AND(INDIRECT("Mérföldkövek[@Kezdés]")&lt;=BA$3,BA$3&lt;=INDIRECT("Mérföldkövek[@Befejezés]"),NETWORKDAYS(BA$3,BA$3,0)), INDIRECT("Mérföldkövek[@[Humánerő]]"),0),"")</f>
        <v/>
      </c>
    </row>
    <row r="112" spans="1:53" x14ac:dyDescent="0.3">
      <c r="A112" s="78"/>
      <c r="E112" s="70"/>
      <c r="G112" s="70"/>
      <c r="H112" s="70"/>
      <c r="I112" s="70"/>
      <c r="J112" s="70"/>
      <c r="K112" s="70"/>
      <c r="L112" s="69" t="str" cm="1">
        <f t="array" aca="1" ref="L112" ca="1">IFERROR(IF(AND(INDIRECT("Mérföldkövek[@Kezdés]")&lt;=L$3,L$3&lt;=INDIRECT("Mérföldkövek[@Befejezés]"),NETWORKDAYS(L$3,L$3,0)), INDIRECT("Mérföldkövek[@[Humánerő]]"),0),"")</f>
        <v/>
      </c>
      <c r="M112" s="69" t="str" cm="1">
        <f t="array" aca="1" ref="M112" ca="1">IFERROR(IF(AND(INDIRECT("Mérföldkövek[@Kezdés]")&lt;=M$3,M$3&lt;=INDIRECT("Mérföldkövek[@Befejezés]"),NETWORKDAYS(M$3,M$3,0)), INDIRECT("Mérföldkövek[@[Humánerő]]"),0),"")</f>
        <v/>
      </c>
      <c r="N112" s="69" t="str" cm="1">
        <f t="array" aca="1" ref="N112" ca="1">IFERROR(IF(AND(INDIRECT("Mérföldkövek[@Kezdés]")&lt;=N$3,N$3&lt;=INDIRECT("Mérföldkövek[@Befejezés]"),NETWORKDAYS(N$3,N$3,0)), INDIRECT("Mérföldkövek[@[Humánerő]]"),0),"")</f>
        <v/>
      </c>
      <c r="O112" s="69" t="str" cm="1">
        <f t="array" aca="1" ref="O112" ca="1">IFERROR(IF(AND(INDIRECT("Mérföldkövek[@Kezdés]")&lt;=O$3,O$3&lt;=INDIRECT("Mérföldkövek[@Befejezés]"),NETWORKDAYS(O$3,O$3,0)), INDIRECT("Mérföldkövek[@[Humánerő]]"),0),"")</f>
        <v/>
      </c>
      <c r="P112" s="69" t="str" cm="1">
        <f t="array" aca="1" ref="P112" ca="1">IFERROR(IF(AND(INDIRECT("Mérföldkövek[@Kezdés]")&lt;=P$3,P$3&lt;=INDIRECT("Mérföldkövek[@Befejezés]"),NETWORKDAYS(P$3,P$3,0)), INDIRECT("Mérföldkövek[@[Humánerő]]"),0),"")</f>
        <v/>
      </c>
      <c r="Q112" s="69" t="str" cm="1">
        <f t="array" aca="1" ref="Q112" ca="1">IFERROR(IF(AND(INDIRECT("Mérföldkövek[@Kezdés]")&lt;=Q$3,Q$3&lt;=INDIRECT("Mérföldkövek[@Befejezés]"),NETWORKDAYS(Q$3,Q$3,0)), INDIRECT("Mérföldkövek[@[Humánerő]]"),0),"")</f>
        <v/>
      </c>
      <c r="R112" s="69" t="str" cm="1">
        <f t="array" aca="1" ref="R112" ca="1">IFERROR(IF(AND(INDIRECT("Mérföldkövek[@Kezdés]")&lt;=R$3,R$3&lt;=INDIRECT("Mérföldkövek[@Befejezés]"),NETWORKDAYS(R$3,R$3,0)), INDIRECT("Mérföldkövek[@[Humánerő]]"),0),"")</f>
        <v/>
      </c>
      <c r="S112" s="69" t="str" cm="1">
        <f t="array" aca="1" ref="S112" ca="1">IFERROR(IF(AND(INDIRECT("Mérföldkövek[@Kezdés]")&lt;=S$3,S$3&lt;=INDIRECT("Mérföldkövek[@Befejezés]"),NETWORKDAYS(S$3,S$3,0)), INDIRECT("Mérföldkövek[@[Humánerő]]"),0),"")</f>
        <v/>
      </c>
      <c r="T112" s="69" t="str" cm="1">
        <f t="array" aca="1" ref="T112" ca="1">IFERROR(IF(AND(INDIRECT("Mérföldkövek[@Kezdés]")&lt;=T$3,T$3&lt;=INDIRECT("Mérföldkövek[@Befejezés]"),NETWORKDAYS(T$3,T$3,0)), INDIRECT("Mérföldkövek[@[Humánerő]]"),0),"")</f>
        <v/>
      </c>
      <c r="U112" s="69" t="str" cm="1">
        <f t="array" aca="1" ref="U112" ca="1">IFERROR(IF(AND(INDIRECT("Mérföldkövek[@Kezdés]")&lt;=U$3,U$3&lt;=INDIRECT("Mérföldkövek[@Befejezés]"),NETWORKDAYS(U$3,U$3,0)), INDIRECT("Mérföldkövek[@[Humánerő]]"),0),"")</f>
        <v/>
      </c>
      <c r="V112" s="69" t="str" cm="1">
        <f t="array" aca="1" ref="V112" ca="1">IFERROR(IF(AND(INDIRECT("Mérföldkövek[@Kezdés]")&lt;=V$3,V$3&lt;=INDIRECT("Mérföldkövek[@Befejezés]"),NETWORKDAYS(V$3,V$3,0)), INDIRECT("Mérföldkövek[@[Humánerő]]"),0),"")</f>
        <v/>
      </c>
      <c r="W112" s="69" t="str" cm="1">
        <f t="array" aca="1" ref="W112" ca="1">IFERROR(IF(AND(INDIRECT("Mérföldkövek[@Kezdés]")&lt;=W$3,W$3&lt;=INDIRECT("Mérföldkövek[@Befejezés]"),NETWORKDAYS(W$3,W$3,0)), INDIRECT("Mérföldkövek[@[Humánerő]]"),0),"")</f>
        <v/>
      </c>
      <c r="X112" s="69" t="str" cm="1">
        <f t="array" aca="1" ref="X112" ca="1">IFERROR(IF(AND(INDIRECT("Mérföldkövek[@Kezdés]")&lt;=X$3,X$3&lt;=INDIRECT("Mérföldkövek[@Befejezés]"),NETWORKDAYS(X$3,X$3,0)), INDIRECT("Mérföldkövek[@[Humánerő]]"),0),"")</f>
        <v/>
      </c>
      <c r="Y112" s="69" t="str" cm="1">
        <f t="array" aca="1" ref="Y112" ca="1">IFERROR(IF(AND(INDIRECT("Mérföldkövek[@Kezdés]")&lt;=Y$3,Y$3&lt;=INDIRECT("Mérföldkövek[@Befejezés]"),NETWORKDAYS(Y$3,Y$3,0)), INDIRECT("Mérföldkövek[@[Humánerő]]"),0),"")</f>
        <v/>
      </c>
      <c r="Z112" s="69" t="str" cm="1">
        <f t="array" aca="1" ref="Z112" ca="1">IFERROR(IF(AND(INDIRECT("Mérföldkövek[@Kezdés]")&lt;=Z$3,Z$3&lt;=INDIRECT("Mérföldkövek[@Befejezés]"),NETWORKDAYS(Z$3,Z$3,0)), INDIRECT("Mérföldkövek[@[Humánerő]]"),0),"")</f>
        <v/>
      </c>
      <c r="AA112" s="69" t="str" cm="1">
        <f t="array" aca="1" ref="AA112" ca="1">IFERROR(IF(AND(INDIRECT("Mérföldkövek[@Kezdés]")&lt;=AA$3,AA$3&lt;=INDIRECT("Mérföldkövek[@Befejezés]"),NETWORKDAYS(AA$3,AA$3,0)), INDIRECT("Mérföldkövek[@[Humánerő]]"),0),"")</f>
        <v/>
      </c>
      <c r="AB112" s="69" t="str" cm="1">
        <f t="array" aca="1" ref="AB112" ca="1">IFERROR(IF(AND(INDIRECT("Mérföldkövek[@Kezdés]")&lt;=AB$3,AB$3&lt;=INDIRECT("Mérföldkövek[@Befejezés]"),NETWORKDAYS(AB$3,AB$3,0)), INDIRECT("Mérföldkövek[@[Humánerő]]"),0),"")</f>
        <v/>
      </c>
      <c r="AC112" s="69" t="str" cm="1">
        <f t="array" aca="1" ref="AC112" ca="1">IFERROR(IF(AND(INDIRECT("Mérföldkövek[@Kezdés]")&lt;=AC$3,AC$3&lt;=INDIRECT("Mérföldkövek[@Befejezés]"),NETWORKDAYS(AC$3,AC$3,0)), INDIRECT("Mérföldkövek[@[Humánerő]]"),0),"")</f>
        <v/>
      </c>
      <c r="AD112" s="69" t="str" cm="1">
        <f t="array" aca="1" ref="AD112" ca="1">IFERROR(IF(AND(INDIRECT("Mérföldkövek[@Kezdés]")&lt;=AD$3,AD$3&lt;=INDIRECT("Mérföldkövek[@Befejezés]"),NETWORKDAYS(AD$3,AD$3,0)), INDIRECT("Mérföldkövek[@[Humánerő]]"),0),"")</f>
        <v/>
      </c>
      <c r="AE112" s="69" t="str" cm="1">
        <f t="array" aca="1" ref="AE112" ca="1">IFERROR(IF(AND(INDIRECT("Mérföldkövek[@Kezdés]")&lt;=AE$3,AE$3&lt;=INDIRECT("Mérföldkövek[@Befejezés]"),NETWORKDAYS(AE$3,AE$3,0)), INDIRECT("Mérföldkövek[@[Humánerő]]"),0),"")</f>
        <v/>
      </c>
      <c r="AF112" s="69" t="str" cm="1">
        <f t="array" aca="1" ref="AF112" ca="1">IFERROR(IF(AND(INDIRECT("Mérföldkövek[@Kezdés]")&lt;=AF$3,AF$3&lt;=INDIRECT("Mérföldkövek[@Befejezés]"),NETWORKDAYS(AF$3,AF$3,0)), INDIRECT("Mérföldkövek[@[Humánerő]]"),0),"")</f>
        <v/>
      </c>
      <c r="AG112" s="69" t="str" cm="1">
        <f t="array" aca="1" ref="AG112" ca="1">IFERROR(IF(AND(INDIRECT("Mérföldkövek[@Kezdés]")&lt;=AG$3,AG$3&lt;=INDIRECT("Mérföldkövek[@Befejezés]"),NETWORKDAYS(AG$3,AG$3,0)), INDIRECT("Mérföldkövek[@[Humánerő]]"),0),"")</f>
        <v/>
      </c>
      <c r="AH112" s="69" t="str" cm="1">
        <f t="array" aca="1" ref="AH112" ca="1">IFERROR(IF(AND(INDIRECT("Mérföldkövek[@Kezdés]")&lt;=AH$3,AH$3&lt;=INDIRECT("Mérföldkövek[@Befejezés]"),NETWORKDAYS(AH$3,AH$3,0)), INDIRECT("Mérföldkövek[@[Humánerő]]"),0),"")</f>
        <v/>
      </c>
      <c r="AI112" s="69" t="str" cm="1">
        <f t="array" aca="1" ref="AI112" ca="1">IFERROR(IF(AND(INDIRECT("Mérföldkövek[@Kezdés]")&lt;=AI$3,AI$3&lt;=INDIRECT("Mérföldkövek[@Befejezés]"),NETWORKDAYS(AI$3,AI$3,0)), INDIRECT("Mérföldkövek[@[Humánerő]]"),0),"")</f>
        <v/>
      </c>
      <c r="AJ112" s="69" t="str" cm="1">
        <f t="array" aca="1" ref="AJ112" ca="1">IFERROR(IF(AND(INDIRECT("Mérföldkövek[@Kezdés]")&lt;=AJ$3,AJ$3&lt;=INDIRECT("Mérföldkövek[@Befejezés]"),NETWORKDAYS(AJ$3,AJ$3,0)), INDIRECT("Mérföldkövek[@[Humánerő]]"),0),"")</f>
        <v/>
      </c>
      <c r="AK112" s="69" t="str" cm="1">
        <f t="array" aca="1" ref="AK112" ca="1">IFERROR(IF(AND(INDIRECT("Mérföldkövek[@Kezdés]")&lt;=AK$3,AK$3&lt;=INDIRECT("Mérföldkövek[@Befejezés]"),NETWORKDAYS(AK$3,AK$3,0)), INDIRECT("Mérföldkövek[@[Humánerő]]"),0),"")</f>
        <v/>
      </c>
      <c r="AL112" s="69" t="str" cm="1">
        <f t="array" aca="1" ref="AL112" ca="1">IFERROR(IF(AND(INDIRECT("Mérföldkövek[@Kezdés]")&lt;=AL$3,AL$3&lt;=INDIRECT("Mérföldkövek[@Befejezés]"),NETWORKDAYS(AL$3,AL$3,0)), INDIRECT("Mérföldkövek[@[Humánerő]]"),0),"")</f>
        <v/>
      </c>
      <c r="AM112" s="69" t="str" cm="1">
        <f t="array" aca="1" ref="AM112" ca="1">IFERROR(IF(AND(INDIRECT("Mérföldkövek[@Kezdés]")&lt;=AM$3,AM$3&lt;=INDIRECT("Mérföldkövek[@Befejezés]"),NETWORKDAYS(AM$3,AM$3,0)), INDIRECT("Mérföldkövek[@[Humánerő]]"),0),"")</f>
        <v/>
      </c>
      <c r="AN112" s="69" t="str" cm="1">
        <f t="array" aca="1" ref="AN112" ca="1">IFERROR(IF(AND(INDIRECT("Mérföldkövek[@Kezdés]")&lt;=AN$3,AN$3&lt;=INDIRECT("Mérföldkövek[@Befejezés]"),NETWORKDAYS(AN$3,AN$3,0)), INDIRECT("Mérföldkövek[@[Humánerő]]"),0),"")</f>
        <v/>
      </c>
      <c r="AO112" s="69" t="str" cm="1">
        <f t="array" aca="1" ref="AO112" ca="1">IFERROR(IF(AND(INDIRECT("Mérföldkövek[@Kezdés]")&lt;=AO$3,AO$3&lt;=INDIRECT("Mérföldkövek[@Befejezés]"),NETWORKDAYS(AO$3,AO$3,0)), INDIRECT("Mérföldkövek[@[Humánerő]]"),0),"")</f>
        <v/>
      </c>
      <c r="AP112" s="69" t="str" cm="1">
        <f t="array" aca="1" ref="AP112" ca="1">IFERROR(IF(AND(INDIRECT("Mérföldkövek[@Kezdés]")&lt;=AP$3,AP$3&lt;=INDIRECT("Mérföldkövek[@Befejezés]"),NETWORKDAYS(AP$3,AP$3,0)), INDIRECT("Mérföldkövek[@[Humánerő]]"),0),"")</f>
        <v/>
      </c>
      <c r="AQ112" s="69" t="str" cm="1">
        <f t="array" aca="1" ref="AQ112" ca="1">IFERROR(IF(AND(INDIRECT("Mérföldkövek[@Kezdés]")&lt;=AQ$3,AQ$3&lt;=INDIRECT("Mérföldkövek[@Befejezés]"),NETWORKDAYS(AQ$3,AQ$3,0)), INDIRECT("Mérföldkövek[@[Humánerő]]"),0),"")</f>
        <v/>
      </c>
      <c r="AR112" s="69" t="str" cm="1">
        <f t="array" aca="1" ref="AR112" ca="1">IFERROR(IF(AND(INDIRECT("Mérföldkövek[@Kezdés]")&lt;=AR$3,AR$3&lt;=INDIRECT("Mérföldkövek[@Befejezés]"),NETWORKDAYS(AR$3,AR$3,0)), INDIRECT("Mérföldkövek[@[Humánerő]]"),0),"")</f>
        <v/>
      </c>
      <c r="AS112" s="69" t="str" cm="1">
        <f t="array" aca="1" ref="AS112" ca="1">IFERROR(IF(AND(INDIRECT("Mérföldkövek[@Kezdés]")&lt;=AS$3,AS$3&lt;=INDIRECT("Mérföldkövek[@Befejezés]"),NETWORKDAYS(AS$3,AS$3,0)), INDIRECT("Mérföldkövek[@[Humánerő]]"),0),"")</f>
        <v/>
      </c>
      <c r="AT112" s="69" t="str" cm="1">
        <f t="array" aca="1" ref="AT112" ca="1">IFERROR(IF(AND(INDIRECT("Mérföldkövek[@Kezdés]")&lt;=AT$3,AT$3&lt;=INDIRECT("Mérföldkövek[@Befejezés]"),NETWORKDAYS(AT$3,AT$3,0)), INDIRECT("Mérföldkövek[@[Humánerő]]"),0),"")</f>
        <v/>
      </c>
      <c r="AU112" s="69" t="str" cm="1">
        <f t="array" aca="1" ref="AU112" ca="1">IFERROR(IF(AND(INDIRECT("Mérföldkövek[@Kezdés]")&lt;=AU$3,AU$3&lt;=INDIRECT("Mérföldkövek[@Befejezés]"),NETWORKDAYS(AU$3,AU$3,0)), INDIRECT("Mérföldkövek[@[Humánerő]]"),0),"")</f>
        <v/>
      </c>
      <c r="AV112" s="69" t="str" cm="1">
        <f t="array" aca="1" ref="AV112" ca="1">IFERROR(IF(AND(INDIRECT("Mérföldkövek[@Kezdés]")&lt;=AV$3,AV$3&lt;=INDIRECT("Mérföldkövek[@Befejezés]"),NETWORKDAYS(AV$3,AV$3,0)), INDIRECT("Mérföldkövek[@[Humánerő]]"),0),"")</f>
        <v/>
      </c>
      <c r="AW112" s="69" t="str" cm="1">
        <f t="array" aca="1" ref="AW112" ca="1">IFERROR(IF(AND(INDIRECT("Mérföldkövek[@Kezdés]")&lt;=AW$3,AW$3&lt;=INDIRECT("Mérföldkövek[@Befejezés]"),NETWORKDAYS(AW$3,AW$3,0)), INDIRECT("Mérföldkövek[@[Humánerő]]"),0),"")</f>
        <v/>
      </c>
      <c r="AX112" s="69" t="str" cm="1">
        <f t="array" aca="1" ref="AX112" ca="1">IFERROR(IF(AND(INDIRECT("Mérföldkövek[@Kezdés]")&lt;=AX$3,AX$3&lt;=INDIRECT("Mérföldkövek[@Befejezés]"),NETWORKDAYS(AX$3,AX$3,0)), INDIRECT("Mérföldkövek[@[Humánerő]]"),0),"")</f>
        <v/>
      </c>
      <c r="AY112" s="69" t="str" cm="1">
        <f t="array" aca="1" ref="AY112" ca="1">IFERROR(IF(AND(INDIRECT("Mérföldkövek[@Kezdés]")&lt;=AY$3,AY$3&lt;=INDIRECT("Mérföldkövek[@Befejezés]"),NETWORKDAYS(AY$3,AY$3,0)), INDIRECT("Mérföldkövek[@[Humánerő]]"),0),"")</f>
        <v/>
      </c>
      <c r="AZ112" s="69" t="str" cm="1">
        <f t="array" aca="1" ref="AZ112" ca="1">IFERROR(IF(AND(INDIRECT("Mérföldkövek[@Kezdés]")&lt;=AZ$3,AZ$3&lt;=INDIRECT("Mérföldkövek[@Befejezés]"),NETWORKDAYS(AZ$3,AZ$3,0)), INDIRECT("Mérföldkövek[@[Humánerő]]"),0),"")</f>
        <v/>
      </c>
      <c r="BA112" s="69" t="str" cm="1">
        <f t="array" aca="1" ref="BA112" ca="1">IFERROR(IF(AND(INDIRECT("Mérföldkövek[@Kezdés]")&lt;=BA$3,BA$3&lt;=INDIRECT("Mérföldkövek[@Befejezés]"),NETWORKDAYS(BA$3,BA$3,0)), INDIRECT("Mérföldkövek[@[Humánerő]]"),0),"")</f>
        <v/>
      </c>
    </row>
    <row r="113" spans="1:53" x14ac:dyDescent="0.3">
      <c r="A113" s="78"/>
      <c r="E113" s="70"/>
      <c r="G113" s="70"/>
      <c r="H113" s="70"/>
      <c r="I113" s="70"/>
      <c r="J113" s="70"/>
      <c r="K113" s="70"/>
      <c r="L113" s="69" t="str" cm="1">
        <f t="array" aca="1" ref="L113" ca="1">IFERROR(IF(AND(INDIRECT("Mérföldkövek[@Kezdés]")&lt;=L$3,L$3&lt;=INDIRECT("Mérföldkövek[@Befejezés]"),NETWORKDAYS(L$3,L$3,0)), INDIRECT("Mérföldkövek[@[Humánerő]]"),0),"")</f>
        <v/>
      </c>
      <c r="M113" s="69" t="str" cm="1">
        <f t="array" aca="1" ref="M113" ca="1">IFERROR(IF(AND(INDIRECT("Mérföldkövek[@Kezdés]")&lt;=M$3,M$3&lt;=INDIRECT("Mérföldkövek[@Befejezés]"),NETWORKDAYS(M$3,M$3,0)), INDIRECT("Mérföldkövek[@[Humánerő]]"),0),"")</f>
        <v/>
      </c>
      <c r="N113" s="69" t="str" cm="1">
        <f t="array" aca="1" ref="N113" ca="1">IFERROR(IF(AND(INDIRECT("Mérföldkövek[@Kezdés]")&lt;=N$3,N$3&lt;=INDIRECT("Mérföldkövek[@Befejezés]"),NETWORKDAYS(N$3,N$3,0)), INDIRECT("Mérföldkövek[@[Humánerő]]"),0),"")</f>
        <v/>
      </c>
      <c r="O113" s="69" t="str" cm="1">
        <f t="array" aca="1" ref="O113" ca="1">IFERROR(IF(AND(INDIRECT("Mérföldkövek[@Kezdés]")&lt;=O$3,O$3&lt;=INDIRECT("Mérföldkövek[@Befejezés]"),NETWORKDAYS(O$3,O$3,0)), INDIRECT("Mérföldkövek[@[Humánerő]]"),0),"")</f>
        <v/>
      </c>
      <c r="P113" s="69" t="str" cm="1">
        <f t="array" aca="1" ref="P113" ca="1">IFERROR(IF(AND(INDIRECT("Mérföldkövek[@Kezdés]")&lt;=P$3,P$3&lt;=INDIRECT("Mérföldkövek[@Befejezés]"),NETWORKDAYS(P$3,P$3,0)), INDIRECT("Mérföldkövek[@[Humánerő]]"),0),"")</f>
        <v/>
      </c>
      <c r="Q113" s="69" t="str" cm="1">
        <f t="array" aca="1" ref="Q113" ca="1">IFERROR(IF(AND(INDIRECT("Mérföldkövek[@Kezdés]")&lt;=Q$3,Q$3&lt;=INDIRECT("Mérföldkövek[@Befejezés]"),NETWORKDAYS(Q$3,Q$3,0)), INDIRECT("Mérföldkövek[@[Humánerő]]"),0),"")</f>
        <v/>
      </c>
      <c r="R113" s="69" t="str" cm="1">
        <f t="array" aca="1" ref="R113" ca="1">IFERROR(IF(AND(INDIRECT("Mérföldkövek[@Kezdés]")&lt;=R$3,R$3&lt;=INDIRECT("Mérföldkövek[@Befejezés]"),NETWORKDAYS(R$3,R$3,0)), INDIRECT("Mérföldkövek[@[Humánerő]]"),0),"")</f>
        <v/>
      </c>
      <c r="S113" s="69" t="str" cm="1">
        <f t="array" aca="1" ref="S113" ca="1">IFERROR(IF(AND(INDIRECT("Mérföldkövek[@Kezdés]")&lt;=S$3,S$3&lt;=INDIRECT("Mérföldkövek[@Befejezés]"),NETWORKDAYS(S$3,S$3,0)), INDIRECT("Mérföldkövek[@[Humánerő]]"),0),"")</f>
        <v/>
      </c>
      <c r="T113" s="69" t="str" cm="1">
        <f t="array" aca="1" ref="T113" ca="1">IFERROR(IF(AND(INDIRECT("Mérföldkövek[@Kezdés]")&lt;=T$3,T$3&lt;=INDIRECT("Mérföldkövek[@Befejezés]"),NETWORKDAYS(T$3,T$3,0)), INDIRECT("Mérföldkövek[@[Humánerő]]"),0),"")</f>
        <v/>
      </c>
      <c r="U113" s="69" t="str" cm="1">
        <f t="array" aca="1" ref="U113" ca="1">IFERROR(IF(AND(INDIRECT("Mérföldkövek[@Kezdés]")&lt;=U$3,U$3&lt;=INDIRECT("Mérföldkövek[@Befejezés]"),NETWORKDAYS(U$3,U$3,0)), INDIRECT("Mérföldkövek[@[Humánerő]]"),0),"")</f>
        <v/>
      </c>
      <c r="V113" s="69" t="str" cm="1">
        <f t="array" aca="1" ref="V113" ca="1">IFERROR(IF(AND(INDIRECT("Mérföldkövek[@Kezdés]")&lt;=V$3,V$3&lt;=INDIRECT("Mérföldkövek[@Befejezés]"),NETWORKDAYS(V$3,V$3,0)), INDIRECT("Mérföldkövek[@[Humánerő]]"),0),"")</f>
        <v/>
      </c>
      <c r="W113" s="69" t="str" cm="1">
        <f t="array" aca="1" ref="W113" ca="1">IFERROR(IF(AND(INDIRECT("Mérföldkövek[@Kezdés]")&lt;=W$3,W$3&lt;=INDIRECT("Mérföldkövek[@Befejezés]"),NETWORKDAYS(W$3,W$3,0)), INDIRECT("Mérföldkövek[@[Humánerő]]"),0),"")</f>
        <v/>
      </c>
      <c r="X113" s="69" t="str" cm="1">
        <f t="array" aca="1" ref="X113" ca="1">IFERROR(IF(AND(INDIRECT("Mérföldkövek[@Kezdés]")&lt;=X$3,X$3&lt;=INDIRECT("Mérföldkövek[@Befejezés]"),NETWORKDAYS(X$3,X$3,0)), INDIRECT("Mérföldkövek[@[Humánerő]]"),0),"")</f>
        <v/>
      </c>
      <c r="Y113" s="69" t="str" cm="1">
        <f t="array" aca="1" ref="Y113" ca="1">IFERROR(IF(AND(INDIRECT("Mérföldkövek[@Kezdés]")&lt;=Y$3,Y$3&lt;=INDIRECT("Mérföldkövek[@Befejezés]"),NETWORKDAYS(Y$3,Y$3,0)), INDIRECT("Mérföldkövek[@[Humánerő]]"),0),"")</f>
        <v/>
      </c>
      <c r="Z113" s="69" t="str" cm="1">
        <f t="array" aca="1" ref="Z113" ca="1">IFERROR(IF(AND(INDIRECT("Mérföldkövek[@Kezdés]")&lt;=Z$3,Z$3&lt;=INDIRECT("Mérföldkövek[@Befejezés]"),NETWORKDAYS(Z$3,Z$3,0)), INDIRECT("Mérföldkövek[@[Humánerő]]"),0),"")</f>
        <v/>
      </c>
      <c r="AA113" s="69" t="str" cm="1">
        <f t="array" aca="1" ref="AA113" ca="1">IFERROR(IF(AND(INDIRECT("Mérföldkövek[@Kezdés]")&lt;=AA$3,AA$3&lt;=INDIRECT("Mérföldkövek[@Befejezés]"),NETWORKDAYS(AA$3,AA$3,0)), INDIRECT("Mérföldkövek[@[Humánerő]]"),0),"")</f>
        <v/>
      </c>
      <c r="AB113" s="69" t="str" cm="1">
        <f t="array" aca="1" ref="AB113" ca="1">IFERROR(IF(AND(INDIRECT("Mérföldkövek[@Kezdés]")&lt;=AB$3,AB$3&lt;=INDIRECT("Mérföldkövek[@Befejezés]"),NETWORKDAYS(AB$3,AB$3,0)), INDIRECT("Mérföldkövek[@[Humánerő]]"),0),"")</f>
        <v/>
      </c>
      <c r="AC113" s="69" t="str" cm="1">
        <f t="array" aca="1" ref="AC113" ca="1">IFERROR(IF(AND(INDIRECT("Mérföldkövek[@Kezdés]")&lt;=AC$3,AC$3&lt;=INDIRECT("Mérföldkövek[@Befejezés]"),NETWORKDAYS(AC$3,AC$3,0)), INDIRECT("Mérföldkövek[@[Humánerő]]"),0),"")</f>
        <v/>
      </c>
      <c r="AD113" s="69" t="str" cm="1">
        <f t="array" aca="1" ref="AD113" ca="1">IFERROR(IF(AND(INDIRECT("Mérföldkövek[@Kezdés]")&lt;=AD$3,AD$3&lt;=INDIRECT("Mérföldkövek[@Befejezés]"),NETWORKDAYS(AD$3,AD$3,0)), INDIRECT("Mérföldkövek[@[Humánerő]]"),0),"")</f>
        <v/>
      </c>
      <c r="AE113" s="69" t="str" cm="1">
        <f t="array" aca="1" ref="AE113" ca="1">IFERROR(IF(AND(INDIRECT("Mérföldkövek[@Kezdés]")&lt;=AE$3,AE$3&lt;=INDIRECT("Mérföldkövek[@Befejezés]"),NETWORKDAYS(AE$3,AE$3,0)), INDIRECT("Mérföldkövek[@[Humánerő]]"),0),"")</f>
        <v/>
      </c>
      <c r="AF113" s="69" t="str" cm="1">
        <f t="array" aca="1" ref="AF113" ca="1">IFERROR(IF(AND(INDIRECT("Mérföldkövek[@Kezdés]")&lt;=AF$3,AF$3&lt;=INDIRECT("Mérföldkövek[@Befejezés]"),NETWORKDAYS(AF$3,AF$3,0)), INDIRECT("Mérföldkövek[@[Humánerő]]"),0),"")</f>
        <v/>
      </c>
      <c r="AG113" s="69" t="str" cm="1">
        <f t="array" aca="1" ref="AG113" ca="1">IFERROR(IF(AND(INDIRECT("Mérföldkövek[@Kezdés]")&lt;=AG$3,AG$3&lt;=INDIRECT("Mérföldkövek[@Befejezés]"),NETWORKDAYS(AG$3,AG$3,0)), INDIRECT("Mérföldkövek[@[Humánerő]]"),0),"")</f>
        <v/>
      </c>
      <c r="AH113" s="69" t="str" cm="1">
        <f t="array" aca="1" ref="AH113" ca="1">IFERROR(IF(AND(INDIRECT("Mérföldkövek[@Kezdés]")&lt;=AH$3,AH$3&lt;=INDIRECT("Mérföldkövek[@Befejezés]"),NETWORKDAYS(AH$3,AH$3,0)), INDIRECT("Mérföldkövek[@[Humánerő]]"),0),"")</f>
        <v/>
      </c>
      <c r="AI113" s="69" t="str" cm="1">
        <f t="array" aca="1" ref="AI113" ca="1">IFERROR(IF(AND(INDIRECT("Mérföldkövek[@Kezdés]")&lt;=AI$3,AI$3&lt;=INDIRECT("Mérföldkövek[@Befejezés]"),NETWORKDAYS(AI$3,AI$3,0)), INDIRECT("Mérföldkövek[@[Humánerő]]"),0),"")</f>
        <v/>
      </c>
      <c r="AJ113" s="69" t="str" cm="1">
        <f t="array" aca="1" ref="AJ113" ca="1">IFERROR(IF(AND(INDIRECT("Mérföldkövek[@Kezdés]")&lt;=AJ$3,AJ$3&lt;=INDIRECT("Mérföldkövek[@Befejezés]"),NETWORKDAYS(AJ$3,AJ$3,0)), INDIRECT("Mérföldkövek[@[Humánerő]]"),0),"")</f>
        <v/>
      </c>
      <c r="AK113" s="69" t="str" cm="1">
        <f t="array" aca="1" ref="AK113" ca="1">IFERROR(IF(AND(INDIRECT("Mérföldkövek[@Kezdés]")&lt;=AK$3,AK$3&lt;=INDIRECT("Mérföldkövek[@Befejezés]"),NETWORKDAYS(AK$3,AK$3,0)), INDIRECT("Mérföldkövek[@[Humánerő]]"),0),"")</f>
        <v/>
      </c>
      <c r="AL113" s="69" t="str" cm="1">
        <f t="array" aca="1" ref="AL113" ca="1">IFERROR(IF(AND(INDIRECT("Mérföldkövek[@Kezdés]")&lt;=AL$3,AL$3&lt;=INDIRECT("Mérföldkövek[@Befejezés]"),NETWORKDAYS(AL$3,AL$3,0)), INDIRECT("Mérföldkövek[@[Humánerő]]"),0),"")</f>
        <v/>
      </c>
      <c r="AM113" s="69" t="str" cm="1">
        <f t="array" aca="1" ref="AM113" ca="1">IFERROR(IF(AND(INDIRECT("Mérföldkövek[@Kezdés]")&lt;=AM$3,AM$3&lt;=INDIRECT("Mérföldkövek[@Befejezés]"),NETWORKDAYS(AM$3,AM$3,0)), INDIRECT("Mérföldkövek[@[Humánerő]]"),0),"")</f>
        <v/>
      </c>
      <c r="AN113" s="69" t="str" cm="1">
        <f t="array" aca="1" ref="AN113" ca="1">IFERROR(IF(AND(INDIRECT("Mérföldkövek[@Kezdés]")&lt;=AN$3,AN$3&lt;=INDIRECT("Mérföldkövek[@Befejezés]"),NETWORKDAYS(AN$3,AN$3,0)), INDIRECT("Mérföldkövek[@[Humánerő]]"),0),"")</f>
        <v/>
      </c>
      <c r="AO113" s="69" t="str" cm="1">
        <f t="array" aca="1" ref="AO113" ca="1">IFERROR(IF(AND(INDIRECT("Mérföldkövek[@Kezdés]")&lt;=AO$3,AO$3&lt;=INDIRECT("Mérföldkövek[@Befejezés]"),NETWORKDAYS(AO$3,AO$3,0)), INDIRECT("Mérföldkövek[@[Humánerő]]"),0),"")</f>
        <v/>
      </c>
      <c r="AP113" s="69" t="str" cm="1">
        <f t="array" aca="1" ref="AP113" ca="1">IFERROR(IF(AND(INDIRECT("Mérföldkövek[@Kezdés]")&lt;=AP$3,AP$3&lt;=INDIRECT("Mérföldkövek[@Befejezés]"),NETWORKDAYS(AP$3,AP$3,0)), INDIRECT("Mérföldkövek[@[Humánerő]]"),0),"")</f>
        <v/>
      </c>
      <c r="AQ113" s="69" t="str" cm="1">
        <f t="array" aca="1" ref="AQ113" ca="1">IFERROR(IF(AND(INDIRECT("Mérföldkövek[@Kezdés]")&lt;=AQ$3,AQ$3&lt;=INDIRECT("Mérföldkövek[@Befejezés]"),NETWORKDAYS(AQ$3,AQ$3,0)), INDIRECT("Mérföldkövek[@[Humánerő]]"),0),"")</f>
        <v/>
      </c>
      <c r="AR113" s="69" t="str" cm="1">
        <f t="array" aca="1" ref="AR113" ca="1">IFERROR(IF(AND(INDIRECT("Mérföldkövek[@Kezdés]")&lt;=AR$3,AR$3&lt;=INDIRECT("Mérföldkövek[@Befejezés]"),NETWORKDAYS(AR$3,AR$3,0)), INDIRECT("Mérföldkövek[@[Humánerő]]"),0),"")</f>
        <v/>
      </c>
      <c r="AS113" s="69" t="str" cm="1">
        <f t="array" aca="1" ref="AS113" ca="1">IFERROR(IF(AND(INDIRECT("Mérföldkövek[@Kezdés]")&lt;=AS$3,AS$3&lt;=INDIRECT("Mérföldkövek[@Befejezés]"),NETWORKDAYS(AS$3,AS$3,0)), INDIRECT("Mérföldkövek[@[Humánerő]]"),0),"")</f>
        <v/>
      </c>
      <c r="AT113" s="69" t="str" cm="1">
        <f t="array" aca="1" ref="AT113" ca="1">IFERROR(IF(AND(INDIRECT("Mérföldkövek[@Kezdés]")&lt;=AT$3,AT$3&lt;=INDIRECT("Mérföldkövek[@Befejezés]"),NETWORKDAYS(AT$3,AT$3,0)), INDIRECT("Mérföldkövek[@[Humánerő]]"),0),"")</f>
        <v/>
      </c>
      <c r="AU113" s="69" t="str" cm="1">
        <f t="array" aca="1" ref="AU113" ca="1">IFERROR(IF(AND(INDIRECT("Mérföldkövek[@Kezdés]")&lt;=AU$3,AU$3&lt;=INDIRECT("Mérföldkövek[@Befejezés]"),NETWORKDAYS(AU$3,AU$3,0)), INDIRECT("Mérföldkövek[@[Humánerő]]"),0),"")</f>
        <v/>
      </c>
      <c r="AV113" s="69" t="str" cm="1">
        <f t="array" aca="1" ref="AV113" ca="1">IFERROR(IF(AND(INDIRECT("Mérföldkövek[@Kezdés]")&lt;=AV$3,AV$3&lt;=INDIRECT("Mérföldkövek[@Befejezés]"),NETWORKDAYS(AV$3,AV$3,0)), INDIRECT("Mérföldkövek[@[Humánerő]]"),0),"")</f>
        <v/>
      </c>
      <c r="AW113" s="69" t="str" cm="1">
        <f t="array" aca="1" ref="AW113" ca="1">IFERROR(IF(AND(INDIRECT("Mérföldkövek[@Kezdés]")&lt;=AW$3,AW$3&lt;=INDIRECT("Mérföldkövek[@Befejezés]"),NETWORKDAYS(AW$3,AW$3,0)), INDIRECT("Mérföldkövek[@[Humánerő]]"),0),"")</f>
        <v/>
      </c>
      <c r="AX113" s="69" t="str" cm="1">
        <f t="array" aca="1" ref="AX113" ca="1">IFERROR(IF(AND(INDIRECT("Mérföldkövek[@Kezdés]")&lt;=AX$3,AX$3&lt;=INDIRECT("Mérföldkövek[@Befejezés]"),NETWORKDAYS(AX$3,AX$3,0)), INDIRECT("Mérföldkövek[@[Humánerő]]"),0),"")</f>
        <v/>
      </c>
      <c r="AY113" s="69" t="str" cm="1">
        <f t="array" aca="1" ref="AY113" ca="1">IFERROR(IF(AND(INDIRECT("Mérföldkövek[@Kezdés]")&lt;=AY$3,AY$3&lt;=INDIRECT("Mérföldkövek[@Befejezés]"),NETWORKDAYS(AY$3,AY$3,0)), INDIRECT("Mérföldkövek[@[Humánerő]]"),0),"")</f>
        <v/>
      </c>
      <c r="AZ113" s="69" t="str" cm="1">
        <f t="array" aca="1" ref="AZ113" ca="1">IFERROR(IF(AND(INDIRECT("Mérföldkövek[@Kezdés]")&lt;=AZ$3,AZ$3&lt;=INDIRECT("Mérföldkövek[@Befejezés]"),NETWORKDAYS(AZ$3,AZ$3,0)), INDIRECT("Mérföldkövek[@[Humánerő]]"),0),"")</f>
        <v/>
      </c>
      <c r="BA113" s="69" t="str" cm="1">
        <f t="array" aca="1" ref="BA113" ca="1">IFERROR(IF(AND(INDIRECT("Mérföldkövek[@Kezdés]")&lt;=BA$3,BA$3&lt;=INDIRECT("Mérföldkövek[@Befejezés]"),NETWORKDAYS(BA$3,BA$3,0)), INDIRECT("Mérföldkövek[@[Humánerő]]"),0),"")</f>
        <v/>
      </c>
    </row>
    <row r="114" spans="1:53" x14ac:dyDescent="0.3">
      <c r="A114" s="78"/>
      <c r="E114" s="70"/>
      <c r="G114" s="70"/>
      <c r="H114" s="70"/>
      <c r="I114" s="70"/>
      <c r="J114" s="70"/>
      <c r="K114" s="70"/>
      <c r="L114" s="69" t="str" cm="1">
        <f t="array" aca="1" ref="L114" ca="1">IFERROR(IF(AND(INDIRECT("Mérföldkövek[@Kezdés]")&lt;=L$3,L$3&lt;=INDIRECT("Mérföldkövek[@Befejezés]"),NETWORKDAYS(L$3,L$3,0)), INDIRECT("Mérföldkövek[@[Humánerő]]"),0),"")</f>
        <v/>
      </c>
      <c r="M114" s="69" t="str" cm="1">
        <f t="array" aca="1" ref="M114" ca="1">IFERROR(IF(AND(INDIRECT("Mérföldkövek[@Kezdés]")&lt;=M$3,M$3&lt;=INDIRECT("Mérföldkövek[@Befejezés]"),NETWORKDAYS(M$3,M$3,0)), INDIRECT("Mérföldkövek[@[Humánerő]]"),0),"")</f>
        <v/>
      </c>
      <c r="N114" s="69" t="str" cm="1">
        <f t="array" aca="1" ref="N114" ca="1">IFERROR(IF(AND(INDIRECT("Mérföldkövek[@Kezdés]")&lt;=N$3,N$3&lt;=INDIRECT("Mérföldkövek[@Befejezés]"),NETWORKDAYS(N$3,N$3,0)), INDIRECT("Mérföldkövek[@[Humánerő]]"),0),"")</f>
        <v/>
      </c>
      <c r="O114" s="69" t="str" cm="1">
        <f t="array" aca="1" ref="O114" ca="1">IFERROR(IF(AND(INDIRECT("Mérföldkövek[@Kezdés]")&lt;=O$3,O$3&lt;=INDIRECT("Mérföldkövek[@Befejezés]"),NETWORKDAYS(O$3,O$3,0)), INDIRECT("Mérföldkövek[@[Humánerő]]"),0),"")</f>
        <v/>
      </c>
      <c r="P114" s="69" t="str" cm="1">
        <f t="array" aca="1" ref="P114" ca="1">IFERROR(IF(AND(INDIRECT("Mérföldkövek[@Kezdés]")&lt;=P$3,P$3&lt;=INDIRECT("Mérföldkövek[@Befejezés]"),NETWORKDAYS(P$3,P$3,0)), INDIRECT("Mérföldkövek[@[Humánerő]]"),0),"")</f>
        <v/>
      </c>
      <c r="Q114" s="69" t="str" cm="1">
        <f t="array" aca="1" ref="Q114" ca="1">IFERROR(IF(AND(INDIRECT("Mérföldkövek[@Kezdés]")&lt;=Q$3,Q$3&lt;=INDIRECT("Mérföldkövek[@Befejezés]"),NETWORKDAYS(Q$3,Q$3,0)), INDIRECT("Mérföldkövek[@[Humánerő]]"),0),"")</f>
        <v/>
      </c>
      <c r="R114" s="69" t="str" cm="1">
        <f t="array" aca="1" ref="R114" ca="1">IFERROR(IF(AND(INDIRECT("Mérföldkövek[@Kezdés]")&lt;=R$3,R$3&lt;=INDIRECT("Mérföldkövek[@Befejezés]"),NETWORKDAYS(R$3,R$3,0)), INDIRECT("Mérföldkövek[@[Humánerő]]"),0),"")</f>
        <v/>
      </c>
      <c r="S114" s="69" t="str" cm="1">
        <f t="array" aca="1" ref="S114" ca="1">IFERROR(IF(AND(INDIRECT("Mérföldkövek[@Kezdés]")&lt;=S$3,S$3&lt;=INDIRECT("Mérföldkövek[@Befejezés]"),NETWORKDAYS(S$3,S$3,0)), INDIRECT("Mérföldkövek[@[Humánerő]]"),0),"")</f>
        <v/>
      </c>
      <c r="T114" s="69" t="str" cm="1">
        <f t="array" aca="1" ref="T114" ca="1">IFERROR(IF(AND(INDIRECT("Mérföldkövek[@Kezdés]")&lt;=T$3,T$3&lt;=INDIRECT("Mérföldkövek[@Befejezés]"),NETWORKDAYS(T$3,T$3,0)), INDIRECT("Mérföldkövek[@[Humánerő]]"),0),"")</f>
        <v/>
      </c>
      <c r="U114" s="69" t="str" cm="1">
        <f t="array" aca="1" ref="U114" ca="1">IFERROR(IF(AND(INDIRECT("Mérföldkövek[@Kezdés]")&lt;=U$3,U$3&lt;=INDIRECT("Mérföldkövek[@Befejezés]"),NETWORKDAYS(U$3,U$3,0)), INDIRECT("Mérföldkövek[@[Humánerő]]"),0),"")</f>
        <v/>
      </c>
      <c r="V114" s="69" t="str" cm="1">
        <f t="array" aca="1" ref="V114" ca="1">IFERROR(IF(AND(INDIRECT("Mérföldkövek[@Kezdés]")&lt;=V$3,V$3&lt;=INDIRECT("Mérföldkövek[@Befejezés]"),NETWORKDAYS(V$3,V$3,0)), INDIRECT("Mérföldkövek[@[Humánerő]]"),0),"")</f>
        <v/>
      </c>
      <c r="W114" s="69" t="str" cm="1">
        <f t="array" aca="1" ref="W114" ca="1">IFERROR(IF(AND(INDIRECT("Mérföldkövek[@Kezdés]")&lt;=W$3,W$3&lt;=INDIRECT("Mérföldkövek[@Befejezés]"),NETWORKDAYS(W$3,W$3,0)), INDIRECT("Mérföldkövek[@[Humánerő]]"),0),"")</f>
        <v/>
      </c>
      <c r="X114" s="69" t="str" cm="1">
        <f t="array" aca="1" ref="X114" ca="1">IFERROR(IF(AND(INDIRECT("Mérföldkövek[@Kezdés]")&lt;=X$3,X$3&lt;=INDIRECT("Mérföldkövek[@Befejezés]"),NETWORKDAYS(X$3,X$3,0)), INDIRECT("Mérföldkövek[@[Humánerő]]"),0),"")</f>
        <v/>
      </c>
      <c r="Y114" s="69" t="str" cm="1">
        <f t="array" aca="1" ref="Y114" ca="1">IFERROR(IF(AND(INDIRECT("Mérföldkövek[@Kezdés]")&lt;=Y$3,Y$3&lt;=INDIRECT("Mérföldkövek[@Befejezés]"),NETWORKDAYS(Y$3,Y$3,0)), INDIRECT("Mérföldkövek[@[Humánerő]]"),0),"")</f>
        <v/>
      </c>
      <c r="Z114" s="69" t="str" cm="1">
        <f t="array" aca="1" ref="Z114" ca="1">IFERROR(IF(AND(INDIRECT("Mérföldkövek[@Kezdés]")&lt;=Z$3,Z$3&lt;=INDIRECT("Mérföldkövek[@Befejezés]"),NETWORKDAYS(Z$3,Z$3,0)), INDIRECT("Mérföldkövek[@[Humánerő]]"),0),"")</f>
        <v/>
      </c>
      <c r="AA114" s="69" t="str" cm="1">
        <f t="array" aca="1" ref="AA114" ca="1">IFERROR(IF(AND(INDIRECT("Mérföldkövek[@Kezdés]")&lt;=AA$3,AA$3&lt;=INDIRECT("Mérföldkövek[@Befejezés]"),NETWORKDAYS(AA$3,AA$3,0)), INDIRECT("Mérföldkövek[@[Humánerő]]"),0),"")</f>
        <v/>
      </c>
      <c r="AB114" s="69" t="str" cm="1">
        <f t="array" aca="1" ref="AB114" ca="1">IFERROR(IF(AND(INDIRECT("Mérföldkövek[@Kezdés]")&lt;=AB$3,AB$3&lt;=INDIRECT("Mérföldkövek[@Befejezés]"),NETWORKDAYS(AB$3,AB$3,0)), INDIRECT("Mérföldkövek[@[Humánerő]]"),0),"")</f>
        <v/>
      </c>
      <c r="AC114" s="69" t="str" cm="1">
        <f t="array" aca="1" ref="AC114" ca="1">IFERROR(IF(AND(INDIRECT("Mérföldkövek[@Kezdés]")&lt;=AC$3,AC$3&lt;=INDIRECT("Mérföldkövek[@Befejezés]"),NETWORKDAYS(AC$3,AC$3,0)), INDIRECT("Mérföldkövek[@[Humánerő]]"),0),"")</f>
        <v/>
      </c>
      <c r="AD114" s="69" t="str" cm="1">
        <f t="array" aca="1" ref="AD114" ca="1">IFERROR(IF(AND(INDIRECT("Mérföldkövek[@Kezdés]")&lt;=AD$3,AD$3&lt;=INDIRECT("Mérföldkövek[@Befejezés]"),NETWORKDAYS(AD$3,AD$3,0)), INDIRECT("Mérföldkövek[@[Humánerő]]"),0),"")</f>
        <v/>
      </c>
      <c r="AE114" s="69" t="str" cm="1">
        <f t="array" aca="1" ref="AE114" ca="1">IFERROR(IF(AND(INDIRECT("Mérföldkövek[@Kezdés]")&lt;=AE$3,AE$3&lt;=INDIRECT("Mérföldkövek[@Befejezés]"),NETWORKDAYS(AE$3,AE$3,0)), INDIRECT("Mérföldkövek[@[Humánerő]]"),0),"")</f>
        <v/>
      </c>
      <c r="AF114" s="69" t="str" cm="1">
        <f t="array" aca="1" ref="AF114" ca="1">IFERROR(IF(AND(INDIRECT("Mérföldkövek[@Kezdés]")&lt;=AF$3,AF$3&lt;=INDIRECT("Mérföldkövek[@Befejezés]"),NETWORKDAYS(AF$3,AF$3,0)), INDIRECT("Mérföldkövek[@[Humánerő]]"),0),"")</f>
        <v/>
      </c>
      <c r="AG114" s="69" t="str" cm="1">
        <f t="array" aca="1" ref="AG114" ca="1">IFERROR(IF(AND(INDIRECT("Mérföldkövek[@Kezdés]")&lt;=AG$3,AG$3&lt;=INDIRECT("Mérföldkövek[@Befejezés]"),NETWORKDAYS(AG$3,AG$3,0)), INDIRECT("Mérföldkövek[@[Humánerő]]"),0),"")</f>
        <v/>
      </c>
      <c r="AH114" s="69" t="str" cm="1">
        <f t="array" aca="1" ref="AH114" ca="1">IFERROR(IF(AND(INDIRECT("Mérföldkövek[@Kezdés]")&lt;=AH$3,AH$3&lt;=INDIRECT("Mérföldkövek[@Befejezés]"),NETWORKDAYS(AH$3,AH$3,0)), INDIRECT("Mérföldkövek[@[Humánerő]]"),0),"")</f>
        <v/>
      </c>
      <c r="AI114" s="69" t="str" cm="1">
        <f t="array" aca="1" ref="AI114" ca="1">IFERROR(IF(AND(INDIRECT("Mérföldkövek[@Kezdés]")&lt;=AI$3,AI$3&lt;=INDIRECT("Mérföldkövek[@Befejezés]"),NETWORKDAYS(AI$3,AI$3,0)), INDIRECT("Mérföldkövek[@[Humánerő]]"),0),"")</f>
        <v/>
      </c>
      <c r="AJ114" s="69" t="str" cm="1">
        <f t="array" aca="1" ref="AJ114" ca="1">IFERROR(IF(AND(INDIRECT("Mérföldkövek[@Kezdés]")&lt;=AJ$3,AJ$3&lt;=INDIRECT("Mérföldkövek[@Befejezés]"),NETWORKDAYS(AJ$3,AJ$3,0)), INDIRECT("Mérföldkövek[@[Humánerő]]"),0),"")</f>
        <v/>
      </c>
      <c r="AK114" s="69" t="str" cm="1">
        <f t="array" aca="1" ref="AK114" ca="1">IFERROR(IF(AND(INDIRECT("Mérföldkövek[@Kezdés]")&lt;=AK$3,AK$3&lt;=INDIRECT("Mérföldkövek[@Befejezés]"),NETWORKDAYS(AK$3,AK$3,0)), INDIRECT("Mérföldkövek[@[Humánerő]]"),0),"")</f>
        <v/>
      </c>
      <c r="AL114" s="69" t="str" cm="1">
        <f t="array" aca="1" ref="AL114" ca="1">IFERROR(IF(AND(INDIRECT("Mérföldkövek[@Kezdés]")&lt;=AL$3,AL$3&lt;=INDIRECT("Mérföldkövek[@Befejezés]"),NETWORKDAYS(AL$3,AL$3,0)), INDIRECT("Mérföldkövek[@[Humánerő]]"),0),"")</f>
        <v/>
      </c>
      <c r="AM114" s="69" t="str" cm="1">
        <f t="array" aca="1" ref="AM114" ca="1">IFERROR(IF(AND(INDIRECT("Mérföldkövek[@Kezdés]")&lt;=AM$3,AM$3&lt;=INDIRECT("Mérföldkövek[@Befejezés]"),NETWORKDAYS(AM$3,AM$3,0)), INDIRECT("Mérföldkövek[@[Humánerő]]"),0),"")</f>
        <v/>
      </c>
      <c r="AN114" s="69" t="str" cm="1">
        <f t="array" aca="1" ref="AN114" ca="1">IFERROR(IF(AND(INDIRECT("Mérföldkövek[@Kezdés]")&lt;=AN$3,AN$3&lt;=INDIRECT("Mérföldkövek[@Befejezés]"),NETWORKDAYS(AN$3,AN$3,0)), INDIRECT("Mérföldkövek[@[Humánerő]]"),0),"")</f>
        <v/>
      </c>
      <c r="AO114" s="69" t="str" cm="1">
        <f t="array" aca="1" ref="AO114" ca="1">IFERROR(IF(AND(INDIRECT("Mérföldkövek[@Kezdés]")&lt;=AO$3,AO$3&lt;=INDIRECT("Mérföldkövek[@Befejezés]"),NETWORKDAYS(AO$3,AO$3,0)), INDIRECT("Mérföldkövek[@[Humánerő]]"),0),"")</f>
        <v/>
      </c>
      <c r="AP114" s="69" t="str" cm="1">
        <f t="array" aca="1" ref="AP114" ca="1">IFERROR(IF(AND(INDIRECT("Mérföldkövek[@Kezdés]")&lt;=AP$3,AP$3&lt;=INDIRECT("Mérföldkövek[@Befejezés]"),NETWORKDAYS(AP$3,AP$3,0)), INDIRECT("Mérföldkövek[@[Humánerő]]"),0),"")</f>
        <v/>
      </c>
      <c r="AQ114" s="69" t="str" cm="1">
        <f t="array" aca="1" ref="AQ114" ca="1">IFERROR(IF(AND(INDIRECT("Mérföldkövek[@Kezdés]")&lt;=AQ$3,AQ$3&lt;=INDIRECT("Mérföldkövek[@Befejezés]"),NETWORKDAYS(AQ$3,AQ$3,0)), INDIRECT("Mérföldkövek[@[Humánerő]]"),0),"")</f>
        <v/>
      </c>
      <c r="AR114" s="69" t="str" cm="1">
        <f t="array" aca="1" ref="AR114" ca="1">IFERROR(IF(AND(INDIRECT("Mérföldkövek[@Kezdés]")&lt;=AR$3,AR$3&lt;=INDIRECT("Mérföldkövek[@Befejezés]"),NETWORKDAYS(AR$3,AR$3,0)), INDIRECT("Mérföldkövek[@[Humánerő]]"),0),"")</f>
        <v/>
      </c>
      <c r="AS114" s="69" t="str" cm="1">
        <f t="array" aca="1" ref="AS114" ca="1">IFERROR(IF(AND(INDIRECT("Mérföldkövek[@Kezdés]")&lt;=AS$3,AS$3&lt;=INDIRECT("Mérföldkövek[@Befejezés]"),NETWORKDAYS(AS$3,AS$3,0)), INDIRECT("Mérföldkövek[@[Humánerő]]"),0),"")</f>
        <v/>
      </c>
      <c r="AT114" s="69" t="str" cm="1">
        <f t="array" aca="1" ref="AT114" ca="1">IFERROR(IF(AND(INDIRECT("Mérföldkövek[@Kezdés]")&lt;=AT$3,AT$3&lt;=INDIRECT("Mérföldkövek[@Befejezés]"),NETWORKDAYS(AT$3,AT$3,0)), INDIRECT("Mérföldkövek[@[Humánerő]]"),0),"")</f>
        <v/>
      </c>
      <c r="AU114" s="69" t="str" cm="1">
        <f t="array" aca="1" ref="AU114" ca="1">IFERROR(IF(AND(INDIRECT("Mérföldkövek[@Kezdés]")&lt;=AU$3,AU$3&lt;=INDIRECT("Mérföldkövek[@Befejezés]"),NETWORKDAYS(AU$3,AU$3,0)), INDIRECT("Mérföldkövek[@[Humánerő]]"),0),"")</f>
        <v/>
      </c>
      <c r="AV114" s="69" t="str" cm="1">
        <f t="array" aca="1" ref="AV114" ca="1">IFERROR(IF(AND(INDIRECT("Mérföldkövek[@Kezdés]")&lt;=AV$3,AV$3&lt;=INDIRECT("Mérföldkövek[@Befejezés]"),NETWORKDAYS(AV$3,AV$3,0)), INDIRECT("Mérföldkövek[@[Humánerő]]"),0),"")</f>
        <v/>
      </c>
      <c r="AW114" s="69" t="str" cm="1">
        <f t="array" aca="1" ref="AW114" ca="1">IFERROR(IF(AND(INDIRECT("Mérföldkövek[@Kezdés]")&lt;=AW$3,AW$3&lt;=INDIRECT("Mérföldkövek[@Befejezés]"),NETWORKDAYS(AW$3,AW$3,0)), INDIRECT("Mérföldkövek[@[Humánerő]]"),0),"")</f>
        <v/>
      </c>
      <c r="AX114" s="69" t="str" cm="1">
        <f t="array" aca="1" ref="AX114" ca="1">IFERROR(IF(AND(INDIRECT("Mérföldkövek[@Kezdés]")&lt;=AX$3,AX$3&lt;=INDIRECT("Mérföldkövek[@Befejezés]"),NETWORKDAYS(AX$3,AX$3,0)), INDIRECT("Mérföldkövek[@[Humánerő]]"),0),"")</f>
        <v/>
      </c>
      <c r="AY114" s="69" t="str" cm="1">
        <f t="array" aca="1" ref="AY114" ca="1">IFERROR(IF(AND(INDIRECT("Mérföldkövek[@Kezdés]")&lt;=AY$3,AY$3&lt;=INDIRECT("Mérföldkövek[@Befejezés]"),NETWORKDAYS(AY$3,AY$3,0)), INDIRECT("Mérföldkövek[@[Humánerő]]"),0),"")</f>
        <v/>
      </c>
      <c r="AZ114" s="69" t="str" cm="1">
        <f t="array" aca="1" ref="AZ114" ca="1">IFERROR(IF(AND(INDIRECT("Mérföldkövek[@Kezdés]")&lt;=AZ$3,AZ$3&lt;=INDIRECT("Mérföldkövek[@Befejezés]"),NETWORKDAYS(AZ$3,AZ$3,0)), INDIRECT("Mérföldkövek[@[Humánerő]]"),0),"")</f>
        <v/>
      </c>
      <c r="BA114" s="69" t="str" cm="1">
        <f t="array" aca="1" ref="BA114" ca="1">IFERROR(IF(AND(INDIRECT("Mérföldkövek[@Kezdés]")&lt;=BA$3,BA$3&lt;=INDIRECT("Mérföldkövek[@Befejezés]"),NETWORKDAYS(BA$3,BA$3,0)), INDIRECT("Mérföldkövek[@[Humánerő]]"),0),"")</f>
        <v/>
      </c>
    </row>
    <row r="115" spans="1:53" x14ac:dyDescent="0.3">
      <c r="A115" s="78"/>
      <c r="E115" s="70"/>
      <c r="G115" s="70"/>
      <c r="H115" s="70"/>
      <c r="I115" s="70"/>
      <c r="J115" s="70"/>
      <c r="K115" s="70"/>
      <c r="L115" s="69" t="str" cm="1">
        <f t="array" aca="1" ref="L115" ca="1">IFERROR(IF(AND(INDIRECT("Mérföldkövek[@Kezdés]")&lt;=L$3,L$3&lt;=INDIRECT("Mérföldkövek[@Befejezés]"),NETWORKDAYS(L$3,L$3,0)), INDIRECT("Mérföldkövek[@[Humánerő]]"),0),"")</f>
        <v/>
      </c>
      <c r="M115" s="69" t="str" cm="1">
        <f t="array" aca="1" ref="M115" ca="1">IFERROR(IF(AND(INDIRECT("Mérföldkövek[@Kezdés]")&lt;=M$3,M$3&lt;=INDIRECT("Mérföldkövek[@Befejezés]"),NETWORKDAYS(M$3,M$3,0)), INDIRECT("Mérföldkövek[@[Humánerő]]"),0),"")</f>
        <v/>
      </c>
      <c r="N115" s="69" t="str" cm="1">
        <f t="array" aca="1" ref="N115" ca="1">IFERROR(IF(AND(INDIRECT("Mérföldkövek[@Kezdés]")&lt;=N$3,N$3&lt;=INDIRECT("Mérföldkövek[@Befejezés]"),NETWORKDAYS(N$3,N$3,0)), INDIRECT("Mérföldkövek[@[Humánerő]]"),0),"")</f>
        <v/>
      </c>
      <c r="O115" s="69" t="str" cm="1">
        <f t="array" aca="1" ref="O115" ca="1">IFERROR(IF(AND(INDIRECT("Mérföldkövek[@Kezdés]")&lt;=O$3,O$3&lt;=INDIRECT("Mérföldkövek[@Befejezés]"),NETWORKDAYS(O$3,O$3,0)), INDIRECT("Mérföldkövek[@[Humánerő]]"),0),"")</f>
        <v/>
      </c>
      <c r="P115" s="69" t="str" cm="1">
        <f t="array" aca="1" ref="P115" ca="1">IFERROR(IF(AND(INDIRECT("Mérföldkövek[@Kezdés]")&lt;=P$3,P$3&lt;=INDIRECT("Mérföldkövek[@Befejezés]"),NETWORKDAYS(P$3,P$3,0)), INDIRECT("Mérföldkövek[@[Humánerő]]"),0),"")</f>
        <v/>
      </c>
      <c r="Q115" s="69" t="str" cm="1">
        <f t="array" aca="1" ref="Q115" ca="1">IFERROR(IF(AND(INDIRECT("Mérföldkövek[@Kezdés]")&lt;=Q$3,Q$3&lt;=INDIRECT("Mérföldkövek[@Befejezés]"),NETWORKDAYS(Q$3,Q$3,0)), INDIRECT("Mérföldkövek[@[Humánerő]]"),0),"")</f>
        <v/>
      </c>
      <c r="R115" s="69" t="str" cm="1">
        <f t="array" aca="1" ref="R115" ca="1">IFERROR(IF(AND(INDIRECT("Mérföldkövek[@Kezdés]")&lt;=R$3,R$3&lt;=INDIRECT("Mérföldkövek[@Befejezés]"),NETWORKDAYS(R$3,R$3,0)), INDIRECT("Mérföldkövek[@[Humánerő]]"),0),"")</f>
        <v/>
      </c>
      <c r="S115" s="69" t="str" cm="1">
        <f t="array" aca="1" ref="S115" ca="1">IFERROR(IF(AND(INDIRECT("Mérföldkövek[@Kezdés]")&lt;=S$3,S$3&lt;=INDIRECT("Mérföldkövek[@Befejezés]"),NETWORKDAYS(S$3,S$3,0)), INDIRECT("Mérföldkövek[@[Humánerő]]"),0),"")</f>
        <v/>
      </c>
      <c r="T115" s="69" t="str" cm="1">
        <f t="array" aca="1" ref="T115" ca="1">IFERROR(IF(AND(INDIRECT("Mérföldkövek[@Kezdés]")&lt;=T$3,T$3&lt;=INDIRECT("Mérföldkövek[@Befejezés]"),NETWORKDAYS(T$3,T$3,0)), INDIRECT("Mérföldkövek[@[Humánerő]]"),0),"")</f>
        <v/>
      </c>
      <c r="U115" s="69" t="str" cm="1">
        <f t="array" aca="1" ref="U115" ca="1">IFERROR(IF(AND(INDIRECT("Mérföldkövek[@Kezdés]")&lt;=U$3,U$3&lt;=INDIRECT("Mérföldkövek[@Befejezés]"),NETWORKDAYS(U$3,U$3,0)), INDIRECT("Mérföldkövek[@[Humánerő]]"),0),"")</f>
        <v/>
      </c>
      <c r="V115" s="69" t="str" cm="1">
        <f t="array" aca="1" ref="V115" ca="1">IFERROR(IF(AND(INDIRECT("Mérföldkövek[@Kezdés]")&lt;=V$3,V$3&lt;=INDIRECT("Mérföldkövek[@Befejezés]"),NETWORKDAYS(V$3,V$3,0)), INDIRECT("Mérföldkövek[@[Humánerő]]"),0),"")</f>
        <v/>
      </c>
      <c r="W115" s="69" t="str" cm="1">
        <f t="array" aca="1" ref="W115" ca="1">IFERROR(IF(AND(INDIRECT("Mérföldkövek[@Kezdés]")&lt;=W$3,W$3&lt;=INDIRECT("Mérföldkövek[@Befejezés]"),NETWORKDAYS(W$3,W$3,0)), INDIRECT("Mérföldkövek[@[Humánerő]]"),0),"")</f>
        <v/>
      </c>
      <c r="X115" s="69" t="str" cm="1">
        <f t="array" aca="1" ref="X115" ca="1">IFERROR(IF(AND(INDIRECT("Mérföldkövek[@Kezdés]")&lt;=X$3,X$3&lt;=INDIRECT("Mérföldkövek[@Befejezés]"),NETWORKDAYS(X$3,X$3,0)), INDIRECT("Mérföldkövek[@[Humánerő]]"),0),"")</f>
        <v/>
      </c>
      <c r="Y115" s="69" t="str" cm="1">
        <f t="array" aca="1" ref="Y115" ca="1">IFERROR(IF(AND(INDIRECT("Mérföldkövek[@Kezdés]")&lt;=Y$3,Y$3&lt;=INDIRECT("Mérföldkövek[@Befejezés]"),NETWORKDAYS(Y$3,Y$3,0)), INDIRECT("Mérföldkövek[@[Humánerő]]"),0),"")</f>
        <v/>
      </c>
      <c r="Z115" s="69" t="str" cm="1">
        <f t="array" aca="1" ref="Z115" ca="1">IFERROR(IF(AND(INDIRECT("Mérföldkövek[@Kezdés]")&lt;=Z$3,Z$3&lt;=INDIRECT("Mérföldkövek[@Befejezés]"),NETWORKDAYS(Z$3,Z$3,0)), INDIRECT("Mérföldkövek[@[Humánerő]]"),0),"")</f>
        <v/>
      </c>
      <c r="AA115" s="69" t="str" cm="1">
        <f t="array" aca="1" ref="AA115" ca="1">IFERROR(IF(AND(INDIRECT("Mérföldkövek[@Kezdés]")&lt;=AA$3,AA$3&lt;=INDIRECT("Mérföldkövek[@Befejezés]"),NETWORKDAYS(AA$3,AA$3,0)), INDIRECT("Mérföldkövek[@[Humánerő]]"),0),"")</f>
        <v/>
      </c>
      <c r="AB115" s="69" t="str" cm="1">
        <f t="array" aca="1" ref="AB115" ca="1">IFERROR(IF(AND(INDIRECT("Mérföldkövek[@Kezdés]")&lt;=AB$3,AB$3&lt;=INDIRECT("Mérföldkövek[@Befejezés]"),NETWORKDAYS(AB$3,AB$3,0)), INDIRECT("Mérföldkövek[@[Humánerő]]"),0),"")</f>
        <v/>
      </c>
      <c r="AC115" s="69" t="str" cm="1">
        <f t="array" aca="1" ref="AC115" ca="1">IFERROR(IF(AND(INDIRECT("Mérföldkövek[@Kezdés]")&lt;=AC$3,AC$3&lt;=INDIRECT("Mérföldkövek[@Befejezés]"),NETWORKDAYS(AC$3,AC$3,0)), INDIRECT("Mérföldkövek[@[Humánerő]]"),0),"")</f>
        <v/>
      </c>
      <c r="AD115" s="69" t="str" cm="1">
        <f t="array" aca="1" ref="AD115" ca="1">IFERROR(IF(AND(INDIRECT("Mérföldkövek[@Kezdés]")&lt;=AD$3,AD$3&lt;=INDIRECT("Mérföldkövek[@Befejezés]"),NETWORKDAYS(AD$3,AD$3,0)), INDIRECT("Mérföldkövek[@[Humánerő]]"),0),"")</f>
        <v/>
      </c>
      <c r="AE115" s="69" t="str" cm="1">
        <f t="array" aca="1" ref="AE115" ca="1">IFERROR(IF(AND(INDIRECT("Mérföldkövek[@Kezdés]")&lt;=AE$3,AE$3&lt;=INDIRECT("Mérföldkövek[@Befejezés]"),NETWORKDAYS(AE$3,AE$3,0)), INDIRECT("Mérföldkövek[@[Humánerő]]"),0),"")</f>
        <v/>
      </c>
      <c r="AF115" s="69" t="str" cm="1">
        <f t="array" aca="1" ref="AF115" ca="1">IFERROR(IF(AND(INDIRECT("Mérföldkövek[@Kezdés]")&lt;=AF$3,AF$3&lt;=INDIRECT("Mérföldkövek[@Befejezés]"),NETWORKDAYS(AF$3,AF$3,0)), INDIRECT("Mérföldkövek[@[Humánerő]]"),0),"")</f>
        <v/>
      </c>
      <c r="AG115" s="69" t="str" cm="1">
        <f t="array" aca="1" ref="AG115" ca="1">IFERROR(IF(AND(INDIRECT("Mérföldkövek[@Kezdés]")&lt;=AG$3,AG$3&lt;=INDIRECT("Mérföldkövek[@Befejezés]"),NETWORKDAYS(AG$3,AG$3,0)), INDIRECT("Mérföldkövek[@[Humánerő]]"),0),"")</f>
        <v/>
      </c>
      <c r="AH115" s="69" t="str" cm="1">
        <f t="array" aca="1" ref="AH115" ca="1">IFERROR(IF(AND(INDIRECT("Mérföldkövek[@Kezdés]")&lt;=AH$3,AH$3&lt;=INDIRECT("Mérföldkövek[@Befejezés]"),NETWORKDAYS(AH$3,AH$3,0)), INDIRECT("Mérföldkövek[@[Humánerő]]"),0),"")</f>
        <v/>
      </c>
      <c r="AI115" s="69" t="str" cm="1">
        <f t="array" aca="1" ref="AI115" ca="1">IFERROR(IF(AND(INDIRECT("Mérföldkövek[@Kezdés]")&lt;=AI$3,AI$3&lt;=INDIRECT("Mérföldkövek[@Befejezés]"),NETWORKDAYS(AI$3,AI$3,0)), INDIRECT("Mérföldkövek[@[Humánerő]]"),0),"")</f>
        <v/>
      </c>
      <c r="AJ115" s="69" t="str" cm="1">
        <f t="array" aca="1" ref="AJ115" ca="1">IFERROR(IF(AND(INDIRECT("Mérföldkövek[@Kezdés]")&lt;=AJ$3,AJ$3&lt;=INDIRECT("Mérföldkövek[@Befejezés]"),NETWORKDAYS(AJ$3,AJ$3,0)), INDIRECT("Mérföldkövek[@[Humánerő]]"),0),"")</f>
        <v/>
      </c>
      <c r="AK115" s="69" t="str" cm="1">
        <f t="array" aca="1" ref="AK115" ca="1">IFERROR(IF(AND(INDIRECT("Mérföldkövek[@Kezdés]")&lt;=AK$3,AK$3&lt;=INDIRECT("Mérföldkövek[@Befejezés]"),NETWORKDAYS(AK$3,AK$3,0)), INDIRECT("Mérföldkövek[@[Humánerő]]"),0),"")</f>
        <v/>
      </c>
      <c r="AL115" s="69" t="str" cm="1">
        <f t="array" aca="1" ref="AL115" ca="1">IFERROR(IF(AND(INDIRECT("Mérföldkövek[@Kezdés]")&lt;=AL$3,AL$3&lt;=INDIRECT("Mérföldkövek[@Befejezés]"),NETWORKDAYS(AL$3,AL$3,0)), INDIRECT("Mérföldkövek[@[Humánerő]]"),0),"")</f>
        <v/>
      </c>
      <c r="AM115" s="69" t="str" cm="1">
        <f t="array" aca="1" ref="AM115" ca="1">IFERROR(IF(AND(INDIRECT("Mérföldkövek[@Kezdés]")&lt;=AM$3,AM$3&lt;=INDIRECT("Mérföldkövek[@Befejezés]"),NETWORKDAYS(AM$3,AM$3,0)), INDIRECT("Mérföldkövek[@[Humánerő]]"),0),"")</f>
        <v/>
      </c>
      <c r="AN115" s="69" t="str" cm="1">
        <f t="array" aca="1" ref="AN115" ca="1">IFERROR(IF(AND(INDIRECT("Mérföldkövek[@Kezdés]")&lt;=AN$3,AN$3&lt;=INDIRECT("Mérföldkövek[@Befejezés]"),NETWORKDAYS(AN$3,AN$3,0)), INDIRECT("Mérföldkövek[@[Humánerő]]"),0),"")</f>
        <v/>
      </c>
      <c r="AO115" s="69" t="str" cm="1">
        <f t="array" aca="1" ref="AO115" ca="1">IFERROR(IF(AND(INDIRECT("Mérföldkövek[@Kezdés]")&lt;=AO$3,AO$3&lt;=INDIRECT("Mérföldkövek[@Befejezés]"),NETWORKDAYS(AO$3,AO$3,0)), INDIRECT("Mérföldkövek[@[Humánerő]]"),0),"")</f>
        <v/>
      </c>
      <c r="AP115" s="69" t="str" cm="1">
        <f t="array" aca="1" ref="AP115" ca="1">IFERROR(IF(AND(INDIRECT("Mérföldkövek[@Kezdés]")&lt;=AP$3,AP$3&lt;=INDIRECT("Mérföldkövek[@Befejezés]"),NETWORKDAYS(AP$3,AP$3,0)), INDIRECT("Mérföldkövek[@[Humánerő]]"),0),"")</f>
        <v/>
      </c>
      <c r="AQ115" s="69" t="str" cm="1">
        <f t="array" aca="1" ref="AQ115" ca="1">IFERROR(IF(AND(INDIRECT("Mérföldkövek[@Kezdés]")&lt;=AQ$3,AQ$3&lt;=INDIRECT("Mérföldkövek[@Befejezés]"),NETWORKDAYS(AQ$3,AQ$3,0)), INDIRECT("Mérföldkövek[@[Humánerő]]"),0),"")</f>
        <v/>
      </c>
      <c r="AR115" s="69" t="str" cm="1">
        <f t="array" aca="1" ref="AR115" ca="1">IFERROR(IF(AND(INDIRECT("Mérföldkövek[@Kezdés]")&lt;=AR$3,AR$3&lt;=INDIRECT("Mérföldkövek[@Befejezés]"),NETWORKDAYS(AR$3,AR$3,0)), INDIRECT("Mérföldkövek[@[Humánerő]]"),0),"")</f>
        <v/>
      </c>
      <c r="AS115" s="69" t="str" cm="1">
        <f t="array" aca="1" ref="AS115" ca="1">IFERROR(IF(AND(INDIRECT("Mérföldkövek[@Kezdés]")&lt;=AS$3,AS$3&lt;=INDIRECT("Mérföldkövek[@Befejezés]"),NETWORKDAYS(AS$3,AS$3,0)), INDIRECT("Mérföldkövek[@[Humánerő]]"),0),"")</f>
        <v/>
      </c>
      <c r="AT115" s="69" t="str" cm="1">
        <f t="array" aca="1" ref="AT115" ca="1">IFERROR(IF(AND(INDIRECT("Mérföldkövek[@Kezdés]")&lt;=AT$3,AT$3&lt;=INDIRECT("Mérföldkövek[@Befejezés]"),NETWORKDAYS(AT$3,AT$3,0)), INDIRECT("Mérföldkövek[@[Humánerő]]"),0),"")</f>
        <v/>
      </c>
      <c r="AU115" s="69" t="str" cm="1">
        <f t="array" aca="1" ref="AU115" ca="1">IFERROR(IF(AND(INDIRECT("Mérföldkövek[@Kezdés]")&lt;=AU$3,AU$3&lt;=INDIRECT("Mérföldkövek[@Befejezés]"),NETWORKDAYS(AU$3,AU$3,0)), INDIRECT("Mérföldkövek[@[Humánerő]]"),0),"")</f>
        <v/>
      </c>
      <c r="AV115" s="69" t="str" cm="1">
        <f t="array" aca="1" ref="AV115" ca="1">IFERROR(IF(AND(INDIRECT("Mérföldkövek[@Kezdés]")&lt;=AV$3,AV$3&lt;=INDIRECT("Mérföldkövek[@Befejezés]"),NETWORKDAYS(AV$3,AV$3,0)), INDIRECT("Mérföldkövek[@[Humánerő]]"),0),"")</f>
        <v/>
      </c>
      <c r="AW115" s="69" t="str" cm="1">
        <f t="array" aca="1" ref="AW115" ca="1">IFERROR(IF(AND(INDIRECT("Mérföldkövek[@Kezdés]")&lt;=AW$3,AW$3&lt;=INDIRECT("Mérföldkövek[@Befejezés]"),NETWORKDAYS(AW$3,AW$3,0)), INDIRECT("Mérföldkövek[@[Humánerő]]"),0),"")</f>
        <v/>
      </c>
      <c r="AX115" s="69" t="str" cm="1">
        <f t="array" aca="1" ref="AX115" ca="1">IFERROR(IF(AND(INDIRECT("Mérföldkövek[@Kezdés]")&lt;=AX$3,AX$3&lt;=INDIRECT("Mérföldkövek[@Befejezés]"),NETWORKDAYS(AX$3,AX$3,0)), INDIRECT("Mérföldkövek[@[Humánerő]]"),0),"")</f>
        <v/>
      </c>
      <c r="AY115" s="69" t="str" cm="1">
        <f t="array" aca="1" ref="AY115" ca="1">IFERROR(IF(AND(INDIRECT("Mérföldkövek[@Kezdés]")&lt;=AY$3,AY$3&lt;=INDIRECT("Mérföldkövek[@Befejezés]"),NETWORKDAYS(AY$3,AY$3,0)), INDIRECT("Mérföldkövek[@[Humánerő]]"),0),"")</f>
        <v/>
      </c>
      <c r="AZ115" s="69" t="str" cm="1">
        <f t="array" aca="1" ref="AZ115" ca="1">IFERROR(IF(AND(INDIRECT("Mérföldkövek[@Kezdés]")&lt;=AZ$3,AZ$3&lt;=INDIRECT("Mérföldkövek[@Befejezés]"),NETWORKDAYS(AZ$3,AZ$3,0)), INDIRECT("Mérföldkövek[@[Humánerő]]"),0),"")</f>
        <v/>
      </c>
      <c r="BA115" s="69" t="str" cm="1">
        <f t="array" aca="1" ref="BA115" ca="1">IFERROR(IF(AND(INDIRECT("Mérföldkövek[@Kezdés]")&lt;=BA$3,BA$3&lt;=INDIRECT("Mérföldkövek[@Befejezés]"),NETWORKDAYS(BA$3,BA$3,0)), INDIRECT("Mérföldkövek[@[Humánerő]]"),0),"")</f>
        <v/>
      </c>
    </row>
    <row r="116" spans="1:53" x14ac:dyDescent="0.3">
      <c r="A116" s="78"/>
      <c r="E116" s="70"/>
      <c r="G116" s="70"/>
      <c r="H116" s="70"/>
      <c r="I116" s="70"/>
      <c r="J116" s="70"/>
      <c r="K116" s="70"/>
      <c r="L116" s="69" t="str" cm="1">
        <f t="array" aca="1" ref="L116" ca="1">IFERROR(IF(AND(INDIRECT("Mérföldkövek[@Kezdés]")&lt;=L$3,L$3&lt;=INDIRECT("Mérföldkövek[@Befejezés]"),NETWORKDAYS(L$3,L$3,0)), INDIRECT("Mérföldkövek[@[Humánerő]]"),0),"")</f>
        <v/>
      </c>
      <c r="M116" s="69" t="str" cm="1">
        <f t="array" aca="1" ref="M116" ca="1">IFERROR(IF(AND(INDIRECT("Mérföldkövek[@Kezdés]")&lt;=M$3,M$3&lt;=INDIRECT("Mérföldkövek[@Befejezés]"),NETWORKDAYS(M$3,M$3,0)), INDIRECT("Mérföldkövek[@[Humánerő]]"),0),"")</f>
        <v/>
      </c>
      <c r="N116" s="69" t="str" cm="1">
        <f t="array" aca="1" ref="N116" ca="1">IFERROR(IF(AND(INDIRECT("Mérföldkövek[@Kezdés]")&lt;=N$3,N$3&lt;=INDIRECT("Mérföldkövek[@Befejezés]"),NETWORKDAYS(N$3,N$3,0)), INDIRECT("Mérföldkövek[@[Humánerő]]"),0),"")</f>
        <v/>
      </c>
      <c r="O116" s="69" t="str" cm="1">
        <f t="array" aca="1" ref="O116" ca="1">IFERROR(IF(AND(INDIRECT("Mérföldkövek[@Kezdés]")&lt;=O$3,O$3&lt;=INDIRECT("Mérföldkövek[@Befejezés]"),NETWORKDAYS(O$3,O$3,0)), INDIRECT("Mérföldkövek[@[Humánerő]]"),0),"")</f>
        <v/>
      </c>
      <c r="P116" s="69" t="str" cm="1">
        <f t="array" aca="1" ref="P116" ca="1">IFERROR(IF(AND(INDIRECT("Mérföldkövek[@Kezdés]")&lt;=P$3,P$3&lt;=INDIRECT("Mérföldkövek[@Befejezés]"),NETWORKDAYS(P$3,P$3,0)), INDIRECT("Mérföldkövek[@[Humánerő]]"),0),"")</f>
        <v/>
      </c>
      <c r="Q116" s="69" t="str" cm="1">
        <f t="array" aca="1" ref="Q116" ca="1">IFERROR(IF(AND(INDIRECT("Mérföldkövek[@Kezdés]")&lt;=Q$3,Q$3&lt;=INDIRECT("Mérföldkövek[@Befejezés]"),NETWORKDAYS(Q$3,Q$3,0)), INDIRECT("Mérföldkövek[@[Humánerő]]"),0),"")</f>
        <v/>
      </c>
      <c r="R116" s="69" t="str" cm="1">
        <f t="array" aca="1" ref="R116" ca="1">IFERROR(IF(AND(INDIRECT("Mérföldkövek[@Kezdés]")&lt;=R$3,R$3&lt;=INDIRECT("Mérföldkövek[@Befejezés]"),NETWORKDAYS(R$3,R$3,0)), INDIRECT("Mérföldkövek[@[Humánerő]]"),0),"")</f>
        <v/>
      </c>
      <c r="S116" s="69" t="str" cm="1">
        <f t="array" aca="1" ref="S116" ca="1">IFERROR(IF(AND(INDIRECT("Mérföldkövek[@Kezdés]")&lt;=S$3,S$3&lt;=INDIRECT("Mérföldkövek[@Befejezés]"),NETWORKDAYS(S$3,S$3,0)), INDIRECT("Mérföldkövek[@[Humánerő]]"),0),"")</f>
        <v/>
      </c>
      <c r="T116" s="69" t="str" cm="1">
        <f t="array" aca="1" ref="T116" ca="1">IFERROR(IF(AND(INDIRECT("Mérföldkövek[@Kezdés]")&lt;=T$3,T$3&lt;=INDIRECT("Mérföldkövek[@Befejezés]"),NETWORKDAYS(T$3,T$3,0)), INDIRECT("Mérföldkövek[@[Humánerő]]"),0),"")</f>
        <v/>
      </c>
      <c r="U116" s="69" t="str" cm="1">
        <f t="array" aca="1" ref="U116" ca="1">IFERROR(IF(AND(INDIRECT("Mérföldkövek[@Kezdés]")&lt;=U$3,U$3&lt;=INDIRECT("Mérföldkövek[@Befejezés]"),NETWORKDAYS(U$3,U$3,0)), INDIRECT("Mérföldkövek[@[Humánerő]]"),0),"")</f>
        <v/>
      </c>
      <c r="V116" s="69" t="str" cm="1">
        <f t="array" aca="1" ref="V116" ca="1">IFERROR(IF(AND(INDIRECT("Mérföldkövek[@Kezdés]")&lt;=V$3,V$3&lt;=INDIRECT("Mérföldkövek[@Befejezés]"),NETWORKDAYS(V$3,V$3,0)), INDIRECT("Mérföldkövek[@[Humánerő]]"),0),"")</f>
        <v/>
      </c>
      <c r="W116" s="69" t="str" cm="1">
        <f t="array" aca="1" ref="W116" ca="1">IFERROR(IF(AND(INDIRECT("Mérföldkövek[@Kezdés]")&lt;=W$3,W$3&lt;=INDIRECT("Mérföldkövek[@Befejezés]"),NETWORKDAYS(W$3,W$3,0)), INDIRECT("Mérföldkövek[@[Humánerő]]"),0),"")</f>
        <v/>
      </c>
      <c r="X116" s="69" t="str" cm="1">
        <f t="array" aca="1" ref="X116" ca="1">IFERROR(IF(AND(INDIRECT("Mérföldkövek[@Kezdés]")&lt;=X$3,X$3&lt;=INDIRECT("Mérföldkövek[@Befejezés]"),NETWORKDAYS(X$3,X$3,0)), INDIRECT("Mérföldkövek[@[Humánerő]]"),0),"")</f>
        <v/>
      </c>
      <c r="Y116" s="69" t="str" cm="1">
        <f t="array" aca="1" ref="Y116" ca="1">IFERROR(IF(AND(INDIRECT("Mérföldkövek[@Kezdés]")&lt;=Y$3,Y$3&lt;=INDIRECT("Mérföldkövek[@Befejezés]"),NETWORKDAYS(Y$3,Y$3,0)), INDIRECT("Mérföldkövek[@[Humánerő]]"),0),"")</f>
        <v/>
      </c>
      <c r="Z116" s="69" t="str" cm="1">
        <f t="array" aca="1" ref="Z116" ca="1">IFERROR(IF(AND(INDIRECT("Mérföldkövek[@Kezdés]")&lt;=Z$3,Z$3&lt;=INDIRECT("Mérföldkövek[@Befejezés]"),NETWORKDAYS(Z$3,Z$3,0)), INDIRECT("Mérföldkövek[@[Humánerő]]"),0),"")</f>
        <v/>
      </c>
      <c r="AA116" s="69" t="str" cm="1">
        <f t="array" aca="1" ref="AA116" ca="1">IFERROR(IF(AND(INDIRECT("Mérföldkövek[@Kezdés]")&lt;=AA$3,AA$3&lt;=INDIRECT("Mérföldkövek[@Befejezés]"),NETWORKDAYS(AA$3,AA$3,0)), INDIRECT("Mérföldkövek[@[Humánerő]]"),0),"")</f>
        <v/>
      </c>
      <c r="AB116" s="69" t="str" cm="1">
        <f t="array" aca="1" ref="AB116" ca="1">IFERROR(IF(AND(INDIRECT("Mérföldkövek[@Kezdés]")&lt;=AB$3,AB$3&lt;=INDIRECT("Mérföldkövek[@Befejezés]"),NETWORKDAYS(AB$3,AB$3,0)), INDIRECT("Mérföldkövek[@[Humánerő]]"),0),"")</f>
        <v/>
      </c>
      <c r="AC116" s="69" t="str" cm="1">
        <f t="array" aca="1" ref="AC116" ca="1">IFERROR(IF(AND(INDIRECT("Mérföldkövek[@Kezdés]")&lt;=AC$3,AC$3&lt;=INDIRECT("Mérföldkövek[@Befejezés]"),NETWORKDAYS(AC$3,AC$3,0)), INDIRECT("Mérföldkövek[@[Humánerő]]"),0),"")</f>
        <v/>
      </c>
      <c r="AD116" s="69" t="str" cm="1">
        <f t="array" aca="1" ref="AD116" ca="1">IFERROR(IF(AND(INDIRECT("Mérföldkövek[@Kezdés]")&lt;=AD$3,AD$3&lt;=INDIRECT("Mérföldkövek[@Befejezés]"),NETWORKDAYS(AD$3,AD$3,0)), INDIRECT("Mérföldkövek[@[Humánerő]]"),0),"")</f>
        <v/>
      </c>
      <c r="AE116" s="69" t="str" cm="1">
        <f t="array" aca="1" ref="AE116" ca="1">IFERROR(IF(AND(INDIRECT("Mérföldkövek[@Kezdés]")&lt;=AE$3,AE$3&lt;=INDIRECT("Mérföldkövek[@Befejezés]"),NETWORKDAYS(AE$3,AE$3,0)), INDIRECT("Mérföldkövek[@[Humánerő]]"),0),"")</f>
        <v/>
      </c>
      <c r="AF116" s="69" t="str" cm="1">
        <f t="array" aca="1" ref="AF116" ca="1">IFERROR(IF(AND(INDIRECT("Mérföldkövek[@Kezdés]")&lt;=AF$3,AF$3&lt;=INDIRECT("Mérföldkövek[@Befejezés]"),NETWORKDAYS(AF$3,AF$3,0)), INDIRECT("Mérföldkövek[@[Humánerő]]"),0),"")</f>
        <v/>
      </c>
      <c r="AG116" s="69" t="str" cm="1">
        <f t="array" aca="1" ref="AG116" ca="1">IFERROR(IF(AND(INDIRECT("Mérföldkövek[@Kezdés]")&lt;=AG$3,AG$3&lt;=INDIRECT("Mérföldkövek[@Befejezés]"),NETWORKDAYS(AG$3,AG$3,0)), INDIRECT("Mérföldkövek[@[Humánerő]]"),0),"")</f>
        <v/>
      </c>
      <c r="AH116" s="69" t="str" cm="1">
        <f t="array" aca="1" ref="AH116" ca="1">IFERROR(IF(AND(INDIRECT("Mérföldkövek[@Kezdés]")&lt;=AH$3,AH$3&lt;=INDIRECT("Mérföldkövek[@Befejezés]"),NETWORKDAYS(AH$3,AH$3,0)), INDIRECT("Mérföldkövek[@[Humánerő]]"),0),"")</f>
        <v/>
      </c>
      <c r="AI116" s="69" t="str" cm="1">
        <f t="array" aca="1" ref="AI116" ca="1">IFERROR(IF(AND(INDIRECT("Mérföldkövek[@Kezdés]")&lt;=AI$3,AI$3&lt;=INDIRECT("Mérföldkövek[@Befejezés]"),NETWORKDAYS(AI$3,AI$3,0)), INDIRECT("Mérföldkövek[@[Humánerő]]"),0),"")</f>
        <v/>
      </c>
      <c r="AJ116" s="69" t="str" cm="1">
        <f t="array" aca="1" ref="AJ116" ca="1">IFERROR(IF(AND(INDIRECT("Mérföldkövek[@Kezdés]")&lt;=AJ$3,AJ$3&lt;=INDIRECT("Mérföldkövek[@Befejezés]"),NETWORKDAYS(AJ$3,AJ$3,0)), INDIRECT("Mérföldkövek[@[Humánerő]]"),0),"")</f>
        <v/>
      </c>
      <c r="AK116" s="69" t="str" cm="1">
        <f t="array" aca="1" ref="AK116" ca="1">IFERROR(IF(AND(INDIRECT("Mérföldkövek[@Kezdés]")&lt;=AK$3,AK$3&lt;=INDIRECT("Mérföldkövek[@Befejezés]"),NETWORKDAYS(AK$3,AK$3,0)), INDIRECT("Mérföldkövek[@[Humánerő]]"),0),"")</f>
        <v/>
      </c>
      <c r="AL116" s="69" t="str" cm="1">
        <f t="array" aca="1" ref="AL116" ca="1">IFERROR(IF(AND(INDIRECT("Mérföldkövek[@Kezdés]")&lt;=AL$3,AL$3&lt;=INDIRECT("Mérföldkövek[@Befejezés]"),NETWORKDAYS(AL$3,AL$3,0)), INDIRECT("Mérföldkövek[@[Humánerő]]"),0),"")</f>
        <v/>
      </c>
      <c r="AM116" s="69" t="str" cm="1">
        <f t="array" aca="1" ref="AM116" ca="1">IFERROR(IF(AND(INDIRECT("Mérföldkövek[@Kezdés]")&lt;=AM$3,AM$3&lt;=INDIRECT("Mérföldkövek[@Befejezés]"),NETWORKDAYS(AM$3,AM$3,0)), INDIRECT("Mérföldkövek[@[Humánerő]]"),0),"")</f>
        <v/>
      </c>
      <c r="AN116" s="69" t="str" cm="1">
        <f t="array" aca="1" ref="AN116" ca="1">IFERROR(IF(AND(INDIRECT("Mérföldkövek[@Kezdés]")&lt;=AN$3,AN$3&lt;=INDIRECT("Mérföldkövek[@Befejezés]"),NETWORKDAYS(AN$3,AN$3,0)), INDIRECT("Mérföldkövek[@[Humánerő]]"),0),"")</f>
        <v/>
      </c>
      <c r="AO116" s="69" t="str" cm="1">
        <f t="array" aca="1" ref="AO116" ca="1">IFERROR(IF(AND(INDIRECT("Mérföldkövek[@Kezdés]")&lt;=AO$3,AO$3&lt;=INDIRECT("Mérföldkövek[@Befejezés]"),NETWORKDAYS(AO$3,AO$3,0)), INDIRECT("Mérföldkövek[@[Humánerő]]"),0),"")</f>
        <v/>
      </c>
      <c r="AP116" s="69" t="str" cm="1">
        <f t="array" aca="1" ref="AP116" ca="1">IFERROR(IF(AND(INDIRECT("Mérföldkövek[@Kezdés]")&lt;=AP$3,AP$3&lt;=INDIRECT("Mérföldkövek[@Befejezés]"),NETWORKDAYS(AP$3,AP$3,0)), INDIRECT("Mérföldkövek[@[Humánerő]]"),0),"")</f>
        <v/>
      </c>
      <c r="AQ116" s="69" t="str" cm="1">
        <f t="array" aca="1" ref="AQ116" ca="1">IFERROR(IF(AND(INDIRECT("Mérföldkövek[@Kezdés]")&lt;=AQ$3,AQ$3&lt;=INDIRECT("Mérföldkövek[@Befejezés]"),NETWORKDAYS(AQ$3,AQ$3,0)), INDIRECT("Mérföldkövek[@[Humánerő]]"),0),"")</f>
        <v/>
      </c>
      <c r="AR116" s="69" t="str" cm="1">
        <f t="array" aca="1" ref="AR116" ca="1">IFERROR(IF(AND(INDIRECT("Mérföldkövek[@Kezdés]")&lt;=AR$3,AR$3&lt;=INDIRECT("Mérföldkövek[@Befejezés]"),NETWORKDAYS(AR$3,AR$3,0)), INDIRECT("Mérföldkövek[@[Humánerő]]"),0),"")</f>
        <v/>
      </c>
      <c r="AS116" s="69" t="str" cm="1">
        <f t="array" aca="1" ref="AS116" ca="1">IFERROR(IF(AND(INDIRECT("Mérföldkövek[@Kezdés]")&lt;=AS$3,AS$3&lt;=INDIRECT("Mérföldkövek[@Befejezés]"),NETWORKDAYS(AS$3,AS$3,0)), INDIRECT("Mérföldkövek[@[Humánerő]]"),0),"")</f>
        <v/>
      </c>
      <c r="AT116" s="69" t="str" cm="1">
        <f t="array" aca="1" ref="AT116" ca="1">IFERROR(IF(AND(INDIRECT("Mérföldkövek[@Kezdés]")&lt;=AT$3,AT$3&lt;=INDIRECT("Mérföldkövek[@Befejezés]"),NETWORKDAYS(AT$3,AT$3,0)), INDIRECT("Mérföldkövek[@[Humánerő]]"),0),"")</f>
        <v/>
      </c>
      <c r="AU116" s="69" t="str" cm="1">
        <f t="array" aca="1" ref="AU116" ca="1">IFERROR(IF(AND(INDIRECT("Mérföldkövek[@Kezdés]")&lt;=AU$3,AU$3&lt;=INDIRECT("Mérföldkövek[@Befejezés]"),NETWORKDAYS(AU$3,AU$3,0)), INDIRECT("Mérföldkövek[@[Humánerő]]"),0),"")</f>
        <v/>
      </c>
      <c r="AV116" s="69" t="str" cm="1">
        <f t="array" aca="1" ref="AV116" ca="1">IFERROR(IF(AND(INDIRECT("Mérföldkövek[@Kezdés]")&lt;=AV$3,AV$3&lt;=INDIRECT("Mérföldkövek[@Befejezés]"),NETWORKDAYS(AV$3,AV$3,0)), INDIRECT("Mérföldkövek[@[Humánerő]]"),0),"")</f>
        <v/>
      </c>
      <c r="AW116" s="69" t="str" cm="1">
        <f t="array" aca="1" ref="AW116" ca="1">IFERROR(IF(AND(INDIRECT("Mérföldkövek[@Kezdés]")&lt;=AW$3,AW$3&lt;=INDIRECT("Mérföldkövek[@Befejezés]"),NETWORKDAYS(AW$3,AW$3,0)), INDIRECT("Mérföldkövek[@[Humánerő]]"),0),"")</f>
        <v/>
      </c>
      <c r="AX116" s="69" t="str" cm="1">
        <f t="array" aca="1" ref="AX116" ca="1">IFERROR(IF(AND(INDIRECT("Mérföldkövek[@Kezdés]")&lt;=AX$3,AX$3&lt;=INDIRECT("Mérföldkövek[@Befejezés]"),NETWORKDAYS(AX$3,AX$3,0)), INDIRECT("Mérföldkövek[@[Humánerő]]"),0),"")</f>
        <v/>
      </c>
      <c r="AY116" s="69" t="str" cm="1">
        <f t="array" aca="1" ref="AY116" ca="1">IFERROR(IF(AND(INDIRECT("Mérföldkövek[@Kezdés]")&lt;=AY$3,AY$3&lt;=INDIRECT("Mérföldkövek[@Befejezés]"),NETWORKDAYS(AY$3,AY$3,0)), INDIRECT("Mérföldkövek[@[Humánerő]]"),0),"")</f>
        <v/>
      </c>
      <c r="AZ116" s="69" t="str" cm="1">
        <f t="array" aca="1" ref="AZ116" ca="1">IFERROR(IF(AND(INDIRECT("Mérföldkövek[@Kezdés]")&lt;=AZ$3,AZ$3&lt;=INDIRECT("Mérföldkövek[@Befejezés]"),NETWORKDAYS(AZ$3,AZ$3,0)), INDIRECT("Mérföldkövek[@[Humánerő]]"),0),"")</f>
        <v/>
      </c>
      <c r="BA116" s="69" t="str" cm="1">
        <f t="array" aca="1" ref="BA116" ca="1">IFERROR(IF(AND(INDIRECT("Mérföldkövek[@Kezdés]")&lt;=BA$3,BA$3&lt;=INDIRECT("Mérföldkövek[@Befejezés]"),NETWORKDAYS(BA$3,BA$3,0)), INDIRECT("Mérföldkövek[@[Humánerő]]"),0),"")</f>
        <v/>
      </c>
    </row>
    <row r="117" spans="1:53" x14ac:dyDescent="0.3">
      <c r="A117" s="78"/>
      <c r="G117" s="70"/>
      <c r="H117" s="70"/>
      <c r="I117" s="70"/>
      <c r="J117" s="70"/>
      <c r="K117" s="70"/>
      <c r="L117" s="69" t="str" cm="1">
        <f t="array" aca="1" ref="L117" ca="1">IFERROR(IF(AND(INDIRECT("Mérföldkövek[@Kezdés]")&lt;=L$3,L$3&lt;=INDIRECT("Mérföldkövek[@Befejezés]"),NETWORKDAYS(L$3,L$3,0)), INDIRECT("Mérföldkövek[@[Humánerő]]"),0),"")</f>
        <v/>
      </c>
      <c r="M117" s="69" t="str" cm="1">
        <f t="array" aca="1" ref="M117" ca="1">IFERROR(IF(AND(INDIRECT("Mérföldkövek[@Kezdés]")&lt;=M$3,M$3&lt;=INDIRECT("Mérföldkövek[@Befejezés]"),NETWORKDAYS(M$3,M$3,0)), INDIRECT("Mérföldkövek[@[Humánerő]]"),0),"")</f>
        <v/>
      </c>
      <c r="N117" s="69" t="str" cm="1">
        <f t="array" aca="1" ref="N117" ca="1">IFERROR(IF(AND(INDIRECT("Mérföldkövek[@Kezdés]")&lt;=N$3,N$3&lt;=INDIRECT("Mérföldkövek[@Befejezés]"),NETWORKDAYS(N$3,N$3,0)), INDIRECT("Mérföldkövek[@[Humánerő]]"),0),"")</f>
        <v/>
      </c>
      <c r="O117" s="69" t="str" cm="1">
        <f t="array" aca="1" ref="O117" ca="1">IFERROR(IF(AND(INDIRECT("Mérföldkövek[@Kezdés]")&lt;=O$3,O$3&lt;=INDIRECT("Mérföldkövek[@Befejezés]"),NETWORKDAYS(O$3,O$3,0)), INDIRECT("Mérföldkövek[@[Humánerő]]"),0),"")</f>
        <v/>
      </c>
      <c r="P117" s="69" t="str" cm="1">
        <f t="array" aca="1" ref="P117" ca="1">IFERROR(IF(AND(INDIRECT("Mérföldkövek[@Kezdés]")&lt;=P$3,P$3&lt;=INDIRECT("Mérföldkövek[@Befejezés]"),NETWORKDAYS(P$3,P$3,0)), INDIRECT("Mérföldkövek[@[Humánerő]]"),0),"")</f>
        <v/>
      </c>
      <c r="Q117" s="69" t="str" cm="1">
        <f t="array" aca="1" ref="Q117" ca="1">IFERROR(IF(AND(INDIRECT("Mérföldkövek[@Kezdés]")&lt;=Q$3,Q$3&lt;=INDIRECT("Mérföldkövek[@Befejezés]"),NETWORKDAYS(Q$3,Q$3,0)), INDIRECT("Mérföldkövek[@[Humánerő]]"),0),"")</f>
        <v/>
      </c>
      <c r="R117" s="69" t="str" cm="1">
        <f t="array" aca="1" ref="R117" ca="1">IFERROR(IF(AND(INDIRECT("Mérföldkövek[@Kezdés]")&lt;=R$3,R$3&lt;=INDIRECT("Mérföldkövek[@Befejezés]"),NETWORKDAYS(R$3,R$3,0)), INDIRECT("Mérföldkövek[@[Humánerő]]"),0),"")</f>
        <v/>
      </c>
      <c r="S117" s="69" t="str" cm="1">
        <f t="array" aca="1" ref="S117" ca="1">IFERROR(IF(AND(INDIRECT("Mérföldkövek[@Kezdés]")&lt;=S$3,S$3&lt;=INDIRECT("Mérföldkövek[@Befejezés]"),NETWORKDAYS(S$3,S$3,0)), INDIRECT("Mérföldkövek[@[Humánerő]]"),0),"")</f>
        <v/>
      </c>
      <c r="T117" s="69" t="str" cm="1">
        <f t="array" aca="1" ref="T117" ca="1">IFERROR(IF(AND(INDIRECT("Mérföldkövek[@Kezdés]")&lt;=T$3,T$3&lt;=INDIRECT("Mérföldkövek[@Befejezés]"),NETWORKDAYS(T$3,T$3,0)), INDIRECT("Mérföldkövek[@[Humánerő]]"),0),"")</f>
        <v/>
      </c>
      <c r="U117" s="69" t="str" cm="1">
        <f t="array" aca="1" ref="U117" ca="1">IFERROR(IF(AND(INDIRECT("Mérföldkövek[@Kezdés]")&lt;=U$3,U$3&lt;=INDIRECT("Mérföldkövek[@Befejezés]"),NETWORKDAYS(U$3,U$3,0)), INDIRECT("Mérföldkövek[@[Humánerő]]"),0),"")</f>
        <v/>
      </c>
      <c r="V117" s="69" t="str" cm="1">
        <f t="array" aca="1" ref="V117" ca="1">IFERROR(IF(AND(INDIRECT("Mérföldkövek[@Kezdés]")&lt;=V$3,V$3&lt;=INDIRECT("Mérföldkövek[@Befejezés]"),NETWORKDAYS(V$3,V$3,0)), INDIRECT("Mérföldkövek[@[Humánerő]]"),0),"")</f>
        <v/>
      </c>
      <c r="W117" s="69" t="str" cm="1">
        <f t="array" aca="1" ref="W117" ca="1">IFERROR(IF(AND(INDIRECT("Mérföldkövek[@Kezdés]")&lt;=W$3,W$3&lt;=INDIRECT("Mérföldkövek[@Befejezés]"),NETWORKDAYS(W$3,W$3,0)), INDIRECT("Mérföldkövek[@[Humánerő]]"),0),"")</f>
        <v/>
      </c>
      <c r="X117" s="69" t="str" cm="1">
        <f t="array" aca="1" ref="X117" ca="1">IFERROR(IF(AND(INDIRECT("Mérföldkövek[@Kezdés]")&lt;=X$3,X$3&lt;=INDIRECT("Mérföldkövek[@Befejezés]"),NETWORKDAYS(X$3,X$3,0)), INDIRECT("Mérföldkövek[@[Humánerő]]"),0),"")</f>
        <v/>
      </c>
      <c r="Y117" s="69" t="str" cm="1">
        <f t="array" aca="1" ref="Y117" ca="1">IFERROR(IF(AND(INDIRECT("Mérföldkövek[@Kezdés]")&lt;=Y$3,Y$3&lt;=INDIRECT("Mérföldkövek[@Befejezés]"),NETWORKDAYS(Y$3,Y$3,0)), INDIRECT("Mérföldkövek[@[Humánerő]]"),0),"")</f>
        <v/>
      </c>
      <c r="Z117" s="69" t="str" cm="1">
        <f t="array" aca="1" ref="Z117" ca="1">IFERROR(IF(AND(INDIRECT("Mérföldkövek[@Kezdés]")&lt;=Z$3,Z$3&lt;=INDIRECT("Mérföldkövek[@Befejezés]"),NETWORKDAYS(Z$3,Z$3,0)), INDIRECT("Mérföldkövek[@[Humánerő]]"),0),"")</f>
        <v/>
      </c>
      <c r="AA117" s="69" t="str" cm="1">
        <f t="array" aca="1" ref="AA117" ca="1">IFERROR(IF(AND(INDIRECT("Mérföldkövek[@Kezdés]")&lt;=AA$3,AA$3&lt;=INDIRECT("Mérföldkövek[@Befejezés]"),NETWORKDAYS(AA$3,AA$3,0)), INDIRECT("Mérföldkövek[@[Humánerő]]"),0),"")</f>
        <v/>
      </c>
      <c r="AB117" s="69" t="str" cm="1">
        <f t="array" aca="1" ref="AB117" ca="1">IFERROR(IF(AND(INDIRECT("Mérföldkövek[@Kezdés]")&lt;=AB$3,AB$3&lt;=INDIRECT("Mérföldkövek[@Befejezés]"),NETWORKDAYS(AB$3,AB$3,0)), INDIRECT("Mérföldkövek[@[Humánerő]]"),0),"")</f>
        <v/>
      </c>
      <c r="AC117" s="69" t="str" cm="1">
        <f t="array" aca="1" ref="AC117" ca="1">IFERROR(IF(AND(INDIRECT("Mérföldkövek[@Kezdés]")&lt;=AC$3,AC$3&lt;=INDIRECT("Mérföldkövek[@Befejezés]"),NETWORKDAYS(AC$3,AC$3,0)), INDIRECT("Mérföldkövek[@[Humánerő]]"),0),"")</f>
        <v/>
      </c>
      <c r="AD117" s="69" t="str" cm="1">
        <f t="array" aca="1" ref="AD117" ca="1">IFERROR(IF(AND(INDIRECT("Mérföldkövek[@Kezdés]")&lt;=AD$3,AD$3&lt;=INDIRECT("Mérföldkövek[@Befejezés]"),NETWORKDAYS(AD$3,AD$3,0)), INDIRECT("Mérföldkövek[@[Humánerő]]"),0),"")</f>
        <v/>
      </c>
      <c r="AE117" s="69" t="str" cm="1">
        <f t="array" aca="1" ref="AE117" ca="1">IFERROR(IF(AND(INDIRECT("Mérföldkövek[@Kezdés]")&lt;=AE$3,AE$3&lt;=INDIRECT("Mérföldkövek[@Befejezés]"),NETWORKDAYS(AE$3,AE$3,0)), INDIRECT("Mérföldkövek[@[Humánerő]]"),0),"")</f>
        <v/>
      </c>
      <c r="AF117" s="69" t="str" cm="1">
        <f t="array" aca="1" ref="AF117" ca="1">IFERROR(IF(AND(INDIRECT("Mérföldkövek[@Kezdés]")&lt;=AF$3,AF$3&lt;=INDIRECT("Mérföldkövek[@Befejezés]"),NETWORKDAYS(AF$3,AF$3,0)), INDIRECT("Mérföldkövek[@[Humánerő]]"),0),"")</f>
        <v/>
      </c>
      <c r="AG117" s="69" t="str" cm="1">
        <f t="array" aca="1" ref="AG117" ca="1">IFERROR(IF(AND(INDIRECT("Mérföldkövek[@Kezdés]")&lt;=AG$3,AG$3&lt;=INDIRECT("Mérföldkövek[@Befejezés]"),NETWORKDAYS(AG$3,AG$3,0)), INDIRECT("Mérföldkövek[@[Humánerő]]"),0),"")</f>
        <v/>
      </c>
      <c r="AH117" s="69" t="str" cm="1">
        <f t="array" aca="1" ref="AH117" ca="1">IFERROR(IF(AND(INDIRECT("Mérföldkövek[@Kezdés]")&lt;=AH$3,AH$3&lt;=INDIRECT("Mérföldkövek[@Befejezés]"),NETWORKDAYS(AH$3,AH$3,0)), INDIRECT("Mérföldkövek[@[Humánerő]]"),0),"")</f>
        <v/>
      </c>
      <c r="AI117" s="69" t="str" cm="1">
        <f t="array" aca="1" ref="AI117" ca="1">IFERROR(IF(AND(INDIRECT("Mérföldkövek[@Kezdés]")&lt;=AI$3,AI$3&lt;=INDIRECT("Mérföldkövek[@Befejezés]"),NETWORKDAYS(AI$3,AI$3,0)), INDIRECT("Mérföldkövek[@[Humánerő]]"),0),"")</f>
        <v/>
      </c>
      <c r="AJ117" s="69" t="str" cm="1">
        <f t="array" aca="1" ref="AJ117" ca="1">IFERROR(IF(AND(INDIRECT("Mérföldkövek[@Kezdés]")&lt;=AJ$3,AJ$3&lt;=INDIRECT("Mérföldkövek[@Befejezés]"),NETWORKDAYS(AJ$3,AJ$3,0)), INDIRECT("Mérföldkövek[@[Humánerő]]"),0),"")</f>
        <v/>
      </c>
      <c r="AK117" s="69" t="str" cm="1">
        <f t="array" aca="1" ref="AK117" ca="1">IFERROR(IF(AND(INDIRECT("Mérföldkövek[@Kezdés]")&lt;=AK$3,AK$3&lt;=INDIRECT("Mérföldkövek[@Befejezés]"),NETWORKDAYS(AK$3,AK$3,0)), INDIRECT("Mérföldkövek[@[Humánerő]]"),0),"")</f>
        <v/>
      </c>
      <c r="AL117" s="69" t="str" cm="1">
        <f t="array" aca="1" ref="AL117" ca="1">IFERROR(IF(AND(INDIRECT("Mérföldkövek[@Kezdés]")&lt;=AL$3,AL$3&lt;=INDIRECT("Mérföldkövek[@Befejezés]"),NETWORKDAYS(AL$3,AL$3,0)), INDIRECT("Mérföldkövek[@[Humánerő]]"),0),"")</f>
        <v/>
      </c>
      <c r="AM117" s="69" t="str" cm="1">
        <f t="array" aca="1" ref="AM117" ca="1">IFERROR(IF(AND(INDIRECT("Mérföldkövek[@Kezdés]")&lt;=AM$3,AM$3&lt;=INDIRECT("Mérföldkövek[@Befejezés]"),NETWORKDAYS(AM$3,AM$3,0)), INDIRECT("Mérföldkövek[@[Humánerő]]"),0),"")</f>
        <v/>
      </c>
      <c r="AN117" s="69" t="str" cm="1">
        <f t="array" aca="1" ref="AN117" ca="1">IFERROR(IF(AND(INDIRECT("Mérföldkövek[@Kezdés]")&lt;=AN$3,AN$3&lt;=INDIRECT("Mérföldkövek[@Befejezés]"),NETWORKDAYS(AN$3,AN$3,0)), INDIRECT("Mérföldkövek[@[Humánerő]]"),0),"")</f>
        <v/>
      </c>
      <c r="AO117" s="69" t="str" cm="1">
        <f t="array" aca="1" ref="AO117" ca="1">IFERROR(IF(AND(INDIRECT("Mérföldkövek[@Kezdés]")&lt;=AO$3,AO$3&lt;=INDIRECT("Mérföldkövek[@Befejezés]"),NETWORKDAYS(AO$3,AO$3,0)), INDIRECT("Mérföldkövek[@[Humánerő]]"),0),"")</f>
        <v/>
      </c>
      <c r="AP117" s="69" t="str" cm="1">
        <f t="array" aca="1" ref="AP117" ca="1">IFERROR(IF(AND(INDIRECT("Mérföldkövek[@Kezdés]")&lt;=AP$3,AP$3&lt;=INDIRECT("Mérföldkövek[@Befejezés]"),NETWORKDAYS(AP$3,AP$3,0)), INDIRECT("Mérföldkövek[@[Humánerő]]"),0),"")</f>
        <v/>
      </c>
      <c r="AQ117" s="69" t="str" cm="1">
        <f t="array" aca="1" ref="AQ117" ca="1">IFERROR(IF(AND(INDIRECT("Mérföldkövek[@Kezdés]")&lt;=AQ$3,AQ$3&lt;=INDIRECT("Mérföldkövek[@Befejezés]"),NETWORKDAYS(AQ$3,AQ$3,0)), INDIRECT("Mérföldkövek[@[Humánerő]]"),0),"")</f>
        <v/>
      </c>
      <c r="AR117" s="69" t="str" cm="1">
        <f t="array" aca="1" ref="AR117" ca="1">IFERROR(IF(AND(INDIRECT("Mérföldkövek[@Kezdés]")&lt;=AR$3,AR$3&lt;=INDIRECT("Mérföldkövek[@Befejezés]"),NETWORKDAYS(AR$3,AR$3,0)), INDIRECT("Mérföldkövek[@[Humánerő]]"),0),"")</f>
        <v/>
      </c>
      <c r="AS117" s="69" t="str" cm="1">
        <f t="array" aca="1" ref="AS117" ca="1">IFERROR(IF(AND(INDIRECT("Mérföldkövek[@Kezdés]")&lt;=AS$3,AS$3&lt;=INDIRECT("Mérföldkövek[@Befejezés]"),NETWORKDAYS(AS$3,AS$3,0)), INDIRECT("Mérföldkövek[@[Humánerő]]"),0),"")</f>
        <v/>
      </c>
      <c r="AT117" s="69" t="str" cm="1">
        <f t="array" aca="1" ref="AT117" ca="1">IFERROR(IF(AND(INDIRECT("Mérföldkövek[@Kezdés]")&lt;=AT$3,AT$3&lt;=INDIRECT("Mérföldkövek[@Befejezés]"),NETWORKDAYS(AT$3,AT$3,0)), INDIRECT("Mérföldkövek[@[Humánerő]]"),0),"")</f>
        <v/>
      </c>
      <c r="AU117" s="69" t="str" cm="1">
        <f t="array" aca="1" ref="AU117" ca="1">IFERROR(IF(AND(INDIRECT("Mérföldkövek[@Kezdés]")&lt;=AU$3,AU$3&lt;=INDIRECT("Mérföldkövek[@Befejezés]"),NETWORKDAYS(AU$3,AU$3,0)), INDIRECT("Mérföldkövek[@[Humánerő]]"),0),"")</f>
        <v/>
      </c>
      <c r="AV117" s="69" t="str" cm="1">
        <f t="array" aca="1" ref="AV117" ca="1">IFERROR(IF(AND(INDIRECT("Mérföldkövek[@Kezdés]")&lt;=AV$3,AV$3&lt;=INDIRECT("Mérföldkövek[@Befejezés]"),NETWORKDAYS(AV$3,AV$3,0)), INDIRECT("Mérföldkövek[@[Humánerő]]"),0),"")</f>
        <v/>
      </c>
      <c r="AW117" s="69" t="str" cm="1">
        <f t="array" aca="1" ref="AW117" ca="1">IFERROR(IF(AND(INDIRECT("Mérföldkövek[@Kezdés]")&lt;=AW$3,AW$3&lt;=INDIRECT("Mérföldkövek[@Befejezés]"),NETWORKDAYS(AW$3,AW$3,0)), INDIRECT("Mérföldkövek[@[Humánerő]]"),0),"")</f>
        <v/>
      </c>
      <c r="AX117" s="69" t="str" cm="1">
        <f t="array" aca="1" ref="AX117" ca="1">IFERROR(IF(AND(INDIRECT("Mérföldkövek[@Kezdés]")&lt;=AX$3,AX$3&lt;=INDIRECT("Mérföldkövek[@Befejezés]"),NETWORKDAYS(AX$3,AX$3,0)), INDIRECT("Mérföldkövek[@[Humánerő]]"),0),"")</f>
        <v/>
      </c>
      <c r="AY117" s="69" t="str" cm="1">
        <f t="array" aca="1" ref="AY117" ca="1">IFERROR(IF(AND(INDIRECT("Mérföldkövek[@Kezdés]")&lt;=AY$3,AY$3&lt;=INDIRECT("Mérföldkövek[@Befejezés]"),NETWORKDAYS(AY$3,AY$3,0)), INDIRECT("Mérföldkövek[@[Humánerő]]"),0),"")</f>
        <v/>
      </c>
      <c r="AZ117" s="69" t="str" cm="1">
        <f t="array" aca="1" ref="AZ117" ca="1">IFERROR(IF(AND(INDIRECT("Mérföldkövek[@Kezdés]")&lt;=AZ$3,AZ$3&lt;=INDIRECT("Mérföldkövek[@Befejezés]"),NETWORKDAYS(AZ$3,AZ$3,0)), INDIRECT("Mérföldkövek[@[Humánerő]]"),0),"")</f>
        <v/>
      </c>
      <c r="BA117" s="69" t="str" cm="1">
        <f t="array" aca="1" ref="BA117" ca="1">IFERROR(IF(AND(INDIRECT("Mérföldkövek[@Kezdés]")&lt;=BA$3,BA$3&lt;=INDIRECT("Mérföldkövek[@Befejezés]"),NETWORKDAYS(BA$3,BA$3,0)), INDIRECT("Mérföldkövek[@[Humánerő]]"),0),"")</f>
        <v/>
      </c>
    </row>
    <row r="118" spans="1:53" x14ac:dyDescent="0.3">
      <c r="A118" s="78"/>
      <c r="G118" s="70"/>
      <c r="H118" s="70"/>
      <c r="I118" s="70"/>
      <c r="J118" s="70"/>
      <c r="K118" s="70"/>
      <c r="L118" s="69" t="str" cm="1">
        <f t="array" aca="1" ref="L118" ca="1">IFERROR(IF(AND(INDIRECT("Mérföldkövek[@Kezdés]")&lt;=L$3,L$3&lt;=INDIRECT("Mérföldkövek[@Befejezés]"),NETWORKDAYS(L$3,L$3,0)), INDIRECT("Mérföldkövek[@[Humánerő]]"),0),"")</f>
        <v/>
      </c>
      <c r="M118" s="69" t="str" cm="1">
        <f t="array" aca="1" ref="M118" ca="1">IFERROR(IF(AND(INDIRECT("Mérföldkövek[@Kezdés]")&lt;=M$3,M$3&lt;=INDIRECT("Mérföldkövek[@Befejezés]"),NETWORKDAYS(M$3,M$3,0)), INDIRECT("Mérföldkövek[@[Humánerő]]"),0),"")</f>
        <v/>
      </c>
      <c r="N118" s="69" t="str" cm="1">
        <f t="array" aca="1" ref="N118" ca="1">IFERROR(IF(AND(INDIRECT("Mérföldkövek[@Kezdés]")&lt;=N$3,N$3&lt;=INDIRECT("Mérföldkövek[@Befejezés]"),NETWORKDAYS(N$3,N$3,0)), INDIRECT("Mérföldkövek[@[Humánerő]]"),0),"")</f>
        <v/>
      </c>
      <c r="O118" s="69" t="str" cm="1">
        <f t="array" aca="1" ref="O118" ca="1">IFERROR(IF(AND(INDIRECT("Mérföldkövek[@Kezdés]")&lt;=O$3,O$3&lt;=INDIRECT("Mérföldkövek[@Befejezés]"),NETWORKDAYS(O$3,O$3,0)), INDIRECT("Mérföldkövek[@[Humánerő]]"),0),"")</f>
        <v/>
      </c>
      <c r="P118" s="69" t="str" cm="1">
        <f t="array" aca="1" ref="P118" ca="1">IFERROR(IF(AND(INDIRECT("Mérföldkövek[@Kezdés]")&lt;=P$3,P$3&lt;=INDIRECT("Mérföldkövek[@Befejezés]"),NETWORKDAYS(P$3,P$3,0)), INDIRECT("Mérföldkövek[@[Humánerő]]"),0),"")</f>
        <v/>
      </c>
      <c r="Q118" s="69" t="str" cm="1">
        <f t="array" aca="1" ref="Q118" ca="1">IFERROR(IF(AND(INDIRECT("Mérföldkövek[@Kezdés]")&lt;=Q$3,Q$3&lt;=INDIRECT("Mérföldkövek[@Befejezés]"),NETWORKDAYS(Q$3,Q$3,0)), INDIRECT("Mérföldkövek[@[Humánerő]]"),0),"")</f>
        <v/>
      </c>
      <c r="R118" s="69" t="str" cm="1">
        <f t="array" aca="1" ref="R118" ca="1">IFERROR(IF(AND(INDIRECT("Mérföldkövek[@Kezdés]")&lt;=R$3,R$3&lt;=INDIRECT("Mérföldkövek[@Befejezés]"),NETWORKDAYS(R$3,R$3,0)), INDIRECT("Mérföldkövek[@[Humánerő]]"),0),"")</f>
        <v/>
      </c>
      <c r="S118" s="69" t="str" cm="1">
        <f t="array" aca="1" ref="S118" ca="1">IFERROR(IF(AND(INDIRECT("Mérföldkövek[@Kezdés]")&lt;=S$3,S$3&lt;=INDIRECT("Mérföldkövek[@Befejezés]"),NETWORKDAYS(S$3,S$3,0)), INDIRECT("Mérföldkövek[@[Humánerő]]"),0),"")</f>
        <v/>
      </c>
      <c r="T118" s="69" t="str" cm="1">
        <f t="array" aca="1" ref="T118" ca="1">IFERROR(IF(AND(INDIRECT("Mérföldkövek[@Kezdés]")&lt;=T$3,T$3&lt;=INDIRECT("Mérföldkövek[@Befejezés]"),NETWORKDAYS(T$3,T$3,0)), INDIRECT("Mérföldkövek[@[Humánerő]]"),0),"")</f>
        <v/>
      </c>
      <c r="U118" s="69" t="str" cm="1">
        <f t="array" aca="1" ref="U118" ca="1">IFERROR(IF(AND(INDIRECT("Mérföldkövek[@Kezdés]")&lt;=U$3,U$3&lt;=INDIRECT("Mérföldkövek[@Befejezés]"),NETWORKDAYS(U$3,U$3,0)), INDIRECT("Mérföldkövek[@[Humánerő]]"),0),"")</f>
        <v/>
      </c>
      <c r="V118" s="69" t="str" cm="1">
        <f t="array" aca="1" ref="V118" ca="1">IFERROR(IF(AND(INDIRECT("Mérföldkövek[@Kezdés]")&lt;=V$3,V$3&lt;=INDIRECT("Mérföldkövek[@Befejezés]"),NETWORKDAYS(V$3,V$3,0)), INDIRECT("Mérföldkövek[@[Humánerő]]"),0),"")</f>
        <v/>
      </c>
      <c r="W118" s="69" t="str" cm="1">
        <f t="array" aca="1" ref="W118" ca="1">IFERROR(IF(AND(INDIRECT("Mérföldkövek[@Kezdés]")&lt;=W$3,W$3&lt;=INDIRECT("Mérföldkövek[@Befejezés]"),NETWORKDAYS(W$3,W$3,0)), INDIRECT("Mérföldkövek[@[Humánerő]]"),0),"")</f>
        <v/>
      </c>
      <c r="X118" s="69" t="str" cm="1">
        <f t="array" aca="1" ref="X118" ca="1">IFERROR(IF(AND(INDIRECT("Mérföldkövek[@Kezdés]")&lt;=X$3,X$3&lt;=INDIRECT("Mérföldkövek[@Befejezés]"),NETWORKDAYS(X$3,X$3,0)), INDIRECT("Mérföldkövek[@[Humánerő]]"),0),"")</f>
        <v/>
      </c>
      <c r="Y118" s="69" t="str" cm="1">
        <f t="array" aca="1" ref="Y118" ca="1">IFERROR(IF(AND(INDIRECT("Mérföldkövek[@Kezdés]")&lt;=Y$3,Y$3&lt;=INDIRECT("Mérföldkövek[@Befejezés]"),NETWORKDAYS(Y$3,Y$3,0)), INDIRECT("Mérföldkövek[@[Humánerő]]"),0),"")</f>
        <v/>
      </c>
      <c r="Z118" s="69" t="str" cm="1">
        <f t="array" aca="1" ref="Z118" ca="1">IFERROR(IF(AND(INDIRECT("Mérföldkövek[@Kezdés]")&lt;=Z$3,Z$3&lt;=INDIRECT("Mérföldkövek[@Befejezés]"),NETWORKDAYS(Z$3,Z$3,0)), INDIRECT("Mérföldkövek[@[Humánerő]]"),0),"")</f>
        <v/>
      </c>
      <c r="AA118" s="69" t="str" cm="1">
        <f t="array" aca="1" ref="AA118" ca="1">IFERROR(IF(AND(INDIRECT("Mérföldkövek[@Kezdés]")&lt;=AA$3,AA$3&lt;=INDIRECT("Mérföldkövek[@Befejezés]"),NETWORKDAYS(AA$3,AA$3,0)), INDIRECT("Mérföldkövek[@[Humánerő]]"),0),"")</f>
        <v/>
      </c>
      <c r="AB118" s="69" t="str" cm="1">
        <f t="array" aca="1" ref="AB118" ca="1">IFERROR(IF(AND(INDIRECT("Mérföldkövek[@Kezdés]")&lt;=AB$3,AB$3&lt;=INDIRECT("Mérföldkövek[@Befejezés]"),NETWORKDAYS(AB$3,AB$3,0)), INDIRECT("Mérföldkövek[@[Humánerő]]"),0),"")</f>
        <v/>
      </c>
      <c r="AC118" s="69" t="str" cm="1">
        <f t="array" aca="1" ref="AC118" ca="1">IFERROR(IF(AND(INDIRECT("Mérföldkövek[@Kezdés]")&lt;=AC$3,AC$3&lt;=INDIRECT("Mérföldkövek[@Befejezés]"),NETWORKDAYS(AC$3,AC$3,0)), INDIRECT("Mérföldkövek[@[Humánerő]]"),0),"")</f>
        <v/>
      </c>
      <c r="AD118" s="69" t="str" cm="1">
        <f t="array" aca="1" ref="AD118" ca="1">IFERROR(IF(AND(INDIRECT("Mérföldkövek[@Kezdés]")&lt;=AD$3,AD$3&lt;=INDIRECT("Mérföldkövek[@Befejezés]"),NETWORKDAYS(AD$3,AD$3,0)), INDIRECT("Mérföldkövek[@[Humánerő]]"),0),"")</f>
        <v/>
      </c>
      <c r="AE118" s="69" t="str" cm="1">
        <f t="array" aca="1" ref="AE118" ca="1">IFERROR(IF(AND(INDIRECT("Mérföldkövek[@Kezdés]")&lt;=AE$3,AE$3&lt;=INDIRECT("Mérföldkövek[@Befejezés]"),NETWORKDAYS(AE$3,AE$3,0)), INDIRECT("Mérföldkövek[@[Humánerő]]"),0),"")</f>
        <v/>
      </c>
      <c r="AF118" s="69" t="str" cm="1">
        <f t="array" aca="1" ref="AF118" ca="1">IFERROR(IF(AND(INDIRECT("Mérföldkövek[@Kezdés]")&lt;=AF$3,AF$3&lt;=INDIRECT("Mérföldkövek[@Befejezés]"),NETWORKDAYS(AF$3,AF$3,0)), INDIRECT("Mérföldkövek[@[Humánerő]]"),0),"")</f>
        <v/>
      </c>
      <c r="AG118" s="69" t="str" cm="1">
        <f t="array" aca="1" ref="AG118" ca="1">IFERROR(IF(AND(INDIRECT("Mérföldkövek[@Kezdés]")&lt;=AG$3,AG$3&lt;=INDIRECT("Mérföldkövek[@Befejezés]"),NETWORKDAYS(AG$3,AG$3,0)), INDIRECT("Mérföldkövek[@[Humánerő]]"),0),"")</f>
        <v/>
      </c>
      <c r="AH118" s="69" t="str" cm="1">
        <f t="array" aca="1" ref="AH118" ca="1">IFERROR(IF(AND(INDIRECT("Mérföldkövek[@Kezdés]")&lt;=AH$3,AH$3&lt;=INDIRECT("Mérföldkövek[@Befejezés]"),NETWORKDAYS(AH$3,AH$3,0)), INDIRECT("Mérföldkövek[@[Humánerő]]"),0),"")</f>
        <v/>
      </c>
      <c r="AI118" s="69" t="str" cm="1">
        <f t="array" aca="1" ref="AI118" ca="1">IFERROR(IF(AND(INDIRECT("Mérföldkövek[@Kezdés]")&lt;=AI$3,AI$3&lt;=INDIRECT("Mérföldkövek[@Befejezés]"),NETWORKDAYS(AI$3,AI$3,0)), INDIRECT("Mérföldkövek[@[Humánerő]]"),0),"")</f>
        <v/>
      </c>
      <c r="AJ118" s="69" t="str" cm="1">
        <f t="array" aca="1" ref="AJ118" ca="1">IFERROR(IF(AND(INDIRECT("Mérföldkövek[@Kezdés]")&lt;=AJ$3,AJ$3&lt;=INDIRECT("Mérföldkövek[@Befejezés]"),NETWORKDAYS(AJ$3,AJ$3,0)), INDIRECT("Mérföldkövek[@[Humánerő]]"),0),"")</f>
        <v/>
      </c>
      <c r="AK118" s="69" t="str" cm="1">
        <f t="array" aca="1" ref="AK118" ca="1">IFERROR(IF(AND(INDIRECT("Mérföldkövek[@Kezdés]")&lt;=AK$3,AK$3&lt;=INDIRECT("Mérföldkövek[@Befejezés]"),NETWORKDAYS(AK$3,AK$3,0)), INDIRECT("Mérföldkövek[@[Humánerő]]"),0),"")</f>
        <v/>
      </c>
      <c r="AL118" s="69" t="str" cm="1">
        <f t="array" aca="1" ref="AL118" ca="1">IFERROR(IF(AND(INDIRECT("Mérföldkövek[@Kezdés]")&lt;=AL$3,AL$3&lt;=INDIRECT("Mérföldkövek[@Befejezés]"),NETWORKDAYS(AL$3,AL$3,0)), INDIRECT("Mérföldkövek[@[Humánerő]]"),0),"")</f>
        <v/>
      </c>
      <c r="AM118" s="69" t="str" cm="1">
        <f t="array" aca="1" ref="AM118" ca="1">IFERROR(IF(AND(INDIRECT("Mérföldkövek[@Kezdés]")&lt;=AM$3,AM$3&lt;=INDIRECT("Mérföldkövek[@Befejezés]"),NETWORKDAYS(AM$3,AM$3,0)), INDIRECT("Mérföldkövek[@[Humánerő]]"),0),"")</f>
        <v/>
      </c>
      <c r="AN118" s="69" t="str" cm="1">
        <f t="array" aca="1" ref="AN118" ca="1">IFERROR(IF(AND(INDIRECT("Mérföldkövek[@Kezdés]")&lt;=AN$3,AN$3&lt;=INDIRECT("Mérföldkövek[@Befejezés]"),NETWORKDAYS(AN$3,AN$3,0)), INDIRECT("Mérföldkövek[@[Humánerő]]"),0),"")</f>
        <v/>
      </c>
      <c r="AO118" s="69" t="str" cm="1">
        <f t="array" aca="1" ref="AO118" ca="1">IFERROR(IF(AND(INDIRECT("Mérföldkövek[@Kezdés]")&lt;=AO$3,AO$3&lt;=INDIRECT("Mérföldkövek[@Befejezés]"),NETWORKDAYS(AO$3,AO$3,0)), INDIRECT("Mérföldkövek[@[Humánerő]]"),0),"")</f>
        <v/>
      </c>
      <c r="AP118" s="69" t="str" cm="1">
        <f t="array" aca="1" ref="AP118" ca="1">IFERROR(IF(AND(INDIRECT("Mérföldkövek[@Kezdés]")&lt;=AP$3,AP$3&lt;=INDIRECT("Mérföldkövek[@Befejezés]"),NETWORKDAYS(AP$3,AP$3,0)), INDIRECT("Mérföldkövek[@[Humánerő]]"),0),"")</f>
        <v/>
      </c>
      <c r="AQ118" s="69" t="str" cm="1">
        <f t="array" aca="1" ref="AQ118" ca="1">IFERROR(IF(AND(INDIRECT("Mérföldkövek[@Kezdés]")&lt;=AQ$3,AQ$3&lt;=INDIRECT("Mérföldkövek[@Befejezés]"),NETWORKDAYS(AQ$3,AQ$3,0)), INDIRECT("Mérföldkövek[@[Humánerő]]"),0),"")</f>
        <v/>
      </c>
      <c r="AR118" s="69" t="str" cm="1">
        <f t="array" aca="1" ref="AR118" ca="1">IFERROR(IF(AND(INDIRECT("Mérföldkövek[@Kezdés]")&lt;=AR$3,AR$3&lt;=INDIRECT("Mérföldkövek[@Befejezés]"),NETWORKDAYS(AR$3,AR$3,0)), INDIRECT("Mérföldkövek[@[Humánerő]]"),0),"")</f>
        <v/>
      </c>
      <c r="AS118" s="69" t="str" cm="1">
        <f t="array" aca="1" ref="AS118" ca="1">IFERROR(IF(AND(INDIRECT("Mérföldkövek[@Kezdés]")&lt;=AS$3,AS$3&lt;=INDIRECT("Mérföldkövek[@Befejezés]"),NETWORKDAYS(AS$3,AS$3,0)), INDIRECT("Mérföldkövek[@[Humánerő]]"),0),"")</f>
        <v/>
      </c>
      <c r="AT118" s="69" t="str" cm="1">
        <f t="array" aca="1" ref="AT118" ca="1">IFERROR(IF(AND(INDIRECT("Mérföldkövek[@Kezdés]")&lt;=AT$3,AT$3&lt;=INDIRECT("Mérföldkövek[@Befejezés]"),NETWORKDAYS(AT$3,AT$3,0)), INDIRECT("Mérföldkövek[@[Humánerő]]"),0),"")</f>
        <v/>
      </c>
      <c r="AU118" s="69" t="str" cm="1">
        <f t="array" aca="1" ref="AU118" ca="1">IFERROR(IF(AND(INDIRECT("Mérföldkövek[@Kezdés]")&lt;=AU$3,AU$3&lt;=INDIRECT("Mérföldkövek[@Befejezés]"),NETWORKDAYS(AU$3,AU$3,0)), INDIRECT("Mérföldkövek[@[Humánerő]]"),0),"")</f>
        <v/>
      </c>
      <c r="AV118" s="69" t="str" cm="1">
        <f t="array" aca="1" ref="AV118" ca="1">IFERROR(IF(AND(INDIRECT("Mérföldkövek[@Kezdés]")&lt;=AV$3,AV$3&lt;=INDIRECT("Mérföldkövek[@Befejezés]"),NETWORKDAYS(AV$3,AV$3,0)), INDIRECT("Mérföldkövek[@[Humánerő]]"),0),"")</f>
        <v/>
      </c>
      <c r="AW118" s="69" t="str" cm="1">
        <f t="array" aca="1" ref="AW118" ca="1">IFERROR(IF(AND(INDIRECT("Mérföldkövek[@Kezdés]")&lt;=AW$3,AW$3&lt;=INDIRECT("Mérföldkövek[@Befejezés]"),NETWORKDAYS(AW$3,AW$3,0)), INDIRECT("Mérföldkövek[@[Humánerő]]"),0),"")</f>
        <v/>
      </c>
      <c r="AX118" s="69" t="str" cm="1">
        <f t="array" aca="1" ref="AX118" ca="1">IFERROR(IF(AND(INDIRECT("Mérföldkövek[@Kezdés]")&lt;=AX$3,AX$3&lt;=INDIRECT("Mérföldkövek[@Befejezés]"),NETWORKDAYS(AX$3,AX$3,0)), INDIRECT("Mérföldkövek[@[Humánerő]]"),0),"")</f>
        <v/>
      </c>
      <c r="AY118" s="69" t="str" cm="1">
        <f t="array" aca="1" ref="AY118" ca="1">IFERROR(IF(AND(INDIRECT("Mérföldkövek[@Kezdés]")&lt;=AY$3,AY$3&lt;=INDIRECT("Mérföldkövek[@Befejezés]"),NETWORKDAYS(AY$3,AY$3,0)), INDIRECT("Mérföldkövek[@[Humánerő]]"),0),"")</f>
        <v/>
      </c>
      <c r="AZ118" s="69" t="str" cm="1">
        <f t="array" aca="1" ref="AZ118" ca="1">IFERROR(IF(AND(INDIRECT("Mérföldkövek[@Kezdés]")&lt;=AZ$3,AZ$3&lt;=INDIRECT("Mérföldkövek[@Befejezés]"),NETWORKDAYS(AZ$3,AZ$3,0)), INDIRECT("Mérföldkövek[@[Humánerő]]"),0),"")</f>
        <v/>
      </c>
      <c r="BA118" s="69" t="str" cm="1">
        <f t="array" aca="1" ref="BA118" ca="1">IFERROR(IF(AND(INDIRECT("Mérföldkövek[@Kezdés]")&lt;=BA$3,BA$3&lt;=INDIRECT("Mérföldkövek[@Befejezés]"),NETWORKDAYS(BA$3,BA$3,0)), INDIRECT("Mérföldkövek[@[Humánerő]]"),0),"")</f>
        <v/>
      </c>
    </row>
    <row r="119" spans="1:53" x14ac:dyDescent="0.3">
      <c r="A119" s="78"/>
      <c r="G119" s="70"/>
      <c r="H119" s="70"/>
      <c r="I119" s="70"/>
      <c r="J119" s="70"/>
      <c r="K119" s="70"/>
      <c r="L119" s="69" t="str" cm="1">
        <f t="array" aca="1" ref="L119" ca="1">IFERROR(IF(AND(INDIRECT("Mérföldkövek[@Kezdés]")&lt;=L$3,L$3&lt;=INDIRECT("Mérföldkövek[@Befejezés]"),NETWORKDAYS(L$3,L$3,0)), INDIRECT("Mérföldkövek[@[Humánerő]]"),0),"")</f>
        <v/>
      </c>
      <c r="M119" s="69" t="str" cm="1">
        <f t="array" aca="1" ref="M119" ca="1">IFERROR(IF(AND(INDIRECT("Mérföldkövek[@Kezdés]")&lt;=M$3,M$3&lt;=INDIRECT("Mérföldkövek[@Befejezés]"),NETWORKDAYS(M$3,M$3,0)), INDIRECT("Mérföldkövek[@[Humánerő]]"),0),"")</f>
        <v/>
      </c>
      <c r="N119" s="69" t="str" cm="1">
        <f t="array" aca="1" ref="N119" ca="1">IFERROR(IF(AND(INDIRECT("Mérföldkövek[@Kezdés]")&lt;=N$3,N$3&lt;=INDIRECT("Mérföldkövek[@Befejezés]"),NETWORKDAYS(N$3,N$3,0)), INDIRECT("Mérföldkövek[@[Humánerő]]"),0),"")</f>
        <v/>
      </c>
      <c r="O119" s="69" t="str" cm="1">
        <f t="array" aca="1" ref="O119" ca="1">IFERROR(IF(AND(INDIRECT("Mérföldkövek[@Kezdés]")&lt;=O$3,O$3&lt;=INDIRECT("Mérföldkövek[@Befejezés]"),NETWORKDAYS(O$3,O$3,0)), INDIRECT("Mérföldkövek[@[Humánerő]]"),0),"")</f>
        <v/>
      </c>
      <c r="P119" s="69" t="str" cm="1">
        <f t="array" aca="1" ref="P119" ca="1">IFERROR(IF(AND(INDIRECT("Mérföldkövek[@Kezdés]")&lt;=P$3,P$3&lt;=INDIRECT("Mérföldkövek[@Befejezés]"),NETWORKDAYS(P$3,P$3,0)), INDIRECT("Mérföldkövek[@[Humánerő]]"),0),"")</f>
        <v/>
      </c>
      <c r="Q119" s="69" t="str" cm="1">
        <f t="array" aca="1" ref="Q119" ca="1">IFERROR(IF(AND(INDIRECT("Mérföldkövek[@Kezdés]")&lt;=Q$3,Q$3&lt;=INDIRECT("Mérföldkövek[@Befejezés]"),NETWORKDAYS(Q$3,Q$3,0)), INDIRECT("Mérföldkövek[@[Humánerő]]"),0),"")</f>
        <v/>
      </c>
      <c r="R119" s="69" t="str" cm="1">
        <f t="array" aca="1" ref="R119" ca="1">IFERROR(IF(AND(INDIRECT("Mérföldkövek[@Kezdés]")&lt;=R$3,R$3&lt;=INDIRECT("Mérföldkövek[@Befejezés]"),NETWORKDAYS(R$3,R$3,0)), INDIRECT("Mérföldkövek[@[Humánerő]]"),0),"")</f>
        <v/>
      </c>
      <c r="S119" s="69" t="str" cm="1">
        <f t="array" aca="1" ref="S119" ca="1">IFERROR(IF(AND(INDIRECT("Mérföldkövek[@Kezdés]")&lt;=S$3,S$3&lt;=INDIRECT("Mérföldkövek[@Befejezés]"),NETWORKDAYS(S$3,S$3,0)), INDIRECT("Mérföldkövek[@[Humánerő]]"),0),"")</f>
        <v/>
      </c>
      <c r="T119" s="69" t="str" cm="1">
        <f t="array" aca="1" ref="T119" ca="1">IFERROR(IF(AND(INDIRECT("Mérföldkövek[@Kezdés]")&lt;=T$3,T$3&lt;=INDIRECT("Mérföldkövek[@Befejezés]"),NETWORKDAYS(T$3,T$3,0)), INDIRECT("Mérföldkövek[@[Humánerő]]"),0),"")</f>
        <v/>
      </c>
      <c r="U119" s="69" t="str" cm="1">
        <f t="array" aca="1" ref="U119" ca="1">IFERROR(IF(AND(INDIRECT("Mérföldkövek[@Kezdés]")&lt;=U$3,U$3&lt;=INDIRECT("Mérföldkövek[@Befejezés]"),NETWORKDAYS(U$3,U$3,0)), INDIRECT("Mérföldkövek[@[Humánerő]]"),0),"")</f>
        <v/>
      </c>
      <c r="V119" s="69" t="str" cm="1">
        <f t="array" aca="1" ref="V119" ca="1">IFERROR(IF(AND(INDIRECT("Mérföldkövek[@Kezdés]")&lt;=V$3,V$3&lt;=INDIRECT("Mérföldkövek[@Befejezés]"),NETWORKDAYS(V$3,V$3,0)), INDIRECT("Mérföldkövek[@[Humánerő]]"),0),"")</f>
        <v/>
      </c>
      <c r="W119" s="69" t="str" cm="1">
        <f t="array" aca="1" ref="W119" ca="1">IFERROR(IF(AND(INDIRECT("Mérföldkövek[@Kezdés]")&lt;=W$3,W$3&lt;=INDIRECT("Mérföldkövek[@Befejezés]"),NETWORKDAYS(W$3,W$3,0)), INDIRECT("Mérföldkövek[@[Humánerő]]"),0),"")</f>
        <v/>
      </c>
      <c r="X119" s="69" t="str" cm="1">
        <f t="array" aca="1" ref="X119" ca="1">IFERROR(IF(AND(INDIRECT("Mérföldkövek[@Kezdés]")&lt;=X$3,X$3&lt;=INDIRECT("Mérföldkövek[@Befejezés]"),NETWORKDAYS(X$3,X$3,0)), INDIRECT("Mérföldkövek[@[Humánerő]]"),0),"")</f>
        <v/>
      </c>
      <c r="Y119" s="69" t="str" cm="1">
        <f t="array" aca="1" ref="Y119" ca="1">IFERROR(IF(AND(INDIRECT("Mérföldkövek[@Kezdés]")&lt;=Y$3,Y$3&lt;=INDIRECT("Mérföldkövek[@Befejezés]"),NETWORKDAYS(Y$3,Y$3,0)), INDIRECT("Mérföldkövek[@[Humánerő]]"),0),"")</f>
        <v/>
      </c>
      <c r="Z119" s="69" t="str" cm="1">
        <f t="array" aca="1" ref="Z119" ca="1">IFERROR(IF(AND(INDIRECT("Mérföldkövek[@Kezdés]")&lt;=Z$3,Z$3&lt;=INDIRECT("Mérföldkövek[@Befejezés]"),NETWORKDAYS(Z$3,Z$3,0)), INDIRECT("Mérföldkövek[@[Humánerő]]"),0),"")</f>
        <v/>
      </c>
      <c r="AA119" s="69" t="str" cm="1">
        <f t="array" aca="1" ref="AA119" ca="1">IFERROR(IF(AND(INDIRECT("Mérföldkövek[@Kezdés]")&lt;=AA$3,AA$3&lt;=INDIRECT("Mérföldkövek[@Befejezés]"),NETWORKDAYS(AA$3,AA$3,0)), INDIRECT("Mérföldkövek[@[Humánerő]]"),0),"")</f>
        <v/>
      </c>
      <c r="AB119" s="69" t="str" cm="1">
        <f t="array" aca="1" ref="AB119" ca="1">IFERROR(IF(AND(INDIRECT("Mérföldkövek[@Kezdés]")&lt;=AB$3,AB$3&lt;=INDIRECT("Mérföldkövek[@Befejezés]"),NETWORKDAYS(AB$3,AB$3,0)), INDIRECT("Mérföldkövek[@[Humánerő]]"),0),"")</f>
        <v/>
      </c>
      <c r="AC119" s="69" t="str" cm="1">
        <f t="array" aca="1" ref="AC119" ca="1">IFERROR(IF(AND(INDIRECT("Mérföldkövek[@Kezdés]")&lt;=AC$3,AC$3&lt;=INDIRECT("Mérföldkövek[@Befejezés]"),NETWORKDAYS(AC$3,AC$3,0)), INDIRECT("Mérföldkövek[@[Humánerő]]"),0),"")</f>
        <v/>
      </c>
      <c r="AD119" s="69" t="str" cm="1">
        <f t="array" aca="1" ref="AD119" ca="1">IFERROR(IF(AND(INDIRECT("Mérföldkövek[@Kezdés]")&lt;=AD$3,AD$3&lt;=INDIRECT("Mérföldkövek[@Befejezés]"),NETWORKDAYS(AD$3,AD$3,0)), INDIRECT("Mérföldkövek[@[Humánerő]]"),0),"")</f>
        <v/>
      </c>
      <c r="AE119" s="69" t="str" cm="1">
        <f t="array" aca="1" ref="AE119" ca="1">IFERROR(IF(AND(INDIRECT("Mérföldkövek[@Kezdés]")&lt;=AE$3,AE$3&lt;=INDIRECT("Mérföldkövek[@Befejezés]"),NETWORKDAYS(AE$3,AE$3,0)), INDIRECT("Mérföldkövek[@[Humánerő]]"),0),"")</f>
        <v/>
      </c>
      <c r="AF119" s="69" t="str" cm="1">
        <f t="array" aca="1" ref="AF119" ca="1">IFERROR(IF(AND(INDIRECT("Mérföldkövek[@Kezdés]")&lt;=AF$3,AF$3&lt;=INDIRECT("Mérföldkövek[@Befejezés]"),NETWORKDAYS(AF$3,AF$3,0)), INDIRECT("Mérföldkövek[@[Humánerő]]"),0),"")</f>
        <v/>
      </c>
      <c r="AG119" s="69" t="str" cm="1">
        <f t="array" aca="1" ref="AG119" ca="1">IFERROR(IF(AND(INDIRECT("Mérföldkövek[@Kezdés]")&lt;=AG$3,AG$3&lt;=INDIRECT("Mérföldkövek[@Befejezés]"),NETWORKDAYS(AG$3,AG$3,0)), INDIRECT("Mérföldkövek[@[Humánerő]]"),0),"")</f>
        <v/>
      </c>
      <c r="AH119" s="69" t="str" cm="1">
        <f t="array" aca="1" ref="AH119" ca="1">IFERROR(IF(AND(INDIRECT("Mérföldkövek[@Kezdés]")&lt;=AH$3,AH$3&lt;=INDIRECT("Mérföldkövek[@Befejezés]"),NETWORKDAYS(AH$3,AH$3,0)), INDIRECT("Mérföldkövek[@[Humánerő]]"),0),"")</f>
        <v/>
      </c>
      <c r="AI119" s="69" t="str" cm="1">
        <f t="array" aca="1" ref="AI119" ca="1">IFERROR(IF(AND(INDIRECT("Mérföldkövek[@Kezdés]")&lt;=AI$3,AI$3&lt;=INDIRECT("Mérföldkövek[@Befejezés]"),NETWORKDAYS(AI$3,AI$3,0)), INDIRECT("Mérföldkövek[@[Humánerő]]"),0),"")</f>
        <v/>
      </c>
      <c r="AJ119" s="69" t="str" cm="1">
        <f t="array" aca="1" ref="AJ119" ca="1">IFERROR(IF(AND(INDIRECT("Mérföldkövek[@Kezdés]")&lt;=AJ$3,AJ$3&lt;=INDIRECT("Mérföldkövek[@Befejezés]"),NETWORKDAYS(AJ$3,AJ$3,0)), INDIRECT("Mérföldkövek[@[Humánerő]]"),0),"")</f>
        <v/>
      </c>
      <c r="AK119" s="69" t="str" cm="1">
        <f t="array" aca="1" ref="AK119" ca="1">IFERROR(IF(AND(INDIRECT("Mérföldkövek[@Kezdés]")&lt;=AK$3,AK$3&lt;=INDIRECT("Mérföldkövek[@Befejezés]"),NETWORKDAYS(AK$3,AK$3,0)), INDIRECT("Mérföldkövek[@[Humánerő]]"),0),"")</f>
        <v/>
      </c>
      <c r="AL119" s="69" t="str" cm="1">
        <f t="array" aca="1" ref="AL119" ca="1">IFERROR(IF(AND(INDIRECT("Mérföldkövek[@Kezdés]")&lt;=AL$3,AL$3&lt;=INDIRECT("Mérföldkövek[@Befejezés]"),NETWORKDAYS(AL$3,AL$3,0)), INDIRECT("Mérföldkövek[@[Humánerő]]"),0),"")</f>
        <v/>
      </c>
      <c r="AM119" s="69" t="str" cm="1">
        <f t="array" aca="1" ref="AM119" ca="1">IFERROR(IF(AND(INDIRECT("Mérföldkövek[@Kezdés]")&lt;=AM$3,AM$3&lt;=INDIRECT("Mérföldkövek[@Befejezés]"),NETWORKDAYS(AM$3,AM$3,0)), INDIRECT("Mérföldkövek[@[Humánerő]]"),0),"")</f>
        <v/>
      </c>
      <c r="AN119" s="69" t="str" cm="1">
        <f t="array" aca="1" ref="AN119" ca="1">IFERROR(IF(AND(INDIRECT("Mérföldkövek[@Kezdés]")&lt;=AN$3,AN$3&lt;=INDIRECT("Mérföldkövek[@Befejezés]"),NETWORKDAYS(AN$3,AN$3,0)), INDIRECT("Mérföldkövek[@[Humánerő]]"),0),"")</f>
        <v/>
      </c>
      <c r="AO119" s="69" t="str" cm="1">
        <f t="array" aca="1" ref="AO119" ca="1">IFERROR(IF(AND(INDIRECT("Mérföldkövek[@Kezdés]")&lt;=AO$3,AO$3&lt;=INDIRECT("Mérföldkövek[@Befejezés]"),NETWORKDAYS(AO$3,AO$3,0)), INDIRECT("Mérföldkövek[@[Humánerő]]"),0),"")</f>
        <v/>
      </c>
      <c r="AP119" s="69" t="str" cm="1">
        <f t="array" aca="1" ref="AP119" ca="1">IFERROR(IF(AND(INDIRECT("Mérföldkövek[@Kezdés]")&lt;=AP$3,AP$3&lt;=INDIRECT("Mérföldkövek[@Befejezés]"),NETWORKDAYS(AP$3,AP$3,0)), INDIRECT("Mérföldkövek[@[Humánerő]]"),0),"")</f>
        <v/>
      </c>
      <c r="AQ119" s="69" t="str" cm="1">
        <f t="array" aca="1" ref="AQ119" ca="1">IFERROR(IF(AND(INDIRECT("Mérföldkövek[@Kezdés]")&lt;=AQ$3,AQ$3&lt;=INDIRECT("Mérföldkövek[@Befejezés]"),NETWORKDAYS(AQ$3,AQ$3,0)), INDIRECT("Mérföldkövek[@[Humánerő]]"),0),"")</f>
        <v/>
      </c>
      <c r="AR119" s="69" t="str" cm="1">
        <f t="array" aca="1" ref="AR119" ca="1">IFERROR(IF(AND(INDIRECT("Mérföldkövek[@Kezdés]")&lt;=AR$3,AR$3&lt;=INDIRECT("Mérföldkövek[@Befejezés]"),NETWORKDAYS(AR$3,AR$3,0)), INDIRECT("Mérföldkövek[@[Humánerő]]"),0),"")</f>
        <v/>
      </c>
      <c r="AS119" s="69" t="str" cm="1">
        <f t="array" aca="1" ref="AS119" ca="1">IFERROR(IF(AND(INDIRECT("Mérföldkövek[@Kezdés]")&lt;=AS$3,AS$3&lt;=INDIRECT("Mérföldkövek[@Befejezés]"),NETWORKDAYS(AS$3,AS$3,0)), INDIRECT("Mérföldkövek[@[Humánerő]]"),0),"")</f>
        <v/>
      </c>
      <c r="AT119" s="69" t="str" cm="1">
        <f t="array" aca="1" ref="AT119" ca="1">IFERROR(IF(AND(INDIRECT("Mérföldkövek[@Kezdés]")&lt;=AT$3,AT$3&lt;=INDIRECT("Mérföldkövek[@Befejezés]"),NETWORKDAYS(AT$3,AT$3,0)), INDIRECT("Mérföldkövek[@[Humánerő]]"),0),"")</f>
        <v/>
      </c>
      <c r="AU119" s="69" t="str" cm="1">
        <f t="array" aca="1" ref="AU119" ca="1">IFERROR(IF(AND(INDIRECT("Mérföldkövek[@Kezdés]")&lt;=AU$3,AU$3&lt;=INDIRECT("Mérföldkövek[@Befejezés]"),NETWORKDAYS(AU$3,AU$3,0)), INDIRECT("Mérföldkövek[@[Humánerő]]"),0),"")</f>
        <v/>
      </c>
      <c r="AV119" s="69" t="str" cm="1">
        <f t="array" aca="1" ref="AV119" ca="1">IFERROR(IF(AND(INDIRECT("Mérföldkövek[@Kezdés]")&lt;=AV$3,AV$3&lt;=INDIRECT("Mérföldkövek[@Befejezés]"),NETWORKDAYS(AV$3,AV$3,0)), INDIRECT("Mérföldkövek[@[Humánerő]]"),0),"")</f>
        <v/>
      </c>
      <c r="AW119" s="69" t="str" cm="1">
        <f t="array" aca="1" ref="AW119" ca="1">IFERROR(IF(AND(INDIRECT("Mérföldkövek[@Kezdés]")&lt;=AW$3,AW$3&lt;=INDIRECT("Mérföldkövek[@Befejezés]"),NETWORKDAYS(AW$3,AW$3,0)), INDIRECT("Mérföldkövek[@[Humánerő]]"),0),"")</f>
        <v/>
      </c>
      <c r="AX119" s="69" t="str" cm="1">
        <f t="array" aca="1" ref="AX119" ca="1">IFERROR(IF(AND(INDIRECT("Mérföldkövek[@Kezdés]")&lt;=AX$3,AX$3&lt;=INDIRECT("Mérföldkövek[@Befejezés]"),NETWORKDAYS(AX$3,AX$3,0)), INDIRECT("Mérföldkövek[@[Humánerő]]"),0),"")</f>
        <v/>
      </c>
      <c r="AY119" s="69" t="str" cm="1">
        <f t="array" aca="1" ref="AY119" ca="1">IFERROR(IF(AND(INDIRECT("Mérföldkövek[@Kezdés]")&lt;=AY$3,AY$3&lt;=INDIRECT("Mérföldkövek[@Befejezés]"),NETWORKDAYS(AY$3,AY$3,0)), INDIRECT("Mérföldkövek[@[Humánerő]]"),0),"")</f>
        <v/>
      </c>
      <c r="AZ119" s="69" t="str" cm="1">
        <f t="array" aca="1" ref="AZ119" ca="1">IFERROR(IF(AND(INDIRECT("Mérföldkövek[@Kezdés]")&lt;=AZ$3,AZ$3&lt;=INDIRECT("Mérföldkövek[@Befejezés]"),NETWORKDAYS(AZ$3,AZ$3,0)), INDIRECT("Mérföldkövek[@[Humánerő]]"),0),"")</f>
        <v/>
      </c>
      <c r="BA119" s="69" t="str" cm="1">
        <f t="array" aca="1" ref="BA119" ca="1">IFERROR(IF(AND(INDIRECT("Mérföldkövek[@Kezdés]")&lt;=BA$3,BA$3&lt;=INDIRECT("Mérföldkövek[@Befejezés]"),NETWORKDAYS(BA$3,BA$3,0)), INDIRECT("Mérföldkövek[@[Humánerő]]"),0),"")</f>
        <v/>
      </c>
    </row>
    <row r="120" spans="1:53" x14ac:dyDescent="0.3">
      <c r="A120" s="78"/>
      <c r="G120" s="70"/>
      <c r="H120" s="70"/>
      <c r="I120" s="70"/>
      <c r="J120" s="70"/>
      <c r="K120" s="70"/>
      <c r="L120" s="69" t="str" cm="1">
        <f t="array" aca="1" ref="L120" ca="1">IFERROR(IF(AND(INDIRECT("Mérföldkövek[@Kezdés]")&lt;=L$3,L$3&lt;=INDIRECT("Mérföldkövek[@Befejezés]"),NETWORKDAYS(L$3,L$3,0)), INDIRECT("Mérföldkövek[@[Humánerő]]"),0),"")</f>
        <v/>
      </c>
      <c r="M120" s="69" t="str" cm="1">
        <f t="array" aca="1" ref="M120" ca="1">IFERROR(IF(AND(INDIRECT("Mérföldkövek[@Kezdés]")&lt;=M$3,M$3&lt;=INDIRECT("Mérföldkövek[@Befejezés]"),NETWORKDAYS(M$3,M$3,0)), INDIRECT("Mérföldkövek[@[Humánerő]]"),0),"")</f>
        <v/>
      </c>
      <c r="N120" s="69" t="str" cm="1">
        <f t="array" aca="1" ref="N120" ca="1">IFERROR(IF(AND(INDIRECT("Mérföldkövek[@Kezdés]")&lt;=N$3,N$3&lt;=INDIRECT("Mérföldkövek[@Befejezés]"),NETWORKDAYS(N$3,N$3,0)), INDIRECT("Mérföldkövek[@[Humánerő]]"),0),"")</f>
        <v/>
      </c>
      <c r="O120" s="69" t="str" cm="1">
        <f t="array" aca="1" ref="O120" ca="1">IFERROR(IF(AND(INDIRECT("Mérföldkövek[@Kezdés]")&lt;=O$3,O$3&lt;=INDIRECT("Mérföldkövek[@Befejezés]"),NETWORKDAYS(O$3,O$3,0)), INDIRECT("Mérföldkövek[@[Humánerő]]"),0),"")</f>
        <v/>
      </c>
      <c r="P120" s="69" t="str" cm="1">
        <f t="array" aca="1" ref="P120" ca="1">IFERROR(IF(AND(INDIRECT("Mérföldkövek[@Kezdés]")&lt;=P$3,P$3&lt;=INDIRECT("Mérföldkövek[@Befejezés]"),NETWORKDAYS(P$3,P$3,0)), INDIRECT("Mérföldkövek[@[Humánerő]]"),0),"")</f>
        <v/>
      </c>
      <c r="Q120" s="69" t="str" cm="1">
        <f t="array" aca="1" ref="Q120" ca="1">IFERROR(IF(AND(INDIRECT("Mérföldkövek[@Kezdés]")&lt;=Q$3,Q$3&lt;=INDIRECT("Mérföldkövek[@Befejezés]"),NETWORKDAYS(Q$3,Q$3,0)), INDIRECT("Mérföldkövek[@[Humánerő]]"),0),"")</f>
        <v/>
      </c>
      <c r="R120" s="69" t="str" cm="1">
        <f t="array" aca="1" ref="R120" ca="1">IFERROR(IF(AND(INDIRECT("Mérföldkövek[@Kezdés]")&lt;=R$3,R$3&lt;=INDIRECT("Mérföldkövek[@Befejezés]"),NETWORKDAYS(R$3,R$3,0)), INDIRECT("Mérföldkövek[@[Humánerő]]"),0),"")</f>
        <v/>
      </c>
      <c r="S120" s="69" t="str" cm="1">
        <f t="array" aca="1" ref="S120" ca="1">IFERROR(IF(AND(INDIRECT("Mérföldkövek[@Kezdés]")&lt;=S$3,S$3&lt;=INDIRECT("Mérföldkövek[@Befejezés]"),NETWORKDAYS(S$3,S$3,0)), INDIRECT("Mérföldkövek[@[Humánerő]]"),0),"")</f>
        <v/>
      </c>
      <c r="T120" s="69" t="str" cm="1">
        <f t="array" aca="1" ref="T120" ca="1">IFERROR(IF(AND(INDIRECT("Mérföldkövek[@Kezdés]")&lt;=T$3,T$3&lt;=INDIRECT("Mérföldkövek[@Befejezés]"),NETWORKDAYS(T$3,T$3,0)), INDIRECT("Mérföldkövek[@[Humánerő]]"),0),"")</f>
        <v/>
      </c>
      <c r="U120" s="69" t="str" cm="1">
        <f t="array" aca="1" ref="U120" ca="1">IFERROR(IF(AND(INDIRECT("Mérföldkövek[@Kezdés]")&lt;=U$3,U$3&lt;=INDIRECT("Mérföldkövek[@Befejezés]"),NETWORKDAYS(U$3,U$3,0)), INDIRECT("Mérföldkövek[@[Humánerő]]"),0),"")</f>
        <v/>
      </c>
      <c r="V120" s="69" t="str" cm="1">
        <f t="array" aca="1" ref="V120" ca="1">IFERROR(IF(AND(INDIRECT("Mérföldkövek[@Kezdés]")&lt;=V$3,V$3&lt;=INDIRECT("Mérföldkövek[@Befejezés]"),NETWORKDAYS(V$3,V$3,0)), INDIRECT("Mérföldkövek[@[Humánerő]]"),0),"")</f>
        <v/>
      </c>
      <c r="W120" s="69" t="str" cm="1">
        <f t="array" aca="1" ref="W120" ca="1">IFERROR(IF(AND(INDIRECT("Mérföldkövek[@Kezdés]")&lt;=W$3,W$3&lt;=INDIRECT("Mérföldkövek[@Befejezés]"),NETWORKDAYS(W$3,W$3,0)), INDIRECT("Mérföldkövek[@[Humánerő]]"),0),"")</f>
        <v/>
      </c>
      <c r="X120" s="69" t="str" cm="1">
        <f t="array" aca="1" ref="X120" ca="1">IFERROR(IF(AND(INDIRECT("Mérföldkövek[@Kezdés]")&lt;=X$3,X$3&lt;=INDIRECT("Mérföldkövek[@Befejezés]"),NETWORKDAYS(X$3,X$3,0)), INDIRECT("Mérföldkövek[@[Humánerő]]"),0),"")</f>
        <v/>
      </c>
      <c r="Y120" s="69" t="str" cm="1">
        <f t="array" aca="1" ref="Y120" ca="1">IFERROR(IF(AND(INDIRECT("Mérföldkövek[@Kezdés]")&lt;=Y$3,Y$3&lt;=INDIRECT("Mérföldkövek[@Befejezés]"),NETWORKDAYS(Y$3,Y$3,0)), INDIRECT("Mérföldkövek[@[Humánerő]]"),0),"")</f>
        <v/>
      </c>
      <c r="Z120" s="69" t="str" cm="1">
        <f t="array" aca="1" ref="Z120" ca="1">IFERROR(IF(AND(INDIRECT("Mérföldkövek[@Kezdés]")&lt;=Z$3,Z$3&lt;=INDIRECT("Mérföldkövek[@Befejezés]"),NETWORKDAYS(Z$3,Z$3,0)), INDIRECT("Mérföldkövek[@[Humánerő]]"),0),"")</f>
        <v/>
      </c>
      <c r="AA120" s="69" t="str" cm="1">
        <f t="array" aca="1" ref="AA120" ca="1">IFERROR(IF(AND(INDIRECT("Mérföldkövek[@Kezdés]")&lt;=AA$3,AA$3&lt;=INDIRECT("Mérföldkövek[@Befejezés]"),NETWORKDAYS(AA$3,AA$3,0)), INDIRECT("Mérföldkövek[@[Humánerő]]"),0),"")</f>
        <v/>
      </c>
      <c r="AB120" s="69" t="str" cm="1">
        <f t="array" aca="1" ref="AB120" ca="1">IFERROR(IF(AND(INDIRECT("Mérföldkövek[@Kezdés]")&lt;=AB$3,AB$3&lt;=INDIRECT("Mérföldkövek[@Befejezés]"),NETWORKDAYS(AB$3,AB$3,0)), INDIRECT("Mérföldkövek[@[Humánerő]]"),0),"")</f>
        <v/>
      </c>
      <c r="AC120" s="69" t="str" cm="1">
        <f t="array" aca="1" ref="AC120" ca="1">IFERROR(IF(AND(INDIRECT("Mérföldkövek[@Kezdés]")&lt;=AC$3,AC$3&lt;=INDIRECT("Mérföldkövek[@Befejezés]"),NETWORKDAYS(AC$3,AC$3,0)), INDIRECT("Mérföldkövek[@[Humánerő]]"),0),"")</f>
        <v/>
      </c>
      <c r="AD120" s="69" t="str" cm="1">
        <f t="array" aca="1" ref="AD120" ca="1">IFERROR(IF(AND(INDIRECT("Mérföldkövek[@Kezdés]")&lt;=AD$3,AD$3&lt;=INDIRECT("Mérföldkövek[@Befejezés]"),NETWORKDAYS(AD$3,AD$3,0)), INDIRECT("Mérföldkövek[@[Humánerő]]"),0),"")</f>
        <v/>
      </c>
      <c r="AE120" s="69" t="str" cm="1">
        <f t="array" aca="1" ref="AE120" ca="1">IFERROR(IF(AND(INDIRECT("Mérföldkövek[@Kezdés]")&lt;=AE$3,AE$3&lt;=INDIRECT("Mérföldkövek[@Befejezés]"),NETWORKDAYS(AE$3,AE$3,0)), INDIRECT("Mérföldkövek[@[Humánerő]]"),0),"")</f>
        <v/>
      </c>
      <c r="AF120" s="69" t="str" cm="1">
        <f t="array" aca="1" ref="AF120" ca="1">IFERROR(IF(AND(INDIRECT("Mérföldkövek[@Kezdés]")&lt;=AF$3,AF$3&lt;=INDIRECT("Mérföldkövek[@Befejezés]"),NETWORKDAYS(AF$3,AF$3,0)), INDIRECT("Mérföldkövek[@[Humánerő]]"),0),"")</f>
        <v/>
      </c>
      <c r="AG120" s="69" t="str" cm="1">
        <f t="array" aca="1" ref="AG120" ca="1">IFERROR(IF(AND(INDIRECT("Mérföldkövek[@Kezdés]")&lt;=AG$3,AG$3&lt;=INDIRECT("Mérföldkövek[@Befejezés]"),NETWORKDAYS(AG$3,AG$3,0)), INDIRECT("Mérföldkövek[@[Humánerő]]"),0),"")</f>
        <v/>
      </c>
      <c r="AH120" s="69" t="str" cm="1">
        <f t="array" aca="1" ref="AH120" ca="1">IFERROR(IF(AND(INDIRECT("Mérföldkövek[@Kezdés]")&lt;=AH$3,AH$3&lt;=INDIRECT("Mérföldkövek[@Befejezés]"),NETWORKDAYS(AH$3,AH$3,0)), INDIRECT("Mérföldkövek[@[Humánerő]]"),0),"")</f>
        <v/>
      </c>
      <c r="AI120" s="69" t="str" cm="1">
        <f t="array" aca="1" ref="AI120" ca="1">IFERROR(IF(AND(INDIRECT("Mérföldkövek[@Kezdés]")&lt;=AI$3,AI$3&lt;=INDIRECT("Mérföldkövek[@Befejezés]"),NETWORKDAYS(AI$3,AI$3,0)), INDIRECT("Mérföldkövek[@[Humánerő]]"),0),"")</f>
        <v/>
      </c>
      <c r="AJ120" s="69" t="str" cm="1">
        <f t="array" aca="1" ref="AJ120" ca="1">IFERROR(IF(AND(INDIRECT("Mérföldkövek[@Kezdés]")&lt;=AJ$3,AJ$3&lt;=INDIRECT("Mérföldkövek[@Befejezés]"),NETWORKDAYS(AJ$3,AJ$3,0)), INDIRECT("Mérföldkövek[@[Humánerő]]"),0),"")</f>
        <v/>
      </c>
      <c r="AK120" s="69" t="str" cm="1">
        <f t="array" aca="1" ref="AK120" ca="1">IFERROR(IF(AND(INDIRECT("Mérföldkövek[@Kezdés]")&lt;=AK$3,AK$3&lt;=INDIRECT("Mérföldkövek[@Befejezés]"),NETWORKDAYS(AK$3,AK$3,0)), INDIRECT("Mérföldkövek[@[Humánerő]]"),0),"")</f>
        <v/>
      </c>
      <c r="AL120" s="69" t="str" cm="1">
        <f t="array" aca="1" ref="AL120" ca="1">IFERROR(IF(AND(INDIRECT("Mérföldkövek[@Kezdés]")&lt;=AL$3,AL$3&lt;=INDIRECT("Mérföldkövek[@Befejezés]"),NETWORKDAYS(AL$3,AL$3,0)), INDIRECT("Mérföldkövek[@[Humánerő]]"),0),"")</f>
        <v/>
      </c>
      <c r="AM120" s="69" t="str" cm="1">
        <f t="array" aca="1" ref="AM120" ca="1">IFERROR(IF(AND(INDIRECT("Mérföldkövek[@Kezdés]")&lt;=AM$3,AM$3&lt;=INDIRECT("Mérföldkövek[@Befejezés]"),NETWORKDAYS(AM$3,AM$3,0)), INDIRECT("Mérföldkövek[@[Humánerő]]"),0),"")</f>
        <v/>
      </c>
      <c r="AN120" s="69" t="str" cm="1">
        <f t="array" aca="1" ref="AN120" ca="1">IFERROR(IF(AND(INDIRECT("Mérföldkövek[@Kezdés]")&lt;=AN$3,AN$3&lt;=INDIRECT("Mérföldkövek[@Befejezés]"),NETWORKDAYS(AN$3,AN$3,0)), INDIRECT("Mérföldkövek[@[Humánerő]]"),0),"")</f>
        <v/>
      </c>
      <c r="AO120" s="69" t="str" cm="1">
        <f t="array" aca="1" ref="AO120" ca="1">IFERROR(IF(AND(INDIRECT("Mérföldkövek[@Kezdés]")&lt;=AO$3,AO$3&lt;=INDIRECT("Mérföldkövek[@Befejezés]"),NETWORKDAYS(AO$3,AO$3,0)), INDIRECT("Mérföldkövek[@[Humánerő]]"),0),"")</f>
        <v/>
      </c>
      <c r="AP120" s="69" t="str" cm="1">
        <f t="array" aca="1" ref="AP120" ca="1">IFERROR(IF(AND(INDIRECT("Mérföldkövek[@Kezdés]")&lt;=AP$3,AP$3&lt;=INDIRECT("Mérföldkövek[@Befejezés]"),NETWORKDAYS(AP$3,AP$3,0)), INDIRECT("Mérföldkövek[@[Humánerő]]"),0),"")</f>
        <v/>
      </c>
      <c r="AQ120" s="69" t="str" cm="1">
        <f t="array" aca="1" ref="AQ120" ca="1">IFERROR(IF(AND(INDIRECT("Mérföldkövek[@Kezdés]")&lt;=AQ$3,AQ$3&lt;=INDIRECT("Mérföldkövek[@Befejezés]"),NETWORKDAYS(AQ$3,AQ$3,0)), INDIRECT("Mérföldkövek[@[Humánerő]]"),0),"")</f>
        <v/>
      </c>
      <c r="AR120" s="69" t="str" cm="1">
        <f t="array" aca="1" ref="AR120" ca="1">IFERROR(IF(AND(INDIRECT("Mérföldkövek[@Kezdés]")&lt;=AR$3,AR$3&lt;=INDIRECT("Mérföldkövek[@Befejezés]"),NETWORKDAYS(AR$3,AR$3,0)), INDIRECT("Mérföldkövek[@[Humánerő]]"),0),"")</f>
        <v/>
      </c>
      <c r="AS120" s="69" t="str" cm="1">
        <f t="array" aca="1" ref="AS120" ca="1">IFERROR(IF(AND(INDIRECT("Mérföldkövek[@Kezdés]")&lt;=AS$3,AS$3&lt;=INDIRECT("Mérföldkövek[@Befejezés]"),NETWORKDAYS(AS$3,AS$3,0)), INDIRECT("Mérföldkövek[@[Humánerő]]"),0),"")</f>
        <v/>
      </c>
      <c r="AT120" s="69" t="str" cm="1">
        <f t="array" aca="1" ref="AT120" ca="1">IFERROR(IF(AND(INDIRECT("Mérföldkövek[@Kezdés]")&lt;=AT$3,AT$3&lt;=INDIRECT("Mérföldkövek[@Befejezés]"),NETWORKDAYS(AT$3,AT$3,0)), INDIRECT("Mérföldkövek[@[Humánerő]]"),0),"")</f>
        <v/>
      </c>
      <c r="AU120" s="69" t="str" cm="1">
        <f t="array" aca="1" ref="AU120" ca="1">IFERROR(IF(AND(INDIRECT("Mérföldkövek[@Kezdés]")&lt;=AU$3,AU$3&lt;=INDIRECT("Mérföldkövek[@Befejezés]"),NETWORKDAYS(AU$3,AU$3,0)), INDIRECT("Mérföldkövek[@[Humánerő]]"),0),"")</f>
        <v/>
      </c>
      <c r="AV120" s="69" t="str" cm="1">
        <f t="array" aca="1" ref="AV120" ca="1">IFERROR(IF(AND(INDIRECT("Mérföldkövek[@Kezdés]")&lt;=AV$3,AV$3&lt;=INDIRECT("Mérföldkövek[@Befejezés]"),NETWORKDAYS(AV$3,AV$3,0)), INDIRECT("Mérföldkövek[@[Humánerő]]"),0),"")</f>
        <v/>
      </c>
      <c r="AW120" s="69" t="str" cm="1">
        <f t="array" aca="1" ref="AW120" ca="1">IFERROR(IF(AND(INDIRECT("Mérföldkövek[@Kezdés]")&lt;=AW$3,AW$3&lt;=INDIRECT("Mérföldkövek[@Befejezés]"),NETWORKDAYS(AW$3,AW$3,0)), INDIRECT("Mérföldkövek[@[Humánerő]]"),0),"")</f>
        <v/>
      </c>
      <c r="AX120" s="69" t="str" cm="1">
        <f t="array" aca="1" ref="AX120" ca="1">IFERROR(IF(AND(INDIRECT("Mérföldkövek[@Kezdés]")&lt;=AX$3,AX$3&lt;=INDIRECT("Mérföldkövek[@Befejezés]"),NETWORKDAYS(AX$3,AX$3,0)), INDIRECT("Mérföldkövek[@[Humánerő]]"),0),"")</f>
        <v/>
      </c>
      <c r="AY120" s="69" t="str" cm="1">
        <f t="array" aca="1" ref="AY120" ca="1">IFERROR(IF(AND(INDIRECT("Mérföldkövek[@Kezdés]")&lt;=AY$3,AY$3&lt;=INDIRECT("Mérföldkövek[@Befejezés]"),NETWORKDAYS(AY$3,AY$3,0)), INDIRECT("Mérföldkövek[@[Humánerő]]"),0),"")</f>
        <v/>
      </c>
      <c r="AZ120" s="69" t="str" cm="1">
        <f t="array" aca="1" ref="AZ120" ca="1">IFERROR(IF(AND(INDIRECT("Mérföldkövek[@Kezdés]")&lt;=AZ$3,AZ$3&lt;=INDIRECT("Mérföldkövek[@Befejezés]"),NETWORKDAYS(AZ$3,AZ$3,0)), INDIRECT("Mérföldkövek[@[Humánerő]]"),0),"")</f>
        <v/>
      </c>
      <c r="BA120" s="69" t="str" cm="1">
        <f t="array" aca="1" ref="BA120" ca="1">IFERROR(IF(AND(INDIRECT("Mérföldkövek[@Kezdés]")&lt;=BA$3,BA$3&lt;=INDIRECT("Mérföldkövek[@Befejezés]"),NETWORKDAYS(BA$3,BA$3,0)), INDIRECT("Mérföldkövek[@[Humánerő]]"),0),"")</f>
        <v/>
      </c>
    </row>
    <row r="121" spans="1:53" x14ac:dyDescent="0.3">
      <c r="A121" s="78"/>
      <c r="G121" s="70"/>
      <c r="H121" s="70"/>
      <c r="I121" s="70"/>
      <c r="J121" s="70"/>
      <c r="K121" s="70"/>
      <c r="L121" s="69" t="str" cm="1">
        <f t="array" aca="1" ref="L121" ca="1">IFERROR(IF(AND(INDIRECT("Mérföldkövek[@Kezdés]")&lt;=L$3,L$3&lt;=INDIRECT("Mérföldkövek[@Befejezés]"),NETWORKDAYS(L$3,L$3,0)), INDIRECT("Mérföldkövek[@[Humánerő]]"),0),"")</f>
        <v/>
      </c>
      <c r="M121" s="69" t="str" cm="1">
        <f t="array" aca="1" ref="M121" ca="1">IFERROR(IF(AND(INDIRECT("Mérföldkövek[@Kezdés]")&lt;=M$3,M$3&lt;=INDIRECT("Mérföldkövek[@Befejezés]"),NETWORKDAYS(M$3,M$3,0)), INDIRECT("Mérföldkövek[@[Humánerő]]"),0),"")</f>
        <v/>
      </c>
      <c r="N121" s="69" t="str" cm="1">
        <f t="array" aca="1" ref="N121" ca="1">IFERROR(IF(AND(INDIRECT("Mérföldkövek[@Kezdés]")&lt;=N$3,N$3&lt;=INDIRECT("Mérföldkövek[@Befejezés]"),NETWORKDAYS(N$3,N$3,0)), INDIRECT("Mérföldkövek[@[Humánerő]]"),0),"")</f>
        <v/>
      </c>
      <c r="O121" s="69" t="str" cm="1">
        <f t="array" aca="1" ref="O121" ca="1">IFERROR(IF(AND(INDIRECT("Mérföldkövek[@Kezdés]")&lt;=O$3,O$3&lt;=INDIRECT("Mérföldkövek[@Befejezés]"),NETWORKDAYS(O$3,O$3,0)), INDIRECT("Mérföldkövek[@[Humánerő]]"),0),"")</f>
        <v/>
      </c>
      <c r="P121" s="69" t="str" cm="1">
        <f t="array" aca="1" ref="P121" ca="1">IFERROR(IF(AND(INDIRECT("Mérföldkövek[@Kezdés]")&lt;=P$3,P$3&lt;=INDIRECT("Mérföldkövek[@Befejezés]"),NETWORKDAYS(P$3,P$3,0)), INDIRECT("Mérföldkövek[@[Humánerő]]"),0),"")</f>
        <v/>
      </c>
      <c r="Q121" s="69" t="str" cm="1">
        <f t="array" aca="1" ref="Q121" ca="1">IFERROR(IF(AND(INDIRECT("Mérföldkövek[@Kezdés]")&lt;=Q$3,Q$3&lt;=INDIRECT("Mérföldkövek[@Befejezés]"),NETWORKDAYS(Q$3,Q$3,0)), INDIRECT("Mérföldkövek[@[Humánerő]]"),0),"")</f>
        <v/>
      </c>
      <c r="R121" s="69" t="str" cm="1">
        <f t="array" aca="1" ref="R121" ca="1">IFERROR(IF(AND(INDIRECT("Mérföldkövek[@Kezdés]")&lt;=R$3,R$3&lt;=INDIRECT("Mérföldkövek[@Befejezés]"),NETWORKDAYS(R$3,R$3,0)), INDIRECT("Mérföldkövek[@[Humánerő]]"),0),"")</f>
        <v/>
      </c>
      <c r="S121" s="69" t="str" cm="1">
        <f t="array" aca="1" ref="S121" ca="1">IFERROR(IF(AND(INDIRECT("Mérföldkövek[@Kezdés]")&lt;=S$3,S$3&lt;=INDIRECT("Mérföldkövek[@Befejezés]"),NETWORKDAYS(S$3,S$3,0)), INDIRECT("Mérföldkövek[@[Humánerő]]"),0),"")</f>
        <v/>
      </c>
      <c r="T121" s="69" t="str" cm="1">
        <f t="array" aca="1" ref="T121" ca="1">IFERROR(IF(AND(INDIRECT("Mérföldkövek[@Kezdés]")&lt;=T$3,T$3&lt;=INDIRECT("Mérföldkövek[@Befejezés]"),NETWORKDAYS(T$3,T$3,0)), INDIRECT("Mérföldkövek[@[Humánerő]]"),0),"")</f>
        <v/>
      </c>
      <c r="U121" s="69" t="str" cm="1">
        <f t="array" aca="1" ref="U121" ca="1">IFERROR(IF(AND(INDIRECT("Mérföldkövek[@Kezdés]")&lt;=U$3,U$3&lt;=INDIRECT("Mérföldkövek[@Befejezés]"),NETWORKDAYS(U$3,U$3,0)), INDIRECT("Mérföldkövek[@[Humánerő]]"),0),"")</f>
        <v/>
      </c>
      <c r="V121" s="69" t="str" cm="1">
        <f t="array" aca="1" ref="V121" ca="1">IFERROR(IF(AND(INDIRECT("Mérföldkövek[@Kezdés]")&lt;=V$3,V$3&lt;=INDIRECT("Mérföldkövek[@Befejezés]"),NETWORKDAYS(V$3,V$3,0)), INDIRECT("Mérföldkövek[@[Humánerő]]"),0),"")</f>
        <v/>
      </c>
      <c r="W121" s="69" t="str" cm="1">
        <f t="array" aca="1" ref="W121" ca="1">IFERROR(IF(AND(INDIRECT("Mérföldkövek[@Kezdés]")&lt;=W$3,W$3&lt;=INDIRECT("Mérföldkövek[@Befejezés]"),NETWORKDAYS(W$3,W$3,0)), INDIRECT("Mérföldkövek[@[Humánerő]]"),0),"")</f>
        <v/>
      </c>
      <c r="X121" s="69" t="str" cm="1">
        <f t="array" aca="1" ref="X121" ca="1">IFERROR(IF(AND(INDIRECT("Mérföldkövek[@Kezdés]")&lt;=X$3,X$3&lt;=INDIRECT("Mérföldkövek[@Befejezés]"),NETWORKDAYS(X$3,X$3,0)), INDIRECT("Mérföldkövek[@[Humánerő]]"),0),"")</f>
        <v/>
      </c>
      <c r="Y121" s="69" t="str" cm="1">
        <f t="array" aca="1" ref="Y121" ca="1">IFERROR(IF(AND(INDIRECT("Mérföldkövek[@Kezdés]")&lt;=Y$3,Y$3&lt;=INDIRECT("Mérföldkövek[@Befejezés]"),NETWORKDAYS(Y$3,Y$3,0)), INDIRECT("Mérföldkövek[@[Humánerő]]"),0),"")</f>
        <v/>
      </c>
      <c r="Z121" s="69" t="str" cm="1">
        <f t="array" aca="1" ref="Z121" ca="1">IFERROR(IF(AND(INDIRECT("Mérföldkövek[@Kezdés]")&lt;=Z$3,Z$3&lt;=INDIRECT("Mérföldkövek[@Befejezés]"),NETWORKDAYS(Z$3,Z$3,0)), INDIRECT("Mérföldkövek[@[Humánerő]]"),0),"")</f>
        <v/>
      </c>
      <c r="AA121" s="69" t="str" cm="1">
        <f t="array" aca="1" ref="AA121" ca="1">IFERROR(IF(AND(INDIRECT("Mérföldkövek[@Kezdés]")&lt;=AA$3,AA$3&lt;=INDIRECT("Mérföldkövek[@Befejezés]"),NETWORKDAYS(AA$3,AA$3,0)), INDIRECT("Mérföldkövek[@[Humánerő]]"),0),"")</f>
        <v/>
      </c>
      <c r="AB121" s="69" t="str" cm="1">
        <f t="array" aca="1" ref="AB121" ca="1">IFERROR(IF(AND(INDIRECT("Mérföldkövek[@Kezdés]")&lt;=AB$3,AB$3&lt;=INDIRECT("Mérföldkövek[@Befejezés]"),NETWORKDAYS(AB$3,AB$3,0)), INDIRECT("Mérföldkövek[@[Humánerő]]"),0),"")</f>
        <v/>
      </c>
      <c r="AC121" s="69" t="str" cm="1">
        <f t="array" aca="1" ref="AC121" ca="1">IFERROR(IF(AND(INDIRECT("Mérföldkövek[@Kezdés]")&lt;=AC$3,AC$3&lt;=INDIRECT("Mérföldkövek[@Befejezés]"),NETWORKDAYS(AC$3,AC$3,0)), INDIRECT("Mérföldkövek[@[Humánerő]]"),0),"")</f>
        <v/>
      </c>
      <c r="AD121" s="69" t="str" cm="1">
        <f t="array" aca="1" ref="AD121" ca="1">IFERROR(IF(AND(INDIRECT("Mérföldkövek[@Kezdés]")&lt;=AD$3,AD$3&lt;=INDIRECT("Mérföldkövek[@Befejezés]"),NETWORKDAYS(AD$3,AD$3,0)), INDIRECT("Mérföldkövek[@[Humánerő]]"),0),"")</f>
        <v/>
      </c>
      <c r="AE121" s="69" t="str" cm="1">
        <f t="array" aca="1" ref="AE121" ca="1">IFERROR(IF(AND(INDIRECT("Mérföldkövek[@Kezdés]")&lt;=AE$3,AE$3&lt;=INDIRECT("Mérföldkövek[@Befejezés]"),NETWORKDAYS(AE$3,AE$3,0)), INDIRECT("Mérföldkövek[@[Humánerő]]"),0),"")</f>
        <v/>
      </c>
      <c r="AF121" s="69" t="str" cm="1">
        <f t="array" aca="1" ref="AF121" ca="1">IFERROR(IF(AND(INDIRECT("Mérföldkövek[@Kezdés]")&lt;=AF$3,AF$3&lt;=INDIRECT("Mérföldkövek[@Befejezés]"),NETWORKDAYS(AF$3,AF$3,0)), INDIRECT("Mérföldkövek[@[Humánerő]]"),0),"")</f>
        <v/>
      </c>
      <c r="AG121" s="69" t="str" cm="1">
        <f t="array" aca="1" ref="AG121" ca="1">IFERROR(IF(AND(INDIRECT("Mérföldkövek[@Kezdés]")&lt;=AG$3,AG$3&lt;=INDIRECT("Mérföldkövek[@Befejezés]"),NETWORKDAYS(AG$3,AG$3,0)), INDIRECT("Mérföldkövek[@[Humánerő]]"),0),"")</f>
        <v/>
      </c>
      <c r="AH121" s="69" t="str" cm="1">
        <f t="array" aca="1" ref="AH121" ca="1">IFERROR(IF(AND(INDIRECT("Mérföldkövek[@Kezdés]")&lt;=AH$3,AH$3&lt;=INDIRECT("Mérföldkövek[@Befejezés]"),NETWORKDAYS(AH$3,AH$3,0)), INDIRECT("Mérföldkövek[@[Humánerő]]"),0),"")</f>
        <v/>
      </c>
      <c r="AI121" s="69" t="str" cm="1">
        <f t="array" aca="1" ref="AI121" ca="1">IFERROR(IF(AND(INDIRECT("Mérföldkövek[@Kezdés]")&lt;=AI$3,AI$3&lt;=INDIRECT("Mérföldkövek[@Befejezés]"),NETWORKDAYS(AI$3,AI$3,0)), INDIRECT("Mérföldkövek[@[Humánerő]]"),0),"")</f>
        <v/>
      </c>
      <c r="AJ121" s="69" t="str" cm="1">
        <f t="array" aca="1" ref="AJ121" ca="1">IFERROR(IF(AND(INDIRECT("Mérföldkövek[@Kezdés]")&lt;=AJ$3,AJ$3&lt;=INDIRECT("Mérföldkövek[@Befejezés]"),NETWORKDAYS(AJ$3,AJ$3,0)), INDIRECT("Mérföldkövek[@[Humánerő]]"),0),"")</f>
        <v/>
      </c>
      <c r="AK121" s="69" t="str" cm="1">
        <f t="array" aca="1" ref="AK121" ca="1">IFERROR(IF(AND(INDIRECT("Mérföldkövek[@Kezdés]")&lt;=AK$3,AK$3&lt;=INDIRECT("Mérföldkövek[@Befejezés]"),NETWORKDAYS(AK$3,AK$3,0)), INDIRECT("Mérföldkövek[@[Humánerő]]"),0),"")</f>
        <v/>
      </c>
      <c r="AL121" s="69" t="str" cm="1">
        <f t="array" aca="1" ref="AL121" ca="1">IFERROR(IF(AND(INDIRECT("Mérföldkövek[@Kezdés]")&lt;=AL$3,AL$3&lt;=INDIRECT("Mérföldkövek[@Befejezés]"),NETWORKDAYS(AL$3,AL$3,0)), INDIRECT("Mérföldkövek[@[Humánerő]]"),0),"")</f>
        <v/>
      </c>
      <c r="AM121" s="69" t="str" cm="1">
        <f t="array" aca="1" ref="AM121" ca="1">IFERROR(IF(AND(INDIRECT("Mérföldkövek[@Kezdés]")&lt;=AM$3,AM$3&lt;=INDIRECT("Mérföldkövek[@Befejezés]"),NETWORKDAYS(AM$3,AM$3,0)), INDIRECT("Mérföldkövek[@[Humánerő]]"),0),"")</f>
        <v/>
      </c>
      <c r="AN121" s="69" t="str" cm="1">
        <f t="array" aca="1" ref="AN121" ca="1">IFERROR(IF(AND(INDIRECT("Mérföldkövek[@Kezdés]")&lt;=AN$3,AN$3&lt;=INDIRECT("Mérföldkövek[@Befejezés]"),NETWORKDAYS(AN$3,AN$3,0)), INDIRECT("Mérföldkövek[@[Humánerő]]"),0),"")</f>
        <v/>
      </c>
      <c r="AO121" s="69" t="str" cm="1">
        <f t="array" aca="1" ref="AO121" ca="1">IFERROR(IF(AND(INDIRECT("Mérföldkövek[@Kezdés]")&lt;=AO$3,AO$3&lt;=INDIRECT("Mérföldkövek[@Befejezés]"),NETWORKDAYS(AO$3,AO$3,0)), INDIRECT("Mérföldkövek[@[Humánerő]]"),0),"")</f>
        <v/>
      </c>
      <c r="AP121" s="69" t="str" cm="1">
        <f t="array" aca="1" ref="AP121" ca="1">IFERROR(IF(AND(INDIRECT("Mérföldkövek[@Kezdés]")&lt;=AP$3,AP$3&lt;=INDIRECT("Mérföldkövek[@Befejezés]"),NETWORKDAYS(AP$3,AP$3,0)), INDIRECT("Mérföldkövek[@[Humánerő]]"),0),"")</f>
        <v/>
      </c>
      <c r="AQ121" s="69" t="str" cm="1">
        <f t="array" aca="1" ref="AQ121" ca="1">IFERROR(IF(AND(INDIRECT("Mérföldkövek[@Kezdés]")&lt;=AQ$3,AQ$3&lt;=INDIRECT("Mérföldkövek[@Befejezés]"),NETWORKDAYS(AQ$3,AQ$3,0)), INDIRECT("Mérföldkövek[@[Humánerő]]"),0),"")</f>
        <v/>
      </c>
      <c r="AR121" s="69" t="str" cm="1">
        <f t="array" aca="1" ref="AR121" ca="1">IFERROR(IF(AND(INDIRECT("Mérföldkövek[@Kezdés]")&lt;=AR$3,AR$3&lt;=INDIRECT("Mérföldkövek[@Befejezés]"),NETWORKDAYS(AR$3,AR$3,0)), INDIRECT("Mérföldkövek[@[Humánerő]]"),0),"")</f>
        <v/>
      </c>
      <c r="AS121" s="69" t="str" cm="1">
        <f t="array" aca="1" ref="AS121" ca="1">IFERROR(IF(AND(INDIRECT("Mérföldkövek[@Kezdés]")&lt;=AS$3,AS$3&lt;=INDIRECT("Mérföldkövek[@Befejezés]"),NETWORKDAYS(AS$3,AS$3,0)), INDIRECT("Mérföldkövek[@[Humánerő]]"),0),"")</f>
        <v/>
      </c>
      <c r="AT121" s="69" t="str" cm="1">
        <f t="array" aca="1" ref="AT121" ca="1">IFERROR(IF(AND(INDIRECT("Mérföldkövek[@Kezdés]")&lt;=AT$3,AT$3&lt;=INDIRECT("Mérföldkövek[@Befejezés]"),NETWORKDAYS(AT$3,AT$3,0)), INDIRECT("Mérföldkövek[@[Humánerő]]"),0),"")</f>
        <v/>
      </c>
      <c r="AU121" s="69" t="str" cm="1">
        <f t="array" aca="1" ref="AU121" ca="1">IFERROR(IF(AND(INDIRECT("Mérföldkövek[@Kezdés]")&lt;=AU$3,AU$3&lt;=INDIRECT("Mérföldkövek[@Befejezés]"),NETWORKDAYS(AU$3,AU$3,0)), INDIRECT("Mérföldkövek[@[Humánerő]]"),0),"")</f>
        <v/>
      </c>
      <c r="AV121" s="69" t="str" cm="1">
        <f t="array" aca="1" ref="AV121" ca="1">IFERROR(IF(AND(INDIRECT("Mérföldkövek[@Kezdés]")&lt;=AV$3,AV$3&lt;=INDIRECT("Mérföldkövek[@Befejezés]"),NETWORKDAYS(AV$3,AV$3,0)), INDIRECT("Mérföldkövek[@[Humánerő]]"),0),"")</f>
        <v/>
      </c>
      <c r="AW121" s="69" t="str" cm="1">
        <f t="array" aca="1" ref="AW121" ca="1">IFERROR(IF(AND(INDIRECT("Mérföldkövek[@Kezdés]")&lt;=AW$3,AW$3&lt;=INDIRECT("Mérföldkövek[@Befejezés]"),NETWORKDAYS(AW$3,AW$3,0)), INDIRECT("Mérföldkövek[@[Humánerő]]"),0),"")</f>
        <v/>
      </c>
      <c r="AX121" s="69" t="str" cm="1">
        <f t="array" aca="1" ref="AX121" ca="1">IFERROR(IF(AND(INDIRECT("Mérföldkövek[@Kezdés]")&lt;=AX$3,AX$3&lt;=INDIRECT("Mérföldkövek[@Befejezés]"),NETWORKDAYS(AX$3,AX$3,0)), INDIRECT("Mérföldkövek[@[Humánerő]]"),0),"")</f>
        <v/>
      </c>
      <c r="AY121" s="69" t="str" cm="1">
        <f t="array" aca="1" ref="AY121" ca="1">IFERROR(IF(AND(INDIRECT("Mérföldkövek[@Kezdés]")&lt;=AY$3,AY$3&lt;=INDIRECT("Mérföldkövek[@Befejezés]"),NETWORKDAYS(AY$3,AY$3,0)), INDIRECT("Mérföldkövek[@[Humánerő]]"),0),"")</f>
        <v/>
      </c>
      <c r="AZ121" s="69" t="str" cm="1">
        <f t="array" aca="1" ref="AZ121" ca="1">IFERROR(IF(AND(INDIRECT("Mérföldkövek[@Kezdés]")&lt;=AZ$3,AZ$3&lt;=INDIRECT("Mérföldkövek[@Befejezés]"),NETWORKDAYS(AZ$3,AZ$3,0)), INDIRECT("Mérföldkövek[@[Humánerő]]"),0),"")</f>
        <v/>
      </c>
      <c r="BA121" s="69" t="str" cm="1">
        <f t="array" aca="1" ref="BA121" ca="1">IFERROR(IF(AND(INDIRECT("Mérföldkövek[@Kezdés]")&lt;=BA$3,BA$3&lt;=INDIRECT("Mérföldkövek[@Befejezés]"),NETWORKDAYS(BA$3,BA$3,0)), INDIRECT("Mérföldkövek[@[Humánerő]]"),0),"")</f>
        <v/>
      </c>
    </row>
    <row r="122" spans="1:53" x14ac:dyDescent="0.3">
      <c r="A122" s="78"/>
      <c r="G122" s="70"/>
      <c r="H122" s="70"/>
      <c r="I122" s="70"/>
      <c r="J122" s="70"/>
      <c r="K122" s="70"/>
      <c r="L122" s="69" t="str" cm="1">
        <f t="array" aca="1" ref="L122" ca="1">IFERROR(IF(AND(INDIRECT("Mérföldkövek[@Kezdés]")&lt;=L$3,L$3&lt;=INDIRECT("Mérföldkövek[@Befejezés]"),NETWORKDAYS(L$3,L$3,0)), INDIRECT("Mérföldkövek[@[Humánerő]]"),0),"")</f>
        <v/>
      </c>
      <c r="M122" s="69" t="str" cm="1">
        <f t="array" aca="1" ref="M122" ca="1">IFERROR(IF(AND(INDIRECT("Mérföldkövek[@Kezdés]")&lt;=M$3,M$3&lt;=INDIRECT("Mérföldkövek[@Befejezés]"),NETWORKDAYS(M$3,M$3,0)), INDIRECT("Mérföldkövek[@[Humánerő]]"),0),"")</f>
        <v/>
      </c>
      <c r="N122" s="69" t="str" cm="1">
        <f t="array" aca="1" ref="N122" ca="1">IFERROR(IF(AND(INDIRECT("Mérföldkövek[@Kezdés]")&lt;=N$3,N$3&lt;=INDIRECT("Mérföldkövek[@Befejezés]"),NETWORKDAYS(N$3,N$3,0)), INDIRECT("Mérföldkövek[@[Humánerő]]"),0),"")</f>
        <v/>
      </c>
      <c r="O122" s="69" t="str" cm="1">
        <f t="array" aca="1" ref="O122" ca="1">IFERROR(IF(AND(INDIRECT("Mérföldkövek[@Kezdés]")&lt;=O$3,O$3&lt;=INDIRECT("Mérföldkövek[@Befejezés]"),NETWORKDAYS(O$3,O$3,0)), INDIRECT("Mérföldkövek[@[Humánerő]]"),0),"")</f>
        <v/>
      </c>
      <c r="P122" s="69" t="str" cm="1">
        <f t="array" aca="1" ref="P122" ca="1">IFERROR(IF(AND(INDIRECT("Mérföldkövek[@Kezdés]")&lt;=P$3,P$3&lt;=INDIRECT("Mérföldkövek[@Befejezés]"),NETWORKDAYS(P$3,P$3,0)), INDIRECT("Mérföldkövek[@[Humánerő]]"),0),"")</f>
        <v/>
      </c>
      <c r="Q122" s="69" t="str" cm="1">
        <f t="array" aca="1" ref="Q122" ca="1">IFERROR(IF(AND(INDIRECT("Mérföldkövek[@Kezdés]")&lt;=Q$3,Q$3&lt;=INDIRECT("Mérföldkövek[@Befejezés]"),NETWORKDAYS(Q$3,Q$3,0)), INDIRECT("Mérföldkövek[@[Humánerő]]"),0),"")</f>
        <v/>
      </c>
      <c r="R122" s="69" t="str" cm="1">
        <f t="array" aca="1" ref="R122" ca="1">IFERROR(IF(AND(INDIRECT("Mérföldkövek[@Kezdés]")&lt;=R$3,R$3&lt;=INDIRECT("Mérföldkövek[@Befejezés]"),NETWORKDAYS(R$3,R$3,0)), INDIRECT("Mérföldkövek[@[Humánerő]]"),0),"")</f>
        <v/>
      </c>
      <c r="S122" s="69" t="str" cm="1">
        <f t="array" aca="1" ref="S122" ca="1">IFERROR(IF(AND(INDIRECT("Mérföldkövek[@Kezdés]")&lt;=S$3,S$3&lt;=INDIRECT("Mérföldkövek[@Befejezés]"),NETWORKDAYS(S$3,S$3,0)), INDIRECT("Mérföldkövek[@[Humánerő]]"),0),"")</f>
        <v/>
      </c>
      <c r="T122" s="69" t="str" cm="1">
        <f t="array" aca="1" ref="T122" ca="1">IFERROR(IF(AND(INDIRECT("Mérföldkövek[@Kezdés]")&lt;=T$3,T$3&lt;=INDIRECT("Mérföldkövek[@Befejezés]"),NETWORKDAYS(T$3,T$3,0)), INDIRECT("Mérföldkövek[@[Humánerő]]"),0),"")</f>
        <v/>
      </c>
      <c r="U122" s="69" t="str" cm="1">
        <f t="array" aca="1" ref="U122" ca="1">IFERROR(IF(AND(INDIRECT("Mérföldkövek[@Kezdés]")&lt;=U$3,U$3&lt;=INDIRECT("Mérföldkövek[@Befejezés]"),NETWORKDAYS(U$3,U$3,0)), INDIRECT("Mérföldkövek[@[Humánerő]]"),0),"")</f>
        <v/>
      </c>
      <c r="V122" s="69" t="str" cm="1">
        <f t="array" aca="1" ref="V122" ca="1">IFERROR(IF(AND(INDIRECT("Mérföldkövek[@Kezdés]")&lt;=V$3,V$3&lt;=INDIRECT("Mérföldkövek[@Befejezés]"),NETWORKDAYS(V$3,V$3,0)), INDIRECT("Mérföldkövek[@[Humánerő]]"),0),"")</f>
        <v/>
      </c>
      <c r="W122" s="69" t="str" cm="1">
        <f t="array" aca="1" ref="W122" ca="1">IFERROR(IF(AND(INDIRECT("Mérföldkövek[@Kezdés]")&lt;=W$3,W$3&lt;=INDIRECT("Mérföldkövek[@Befejezés]"),NETWORKDAYS(W$3,W$3,0)), INDIRECT("Mérföldkövek[@[Humánerő]]"),0),"")</f>
        <v/>
      </c>
      <c r="X122" s="69" t="str" cm="1">
        <f t="array" aca="1" ref="X122" ca="1">IFERROR(IF(AND(INDIRECT("Mérföldkövek[@Kezdés]")&lt;=X$3,X$3&lt;=INDIRECT("Mérföldkövek[@Befejezés]"),NETWORKDAYS(X$3,X$3,0)), INDIRECT("Mérföldkövek[@[Humánerő]]"),0),"")</f>
        <v/>
      </c>
      <c r="Y122" s="69" t="str" cm="1">
        <f t="array" aca="1" ref="Y122" ca="1">IFERROR(IF(AND(INDIRECT("Mérföldkövek[@Kezdés]")&lt;=Y$3,Y$3&lt;=INDIRECT("Mérföldkövek[@Befejezés]"),NETWORKDAYS(Y$3,Y$3,0)), INDIRECT("Mérföldkövek[@[Humánerő]]"),0),"")</f>
        <v/>
      </c>
      <c r="Z122" s="69" t="str" cm="1">
        <f t="array" aca="1" ref="Z122" ca="1">IFERROR(IF(AND(INDIRECT("Mérföldkövek[@Kezdés]")&lt;=Z$3,Z$3&lt;=INDIRECT("Mérföldkövek[@Befejezés]"),NETWORKDAYS(Z$3,Z$3,0)), INDIRECT("Mérföldkövek[@[Humánerő]]"),0),"")</f>
        <v/>
      </c>
      <c r="AA122" s="69" t="str" cm="1">
        <f t="array" aca="1" ref="AA122" ca="1">IFERROR(IF(AND(INDIRECT("Mérföldkövek[@Kezdés]")&lt;=AA$3,AA$3&lt;=INDIRECT("Mérföldkövek[@Befejezés]"),NETWORKDAYS(AA$3,AA$3,0)), INDIRECT("Mérföldkövek[@[Humánerő]]"),0),"")</f>
        <v/>
      </c>
      <c r="AB122" s="69" t="str" cm="1">
        <f t="array" aca="1" ref="AB122" ca="1">IFERROR(IF(AND(INDIRECT("Mérföldkövek[@Kezdés]")&lt;=AB$3,AB$3&lt;=INDIRECT("Mérföldkövek[@Befejezés]"),NETWORKDAYS(AB$3,AB$3,0)), INDIRECT("Mérföldkövek[@[Humánerő]]"),0),"")</f>
        <v/>
      </c>
      <c r="AC122" s="69" t="str" cm="1">
        <f t="array" aca="1" ref="AC122" ca="1">IFERROR(IF(AND(INDIRECT("Mérföldkövek[@Kezdés]")&lt;=AC$3,AC$3&lt;=INDIRECT("Mérföldkövek[@Befejezés]"),NETWORKDAYS(AC$3,AC$3,0)), INDIRECT("Mérföldkövek[@[Humánerő]]"),0),"")</f>
        <v/>
      </c>
      <c r="AD122" s="69" t="str" cm="1">
        <f t="array" aca="1" ref="AD122" ca="1">IFERROR(IF(AND(INDIRECT("Mérföldkövek[@Kezdés]")&lt;=AD$3,AD$3&lt;=INDIRECT("Mérföldkövek[@Befejezés]"),NETWORKDAYS(AD$3,AD$3,0)), INDIRECT("Mérföldkövek[@[Humánerő]]"),0),"")</f>
        <v/>
      </c>
      <c r="AE122" s="69" t="str" cm="1">
        <f t="array" aca="1" ref="AE122" ca="1">IFERROR(IF(AND(INDIRECT("Mérföldkövek[@Kezdés]")&lt;=AE$3,AE$3&lt;=INDIRECT("Mérföldkövek[@Befejezés]"),NETWORKDAYS(AE$3,AE$3,0)), INDIRECT("Mérföldkövek[@[Humánerő]]"),0),"")</f>
        <v/>
      </c>
      <c r="AF122" s="69" t="str" cm="1">
        <f t="array" aca="1" ref="AF122" ca="1">IFERROR(IF(AND(INDIRECT("Mérföldkövek[@Kezdés]")&lt;=AF$3,AF$3&lt;=INDIRECT("Mérföldkövek[@Befejezés]"),NETWORKDAYS(AF$3,AF$3,0)), INDIRECT("Mérföldkövek[@[Humánerő]]"),0),"")</f>
        <v/>
      </c>
      <c r="AG122" s="69" t="str" cm="1">
        <f t="array" aca="1" ref="AG122" ca="1">IFERROR(IF(AND(INDIRECT("Mérföldkövek[@Kezdés]")&lt;=AG$3,AG$3&lt;=INDIRECT("Mérföldkövek[@Befejezés]"),NETWORKDAYS(AG$3,AG$3,0)), INDIRECT("Mérföldkövek[@[Humánerő]]"),0),"")</f>
        <v/>
      </c>
      <c r="AH122" s="69" t="str" cm="1">
        <f t="array" aca="1" ref="AH122" ca="1">IFERROR(IF(AND(INDIRECT("Mérföldkövek[@Kezdés]")&lt;=AH$3,AH$3&lt;=INDIRECT("Mérföldkövek[@Befejezés]"),NETWORKDAYS(AH$3,AH$3,0)), INDIRECT("Mérföldkövek[@[Humánerő]]"),0),"")</f>
        <v/>
      </c>
      <c r="AI122" s="69" t="str" cm="1">
        <f t="array" aca="1" ref="AI122" ca="1">IFERROR(IF(AND(INDIRECT("Mérföldkövek[@Kezdés]")&lt;=AI$3,AI$3&lt;=INDIRECT("Mérföldkövek[@Befejezés]"),NETWORKDAYS(AI$3,AI$3,0)), INDIRECT("Mérföldkövek[@[Humánerő]]"),0),"")</f>
        <v/>
      </c>
      <c r="AJ122" s="69" t="str" cm="1">
        <f t="array" aca="1" ref="AJ122" ca="1">IFERROR(IF(AND(INDIRECT("Mérföldkövek[@Kezdés]")&lt;=AJ$3,AJ$3&lt;=INDIRECT("Mérföldkövek[@Befejezés]"),NETWORKDAYS(AJ$3,AJ$3,0)), INDIRECT("Mérföldkövek[@[Humánerő]]"),0),"")</f>
        <v/>
      </c>
      <c r="AK122" s="69" t="str" cm="1">
        <f t="array" aca="1" ref="AK122" ca="1">IFERROR(IF(AND(INDIRECT("Mérföldkövek[@Kezdés]")&lt;=AK$3,AK$3&lt;=INDIRECT("Mérföldkövek[@Befejezés]"),NETWORKDAYS(AK$3,AK$3,0)), INDIRECT("Mérföldkövek[@[Humánerő]]"),0),"")</f>
        <v/>
      </c>
      <c r="AL122" s="69" t="str" cm="1">
        <f t="array" aca="1" ref="AL122" ca="1">IFERROR(IF(AND(INDIRECT("Mérföldkövek[@Kezdés]")&lt;=AL$3,AL$3&lt;=INDIRECT("Mérföldkövek[@Befejezés]"),NETWORKDAYS(AL$3,AL$3,0)), INDIRECT("Mérföldkövek[@[Humánerő]]"),0),"")</f>
        <v/>
      </c>
      <c r="AM122" s="69" t="str" cm="1">
        <f t="array" aca="1" ref="AM122" ca="1">IFERROR(IF(AND(INDIRECT("Mérföldkövek[@Kezdés]")&lt;=AM$3,AM$3&lt;=INDIRECT("Mérföldkövek[@Befejezés]"),NETWORKDAYS(AM$3,AM$3,0)), INDIRECT("Mérföldkövek[@[Humánerő]]"),0),"")</f>
        <v/>
      </c>
      <c r="AN122" s="69" t="str" cm="1">
        <f t="array" aca="1" ref="AN122" ca="1">IFERROR(IF(AND(INDIRECT("Mérföldkövek[@Kezdés]")&lt;=AN$3,AN$3&lt;=INDIRECT("Mérföldkövek[@Befejezés]"),NETWORKDAYS(AN$3,AN$3,0)), INDIRECT("Mérföldkövek[@[Humánerő]]"),0),"")</f>
        <v/>
      </c>
      <c r="AO122" s="69" t="str" cm="1">
        <f t="array" aca="1" ref="AO122" ca="1">IFERROR(IF(AND(INDIRECT("Mérföldkövek[@Kezdés]")&lt;=AO$3,AO$3&lt;=INDIRECT("Mérföldkövek[@Befejezés]"),NETWORKDAYS(AO$3,AO$3,0)), INDIRECT("Mérföldkövek[@[Humánerő]]"),0),"")</f>
        <v/>
      </c>
      <c r="AP122" s="69" t="str" cm="1">
        <f t="array" aca="1" ref="AP122" ca="1">IFERROR(IF(AND(INDIRECT("Mérföldkövek[@Kezdés]")&lt;=AP$3,AP$3&lt;=INDIRECT("Mérföldkövek[@Befejezés]"),NETWORKDAYS(AP$3,AP$3,0)), INDIRECT("Mérföldkövek[@[Humánerő]]"),0),"")</f>
        <v/>
      </c>
      <c r="AQ122" s="69" t="str" cm="1">
        <f t="array" aca="1" ref="AQ122" ca="1">IFERROR(IF(AND(INDIRECT("Mérföldkövek[@Kezdés]")&lt;=AQ$3,AQ$3&lt;=INDIRECT("Mérföldkövek[@Befejezés]"),NETWORKDAYS(AQ$3,AQ$3,0)), INDIRECT("Mérföldkövek[@[Humánerő]]"),0),"")</f>
        <v/>
      </c>
      <c r="AR122" s="69" t="str" cm="1">
        <f t="array" aca="1" ref="AR122" ca="1">IFERROR(IF(AND(INDIRECT("Mérföldkövek[@Kezdés]")&lt;=AR$3,AR$3&lt;=INDIRECT("Mérföldkövek[@Befejezés]"),NETWORKDAYS(AR$3,AR$3,0)), INDIRECT("Mérföldkövek[@[Humánerő]]"),0),"")</f>
        <v/>
      </c>
      <c r="AS122" s="69" t="str" cm="1">
        <f t="array" aca="1" ref="AS122" ca="1">IFERROR(IF(AND(INDIRECT("Mérföldkövek[@Kezdés]")&lt;=AS$3,AS$3&lt;=INDIRECT("Mérföldkövek[@Befejezés]"),NETWORKDAYS(AS$3,AS$3,0)), INDIRECT("Mérföldkövek[@[Humánerő]]"),0),"")</f>
        <v/>
      </c>
      <c r="AT122" s="69" t="str" cm="1">
        <f t="array" aca="1" ref="AT122" ca="1">IFERROR(IF(AND(INDIRECT("Mérföldkövek[@Kezdés]")&lt;=AT$3,AT$3&lt;=INDIRECT("Mérföldkövek[@Befejezés]"),NETWORKDAYS(AT$3,AT$3,0)), INDIRECT("Mérföldkövek[@[Humánerő]]"),0),"")</f>
        <v/>
      </c>
      <c r="AU122" s="69" t="str" cm="1">
        <f t="array" aca="1" ref="AU122" ca="1">IFERROR(IF(AND(INDIRECT("Mérföldkövek[@Kezdés]")&lt;=AU$3,AU$3&lt;=INDIRECT("Mérföldkövek[@Befejezés]"),NETWORKDAYS(AU$3,AU$3,0)), INDIRECT("Mérföldkövek[@[Humánerő]]"),0),"")</f>
        <v/>
      </c>
      <c r="AV122" s="69" t="str" cm="1">
        <f t="array" aca="1" ref="AV122" ca="1">IFERROR(IF(AND(INDIRECT("Mérföldkövek[@Kezdés]")&lt;=AV$3,AV$3&lt;=INDIRECT("Mérföldkövek[@Befejezés]"),NETWORKDAYS(AV$3,AV$3,0)), INDIRECT("Mérföldkövek[@[Humánerő]]"),0),"")</f>
        <v/>
      </c>
      <c r="AW122" s="69" t="str" cm="1">
        <f t="array" aca="1" ref="AW122" ca="1">IFERROR(IF(AND(INDIRECT("Mérföldkövek[@Kezdés]")&lt;=AW$3,AW$3&lt;=INDIRECT("Mérföldkövek[@Befejezés]"),NETWORKDAYS(AW$3,AW$3,0)), INDIRECT("Mérföldkövek[@[Humánerő]]"),0),"")</f>
        <v/>
      </c>
      <c r="AX122" s="69" t="str" cm="1">
        <f t="array" aca="1" ref="AX122" ca="1">IFERROR(IF(AND(INDIRECT("Mérföldkövek[@Kezdés]")&lt;=AX$3,AX$3&lt;=INDIRECT("Mérföldkövek[@Befejezés]"),NETWORKDAYS(AX$3,AX$3,0)), INDIRECT("Mérföldkövek[@[Humánerő]]"),0),"")</f>
        <v/>
      </c>
      <c r="AY122" s="69" t="str" cm="1">
        <f t="array" aca="1" ref="AY122" ca="1">IFERROR(IF(AND(INDIRECT("Mérföldkövek[@Kezdés]")&lt;=AY$3,AY$3&lt;=INDIRECT("Mérföldkövek[@Befejezés]"),NETWORKDAYS(AY$3,AY$3,0)), INDIRECT("Mérföldkövek[@[Humánerő]]"),0),"")</f>
        <v/>
      </c>
      <c r="AZ122" s="69" t="str" cm="1">
        <f t="array" aca="1" ref="AZ122" ca="1">IFERROR(IF(AND(INDIRECT("Mérföldkövek[@Kezdés]")&lt;=AZ$3,AZ$3&lt;=INDIRECT("Mérföldkövek[@Befejezés]"),NETWORKDAYS(AZ$3,AZ$3,0)), INDIRECT("Mérföldkövek[@[Humánerő]]"),0),"")</f>
        <v/>
      </c>
      <c r="BA122" s="69" t="str" cm="1">
        <f t="array" aca="1" ref="BA122" ca="1">IFERROR(IF(AND(INDIRECT("Mérföldkövek[@Kezdés]")&lt;=BA$3,BA$3&lt;=INDIRECT("Mérföldkövek[@Befejezés]"),NETWORKDAYS(BA$3,BA$3,0)), INDIRECT("Mérföldkövek[@[Humánerő]]"),0),"")</f>
        <v/>
      </c>
    </row>
    <row r="123" spans="1:53" x14ac:dyDescent="0.3">
      <c r="A123" s="78"/>
      <c r="G123" s="70"/>
      <c r="H123" s="70"/>
      <c r="I123" s="70"/>
      <c r="J123" s="70"/>
      <c r="K123" s="70"/>
      <c r="L123" s="69" t="str" cm="1">
        <f t="array" aca="1" ref="L123" ca="1">IFERROR(IF(AND(INDIRECT("Mérföldkövek[@Kezdés]")&lt;=L$3,L$3&lt;=INDIRECT("Mérföldkövek[@Befejezés]"),NETWORKDAYS(L$3,L$3,0)), INDIRECT("Mérföldkövek[@[Humánerő]]"),0),"")</f>
        <v/>
      </c>
      <c r="M123" s="69" t="str" cm="1">
        <f t="array" aca="1" ref="M123" ca="1">IFERROR(IF(AND(INDIRECT("Mérföldkövek[@Kezdés]")&lt;=M$3,M$3&lt;=INDIRECT("Mérföldkövek[@Befejezés]"),NETWORKDAYS(M$3,M$3,0)), INDIRECT("Mérföldkövek[@[Humánerő]]"),0),"")</f>
        <v/>
      </c>
      <c r="N123" s="69" t="str" cm="1">
        <f t="array" aca="1" ref="N123" ca="1">IFERROR(IF(AND(INDIRECT("Mérföldkövek[@Kezdés]")&lt;=N$3,N$3&lt;=INDIRECT("Mérföldkövek[@Befejezés]"),NETWORKDAYS(N$3,N$3,0)), INDIRECT("Mérföldkövek[@[Humánerő]]"),0),"")</f>
        <v/>
      </c>
      <c r="O123" s="69" t="str" cm="1">
        <f t="array" aca="1" ref="O123" ca="1">IFERROR(IF(AND(INDIRECT("Mérföldkövek[@Kezdés]")&lt;=O$3,O$3&lt;=INDIRECT("Mérföldkövek[@Befejezés]"),NETWORKDAYS(O$3,O$3,0)), INDIRECT("Mérföldkövek[@[Humánerő]]"),0),"")</f>
        <v/>
      </c>
      <c r="P123" s="69" t="str" cm="1">
        <f t="array" aca="1" ref="P123" ca="1">IFERROR(IF(AND(INDIRECT("Mérföldkövek[@Kezdés]")&lt;=P$3,P$3&lt;=INDIRECT("Mérföldkövek[@Befejezés]"),NETWORKDAYS(P$3,P$3,0)), INDIRECT("Mérföldkövek[@[Humánerő]]"),0),"")</f>
        <v/>
      </c>
      <c r="Q123" s="69" t="str" cm="1">
        <f t="array" aca="1" ref="Q123" ca="1">IFERROR(IF(AND(INDIRECT("Mérföldkövek[@Kezdés]")&lt;=Q$3,Q$3&lt;=INDIRECT("Mérföldkövek[@Befejezés]"),NETWORKDAYS(Q$3,Q$3,0)), INDIRECT("Mérföldkövek[@[Humánerő]]"),0),"")</f>
        <v/>
      </c>
      <c r="R123" s="69" t="str" cm="1">
        <f t="array" aca="1" ref="R123" ca="1">IFERROR(IF(AND(INDIRECT("Mérföldkövek[@Kezdés]")&lt;=R$3,R$3&lt;=INDIRECT("Mérföldkövek[@Befejezés]"),NETWORKDAYS(R$3,R$3,0)), INDIRECT("Mérföldkövek[@[Humánerő]]"),0),"")</f>
        <v/>
      </c>
      <c r="S123" s="69" t="str" cm="1">
        <f t="array" aca="1" ref="S123" ca="1">IFERROR(IF(AND(INDIRECT("Mérföldkövek[@Kezdés]")&lt;=S$3,S$3&lt;=INDIRECT("Mérföldkövek[@Befejezés]"),NETWORKDAYS(S$3,S$3,0)), INDIRECT("Mérföldkövek[@[Humánerő]]"),0),"")</f>
        <v/>
      </c>
      <c r="T123" s="69" t="str" cm="1">
        <f t="array" aca="1" ref="T123" ca="1">IFERROR(IF(AND(INDIRECT("Mérföldkövek[@Kezdés]")&lt;=T$3,T$3&lt;=INDIRECT("Mérföldkövek[@Befejezés]"),NETWORKDAYS(T$3,T$3,0)), INDIRECT("Mérföldkövek[@[Humánerő]]"),0),"")</f>
        <v/>
      </c>
      <c r="U123" s="69" t="str" cm="1">
        <f t="array" aca="1" ref="U123" ca="1">IFERROR(IF(AND(INDIRECT("Mérföldkövek[@Kezdés]")&lt;=U$3,U$3&lt;=INDIRECT("Mérföldkövek[@Befejezés]"),NETWORKDAYS(U$3,U$3,0)), INDIRECT("Mérföldkövek[@[Humánerő]]"),0),"")</f>
        <v/>
      </c>
      <c r="V123" s="69" t="str" cm="1">
        <f t="array" aca="1" ref="V123" ca="1">IFERROR(IF(AND(INDIRECT("Mérföldkövek[@Kezdés]")&lt;=V$3,V$3&lt;=INDIRECT("Mérföldkövek[@Befejezés]"),NETWORKDAYS(V$3,V$3,0)), INDIRECT("Mérföldkövek[@[Humánerő]]"),0),"")</f>
        <v/>
      </c>
      <c r="W123" s="69" t="str" cm="1">
        <f t="array" aca="1" ref="W123" ca="1">IFERROR(IF(AND(INDIRECT("Mérföldkövek[@Kezdés]")&lt;=W$3,W$3&lt;=INDIRECT("Mérföldkövek[@Befejezés]"),NETWORKDAYS(W$3,W$3,0)), INDIRECT("Mérföldkövek[@[Humánerő]]"),0),"")</f>
        <v/>
      </c>
      <c r="X123" s="69" t="str" cm="1">
        <f t="array" aca="1" ref="X123" ca="1">IFERROR(IF(AND(INDIRECT("Mérföldkövek[@Kezdés]")&lt;=X$3,X$3&lt;=INDIRECT("Mérföldkövek[@Befejezés]"),NETWORKDAYS(X$3,X$3,0)), INDIRECT("Mérföldkövek[@[Humánerő]]"),0),"")</f>
        <v/>
      </c>
      <c r="Y123" s="69" t="str" cm="1">
        <f t="array" aca="1" ref="Y123" ca="1">IFERROR(IF(AND(INDIRECT("Mérföldkövek[@Kezdés]")&lt;=Y$3,Y$3&lt;=INDIRECT("Mérföldkövek[@Befejezés]"),NETWORKDAYS(Y$3,Y$3,0)), INDIRECT("Mérföldkövek[@[Humánerő]]"),0),"")</f>
        <v/>
      </c>
      <c r="Z123" s="69" t="str" cm="1">
        <f t="array" aca="1" ref="Z123" ca="1">IFERROR(IF(AND(INDIRECT("Mérföldkövek[@Kezdés]")&lt;=Z$3,Z$3&lt;=INDIRECT("Mérföldkövek[@Befejezés]"),NETWORKDAYS(Z$3,Z$3,0)), INDIRECT("Mérföldkövek[@[Humánerő]]"),0),"")</f>
        <v/>
      </c>
      <c r="AA123" s="69" t="str" cm="1">
        <f t="array" aca="1" ref="AA123" ca="1">IFERROR(IF(AND(INDIRECT("Mérföldkövek[@Kezdés]")&lt;=AA$3,AA$3&lt;=INDIRECT("Mérföldkövek[@Befejezés]"),NETWORKDAYS(AA$3,AA$3,0)), INDIRECT("Mérföldkövek[@[Humánerő]]"),0),"")</f>
        <v/>
      </c>
      <c r="AB123" s="69" t="str" cm="1">
        <f t="array" aca="1" ref="AB123" ca="1">IFERROR(IF(AND(INDIRECT("Mérföldkövek[@Kezdés]")&lt;=AB$3,AB$3&lt;=INDIRECT("Mérföldkövek[@Befejezés]"),NETWORKDAYS(AB$3,AB$3,0)), INDIRECT("Mérföldkövek[@[Humánerő]]"),0),"")</f>
        <v/>
      </c>
      <c r="AC123" s="69" t="str" cm="1">
        <f t="array" aca="1" ref="AC123" ca="1">IFERROR(IF(AND(INDIRECT("Mérföldkövek[@Kezdés]")&lt;=AC$3,AC$3&lt;=INDIRECT("Mérföldkövek[@Befejezés]"),NETWORKDAYS(AC$3,AC$3,0)), INDIRECT("Mérföldkövek[@[Humánerő]]"),0),"")</f>
        <v/>
      </c>
      <c r="AD123" s="69" t="str" cm="1">
        <f t="array" aca="1" ref="AD123" ca="1">IFERROR(IF(AND(INDIRECT("Mérföldkövek[@Kezdés]")&lt;=AD$3,AD$3&lt;=INDIRECT("Mérföldkövek[@Befejezés]"),NETWORKDAYS(AD$3,AD$3,0)), INDIRECT("Mérföldkövek[@[Humánerő]]"),0),"")</f>
        <v/>
      </c>
      <c r="AE123" s="69" t="str" cm="1">
        <f t="array" aca="1" ref="AE123" ca="1">IFERROR(IF(AND(INDIRECT("Mérföldkövek[@Kezdés]")&lt;=AE$3,AE$3&lt;=INDIRECT("Mérföldkövek[@Befejezés]"),NETWORKDAYS(AE$3,AE$3,0)), INDIRECT("Mérföldkövek[@[Humánerő]]"),0),"")</f>
        <v/>
      </c>
      <c r="AF123" s="69" t="str" cm="1">
        <f t="array" aca="1" ref="AF123" ca="1">IFERROR(IF(AND(INDIRECT("Mérföldkövek[@Kezdés]")&lt;=AF$3,AF$3&lt;=INDIRECT("Mérföldkövek[@Befejezés]"),NETWORKDAYS(AF$3,AF$3,0)), INDIRECT("Mérföldkövek[@[Humánerő]]"),0),"")</f>
        <v/>
      </c>
      <c r="AG123" s="69" t="str" cm="1">
        <f t="array" aca="1" ref="AG123" ca="1">IFERROR(IF(AND(INDIRECT("Mérföldkövek[@Kezdés]")&lt;=AG$3,AG$3&lt;=INDIRECT("Mérföldkövek[@Befejezés]"),NETWORKDAYS(AG$3,AG$3,0)), INDIRECT("Mérföldkövek[@[Humánerő]]"),0),"")</f>
        <v/>
      </c>
      <c r="AH123" s="69" t="str" cm="1">
        <f t="array" aca="1" ref="AH123" ca="1">IFERROR(IF(AND(INDIRECT("Mérföldkövek[@Kezdés]")&lt;=AH$3,AH$3&lt;=INDIRECT("Mérföldkövek[@Befejezés]"),NETWORKDAYS(AH$3,AH$3,0)), INDIRECT("Mérföldkövek[@[Humánerő]]"),0),"")</f>
        <v/>
      </c>
      <c r="AI123" s="69" t="str" cm="1">
        <f t="array" aca="1" ref="AI123" ca="1">IFERROR(IF(AND(INDIRECT("Mérföldkövek[@Kezdés]")&lt;=AI$3,AI$3&lt;=INDIRECT("Mérföldkövek[@Befejezés]"),NETWORKDAYS(AI$3,AI$3,0)), INDIRECT("Mérföldkövek[@[Humánerő]]"),0),"")</f>
        <v/>
      </c>
      <c r="AJ123" s="69" t="str" cm="1">
        <f t="array" aca="1" ref="AJ123" ca="1">IFERROR(IF(AND(INDIRECT("Mérföldkövek[@Kezdés]")&lt;=AJ$3,AJ$3&lt;=INDIRECT("Mérföldkövek[@Befejezés]"),NETWORKDAYS(AJ$3,AJ$3,0)), INDIRECT("Mérföldkövek[@[Humánerő]]"),0),"")</f>
        <v/>
      </c>
      <c r="AK123" s="69" t="str" cm="1">
        <f t="array" aca="1" ref="AK123" ca="1">IFERROR(IF(AND(INDIRECT("Mérföldkövek[@Kezdés]")&lt;=AK$3,AK$3&lt;=INDIRECT("Mérföldkövek[@Befejezés]"),NETWORKDAYS(AK$3,AK$3,0)), INDIRECT("Mérföldkövek[@[Humánerő]]"),0),"")</f>
        <v/>
      </c>
      <c r="AL123" s="69" t="str" cm="1">
        <f t="array" aca="1" ref="AL123" ca="1">IFERROR(IF(AND(INDIRECT("Mérföldkövek[@Kezdés]")&lt;=AL$3,AL$3&lt;=INDIRECT("Mérföldkövek[@Befejezés]"),NETWORKDAYS(AL$3,AL$3,0)), INDIRECT("Mérföldkövek[@[Humánerő]]"),0),"")</f>
        <v/>
      </c>
      <c r="AM123" s="69" t="str" cm="1">
        <f t="array" aca="1" ref="AM123" ca="1">IFERROR(IF(AND(INDIRECT("Mérföldkövek[@Kezdés]")&lt;=AM$3,AM$3&lt;=INDIRECT("Mérföldkövek[@Befejezés]"),NETWORKDAYS(AM$3,AM$3,0)), INDIRECT("Mérföldkövek[@[Humánerő]]"),0),"")</f>
        <v/>
      </c>
      <c r="AN123" s="69" t="str" cm="1">
        <f t="array" aca="1" ref="AN123" ca="1">IFERROR(IF(AND(INDIRECT("Mérföldkövek[@Kezdés]")&lt;=AN$3,AN$3&lt;=INDIRECT("Mérföldkövek[@Befejezés]"),NETWORKDAYS(AN$3,AN$3,0)), INDIRECT("Mérföldkövek[@[Humánerő]]"),0),"")</f>
        <v/>
      </c>
      <c r="AO123" s="69" t="str" cm="1">
        <f t="array" aca="1" ref="AO123" ca="1">IFERROR(IF(AND(INDIRECT("Mérföldkövek[@Kezdés]")&lt;=AO$3,AO$3&lt;=INDIRECT("Mérföldkövek[@Befejezés]"),NETWORKDAYS(AO$3,AO$3,0)), INDIRECT("Mérföldkövek[@[Humánerő]]"),0),"")</f>
        <v/>
      </c>
      <c r="AP123" s="69" t="str" cm="1">
        <f t="array" aca="1" ref="AP123" ca="1">IFERROR(IF(AND(INDIRECT("Mérföldkövek[@Kezdés]")&lt;=AP$3,AP$3&lt;=INDIRECT("Mérföldkövek[@Befejezés]"),NETWORKDAYS(AP$3,AP$3,0)), INDIRECT("Mérföldkövek[@[Humánerő]]"),0),"")</f>
        <v/>
      </c>
      <c r="AQ123" s="69" t="str" cm="1">
        <f t="array" aca="1" ref="AQ123" ca="1">IFERROR(IF(AND(INDIRECT("Mérföldkövek[@Kezdés]")&lt;=AQ$3,AQ$3&lt;=INDIRECT("Mérföldkövek[@Befejezés]"),NETWORKDAYS(AQ$3,AQ$3,0)), INDIRECT("Mérföldkövek[@[Humánerő]]"),0),"")</f>
        <v/>
      </c>
      <c r="AR123" s="69" t="str" cm="1">
        <f t="array" aca="1" ref="AR123" ca="1">IFERROR(IF(AND(INDIRECT("Mérföldkövek[@Kezdés]")&lt;=AR$3,AR$3&lt;=INDIRECT("Mérföldkövek[@Befejezés]"),NETWORKDAYS(AR$3,AR$3,0)), INDIRECT("Mérföldkövek[@[Humánerő]]"),0),"")</f>
        <v/>
      </c>
      <c r="AS123" s="69" t="str" cm="1">
        <f t="array" aca="1" ref="AS123" ca="1">IFERROR(IF(AND(INDIRECT("Mérföldkövek[@Kezdés]")&lt;=AS$3,AS$3&lt;=INDIRECT("Mérföldkövek[@Befejezés]"),NETWORKDAYS(AS$3,AS$3,0)), INDIRECT("Mérföldkövek[@[Humánerő]]"),0),"")</f>
        <v/>
      </c>
      <c r="AT123" s="69" t="str" cm="1">
        <f t="array" aca="1" ref="AT123" ca="1">IFERROR(IF(AND(INDIRECT("Mérföldkövek[@Kezdés]")&lt;=AT$3,AT$3&lt;=INDIRECT("Mérföldkövek[@Befejezés]"),NETWORKDAYS(AT$3,AT$3,0)), INDIRECT("Mérföldkövek[@[Humánerő]]"),0),"")</f>
        <v/>
      </c>
      <c r="AU123" s="69" t="str" cm="1">
        <f t="array" aca="1" ref="AU123" ca="1">IFERROR(IF(AND(INDIRECT("Mérföldkövek[@Kezdés]")&lt;=AU$3,AU$3&lt;=INDIRECT("Mérföldkövek[@Befejezés]"),NETWORKDAYS(AU$3,AU$3,0)), INDIRECT("Mérföldkövek[@[Humánerő]]"),0),"")</f>
        <v/>
      </c>
      <c r="AV123" s="69" t="str" cm="1">
        <f t="array" aca="1" ref="AV123" ca="1">IFERROR(IF(AND(INDIRECT("Mérföldkövek[@Kezdés]")&lt;=AV$3,AV$3&lt;=INDIRECT("Mérföldkövek[@Befejezés]"),NETWORKDAYS(AV$3,AV$3,0)), INDIRECT("Mérföldkövek[@[Humánerő]]"),0),"")</f>
        <v/>
      </c>
      <c r="AW123" s="69" t="str" cm="1">
        <f t="array" aca="1" ref="AW123" ca="1">IFERROR(IF(AND(INDIRECT("Mérföldkövek[@Kezdés]")&lt;=AW$3,AW$3&lt;=INDIRECT("Mérföldkövek[@Befejezés]"),NETWORKDAYS(AW$3,AW$3,0)), INDIRECT("Mérföldkövek[@[Humánerő]]"),0),"")</f>
        <v/>
      </c>
      <c r="AX123" s="69" t="str" cm="1">
        <f t="array" aca="1" ref="AX123" ca="1">IFERROR(IF(AND(INDIRECT("Mérföldkövek[@Kezdés]")&lt;=AX$3,AX$3&lt;=INDIRECT("Mérföldkövek[@Befejezés]"),NETWORKDAYS(AX$3,AX$3,0)), INDIRECT("Mérföldkövek[@[Humánerő]]"),0),"")</f>
        <v/>
      </c>
      <c r="AY123" s="69" t="str" cm="1">
        <f t="array" aca="1" ref="AY123" ca="1">IFERROR(IF(AND(INDIRECT("Mérföldkövek[@Kezdés]")&lt;=AY$3,AY$3&lt;=INDIRECT("Mérföldkövek[@Befejezés]"),NETWORKDAYS(AY$3,AY$3,0)), INDIRECT("Mérföldkövek[@[Humánerő]]"),0),"")</f>
        <v/>
      </c>
      <c r="AZ123" s="69" t="str" cm="1">
        <f t="array" aca="1" ref="AZ123" ca="1">IFERROR(IF(AND(INDIRECT("Mérföldkövek[@Kezdés]")&lt;=AZ$3,AZ$3&lt;=INDIRECT("Mérföldkövek[@Befejezés]"),NETWORKDAYS(AZ$3,AZ$3,0)), INDIRECT("Mérföldkövek[@[Humánerő]]"),0),"")</f>
        <v/>
      </c>
      <c r="BA123" s="69" t="str" cm="1">
        <f t="array" aca="1" ref="BA123" ca="1">IFERROR(IF(AND(INDIRECT("Mérföldkövek[@Kezdés]")&lt;=BA$3,BA$3&lt;=INDIRECT("Mérföldkövek[@Befejezés]"),NETWORKDAYS(BA$3,BA$3,0)), INDIRECT("Mérföldkövek[@[Humánerő]]"),0),"")</f>
        <v/>
      </c>
    </row>
    <row r="124" spans="1:53" x14ac:dyDescent="0.3">
      <c r="A124" s="78"/>
      <c r="G124" s="70"/>
      <c r="H124" s="70"/>
      <c r="I124" s="70"/>
      <c r="J124" s="70"/>
      <c r="K124" s="70"/>
      <c r="L124" s="69" t="str" cm="1">
        <f t="array" aca="1" ref="L124" ca="1">IFERROR(IF(AND(INDIRECT("Mérföldkövek[@Kezdés]")&lt;=L$3,L$3&lt;=INDIRECT("Mérföldkövek[@Befejezés]"),NETWORKDAYS(L$3,L$3,0)), INDIRECT("Mérföldkövek[@[Humánerő]]"),0),"")</f>
        <v/>
      </c>
      <c r="M124" s="69" t="str" cm="1">
        <f t="array" aca="1" ref="M124" ca="1">IFERROR(IF(AND(INDIRECT("Mérföldkövek[@Kezdés]")&lt;=M$3,M$3&lt;=INDIRECT("Mérföldkövek[@Befejezés]"),NETWORKDAYS(M$3,M$3,0)), INDIRECT("Mérföldkövek[@[Humánerő]]"),0),"")</f>
        <v/>
      </c>
      <c r="N124" s="69" t="str" cm="1">
        <f t="array" aca="1" ref="N124" ca="1">IFERROR(IF(AND(INDIRECT("Mérföldkövek[@Kezdés]")&lt;=N$3,N$3&lt;=INDIRECT("Mérföldkövek[@Befejezés]"),NETWORKDAYS(N$3,N$3,0)), INDIRECT("Mérföldkövek[@[Humánerő]]"),0),"")</f>
        <v/>
      </c>
      <c r="O124" s="69" t="str" cm="1">
        <f t="array" aca="1" ref="O124" ca="1">IFERROR(IF(AND(INDIRECT("Mérföldkövek[@Kezdés]")&lt;=O$3,O$3&lt;=INDIRECT("Mérföldkövek[@Befejezés]"),NETWORKDAYS(O$3,O$3,0)), INDIRECT("Mérföldkövek[@[Humánerő]]"),0),"")</f>
        <v/>
      </c>
      <c r="P124" s="69" t="str" cm="1">
        <f t="array" aca="1" ref="P124" ca="1">IFERROR(IF(AND(INDIRECT("Mérföldkövek[@Kezdés]")&lt;=P$3,P$3&lt;=INDIRECT("Mérföldkövek[@Befejezés]"),NETWORKDAYS(P$3,P$3,0)), INDIRECT("Mérföldkövek[@[Humánerő]]"),0),"")</f>
        <v/>
      </c>
      <c r="Q124" s="69" t="str" cm="1">
        <f t="array" aca="1" ref="Q124" ca="1">IFERROR(IF(AND(INDIRECT("Mérföldkövek[@Kezdés]")&lt;=Q$3,Q$3&lt;=INDIRECT("Mérföldkövek[@Befejezés]"),NETWORKDAYS(Q$3,Q$3,0)), INDIRECT("Mérföldkövek[@[Humánerő]]"),0),"")</f>
        <v/>
      </c>
      <c r="R124" s="69" t="str" cm="1">
        <f t="array" aca="1" ref="R124" ca="1">IFERROR(IF(AND(INDIRECT("Mérföldkövek[@Kezdés]")&lt;=R$3,R$3&lt;=INDIRECT("Mérföldkövek[@Befejezés]"),NETWORKDAYS(R$3,R$3,0)), INDIRECT("Mérföldkövek[@[Humánerő]]"),0),"")</f>
        <v/>
      </c>
      <c r="S124" s="69" t="str" cm="1">
        <f t="array" aca="1" ref="S124" ca="1">IFERROR(IF(AND(INDIRECT("Mérföldkövek[@Kezdés]")&lt;=S$3,S$3&lt;=INDIRECT("Mérföldkövek[@Befejezés]"),NETWORKDAYS(S$3,S$3,0)), INDIRECT("Mérföldkövek[@[Humánerő]]"),0),"")</f>
        <v/>
      </c>
      <c r="T124" s="69" t="str" cm="1">
        <f t="array" aca="1" ref="T124" ca="1">IFERROR(IF(AND(INDIRECT("Mérföldkövek[@Kezdés]")&lt;=T$3,T$3&lt;=INDIRECT("Mérföldkövek[@Befejezés]"),NETWORKDAYS(T$3,T$3,0)), INDIRECT("Mérföldkövek[@[Humánerő]]"),0),"")</f>
        <v/>
      </c>
      <c r="U124" s="69" t="str" cm="1">
        <f t="array" aca="1" ref="U124" ca="1">IFERROR(IF(AND(INDIRECT("Mérföldkövek[@Kezdés]")&lt;=U$3,U$3&lt;=INDIRECT("Mérföldkövek[@Befejezés]"),NETWORKDAYS(U$3,U$3,0)), INDIRECT("Mérföldkövek[@[Humánerő]]"),0),"")</f>
        <v/>
      </c>
      <c r="V124" s="69" t="str" cm="1">
        <f t="array" aca="1" ref="V124" ca="1">IFERROR(IF(AND(INDIRECT("Mérföldkövek[@Kezdés]")&lt;=V$3,V$3&lt;=INDIRECT("Mérföldkövek[@Befejezés]"),NETWORKDAYS(V$3,V$3,0)), INDIRECT("Mérföldkövek[@[Humánerő]]"),0),"")</f>
        <v/>
      </c>
      <c r="W124" s="69" t="str" cm="1">
        <f t="array" aca="1" ref="W124" ca="1">IFERROR(IF(AND(INDIRECT("Mérföldkövek[@Kezdés]")&lt;=W$3,W$3&lt;=INDIRECT("Mérföldkövek[@Befejezés]"),NETWORKDAYS(W$3,W$3,0)), INDIRECT("Mérföldkövek[@[Humánerő]]"),0),"")</f>
        <v/>
      </c>
      <c r="X124" s="69" t="str" cm="1">
        <f t="array" aca="1" ref="X124" ca="1">IFERROR(IF(AND(INDIRECT("Mérföldkövek[@Kezdés]")&lt;=X$3,X$3&lt;=INDIRECT("Mérföldkövek[@Befejezés]"),NETWORKDAYS(X$3,X$3,0)), INDIRECT("Mérföldkövek[@[Humánerő]]"),0),"")</f>
        <v/>
      </c>
      <c r="Y124" s="69" t="str" cm="1">
        <f t="array" aca="1" ref="Y124" ca="1">IFERROR(IF(AND(INDIRECT("Mérföldkövek[@Kezdés]")&lt;=Y$3,Y$3&lt;=INDIRECT("Mérföldkövek[@Befejezés]"),NETWORKDAYS(Y$3,Y$3,0)), INDIRECT("Mérföldkövek[@[Humánerő]]"),0),"")</f>
        <v/>
      </c>
      <c r="Z124" s="69" t="str" cm="1">
        <f t="array" aca="1" ref="Z124" ca="1">IFERROR(IF(AND(INDIRECT("Mérföldkövek[@Kezdés]")&lt;=Z$3,Z$3&lt;=INDIRECT("Mérföldkövek[@Befejezés]"),NETWORKDAYS(Z$3,Z$3,0)), INDIRECT("Mérföldkövek[@[Humánerő]]"),0),"")</f>
        <v/>
      </c>
      <c r="AA124" s="69" t="str" cm="1">
        <f t="array" aca="1" ref="AA124" ca="1">IFERROR(IF(AND(INDIRECT("Mérföldkövek[@Kezdés]")&lt;=AA$3,AA$3&lt;=INDIRECT("Mérföldkövek[@Befejezés]"),NETWORKDAYS(AA$3,AA$3,0)), INDIRECT("Mérföldkövek[@[Humánerő]]"),0),"")</f>
        <v/>
      </c>
      <c r="AB124" s="69" t="str" cm="1">
        <f t="array" aca="1" ref="AB124" ca="1">IFERROR(IF(AND(INDIRECT("Mérföldkövek[@Kezdés]")&lt;=AB$3,AB$3&lt;=INDIRECT("Mérföldkövek[@Befejezés]"),NETWORKDAYS(AB$3,AB$3,0)), INDIRECT("Mérföldkövek[@[Humánerő]]"),0),"")</f>
        <v/>
      </c>
      <c r="AC124" s="69" t="str" cm="1">
        <f t="array" aca="1" ref="AC124" ca="1">IFERROR(IF(AND(INDIRECT("Mérföldkövek[@Kezdés]")&lt;=AC$3,AC$3&lt;=INDIRECT("Mérföldkövek[@Befejezés]"),NETWORKDAYS(AC$3,AC$3,0)), INDIRECT("Mérföldkövek[@[Humánerő]]"),0),"")</f>
        <v/>
      </c>
      <c r="AD124" s="69" t="str" cm="1">
        <f t="array" aca="1" ref="AD124" ca="1">IFERROR(IF(AND(INDIRECT("Mérföldkövek[@Kezdés]")&lt;=AD$3,AD$3&lt;=INDIRECT("Mérföldkövek[@Befejezés]"),NETWORKDAYS(AD$3,AD$3,0)), INDIRECT("Mérföldkövek[@[Humánerő]]"),0),"")</f>
        <v/>
      </c>
      <c r="AE124" s="69" t="str" cm="1">
        <f t="array" aca="1" ref="AE124" ca="1">IFERROR(IF(AND(INDIRECT("Mérföldkövek[@Kezdés]")&lt;=AE$3,AE$3&lt;=INDIRECT("Mérföldkövek[@Befejezés]"),NETWORKDAYS(AE$3,AE$3,0)), INDIRECT("Mérföldkövek[@[Humánerő]]"),0),"")</f>
        <v/>
      </c>
      <c r="AF124" s="69" t="str" cm="1">
        <f t="array" aca="1" ref="AF124" ca="1">IFERROR(IF(AND(INDIRECT("Mérföldkövek[@Kezdés]")&lt;=AF$3,AF$3&lt;=INDIRECT("Mérföldkövek[@Befejezés]"),NETWORKDAYS(AF$3,AF$3,0)), INDIRECT("Mérföldkövek[@[Humánerő]]"),0),"")</f>
        <v/>
      </c>
      <c r="AG124" s="69" t="str" cm="1">
        <f t="array" aca="1" ref="AG124" ca="1">IFERROR(IF(AND(INDIRECT("Mérföldkövek[@Kezdés]")&lt;=AG$3,AG$3&lt;=INDIRECT("Mérföldkövek[@Befejezés]"),NETWORKDAYS(AG$3,AG$3,0)), INDIRECT("Mérföldkövek[@[Humánerő]]"),0),"")</f>
        <v/>
      </c>
      <c r="AH124" s="69" t="str" cm="1">
        <f t="array" aca="1" ref="AH124" ca="1">IFERROR(IF(AND(INDIRECT("Mérföldkövek[@Kezdés]")&lt;=AH$3,AH$3&lt;=INDIRECT("Mérföldkövek[@Befejezés]"),NETWORKDAYS(AH$3,AH$3,0)), INDIRECT("Mérföldkövek[@[Humánerő]]"),0),"")</f>
        <v/>
      </c>
      <c r="AI124" s="69" t="str" cm="1">
        <f t="array" aca="1" ref="AI124" ca="1">IFERROR(IF(AND(INDIRECT("Mérföldkövek[@Kezdés]")&lt;=AI$3,AI$3&lt;=INDIRECT("Mérföldkövek[@Befejezés]"),NETWORKDAYS(AI$3,AI$3,0)), INDIRECT("Mérföldkövek[@[Humánerő]]"),0),"")</f>
        <v/>
      </c>
      <c r="AJ124" s="69" t="str" cm="1">
        <f t="array" aca="1" ref="AJ124" ca="1">IFERROR(IF(AND(INDIRECT("Mérföldkövek[@Kezdés]")&lt;=AJ$3,AJ$3&lt;=INDIRECT("Mérföldkövek[@Befejezés]"),NETWORKDAYS(AJ$3,AJ$3,0)), INDIRECT("Mérföldkövek[@[Humánerő]]"),0),"")</f>
        <v/>
      </c>
      <c r="AK124" s="69" t="str" cm="1">
        <f t="array" aca="1" ref="AK124" ca="1">IFERROR(IF(AND(INDIRECT("Mérföldkövek[@Kezdés]")&lt;=AK$3,AK$3&lt;=INDIRECT("Mérföldkövek[@Befejezés]"),NETWORKDAYS(AK$3,AK$3,0)), INDIRECT("Mérföldkövek[@[Humánerő]]"),0),"")</f>
        <v/>
      </c>
      <c r="AL124" s="69" t="str" cm="1">
        <f t="array" aca="1" ref="AL124" ca="1">IFERROR(IF(AND(INDIRECT("Mérföldkövek[@Kezdés]")&lt;=AL$3,AL$3&lt;=INDIRECT("Mérföldkövek[@Befejezés]"),NETWORKDAYS(AL$3,AL$3,0)), INDIRECT("Mérföldkövek[@[Humánerő]]"),0),"")</f>
        <v/>
      </c>
      <c r="AM124" s="69" t="str" cm="1">
        <f t="array" aca="1" ref="AM124" ca="1">IFERROR(IF(AND(INDIRECT("Mérföldkövek[@Kezdés]")&lt;=AM$3,AM$3&lt;=INDIRECT("Mérföldkövek[@Befejezés]"),NETWORKDAYS(AM$3,AM$3,0)), INDIRECT("Mérföldkövek[@[Humánerő]]"),0),"")</f>
        <v/>
      </c>
      <c r="AN124" s="69" t="str" cm="1">
        <f t="array" aca="1" ref="AN124" ca="1">IFERROR(IF(AND(INDIRECT("Mérföldkövek[@Kezdés]")&lt;=AN$3,AN$3&lt;=INDIRECT("Mérföldkövek[@Befejezés]"),NETWORKDAYS(AN$3,AN$3,0)), INDIRECT("Mérföldkövek[@[Humánerő]]"),0),"")</f>
        <v/>
      </c>
      <c r="AO124" s="69" t="str" cm="1">
        <f t="array" aca="1" ref="AO124" ca="1">IFERROR(IF(AND(INDIRECT("Mérföldkövek[@Kezdés]")&lt;=AO$3,AO$3&lt;=INDIRECT("Mérföldkövek[@Befejezés]"),NETWORKDAYS(AO$3,AO$3,0)), INDIRECT("Mérföldkövek[@[Humánerő]]"),0),"")</f>
        <v/>
      </c>
      <c r="AP124" s="69" t="str" cm="1">
        <f t="array" aca="1" ref="AP124" ca="1">IFERROR(IF(AND(INDIRECT("Mérföldkövek[@Kezdés]")&lt;=AP$3,AP$3&lt;=INDIRECT("Mérföldkövek[@Befejezés]"),NETWORKDAYS(AP$3,AP$3,0)), INDIRECT("Mérföldkövek[@[Humánerő]]"),0),"")</f>
        <v/>
      </c>
      <c r="AQ124" s="69" t="str" cm="1">
        <f t="array" aca="1" ref="AQ124" ca="1">IFERROR(IF(AND(INDIRECT("Mérföldkövek[@Kezdés]")&lt;=AQ$3,AQ$3&lt;=INDIRECT("Mérföldkövek[@Befejezés]"),NETWORKDAYS(AQ$3,AQ$3,0)), INDIRECT("Mérföldkövek[@[Humánerő]]"),0),"")</f>
        <v/>
      </c>
      <c r="AR124" s="69" t="str" cm="1">
        <f t="array" aca="1" ref="AR124" ca="1">IFERROR(IF(AND(INDIRECT("Mérföldkövek[@Kezdés]")&lt;=AR$3,AR$3&lt;=INDIRECT("Mérföldkövek[@Befejezés]"),NETWORKDAYS(AR$3,AR$3,0)), INDIRECT("Mérföldkövek[@[Humánerő]]"),0),"")</f>
        <v/>
      </c>
      <c r="AS124" s="69" t="str" cm="1">
        <f t="array" aca="1" ref="AS124" ca="1">IFERROR(IF(AND(INDIRECT("Mérföldkövek[@Kezdés]")&lt;=AS$3,AS$3&lt;=INDIRECT("Mérföldkövek[@Befejezés]"),NETWORKDAYS(AS$3,AS$3,0)), INDIRECT("Mérföldkövek[@[Humánerő]]"),0),"")</f>
        <v/>
      </c>
      <c r="AT124" s="69" t="str" cm="1">
        <f t="array" aca="1" ref="AT124" ca="1">IFERROR(IF(AND(INDIRECT("Mérföldkövek[@Kezdés]")&lt;=AT$3,AT$3&lt;=INDIRECT("Mérföldkövek[@Befejezés]"),NETWORKDAYS(AT$3,AT$3,0)), INDIRECT("Mérföldkövek[@[Humánerő]]"),0),"")</f>
        <v/>
      </c>
      <c r="AU124" s="69" t="str" cm="1">
        <f t="array" aca="1" ref="AU124" ca="1">IFERROR(IF(AND(INDIRECT("Mérföldkövek[@Kezdés]")&lt;=AU$3,AU$3&lt;=INDIRECT("Mérföldkövek[@Befejezés]"),NETWORKDAYS(AU$3,AU$3,0)), INDIRECT("Mérföldkövek[@[Humánerő]]"),0),"")</f>
        <v/>
      </c>
      <c r="AV124" s="69" t="str" cm="1">
        <f t="array" aca="1" ref="AV124" ca="1">IFERROR(IF(AND(INDIRECT("Mérföldkövek[@Kezdés]")&lt;=AV$3,AV$3&lt;=INDIRECT("Mérföldkövek[@Befejezés]"),NETWORKDAYS(AV$3,AV$3,0)), INDIRECT("Mérföldkövek[@[Humánerő]]"),0),"")</f>
        <v/>
      </c>
      <c r="AW124" s="69" t="str" cm="1">
        <f t="array" aca="1" ref="AW124" ca="1">IFERROR(IF(AND(INDIRECT("Mérföldkövek[@Kezdés]")&lt;=AW$3,AW$3&lt;=INDIRECT("Mérföldkövek[@Befejezés]"),NETWORKDAYS(AW$3,AW$3,0)), INDIRECT("Mérföldkövek[@[Humánerő]]"),0),"")</f>
        <v/>
      </c>
      <c r="AX124" s="69" t="str" cm="1">
        <f t="array" aca="1" ref="AX124" ca="1">IFERROR(IF(AND(INDIRECT("Mérföldkövek[@Kezdés]")&lt;=AX$3,AX$3&lt;=INDIRECT("Mérföldkövek[@Befejezés]"),NETWORKDAYS(AX$3,AX$3,0)), INDIRECT("Mérföldkövek[@[Humánerő]]"),0),"")</f>
        <v/>
      </c>
      <c r="AY124" s="69" t="str" cm="1">
        <f t="array" aca="1" ref="AY124" ca="1">IFERROR(IF(AND(INDIRECT("Mérföldkövek[@Kezdés]")&lt;=AY$3,AY$3&lt;=INDIRECT("Mérföldkövek[@Befejezés]"),NETWORKDAYS(AY$3,AY$3,0)), INDIRECT("Mérföldkövek[@[Humánerő]]"),0),"")</f>
        <v/>
      </c>
      <c r="AZ124" s="69" t="str" cm="1">
        <f t="array" aca="1" ref="AZ124" ca="1">IFERROR(IF(AND(INDIRECT("Mérföldkövek[@Kezdés]")&lt;=AZ$3,AZ$3&lt;=INDIRECT("Mérföldkövek[@Befejezés]"),NETWORKDAYS(AZ$3,AZ$3,0)), INDIRECT("Mérföldkövek[@[Humánerő]]"),0),"")</f>
        <v/>
      </c>
      <c r="BA124" s="69" t="str" cm="1">
        <f t="array" aca="1" ref="BA124" ca="1">IFERROR(IF(AND(INDIRECT("Mérföldkövek[@Kezdés]")&lt;=BA$3,BA$3&lt;=INDIRECT("Mérföldkövek[@Befejezés]"),NETWORKDAYS(BA$3,BA$3,0)), INDIRECT("Mérföldkövek[@[Humánerő]]"),0),"")</f>
        <v/>
      </c>
    </row>
    <row r="125" spans="1:53" x14ac:dyDescent="0.3">
      <c r="A125" s="78"/>
      <c r="G125" s="70"/>
      <c r="H125" s="70"/>
      <c r="I125" s="70"/>
      <c r="J125" s="70"/>
      <c r="K125" s="70"/>
      <c r="L125" s="69" t="str" cm="1">
        <f t="array" aca="1" ref="L125" ca="1">IFERROR(IF(AND(INDIRECT("Mérföldkövek[@Kezdés]")&lt;=L$3,L$3&lt;=INDIRECT("Mérföldkövek[@Befejezés]"),NETWORKDAYS(L$3,L$3,0)), INDIRECT("Mérföldkövek[@[Humánerő]]"),0),"")</f>
        <v/>
      </c>
      <c r="M125" s="69" t="str" cm="1">
        <f t="array" aca="1" ref="M125" ca="1">IFERROR(IF(AND(INDIRECT("Mérföldkövek[@Kezdés]")&lt;=M$3,M$3&lt;=INDIRECT("Mérföldkövek[@Befejezés]"),NETWORKDAYS(M$3,M$3,0)), INDIRECT("Mérföldkövek[@[Humánerő]]"),0),"")</f>
        <v/>
      </c>
      <c r="N125" s="69" t="str" cm="1">
        <f t="array" aca="1" ref="N125" ca="1">IFERROR(IF(AND(INDIRECT("Mérföldkövek[@Kezdés]")&lt;=N$3,N$3&lt;=INDIRECT("Mérföldkövek[@Befejezés]"),NETWORKDAYS(N$3,N$3,0)), INDIRECT("Mérföldkövek[@[Humánerő]]"),0),"")</f>
        <v/>
      </c>
      <c r="O125" s="69" t="str" cm="1">
        <f t="array" aca="1" ref="O125" ca="1">IFERROR(IF(AND(INDIRECT("Mérföldkövek[@Kezdés]")&lt;=O$3,O$3&lt;=INDIRECT("Mérföldkövek[@Befejezés]"),NETWORKDAYS(O$3,O$3,0)), INDIRECT("Mérföldkövek[@[Humánerő]]"),0),"")</f>
        <v/>
      </c>
      <c r="P125" s="69" t="str" cm="1">
        <f t="array" aca="1" ref="P125" ca="1">IFERROR(IF(AND(INDIRECT("Mérföldkövek[@Kezdés]")&lt;=P$3,P$3&lt;=INDIRECT("Mérföldkövek[@Befejezés]"),NETWORKDAYS(P$3,P$3,0)), INDIRECT("Mérföldkövek[@[Humánerő]]"),0),"")</f>
        <v/>
      </c>
      <c r="Q125" s="69" t="str" cm="1">
        <f t="array" aca="1" ref="Q125" ca="1">IFERROR(IF(AND(INDIRECT("Mérföldkövek[@Kezdés]")&lt;=Q$3,Q$3&lt;=INDIRECT("Mérföldkövek[@Befejezés]"),NETWORKDAYS(Q$3,Q$3,0)), INDIRECT("Mérföldkövek[@[Humánerő]]"),0),"")</f>
        <v/>
      </c>
      <c r="R125" s="69" t="str" cm="1">
        <f t="array" aca="1" ref="R125" ca="1">IFERROR(IF(AND(INDIRECT("Mérföldkövek[@Kezdés]")&lt;=R$3,R$3&lt;=INDIRECT("Mérföldkövek[@Befejezés]"),NETWORKDAYS(R$3,R$3,0)), INDIRECT("Mérföldkövek[@[Humánerő]]"),0),"")</f>
        <v/>
      </c>
      <c r="S125" s="69" t="str" cm="1">
        <f t="array" aca="1" ref="S125" ca="1">IFERROR(IF(AND(INDIRECT("Mérföldkövek[@Kezdés]")&lt;=S$3,S$3&lt;=INDIRECT("Mérföldkövek[@Befejezés]"),NETWORKDAYS(S$3,S$3,0)), INDIRECT("Mérföldkövek[@[Humánerő]]"),0),"")</f>
        <v/>
      </c>
      <c r="T125" s="69" t="str" cm="1">
        <f t="array" aca="1" ref="T125" ca="1">IFERROR(IF(AND(INDIRECT("Mérföldkövek[@Kezdés]")&lt;=T$3,T$3&lt;=INDIRECT("Mérföldkövek[@Befejezés]"),NETWORKDAYS(T$3,T$3,0)), INDIRECT("Mérföldkövek[@[Humánerő]]"),0),"")</f>
        <v/>
      </c>
      <c r="U125" s="69" t="str" cm="1">
        <f t="array" aca="1" ref="U125" ca="1">IFERROR(IF(AND(INDIRECT("Mérföldkövek[@Kezdés]")&lt;=U$3,U$3&lt;=INDIRECT("Mérföldkövek[@Befejezés]"),NETWORKDAYS(U$3,U$3,0)), INDIRECT("Mérföldkövek[@[Humánerő]]"),0),"")</f>
        <v/>
      </c>
      <c r="V125" s="69" t="str" cm="1">
        <f t="array" aca="1" ref="V125" ca="1">IFERROR(IF(AND(INDIRECT("Mérföldkövek[@Kezdés]")&lt;=V$3,V$3&lt;=INDIRECT("Mérföldkövek[@Befejezés]"),NETWORKDAYS(V$3,V$3,0)), INDIRECT("Mérföldkövek[@[Humánerő]]"),0),"")</f>
        <v/>
      </c>
      <c r="W125" s="69" t="str" cm="1">
        <f t="array" aca="1" ref="W125" ca="1">IFERROR(IF(AND(INDIRECT("Mérföldkövek[@Kezdés]")&lt;=W$3,W$3&lt;=INDIRECT("Mérföldkövek[@Befejezés]"),NETWORKDAYS(W$3,W$3,0)), INDIRECT("Mérföldkövek[@[Humánerő]]"),0),"")</f>
        <v/>
      </c>
      <c r="X125" s="69" t="str" cm="1">
        <f t="array" aca="1" ref="X125" ca="1">IFERROR(IF(AND(INDIRECT("Mérföldkövek[@Kezdés]")&lt;=X$3,X$3&lt;=INDIRECT("Mérföldkövek[@Befejezés]"),NETWORKDAYS(X$3,X$3,0)), INDIRECT("Mérföldkövek[@[Humánerő]]"),0),"")</f>
        <v/>
      </c>
      <c r="Y125" s="69" t="str" cm="1">
        <f t="array" aca="1" ref="Y125" ca="1">IFERROR(IF(AND(INDIRECT("Mérföldkövek[@Kezdés]")&lt;=Y$3,Y$3&lt;=INDIRECT("Mérföldkövek[@Befejezés]"),NETWORKDAYS(Y$3,Y$3,0)), INDIRECT("Mérföldkövek[@[Humánerő]]"),0),"")</f>
        <v/>
      </c>
      <c r="Z125" s="69" t="str" cm="1">
        <f t="array" aca="1" ref="Z125" ca="1">IFERROR(IF(AND(INDIRECT("Mérföldkövek[@Kezdés]")&lt;=Z$3,Z$3&lt;=INDIRECT("Mérföldkövek[@Befejezés]"),NETWORKDAYS(Z$3,Z$3,0)), INDIRECT("Mérföldkövek[@[Humánerő]]"),0),"")</f>
        <v/>
      </c>
      <c r="AA125" s="69" t="str" cm="1">
        <f t="array" aca="1" ref="AA125" ca="1">IFERROR(IF(AND(INDIRECT("Mérföldkövek[@Kezdés]")&lt;=AA$3,AA$3&lt;=INDIRECT("Mérföldkövek[@Befejezés]"),NETWORKDAYS(AA$3,AA$3,0)), INDIRECT("Mérföldkövek[@[Humánerő]]"),0),"")</f>
        <v/>
      </c>
      <c r="AB125" s="69" t="str" cm="1">
        <f t="array" aca="1" ref="AB125" ca="1">IFERROR(IF(AND(INDIRECT("Mérföldkövek[@Kezdés]")&lt;=AB$3,AB$3&lt;=INDIRECT("Mérföldkövek[@Befejezés]"),NETWORKDAYS(AB$3,AB$3,0)), INDIRECT("Mérföldkövek[@[Humánerő]]"),0),"")</f>
        <v/>
      </c>
      <c r="AC125" s="69" t="str" cm="1">
        <f t="array" aca="1" ref="AC125" ca="1">IFERROR(IF(AND(INDIRECT("Mérföldkövek[@Kezdés]")&lt;=AC$3,AC$3&lt;=INDIRECT("Mérföldkövek[@Befejezés]"),NETWORKDAYS(AC$3,AC$3,0)), INDIRECT("Mérföldkövek[@[Humánerő]]"),0),"")</f>
        <v/>
      </c>
      <c r="AD125" s="69" t="str" cm="1">
        <f t="array" aca="1" ref="AD125" ca="1">IFERROR(IF(AND(INDIRECT("Mérföldkövek[@Kezdés]")&lt;=AD$3,AD$3&lt;=INDIRECT("Mérföldkövek[@Befejezés]"),NETWORKDAYS(AD$3,AD$3,0)), INDIRECT("Mérföldkövek[@[Humánerő]]"),0),"")</f>
        <v/>
      </c>
      <c r="AE125" s="69" t="str" cm="1">
        <f t="array" aca="1" ref="AE125" ca="1">IFERROR(IF(AND(INDIRECT("Mérföldkövek[@Kezdés]")&lt;=AE$3,AE$3&lt;=INDIRECT("Mérföldkövek[@Befejezés]"),NETWORKDAYS(AE$3,AE$3,0)), INDIRECT("Mérföldkövek[@[Humánerő]]"),0),"")</f>
        <v/>
      </c>
      <c r="AF125" s="69" t="str" cm="1">
        <f t="array" aca="1" ref="AF125" ca="1">IFERROR(IF(AND(INDIRECT("Mérföldkövek[@Kezdés]")&lt;=AF$3,AF$3&lt;=INDIRECT("Mérföldkövek[@Befejezés]"),NETWORKDAYS(AF$3,AF$3,0)), INDIRECT("Mérföldkövek[@[Humánerő]]"),0),"")</f>
        <v/>
      </c>
      <c r="AG125" s="69" t="str" cm="1">
        <f t="array" aca="1" ref="AG125" ca="1">IFERROR(IF(AND(INDIRECT("Mérföldkövek[@Kezdés]")&lt;=AG$3,AG$3&lt;=INDIRECT("Mérföldkövek[@Befejezés]"),NETWORKDAYS(AG$3,AG$3,0)), INDIRECT("Mérföldkövek[@[Humánerő]]"),0),"")</f>
        <v/>
      </c>
      <c r="AH125" s="69" t="str" cm="1">
        <f t="array" aca="1" ref="AH125" ca="1">IFERROR(IF(AND(INDIRECT("Mérföldkövek[@Kezdés]")&lt;=AH$3,AH$3&lt;=INDIRECT("Mérföldkövek[@Befejezés]"),NETWORKDAYS(AH$3,AH$3,0)), INDIRECT("Mérföldkövek[@[Humánerő]]"),0),"")</f>
        <v/>
      </c>
      <c r="AI125" s="69" t="str" cm="1">
        <f t="array" aca="1" ref="AI125" ca="1">IFERROR(IF(AND(INDIRECT("Mérföldkövek[@Kezdés]")&lt;=AI$3,AI$3&lt;=INDIRECT("Mérföldkövek[@Befejezés]"),NETWORKDAYS(AI$3,AI$3,0)), INDIRECT("Mérföldkövek[@[Humánerő]]"),0),"")</f>
        <v/>
      </c>
      <c r="AJ125" s="69" t="str" cm="1">
        <f t="array" aca="1" ref="AJ125" ca="1">IFERROR(IF(AND(INDIRECT("Mérföldkövek[@Kezdés]")&lt;=AJ$3,AJ$3&lt;=INDIRECT("Mérföldkövek[@Befejezés]"),NETWORKDAYS(AJ$3,AJ$3,0)), INDIRECT("Mérföldkövek[@[Humánerő]]"),0),"")</f>
        <v/>
      </c>
      <c r="AK125" s="69" t="str" cm="1">
        <f t="array" aca="1" ref="AK125" ca="1">IFERROR(IF(AND(INDIRECT("Mérföldkövek[@Kezdés]")&lt;=AK$3,AK$3&lt;=INDIRECT("Mérföldkövek[@Befejezés]"),NETWORKDAYS(AK$3,AK$3,0)), INDIRECT("Mérföldkövek[@[Humánerő]]"),0),"")</f>
        <v/>
      </c>
      <c r="AL125" s="69" t="str" cm="1">
        <f t="array" aca="1" ref="AL125" ca="1">IFERROR(IF(AND(INDIRECT("Mérföldkövek[@Kezdés]")&lt;=AL$3,AL$3&lt;=INDIRECT("Mérföldkövek[@Befejezés]"),NETWORKDAYS(AL$3,AL$3,0)), INDIRECT("Mérföldkövek[@[Humánerő]]"),0),"")</f>
        <v/>
      </c>
      <c r="AM125" s="69" t="str" cm="1">
        <f t="array" aca="1" ref="AM125" ca="1">IFERROR(IF(AND(INDIRECT("Mérföldkövek[@Kezdés]")&lt;=AM$3,AM$3&lt;=INDIRECT("Mérföldkövek[@Befejezés]"),NETWORKDAYS(AM$3,AM$3,0)), INDIRECT("Mérföldkövek[@[Humánerő]]"),0),"")</f>
        <v/>
      </c>
      <c r="AN125" s="69" t="str" cm="1">
        <f t="array" aca="1" ref="AN125" ca="1">IFERROR(IF(AND(INDIRECT("Mérföldkövek[@Kezdés]")&lt;=AN$3,AN$3&lt;=INDIRECT("Mérföldkövek[@Befejezés]"),NETWORKDAYS(AN$3,AN$3,0)), INDIRECT("Mérföldkövek[@[Humánerő]]"),0),"")</f>
        <v/>
      </c>
      <c r="AO125" s="69" t="str" cm="1">
        <f t="array" aca="1" ref="AO125" ca="1">IFERROR(IF(AND(INDIRECT("Mérföldkövek[@Kezdés]")&lt;=AO$3,AO$3&lt;=INDIRECT("Mérföldkövek[@Befejezés]"),NETWORKDAYS(AO$3,AO$3,0)), INDIRECT("Mérföldkövek[@[Humánerő]]"),0),"")</f>
        <v/>
      </c>
      <c r="AP125" s="69" t="str" cm="1">
        <f t="array" aca="1" ref="AP125" ca="1">IFERROR(IF(AND(INDIRECT("Mérföldkövek[@Kezdés]")&lt;=AP$3,AP$3&lt;=INDIRECT("Mérföldkövek[@Befejezés]"),NETWORKDAYS(AP$3,AP$3,0)), INDIRECT("Mérföldkövek[@[Humánerő]]"),0),"")</f>
        <v/>
      </c>
      <c r="AQ125" s="69" t="str" cm="1">
        <f t="array" aca="1" ref="AQ125" ca="1">IFERROR(IF(AND(INDIRECT("Mérföldkövek[@Kezdés]")&lt;=AQ$3,AQ$3&lt;=INDIRECT("Mérföldkövek[@Befejezés]"),NETWORKDAYS(AQ$3,AQ$3,0)), INDIRECT("Mérföldkövek[@[Humánerő]]"),0),"")</f>
        <v/>
      </c>
      <c r="AR125" s="69" t="str" cm="1">
        <f t="array" aca="1" ref="AR125" ca="1">IFERROR(IF(AND(INDIRECT("Mérföldkövek[@Kezdés]")&lt;=AR$3,AR$3&lt;=INDIRECT("Mérföldkövek[@Befejezés]"),NETWORKDAYS(AR$3,AR$3,0)), INDIRECT("Mérföldkövek[@[Humánerő]]"),0),"")</f>
        <v/>
      </c>
      <c r="AS125" s="69" t="str" cm="1">
        <f t="array" aca="1" ref="AS125" ca="1">IFERROR(IF(AND(INDIRECT("Mérföldkövek[@Kezdés]")&lt;=AS$3,AS$3&lt;=INDIRECT("Mérföldkövek[@Befejezés]"),NETWORKDAYS(AS$3,AS$3,0)), INDIRECT("Mérföldkövek[@[Humánerő]]"),0),"")</f>
        <v/>
      </c>
      <c r="AT125" s="69" t="str" cm="1">
        <f t="array" aca="1" ref="AT125" ca="1">IFERROR(IF(AND(INDIRECT("Mérföldkövek[@Kezdés]")&lt;=AT$3,AT$3&lt;=INDIRECT("Mérföldkövek[@Befejezés]"),NETWORKDAYS(AT$3,AT$3,0)), INDIRECT("Mérföldkövek[@[Humánerő]]"),0),"")</f>
        <v/>
      </c>
      <c r="AU125" s="69" t="str" cm="1">
        <f t="array" aca="1" ref="AU125" ca="1">IFERROR(IF(AND(INDIRECT("Mérföldkövek[@Kezdés]")&lt;=AU$3,AU$3&lt;=INDIRECT("Mérföldkövek[@Befejezés]"),NETWORKDAYS(AU$3,AU$3,0)), INDIRECT("Mérföldkövek[@[Humánerő]]"),0),"")</f>
        <v/>
      </c>
      <c r="AV125" s="69" t="str" cm="1">
        <f t="array" aca="1" ref="AV125" ca="1">IFERROR(IF(AND(INDIRECT("Mérföldkövek[@Kezdés]")&lt;=AV$3,AV$3&lt;=INDIRECT("Mérföldkövek[@Befejezés]"),NETWORKDAYS(AV$3,AV$3,0)), INDIRECT("Mérföldkövek[@[Humánerő]]"),0),"")</f>
        <v/>
      </c>
      <c r="AW125" s="69" t="str" cm="1">
        <f t="array" aca="1" ref="AW125" ca="1">IFERROR(IF(AND(INDIRECT("Mérföldkövek[@Kezdés]")&lt;=AW$3,AW$3&lt;=INDIRECT("Mérföldkövek[@Befejezés]"),NETWORKDAYS(AW$3,AW$3,0)), INDIRECT("Mérföldkövek[@[Humánerő]]"),0),"")</f>
        <v/>
      </c>
      <c r="AX125" s="69" t="str" cm="1">
        <f t="array" aca="1" ref="AX125" ca="1">IFERROR(IF(AND(INDIRECT("Mérföldkövek[@Kezdés]")&lt;=AX$3,AX$3&lt;=INDIRECT("Mérföldkövek[@Befejezés]"),NETWORKDAYS(AX$3,AX$3,0)), INDIRECT("Mérföldkövek[@[Humánerő]]"),0),"")</f>
        <v/>
      </c>
      <c r="AY125" s="69" t="str" cm="1">
        <f t="array" aca="1" ref="AY125" ca="1">IFERROR(IF(AND(INDIRECT("Mérföldkövek[@Kezdés]")&lt;=AY$3,AY$3&lt;=INDIRECT("Mérföldkövek[@Befejezés]"),NETWORKDAYS(AY$3,AY$3,0)), INDIRECT("Mérföldkövek[@[Humánerő]]"),0),"")</f>
        <v/>
      </c>
      <c r="AZ125" s="69" t="str" cm="1">
        <f t="array" aca="1" ref="AZ125" ca="1">IFERROR(IF(AND(INDIRECT("Mérföldkövek[@Kezdés]")&lt;=AZ$3,AZ$3&lt;=INDIRECT("Mérföldkövek[@Befejezés]"),NETWORKDAYS(AZ$3,AZ$3,0)), INDIRECT("Mérföldkövek[@[Humánerő]]"),0),"")</f>
        <v/>
      </c>
      <c r="BA125" s="69" t="str" cm="1">
        <f t="array" aca="1" ref="BA125" ca="1">IFERROR(IF(AND(INDIRECT("Mérföldkövek[@Kezdés]")&lt;=BA$3,BA$3&lt;=INDIRECT("Mérföldkövek[@Befejezés]"),NETWORKDAYS(BA$3,BA$3,0)), INDIRECT("Mérföldkövek[@[Humánerő]]"),0),"")</f>
        <v/>
      </c>
    </row>
    <row r="126" spans="1:53" x14ac:dyDescent="0.3">
      <c r="A126" s="78"/>
      <c r="G126" s="70"/>
      <c r="H126" s="70"/>
      <c r="I126" s="70"/>
      <c r="J126" s="70"/>
      <c r="K126" s="70"/>
      <c r="L126" s="69" t="str" cm="1">
        <f t="array" aca="1" ref="L126" ca="1">IFERROR(IF(AND(INDIRECT("Mérföldkövek[@Kezdés]")&lt;=L$3,L$3&lt;=INDIRECT("Mérföldkövek[@Befejezés]"),NETWORKDAYS(L$3,L$3,0)), INDIRECT("Mérföldkövek[@[Humánerő]]"),0),"")</f>
        <v/>
      </c>
      <c r="M126" s="69" t="str" cm="1">
        <f t="array" aca="1" ref="M126" ca="1">IFERROR(IF(AND(INDIRECT("Mérföldkövek[@Kezdés]")&lt;=M$3,M$3&lt;=INDIRECT("Mérföldkövek[@Befejezés]"),NETWORKDAYS(M$3,M$3,0)), INDIRECT("Mérföldkövek[@[Humánerő]]"),0),"")</f>
        <v/>
      </c>
      <c r="N126" s="69" t="str" cm="1">
        <f t="array" aca="1" ref="N126" ca="1">IFERROR(IF(AND(INDIRECT("Mérföldkövek[@Kezdés]")&lt;=N$3,N$3&lt;=INDIRECT("Mérföldkövek[@Befejezés]"),NETWORKDAYS(N$3,N$3,0)), INDIRECT("Mérföldkövek[@[Humánerő]]"),0),"")</f>
        <v/>
      </c>
      <c r="O126" s="69" t="str" cm="1">
        <f t="array" aca="1" ref="O126" ca="1">IFERROR(IF(AND(INDIRECT("Mérföldkövek[@Kezdés]")&lt;=O$3,O$3&lt;=INDIRECT("Mérföldkövek[@Befejezés]"),NETWORKDAYS(O$3,O$3,0)), INDIRECT("Mérföldkövek[@[Humánerő]]"),0),"")</f>
        <v/>
      </c>
      <c r="P126" s="69" t="str" cm="1">
        <f t="array" aca="1" ref="P126" ca="1">IFERROR(IF(AND(INDIRECT("Mérföldkövek[@Kezdés]")&lt;=P$3,P$3&lt;=INDIRECT("Mérföldkövek[@Befejezés]"),NETWORKDAYS(P$3,P$3,0)), INDIRECT("Mérföldkövek[@[Humánerő]]"),0),"")</f>
        <v/>
      </c>
      <c r="Q126" s="69" t="str" cm="1">
        <f t="array" aca="1" ref="Q126" ca="1">IFERROR(IF(AND(INDIRECT("Mérföldkövek[@Kezdés]")&lt;=Q$3,Q$3&lt;=INDIRECT("Mérföldkövek[@Befejezés]"),NETWORKDAYS(Q$3,Q$3,0)), INDIRECT("Mérföldkövek[@[Humánerő]]"),0),"")</f>
        <v/>
      </c>
      <c r="R126" s="69" t="str" cm="1">
        <f t="array" aca="1" ref="R126" ca="1">IFERROR(IF(AND(INDIRECT("Mérföldkövek[@Kezdés]")&lt;=R$3,R$3&lt;=INDIRECT("Mérföldkövek[@Befejezés]"),NETWORKDAYS(R$3,R$3,0)), INDIRECT("Mérföldkövek[@[Humánerő]]"),0),"")</f>
        <v/>
      </c>
      <c r="S126" s="69" t="str" cm="1">
        <f t="array" aca="1" ref="S126" ca="1">IFERROR(IF(AND(INDIRECT("Mérföldkövek[@Kezdés]")&lt;=S$3,S$3&lt;=INDIRECT("Mérföldkövek[@Befejezés]"),NETWORKDAYS(S$3,S$3,0)), INDIRECT("Mérföldkövek[@[Humánerő]]"),0),"")</f>
        <v/>
      </c>
      <c r="T126" s="69" t="str" cm="1">
        <f t="array" aca="1" ref="T126" ca="1">IFERROR(IF(AND(INDIRECT("Mérföldkövek[@Kezdés]")&lt;=T$3,T$3&lt;=INDIRECT("Mérföldkövek[@Befejezés]"),NETWORKDAYS(T$3,T$3,0)), INDIRECT("Mérföldkövek[@[Humánerő]]"),0),"")</f>
        <v/>
      </c>
      <c r="U126" s="69" t="str" cm="1">
        <f t="array" aca="1" ref="U126" ca="1">IFERROR(IF(AND(INDIRECT("Mérföldkövek[@Kezdés]")&lt;=U$3,U$3&lt;=INDIRECT("Mérföldkövek[@Befejezés]"),NETWORKDAYS(U$3,U$3,0)), INDIRECT("Mérföldkövek[@[Humánerő]]"),0),"")</f>
        <v/>
      </c>
      <c r="V126" s="69" t="str" cm="1">
        <f t="array" aca="1" ref="V126" ca="1">IFERROR(IF(AND(INDIRECT("Mérföldkövek[@Kezdés]")&lt;=V$3,V$3&lt;=INDIRECT("Mérföldkövek[@Befejezés]"),NETWORKDAYS(V$3,V$3,0)), INDIRECT("Mérföldkövek[@[Humánerő]]"),0),"")</f>
        <v/>
      </c>
      <c r="W126" s="69" t="str" cm="1">
        <f t="array" aca="1" ref="W126" ca="1">IFERROR(IF(AND(INDIRECT("Mérföldkövek[@Kezdés]")&lt;=W$3,W$3&lt;=INDIRECT("Mérföldkövek[@Befejezés]"),NETWORKDAYS(W$3,W$3,0)), INDIRECT("Mérföldkövek[@[Humánerő]]"),0),"")</f>
        <v/>
      </c>
      <c r="X126" s="69" t="str" cm="1">
        <f t="array" aca="1" ref="X126" ca="1">IFERROR(IF(AND(INDIRECT("Mérföldkövek[@Kezdés]")&lt;=X$3,X$3&lt;=INDIRECT("Mérföldkövek[@Befejezés]"),NETWORKDAYS(X$3,X$3,0)), INDIRECT("Mérföldkövek[@[Humánerő]]"),0),"")</f>
        <v/>
      </c>
      <c r="Y126" s="69" t="str" cm="1">
        <f t="array" aca="1" ref="Y126" ca="1">IFERROR(IF(AND(INDIRECT("Mérföldkövek[@Kezdés]")&lt;=Y$3,Y$3&lt;=INDIRECT("Mérföldkövek[@Befejezés]"),NETWORKDAYS(Y$3,Y$3,0)), INDIRECT("Mérföldkövek[@[Humánerő]]"),0),"")</f>
        <v/>
      </c>
      <c r="Z126" s="69" t="str" cm="1">
        <f t="array" aca="1" ref="Z126" ca="1">IFERROR(IF(AND(INDIRECT("Mérföldkövek[@Kezdés]")&lt;=Z$3,Z$3&lt;=INDIRECT("Mérföldkövek[@Befejezés]"),NETWORKDAYS(Z$3,Z$3,0)), INDIRECT("Mérföldkövek[@[Humánerő]]"),0),"")</f>
        <v/>
      </c>
      <c r="AA126" s="69" t="str" cm="1">
        <f t="array" aca="1" ref="AA126" ca="1">IFERROR(IF(AND(INDIRECT("Mérföldkövek[@Kezdés]")&lt;=AA$3,AA$3&lt;=INDIRECT("Mérföldkövek[@Befejezés]"),NETWORKDAYS(AA$3,AA$3,0)), INDIRECT("Mérföldkövek[@[Humánerő]]"),0),"")</f>
        <v/>
      </c>
      <c r="AB126" s="69" t="str" cm="1">
        <f t="array" aca="1" ref="AB126" ca="1">IFERROR(IF(AND(INDIRECT("Mérföldkövek[@Kezdés]")&lt;=AB$3,AB$3&lt;=INDIRECT("Mérföldkövek[@Befejezés]"),NETWORKDAYS(AB$3,AB$3,0)), INDIRECT("Mérföldkövek[@[Humánerő]]"),0),"")</f>
        <v/>
      </c>
      <c r="AC126" s="69" t="str" cm="1">
        <f t="array" aca="1" ref="AC126" ca="1">IFERROR(IF(AND(INDIRECT("Mérföldkövek[@Kezdés]")&lt;=AC$3,AC$3&lt;=INDIRECT("Mérföldkövek[@Befejezés]"),NETWORKDAYS(AC$3,AC$3,0)), INDIRECT("Mérföldkövek[@[Humánerő]]"),0),"")</f>
        <v/>
      </c>
      <c r="AD126" s="69" t="str" cm="1">
        <f t="array" aca="1" ref="AD126" ca="1">IFERROR(IF(AND(INDIRECT("Mérföldkövek[@Kezdés]")&lt;=AD$3,AD$3&lt;=INDIRECT("Mérföldkövek[@Befejezés]"),NETWORKDAYS(AD$3,AD$3,0)), INDIRECT("Mérföldkövek[@[Humánerő]]"),0),"")</f>
        <v/>
      </c>
      <c r="AE126" s="69" t="str" cm="1">
        <f t="array" aca="1" ref="AE126" ca="1">IFERROR(IF(AND(INDIRECT("Mérföldkövek[@Kezdés]")&lt;=AE$3,AE$3&lt;=INDIRECT("Mérföldkövek[@Befejezés]"),NETWORKDAYS(AE$3,AE$3,0)), INDIRECT("Mérföldkövek[@[Humánerő]]"),0),"")</f>
        <v/>
      </c>
      <c r="AF126" s="69" t="str" cm="1">
        <f t="array" aca="1" ref="AF126" ca="1">IFERROR(IF(AND(INDIRECT("Mérföldkövek[@Kezdés]")&lt;=AF$3,AF$3&lt;=INDIRECT("Mérföldkövek[@Befejezés]"),NETWORKDAYS(AF$3,AF$3,0)), INDIRECT("Mérföldkövek[@[Humánerő]]"),0),"")</f>
        <v/>
      </c>
      <c r="AG126" s="69" t="str" cm="1">
        <f t="array" aca="1" ref="AG126" ca="1">IFERROR(IF(AND(INDIRECT("Mérföldkövek[@Kezdés]")&lt;=AG$3,AG$3&lt;=INDIRECT("Mérföldkövek[@Befejezés]"),NETWORKDAYS(AG$3,AG$3,0)), INDIRECT("Mérföldkövek[@[Humánerő]]"),0),"")</f>
        <v/>
      </c>
      <c r="AH126" s="69" t="str" cm="1">
        <f t="array" aca="1" ref="AH126" ca="1">IFERROR(IF(AND(INDIRECT("Mérföldkövek[@Kezdés]")&lt;=AH$3,AH$3&lt;=INDIRECT("Mérföldkövek[@Befejezés]"),NETWORKDAYS(AH$3,AH$3,0)), INDIRECT("Mérföldkövek[@[Humánerő]]"),0),"")</f>
        <v/>
      </c>
      <c r="AI126" s="69" t="str" cm="1">
        <f t="array" aca="1" ref="AI126" ca="1">IFERROR(IF(AND(INDIRECT("Mérföldkövek[@Kezdés]")&lt;=AI$3,AI$3&lt;=INDIRECT("Mérföldkövek[@Befejezés]"),NETWORKDAYS(AI$3,AI$3,0)), INDIRECT("Mérföldkövek[@[Humánerő]]"),0),"")</f>
        <v/>
      </c>
      <c r="AJ126" s="69" t="str" cm="1">
        <f t="array" aca="1" ref="AJ126" ca="1">IFERROR(IF(AND(INDIRECT("Mérföldkövek[@Kezdés]")&lt;=AJ$3,AJ$3&lt;=INDIRECT("Mérföldkövek[@Befejezés]"),NETWORKDAYS(AJ$3,AJ$3,0)), INDIRECT("Mérföldkövek[@[Humánerő]]"),0),"")</f>
        <v/>
      </c>
      <c r="AK126" s="69" t="str" cm="1">
        <f t="array" aca="1" ref="AK126" ca="1">IFERROR(IF(AND(INDIRECT("Mérföldkövek[@Kezdés]")&lt;=AK$3,AK$3&lt;=INDIRECT("Mérföldkövek[@Befejezés]"),NETWORKDAYS(AK$3,AK$3,0)), INDIRECT("Mérföldkövek[@[Humánerő]]"),0),"")</f>
        <v/>
      </c>
      <c r="AL126" s="69" t="str" cm="1">
        <f t="array" aca="1" ref="AL126" ca="1">IFERROR(IF(AND(INDIRECT("Mérföldkövek[@Kezdés]")&lt;=AL$3,AL$3&lt;=INDIRECT("Mérföldkövek[@Befejezés]"),NETWORKDAYS(AL$3,AL$3,0)), INDIRECT("Mérföldkövek[@[Humánerő]]"),0),"")</f>
        <v/>
      </c>
      <c r="AM126" s="69" t="str" cm="1">
        <f t="array" aca="1" ref="AM126" ca="1">IFERROR(IF(AND(INDIRECT("Mérföldkövek[@Kezdés]")&lt;=AM$3,AM$3&lt;=INDIRECT("Mérföldkövek[@Befejezés]"),NETWORKDAYS(AM$3,AM$3,0)), INDIRECT("Mérföldkövek[@[Humánerő]]"),0),"")</f>
        <v/>
      </c>
      <c r="AN126" s="69" t="str" cm="1">
        <f t="array" aca="1" ref="AN126" ca="1">IFERROR(IF(AND(INDIRECT("Mérföldkövek[@Kezdés]")&lt;=AN$3,AN$3&lt;=INDIRECT("Mérföldkövek[@Befejezés]"),NETWORKDAYS(AN$3,AN$3,0)), INDIRECT("Mérföldkövek[@[Humánerő]]"),0),"")</f>
        <v/>
      </c>
      <c r="AO126" s="69" t="str" cm="1">
        <f t="array" aca="1" ref="AO126" ca="1">IFERROR(IF(AND(INDIRECT("Mérföldkövek[@Kezdés]")&lt;=AO$3,AO$3&lt;=INDIRECT("Mérföldkövek[@Befejezés]"),NETWORKDAYS(AO$3,AO$3,0)), INDIRECT("Mérföldkövek[@[Humánerő]]"),0),"")</f>
        <v/>
      </c>
      <c r="AP126" s="69" t="str" cm="1">
        <f t="array" aca="1" ref="AP126" ca="1">IFERROR(IF(AND(INDIRECT("Mérföldkövek[@Kezdés]")&lt;=AP$3,AP$3&lt;=INDIRECT("Mérföldkövek[@Befejezés]"),NETWORKDAYS(AP$3,AP$3,0)), INDIRECT("Mérföldkövek[@[Humánerő]]"),0),"")</f>
        <v/>
      </c>
      <c r="AQ126" s="69" t="str" cm="1">
        <f t="array" aca="1" ref="AQ126" ca="1">IFERROR(IF(AND(INDIRECT("Mérföldkövek[@Kezdés]")&lt;=AQ$3,AQ$3&lt;=INDIRECT("Mérföldkövek[@Befejezés]"),NETWORKDAYS(AQ$3,AQ$3,0)), INDIRECT("Mérföldkövek[@[Humánerő]]"),0),"")</f>
        <v/>
      </c>
      <c r="AR126" s="69" t="str" cm="1">
        <f t="array" aca="1" ref="AR126" ca="1">IFERROR(IF(AND(INDIRECT("Mérföldkövek[@Kezdés]")&lt;=AR$3,AR$3&lt;=INDIRECT("Mérföldkövek[@Befejezés]"),NETWORKDAYS(AR$3,AR$3,0)), INDIRECT("Mérföldkövek[@[Humánerő]]"),0),"")</f>
        <v/>
      </c>
      <c r="AS126" s="69" t="str" cm="1">
        <f t="array" aca="1" ref="AS126" ca="1">IFERROR(IF(AND(INDIRECT("Mérföldkövek[@Kezdés]")&lt;=AS$3,AS$3&lt;=INDIRECT("Mérföldkövek[@Befejezés]"),NETWORKDAYS(AS$3,AS$3,0)), INDIRECT("Mérföldkövek[@[Humánerő]]"),0),"")</f>
        <v/>
      </c>
      <c r="AT126" s="69" t="str" cm="1">
        <f t="array" aca="1" ref="AT126" ca="1">IFERROR(IF(AND(INDIRECT("Mérföldkövek[@Kezdés]")&lt;=AT$3,AT$3&lt;=INDIRECT("Mérföldkövek[@Befejezés]"),NETWORKDAYS(AT$3,AT$3,0)), INDIRECT("Mérföldkövek[@[Humánerő]]"),0),"")</f>
        <v/>
      </c>
      <c r="AU126" s="69" t="str" cm="1">
        <f t="array" aca="1" ref="AU126" ca="1">IFERROR(IF(AND(INDIRECT("Mérföldkövek[@Kezdés]")&lt;=AU$3,AU$3&lt;=INDIRECT("Mérföldkövek[@Befejezés]"),NETWORKDAYS(AU$3,AU$3,0)), INDIRECT("Mérföldkövek[@[Humánerő]]"),0),"")</f>
        <v/>
      </c>
      <c r="AV126" s="69" t="str" cm="1">
        <f t="array" aca="1" ref="AV126" ca="1">IFERROR(IF(AND(INDIRECT("Mérföldkövek[@Kezdés]")&lt;=AV$3,AV$3&lt;=INDIRECT("Mérföldkövek[@Befejezés]"),NETWORKDAYS(AV$3,AV$3,0)), INDIRECT("Mérföldkövek[@[Humánerő]]"),0),"")</f>
        <v/>
      </c>
      <c r="AW126" s="69" t="str" cm="1">
        <f t="array" aca="1" ref="AW126" ca="1">IFERROR(IF(AND(INDIRECT("Mérföldkövek[@Kezdés]")&lt;=AW$3,AW$3&lt;=INDIRECT("Mérföldkövek[@Befejezés]"),NETWORKDAYS(AW$3,AW$3,0)), INDIRECT("Mérföldkövek[@[Humánerő]]"),0),"")</f>
        <v/>
      </c>
      <c r="AX126" s="69" t="str" cm="1">
        <f t="array" aca="1" ref="AX126" ca="1">IFERROR(IF(AND(INDIRECT("Mérföldkövek[@Kezdés]")&lt;=AX$3,AX$3&lt;=INDIRECT("Mérföldkövek[@Befejezés]"),NETWORKDAYS(AX$3,AX$3,0)), INDIRECT("Mérföldkövek[@[Humánerő]]"),0),"")</f>
        <v/>
      </c>
      <c r="AY126" s="69" t="str" cm="1">
        <f t="array" aca="1" ref="AY126" ca="1">IFERROR(IF(AND(INDIRECT("Mérföldkövek[@Kezdés]")&lt;=AY$3,AY$3&lt;=INDIRECT("Mérföldkövek[@Befejezés]"),NETWORKDAYS(AY$3,AY$3,0)), INDIRECT("Mérföldkövek[@[Humánerő]]"),0),"")</f>
        <v/>
      </c>
      <c r="AZ126" s="69" t="str" cm="1">
        <f t="array" aca="1" ref="AZ126" ca="1">IFERROR(IF(AND(INDIRECT("Mérföldkövek[@Kezdés]")&lt;=AZ$3,AZ$3&lt;=INDIRECT("Mérföldkövek[@Befejezés]"),NETWORKDAYS(AZ$3,AZ$3,0)), INDIRECT("Mérföldkövek[@[Humánerő]]"),0),"")</f>
        <v/>
      </c>
      <c r="BA126" s="69" t="str" cm="1">
        <f t="array" aca="1" ref="BA126" ca="1">IFERROR(IF(AND(INDIRECT("Mérföldkövek[@Kezdés]")&lt;=BA$3,BA$3&lt;=INDIRECT("Mérföldkövek[@Befejezés]"),NETWORKDAYS(BA$3,BA$3,0)), INDIRECT("Mérföldkövek[@[Humánerő]]"),0),"")</f>
        <v/>
      </c>
    </row>
    <row r="127" spans="1:53" x14ac:dyDescent="0.3">
      <c r="A127" s="78"/>
      <c r="G127" s="70"/>
      <c r="H127" s="70"/>
      <c r="I127" s="70"/>
      <c r="J127" s="70"/>
      <c r="K127" s="70"/>
      <c r="L127" s="69" t="str" cm="1">
        <f t="array" aca="1" ref="L127" ca="1">IFERROR(IF(AND(INDIRECT("Mérföldkövek[@Kezdés]")&lt;=L$3,L$3&lt;=INDIRECT("Mérföldkövek[@Befejezés]"),NETWORKDAYS(L$3,L$3,0)), INDIRECT("Mérföldkövek[@[Humánerő]]"),0),"")</f>
        <v/>
      </c>
      <c r="M127" s="69" t="str" cm="1">
        <f t="array" aca="1" ref="M127" ca="1">IFERROR(IF(AND(INDIRECT("Mérföldkövek[@Kezdés]")&lt;=M$3,M$3&lt;=INDIRECT("Mérföldkövek[@Befejezés]"),NETWORKDAYS(M$3,M$3,0)), INDIRECT("Mérföldkövek[@[Humánerő]]"),0),"")</f>
        <v/>
      </c>
      <c r="N127" s="69" t="str" cm="1">
        <f t="array" aca="1" ref="N127" ca="1">IFERROR(IF(AND(INDIRECT("Mérföldkövek[@Kezdés]")&lt;=N$3,N$3&lt;=INDIRECT("Mérföldkövek[@Befejezés]"),NETWORKDAYS(N$3,N$3,0)), INDIRECT("Mérföldkövek[@[Humánerő]]"),0),"")</f>
        <v/>
      </c>
      <c r="O127" s="69" t="str" cm="1">
        <f t="array" aca="1" ref="O127" ca="1">IFERROR(IF(AND(INDIRECT("Mérföldkövek[@Kezdés]")&lt;=O$3,O$3&lt;=INDIRECT("Mérföldkövek[@Befejezés]"),NETWORKDAYS(O$3,O$3,0)), INDIRECT("Mérföldkövek[@[Humánerő]]"),0),"")</f>
        <v/>
      </c>
      <c r="P127" s="69" t="str" cm="1">
        <f t="array" aca="1" ref="P127" ca="1">IFERROR(IF(AND(INDIRECT("Mérföldkövek[@Kezdés]")&lt;=P$3,P$3&lt;=INDIRECT("Mérföldkövek[@Befejezés]"),NETWORKDAYS(P$3,P$3,0)), INDIRECT("Mérföldkövek[@[Humánerő]]"),0),"")</f>
        <v/>
      </c>
      <c r="Q127" s="69" t="str" cm="1">
        <f t="array" aca="1" ref="Q127" ca="1">IFERROR(IF(AND(INDIRECT("Mérföldkövek[@Kezdés]")&lt;=Q$3,Q$3&lt;=INDIRECT("Mérföldkövek[@Befejezés]"),NETWORKDAYS(Q$3,Q$3,0)), INDIRECT("Mérföldkövek[@[Humánerő]]"),0),"")</f>
        <v/>
      </c>
      <c r="R127" s="69" t="str" cm="1">
        <f t="array" aca="1" ref="R127" ca="1">IFERROR(IF(AND(INDIRECT("Mérföldkövek[@Kezdés]")&lt;=R$3,R$3&lt;=INDIRECT("Mérföldkövek[@Befejezés]"),NETWORKDAYS(R$3,R$3,0)), INDIRECT("Mérföldkövek[@[Humánerő]]"),0),"")</f>
        <v/>
      </c>
      <c r="S127" s="69" t="str" cm="1">
        <f t="array" aca="1" ref="S127" ca="1">IFERROR(IF(AND(INDIRECT("Mérföldkövek[@Kezdés]")&lt;=S$3,S$3&lt;=INDIRECT("Mérföldkövek[@Befejezés]"),NETWORKDAYS(S$3,S$3,0)), INDIRECT("Mérföldkövek[@[Humánerő]]"),0),"")</f>
        <v/>
      </c>
      <c r="T127" s="69" t="str" cm="1">
        <f t="array" aca="1" ref="T127" ca="1">IFERROR(IF(AND(INDIRECT("Mérföldkövek[@Kezdés]")&lt;=T$3,T$3&lt;=INDIRECT("Mérföldkövek[@Befejezés]"),NETWORKDAYS(T$3,T$3,0)), INDIRECT("Mérföldkövek[@[Humánerő]]"),0),"")</f>
        <v/>
      </c>
      <c r="U127" s="69" t="str" cm="1">
        <f t="array" aca="1" ref="U127" ca="1">IFERROR(IF(AND(INDIRECT("Mérföldkövek[@Kezdés]")&lt;=U$3,U$3&lt;=INDIRECT("Mérföldkövek[@Befejezés]"),NETWORKDAYS(U$3,U$3,0)), INDIRECT("Mérföldkövek[@[Humánerő]]"),0),"")</f>
        <v/>
      </c>
      <c r="V127" s="69" t="str" cm="1">
        <f t="array" aca="1" ref="V127" ca="1">IFERROR(IF(AND(INDIRECT("Mérföldkövek[@Kezdés]")&lt;=V$3,V$3&lt;=INDIRECT("Mérföldkövek[@Befejezés]"),NETWORKDAYS(V$3,V$3,0)), INDIRECT("Mérföldkövek[@[Humánerő]]"),0),"")</f>
        <v/>
      </c>
      <c r="W127" s="69" t="str" cm="1">
        <f t="array" aca="1" ref="W127" ca="1">IFERROR(IF(AND(INDIRECT("Mérföldkövek[@Kezdés]")&lt;=W$3,W$3&lt;=INDIRECT("Mérföldkövek[@Befejezés]"),NETWORKDAYS(W$3,W$3,0)), INDIRECT("Mérföldkövek[@[Humánerő]]"),0),"")</f>
        <v/>
      </c>
      <c r="X127" s="69" t="str" cm="1">
        <f t="array" aca="1" ref="X127" ca="1">IFERROR(IF(AND(INDIRECT("Mérföldkövek[@Kezdés]")&lt;=X$3,X$3&lt;=INDIRECT("Mérföldkövek[@Befejezés]"),NETWORKDAYS(X$3,X$3,0)), INDIRECT("Mérföldkövek[@[Humánerő]]"),0),"")</f>
        <v/>
      </c>
      <c r="Y127" s="69" t="str" cm="1">
        <f t="array" aca="1" ref="Y127" ca="1">IFERROR(IF(AND(INDIRECT("Mérföldkövek[@Kezdés]")&lt;=Y$3,Y$3&lt;=INDIRECT("Mérföldkövek[@Befejezés]"),NETWORKDAYS(Y$3,Y$3,0)), INDIRECT("Mérföldkövek[@[Humánerő]]"),0),"")</f>
        <v/>
      </c>
      <c r="Z127" s="69" t="str" cm="1">
        <f t="array" aca="1" ref="Z127" ca="1">IFERROR(IF(AND(INDIRECT("Mérföldkövek[@Kezdés]")&lt;=Z$3,Z$3&lt;=INDIRECT("Mérföldkövek[@Befejezés]"),NETWORKDAYS(Z$3,Z$3,0)), INDIRECT("Mérföldkövek[@[Humánerő]]"),0),"")</f>
        <v/>
      </c>
      <c r="AA127" s="69" t="str" cm="1">
        <f t="array" aca="1" ref="AA127" ca="1">IFERROR(IF(AND(INDIRECT("Mérföldkövek[@Kezdés]")&lt;=AA$3,AA$3&lt;=INDIRECT("Mérföldkövek[@Befejezés]"),NETWORKDAYS(AA$3,AA$3,0)), INDIRECT("Mérföldkövek[@[Humánerő]]"),0),"")</f>
        <v/>
      </c>
      <c r="AB127" s="69" t="str" cm="1">
        <f t="array" aca="1" ref="AB127" ca="1">IFERROR(IF(AND(INDIRECT("Mérföldkövek[@Kezdés]")&lt;=AB$3,AB$3&lt;=INDIRECT("Mérföldkövek[@Befejezés]"),NETWORKDAYS(AB$3,AB$3,0)), INDIRECT("Mérföldkövek[@[Humánerő]]"),0),"")</f>
        <v/>
      </c>
      <c r="AC127" s="69" t="str" cm="1">
        <f t="array" aca="1" ref="AC127" ca="1">IFERROR(IF(AND(INDIRECT("Mérföldkövek[@Kezdés]")&lt;=AC$3,AC$3&lt;=INDIRECT("Mérföldkövek[@Befejezés]"),NETWORKDAYS(AC$3,AC$3,0)), INDIRECT("Mérföldkövek[@[Humánerő]]"),0),"")</f>
        <v/>
      </c>
      <c r="AD127" s="69" t="str" cm="1">
        <f t="array" aca="1" ref="AD127" ca="1">IFERROR(IF(AND(INDIRECT("Mérföldkövek[@Kezdés]")&lt;=AD$3,AD$3&lt;=INDIRECT("Mérföldkövek[@Befejezés]"),NETWORKDAYS(AD$3,AD$3,0)), INDIRECT("Mérföldkövek[@[Humánerő]]"),0),"")</f>
        <v/>
      </c>
      <c r="AE127" s="69" t="str" cm="1">
        <f t="array" aca="1" ref="AE127" ca="1">IFERROR(IF(AND(INDIRECT("Mérföldkövek[@Kezdés]")&lt;=AE$3,AE$3&lt;=INDIRECT("Mérföldkövek[@Befejezés]"),NETWORKDAYS(AE$3,AE$3,0)), INDIRECT("Mérföldkövek[@[Humánerő]]"),0),"")</f>
        <v/>
      </c>
      <c r="AF127" s="69" t="str" cm="1">
        <f t="array" aca="1" ref="AF127" ca="1">IFERROR(IF(AND(INDIRECT("Mérföldkövek[@Kezdés]")&lt;=AF$3,AF$3&lt;=INDIRECT("Mérföldkövek[@Befejezés]"),NETWORKDAYS(AF$3,AF$3,0)), INDIRECT("Mérföldkövek[@[Humánerő]]"),0),"")</f>
        <v/>
      </c>
      <c r="AG127" s="69" t="str" cm="1">
        <f t="array" aca="1" ref="AG127" ca="1">IFERROR(IF(AND(INDIRECT("Mérföldkövek[@Kezdés]")&lt;=AG$3,AG$3&lt;=INDIRECT("Mérföldkövek[@Befejezés]"),NETWORKDAYS(AG$3,AG$3,0)), INDIRECT("Mérföldkövek[@[Humánerő]]"),0),"")</f>
        <v/>
      </c>
      <c r="AH127" s="69" t="str" cm="1">
        <f t="array" aca="1" ref="AH127" ca="1">IFERROR(IF(AND(INDIRECT("Mérföldkövek[@Kezdés]")&lt;=AH$3,AH$3&lt;=INDIRECT("Mérföldkövek[@Befejezés]"),NETWORKDAYS(AH$3,AH$3,0)), INDIRECT("Mérföldkövek[@[Humánerő]]"),0),"")</f>
        <v/>
      </c>
      <c r="AI127" s="69" t="str" cm="1">
        <f t="array" aca="1" ref="AI127" ca="1">IFERROR(IF(AND(INDIRECT("Mérföldkövek[@Kezdés]")&lt;=AI$3,AI$3&lt;=INDIRECT("Mérföldkövek[@Befejezés]"),NETWORKDAYS(AI$3,AI$3,0)), INDIRECT("Mérföldkövek[@[Humánerő]]"),0),"")</f>
        <v/>
      </c>
      <c r="AJ127" s="69" t="str" cm="1">
        <f t="array" aca="1" ref="AJ127" ca="1">IFERROR(IF(AND(INDIRECT("Mérföldkövek[@Kezdés]")&lt;=AJ$3,AJ$3&lt;=INDIRECT("Mérföldkövek[@Befejezés]"),NETWORKDAYS(AJ$3,AJ$3,0)), INDIRECT("Mérföldkövek[@[Humánerő]]"),0),"")</f>
        <v/>
      </c>
      <c r="AK127" s="69" t="str" cm="1">
        <f t="array" aca="1" ref="AK127" ca="1">IFERROR(IF(AND(INDIRECT("Mérföldkövek[@Kezdés]")&lt;=AK$3,AK$3&lt;=INDIRECT("Mérföldkövek[@Befejezés]"),NETWORKDAYS(AK$3,AK$3,0)), INDIRECT("Mérföldkövek[@[Humánerő]]"),0),"")</f>
        <v/>
      </c>
      <c r="AL127" s="69" t="str" cm="1">
        <f t="array" aca="1" ref="AL127" ca="1">IFERROR(IF(AND(INDIRECT("Mérföldkövek[@Kezdés]")&lt;=AL$3,AL$3&lt;=INDIRECT("Mérföldkövek[@Befejezés]"),NETWORKDAYS(AL$3,AL$3,0)), INDIRECT("Mérföldkövek[@[Humánerő]]"),0),"")</f>
        <v/>
      </c>
      <c r="AM127" s="69" t="str" cm="1">
        <f t="array" aca="1" ref="AM127" ca="1">IFERROR(IF(AND(INDIRECT("Mérföldkövek[@Kezdés]")&lt;=AM$3,AM$3&lt;=INDIRECT("Mérföldkövek[@Befejezés]"),NETWORKDAYS(AM$3,AM$3,0)), INDIRECT("Mérföldkövek[@[Humánerő]]"),0),"")</f>
        <v/>
      </c>
      <c r="AN127" s="69" t="str" cm="1">
        <f t="array" aca="1" ref="AN127" ca="1">IFERROR(IF(AND(INDIRECT("Mérföldkövek[@Kezdés]")&lt;=AN$3,AN$3&lt;=INDIRECT("Mérföldkövek[@Befejezés]"),NETWORKDAYS(AN$3,AN$3,0)), INDIRECT("Mérföldkövek[@[Humánerő]]"),0),"")</f>
        <v/>
      </c>
      <c r="AO127" s="69" t="str" cm="1">
        <f t="array" aca="1" ref="AO127" ca="1">IFERROR(IF(AND(INDIRECT("Mérföldkövek[@Kezdés]")&lt;=AO$3,AO$3&lt;=INDIRECT("Mérföldkövek[@Befejezés]"),NETWORKDAYS(AO$3,AO$3,0)), INDIRECT("Mérföldkövek[@[Humánerő]]"),0),"")</f>
        <v/>
      </c>
      <c r="AP127" s="69" t="str" cm="1">
        <f t="array" aca="1" ref="AP127" ca="1">IFERROR(IF(AND(INDIRECT("Mérföldkövek[@Kezdés]")&lt;=AP$3,AP$3&lt;=INDIRECT("Mérföldkövek[@Befejezés]"),NETWORKDAYS(AP$3,AP$3,0)), INDIRECT("Mérföldkövek[@[Humánerő]]"),0),"")</f>
        <v/>
      </c>
      <c r="AQ127" s="69" t="str" cm="1">
        <f t="array" aca="1" ref="AQ127" ca="1">IFERROR(IF(AND(INDIRECT("Mérföldkövek[@Kezdés]")&lt;=AQ$3,AQ$3&lt;=INDIRECT("Mérföldkövek[@Befejezés]"),NETWORKDAYS(AQ$3,AQ$3,0)), INDIRECT("Mérföldkövek[@[Humánerő]]"),0),"")</f>
        <v/>
      </c>
      <c r="AR127" s="69" t="str" cm="1">
        <f t="array" aca="1" ref="AR127" ca="1">IFERROR(IF(AND(INDIRECT("Mérföldkövek[@Kezdés]")&lt;=AR$3,AR$3&lt;=INDIRECT("Mérföldkövek[@Befejezés]"),NETWORKDAYS(AR$3,AR$3,0)), INDIRECT("Mérföldkövek[@[Humánerő]]"),0),"")</f>
        <v/>
      </c>
      <c r="AS127" s="69" t="str" cm="1">
        <f t="array" aca="1" ref="AS127" ca="1">IFERROR(IF(AND(INDIRECT("Mérföldkövek[@Kezdés]")&lt;=AS$3,AS$3&lt;=INDIRECT("Mérföldkövek[@Befejezés]"),NETWORKDAYS(AS$3,AS$3,0)), INDIRECT("Mérföldkövek[@[Humánerő]]"),0),"")</f>
        <v/>
      </c>
      <c r="AT127" s="69" t="str" cm="1">
        <f t="array" aca="1" ref="AT127" ca="1">IFERROR(IF(AND(INDIRECT("Mérföldkövek[@Kezdés]")&lt;=AT$3,AT$3&lt;=INDIRECT("Mérföldkövek[@Befejezés]"),NETWORKDAYS(AT$3,AT$3,0)), INDIRECT("Mérföldkövek[@[Humánerő]]"),0),"")</f>
        <v/>
      </c>
      <c r="AU127" s="69" t="str" cm="1">
        <f t="array" aca="1" ref="AU127" ca="1">IFERROR(IF(AND(INDIRECT("Mérföldkövek[@Kezdés]")&lt;=AU$3,AU$3&lt;=INDIRECT("Mérföldkövek[@Befejezés]"),NETWORKDAYS(AU$3,AU$3,0)), INDIRECT("Mérföldkövek[@[Humánerő]]"),0),"")</f>
        <v/>
      </c>
      <c r="AV127" s="69" t="str" cm="1">
        <f t="array" aca="1" ref="AV127" ca="1">IFERROR(IF(AND(INDIRECT("Mérföldkövek[@Kezdés]")&lt;=AV$3,AV$3&lt;=INDIRECT("Mérföldkövek[@Befejezés]"),NETWORKDAYS(AV$3,AV$3,0)), INDIRECT("Mérföldkövek[@[Humánerő]]"),0),"")</f>
        <v/>
      </c>
      <c r="AW127" s="69" t="str" cm="1">
        <f t="array" aca="1" ref="AW127" ca="1">IFERROR(IF(AND(INDIRECT("Mérföldkövek[@Kezdés]")&lt;=AW$3,AW$3&lt;=INDIRECT("Mérföldkövek[@Befejezés]"),NETWORKDAYS(AW$3,AW$3,0)), INDIRECT("Mérföldkövek[@[Humánerő]]"),0),"")</f>
        <v/>
      </c>
      <c r="AX127" s="69" t="str" cm="1">
        <f t="array" aca="1" ref="AX127" ca="1">IFERROR(IF(AND(INDIRECT("Mérföldkövek[@Kezdés]")&lt;=AX$3,AX$3&lt;=INDIRECT("Mérföldkövek[@Befejezés]"),NETWORKDAYS(AX$3,AX$3,0)), INDIRECT("Mérföldkövek[@[Humánerő]]"),0),"")</f>
        <v/>
      </c>
      <c r="AY127" s="69" t="str" cm="1">
        <f t="array" aca="1" ref="AY127" ca="1">IFERROR(IF(AND(INDIRECT("Mérföldkövek[@Kezdés]")&lt;=AY$3,AY$3&lt;=INDIRECT("Mérföldkövek[@Befejezés]"),NETWORKDAYS(AY$3,AY$3,0)), INDIRECT("Mérföldkövek[@[Humánerő]]"),0),"")</f>
        <v/>
      </c>
      <c r="AZ127" s="69" t="str" cm="1">
        <f t="array" aca="1" ref="AZ127" ca="1">IFERROR(IF(AND(INDIRECT("Mérföldkövek[@Kezdés]")&lt;=AZ$3,AZ$3&lt;=INDIRECT("Mérföldkövek[@Befejezés]"),NETWORKDAYS(AZ$3,AZ$3,0)), INDIRECT("Mérföldkövek[@[Humánerő]]"),0),"")</f>
        <v/>
      </c>
      <c r="BA127" s="69" t="str" cm="1">
        <f t="array" aca="1" ref="BA127" ca="1">IFERROR(IF(AND(INDIRECT("Mérföldkövek[@Kezdés]")&lt;=BA$3,BA$3&lt;=INDIRECT("Mérföldkövek[@Befejezés]"),NETWORKDAYS(BA$3,BA$3,0)), INDIRECT("Mérföldkövek[@[Humánerő]]"),0),"")</f>
        <v/>
      </c>
    </row>
    <row r="128" spans="1:53" x14ac:dyDescent="0.3">
      <c r="A128" s="78"/>
      <c r="L128" s="69" t="str" cm="1">
        <f t="array" aca="1" ref="L128" ca="1">IFERROR(IF(AND(INDIRECT("Mérföldkövek[@Kezdés]")&lt;=L$3,L$3&lt;=INDIRECT("Mérföldkövek[@Befejezés]"),NETWORKDAYS(L$3,L$3,0)), INDIRECT("Mérföldkövek[@[Humánerő]]"),0),"")</f>
        <v/>
      </c>
      <c r="M128" s="69" t="str" cm="1">
        <f t="array" aca="1" ref="M128" ca="1">IFERROR(IF(AND(INDIRECT("Mérföldkövek[@Kezdés]")&lt;=M$3,M$3&lt;=INDIRECT("Mérföldkövek[@Befejezés]"),NETWORKDAYS(M$3,M$3,0)), INDIRECT("Mérföldkövek[@[Humánerő]]"),0),"")</f>
        <v/>
      </c>
      <c r="N128" s="69" t="str" cm="1">
        <f t="array" aca="1" ref="N128" ca="1">IFERROR(IF(AND(INDIRECT("Mérföldkövek[@Kezdés]")&lt;=N$3,N$3&lt;=INDIRECT("Mérföldkövek[@Befejezés]"),NETWORKDAYS(N$3,N$3,0)), INDIRECT("Mérföldkövek[@[Humánerő]]"),0),"")</f>
        <v/>
      </c>
      <c r="O128" s="69" t="str" cm="1">
        <f t="array" aca="1" ref="O128" ca="1">IFERROR(IF(AND(INDIRECT("Mérföldkövek[@Kezdés]")&lt;=O$3,O$3&lt;=INDIRECT("Mérföldkövek[@Befejezés]"),NETWORKDAYS(O$3,O$3,0)), INDIRECT("Mérföldkövek[@[Humánerő]]"),0),"")</f>
        <v/>
      </c>
      <c r="P128" s="69" t="str" cm="1">
        <f t="array" aca="1" ref="P128" ca="1">IFERROR(IF(AND(INDIRECT("Mérföldkövek[@Kezdés]")&lt;=P$3,P$3&lt;=INDIRECT("Mérföldkövek[@Befejezés]"),NETWORKDAYS(P$3,P$3,0)), INDIRECT("Mérföldkövek[@[Humánerő]]"),0),"")</f>
        <v/>
      </c>
      <c r="Q128" s="69" t="str" cm="1">
        <f t="array" aca="1" ref="Q128" ca="1">IFERROR(IF(AND(INDIRECT("Mérföldkövek[@Kezdés]")&lt;=Q$3,Q$3&lt;=INDIRECT("Mérföldkövek[@Befejezés]"),NETWORKDAYS(Q$3,Q$3,0)), INDIRECT("Mérföldkövek[@[Humánerő]]"),0),"")</f>
        <v/>
      </c>
      <c r="R128" s="69" t="str" cm="1">
        <f t="array" aca="1" ref="R128" ca="1">IFERROR(IF(AND(INDIRECT("Mérföldkövek[@Kezdés]")&lt;=R$3,R$3&lt;=INDIRECT("Mérföldkövek[@Befejezés]"),NETWORKDAYS(R$3,R$3,0)), INDIRECT("Mérföldkövek[@[Humánerő]]"),0),"")</f>
        <v/>
      </c>
      <c r="S128" s="69" t="str" cm="1">
        <f t="array" aca="1" ref="S128" ca="1">IFERROR(IF(AND(INDIRECT("Mérföldkövek[@Kezdés]")&lt;=S$3,S$3&lt;=INDIRECT("Mérföldkövek[@Befejezés]"),NETWORKDAYS(S$3,S$3,0)), INDIRECT("Mérföldkövek[@[Humánerő]]"),0),"")</f>
        <v/>
      </c>
      <c r="T128" s="69" t="str" cm="1">
        <f t="array" aca="1" ref="T128" ca="1">IFERROR(IF(AND(INDIRECT("Mérföldkövek[@Kezdés]")&lt;=T$3,T$3&lt;=INDIRECT("Mérföldkövek[@Befejezés]"),NETWORKDAYS(T$3,T$3,0)), INDIRECT("Mérföldkövek[@[Humánerő]]"),0),"")</f>
        <v/>
      </c>
      <c r="U128" s="69" t="str" cm="1">
        <f t="array" aca="1" ref="U128" ca="1">IFERROR(IF(AND(INDIRECT("Mérföldkövek[@Kezdés]")&lt;=U$3,U$3&lt;=INDIRECT("Mérföldkövek[@Befejezés]"),NETWORKDAYS(U$3,U$3,0)), INDIRECT("Mérföldkövek[@[Humánerő]]"),0),"")</f>
        <v/>
      </c>
      <c r="V128" s="69" t="str" cm="1">
        <f t="array" aca="1" ref="V128" ca="1">IFERROR(IF(AND(INDIRECT("Mérföldkövek[@Kezdés]")&lt;=V$3,V$3&lt;=INDIRECT("Mérföldkövek[@Befejezés]"),NETWORKDAYS(V$3,V$3,0)), INDIRECT("Mérföldkövek[@[Humánerő]]"),0),"")</f>
        <v/>
      </c>
      <c r="W128" s="69" t="str" cm="1">
        <f t="array" aca="1" ref="W128" ca="1">IFERROR(IF(AND(INDIRECT("Mérföldkövek[@Kezdés]")&lt;=W$3,W$3&lt;=INDIRECT("Mérföldkövek[@Befejezés]"),NETWORKDAYS(W$3,W$3,0)), INDIRECT("Mérföldkövek[@[Humánerő]]"),0),"")</f>
        <v/>
      </c>
      <c r="X128" s="69" t="str" cm="1">
        <f t="array" aca="1" ref="X128" ca="1">IFERROR(IF(AND(INDIRECT("Mérföldkövek[@Kezdés]")&lt;=X$3,X$3&lt;=INDIRECT("Mérföldkövek[@Befejezés]"),NETWORKDAYS(X$3,X$3,0)), INDIRECT("Mérföldkövek[@[Humánerő]]"),0),"")</f>
        <v/>
      </c>
      <c r="Y128" s="69" t="str" cm="1">
        <f t="array" aca="1" ref="Y128" ca="1">IFERROR(IF(AND(INDIRECT("Mérföldkövek[@Kezdés]")&lt;=Y$3,Y$3&lt;=INDIRECT("Mérföldkövek[@Befejezés]"),NETWORKDAYS(Y$3,Y$3,0)), INDIRECT("Mérföldkövek[@[Humánerő]]"),0),"")</f>
        <v/>
      </c>
      <c r="Z128" s="69" t="str" cm="1">
        <f t="array" aca="1" ref="Z128" ca="1">IFERROR(IF(AND(INDIRECT("Mérföldkövek[@Kezdés]")&lt;=Z$3,Z$3&lt;=INDIRECT("Mérföldkövek[@Befejezés]"),NETWORKDAYS(Z$3,Z$3,0)), INDIRECT("Mérföldkövek[@[Humánerő]]"),0),"")</f>
        <v/>
      </c>
      <c r="AA128" s="69" t="str" cm="1">
        <f t="array" aca="1" ref="AA128" ca="1">IFERROR(IF(AND(INDIRECT("Mérföldkövek[@Kezdés]")&lt;=AA$3,AA$3&lt;=INDIRECT("Mérföldkövek[@Befejezés]"),NETWORKDAYS(AA$3,AA$3,0)), INDIRECT("Mérföldkövek[@[Humánerő]]"),0),"")</f>
        <v/>
      </c>
      <c r="AB128" s="69" t="str" cm="1">
        <f t="array" aca="1" ref="AB128" ca="1">IFERROR(IF(AND(INDIRECT("Mérföldkövek[@Kezdés]")&lt;=AB$3,AB$3&lt;=INDIRECT("Mérföldkövek[@Befejezés]"),NETWORKDAYS(AB$3,AB$3,0)), INDIRECT("Mérföldkövek[@[Humánerő]]"),0),"")</f>
        <v/>
      </c>
      <c r="AC128" s="69" t="str" cm="1">
        <f t="array" aca="1" ref="AC128" ca="1">IFERROR(IF(AND(INDIRECT("Mérföldkövek[@Kezdés]")&lt;=AC$3,AC$3&lt;=INDIRECT("Mérföldkövek[@Befejezés]"),NETWORKDAYS(AC$3,AC$3,0)), INDIRECT("Mérföldkövek[@[Humánerő]]"),0),"")</f>
        <v/>
      </c>
      <c r="AD128" s="69" t="str" cm="1">
        <f t="array" aca="1" ref="AD128" ca="1">IFERROR(IF(AND(INDIRECT("Mérföldkövek[@Kezdés]")&lt;=AD$3,AD$3&lt;=INDIRECT("Mérföldkövek[@Befejezés]"),NETWORKDAYS(AD$3,AD$3,0)), INDIRECT("Mérföldkövek[@[Humánerő]]"),0),"")</f>
        <v/>
      </c>
      <c r="AE128" s="69" t="str" cm="1">
        <f t="array" aca="1" ref="AE128" ca="1">IFERROR(IF(AND(INDIRECT("Mérföldkövek[@Kezdés]")&lt;=AE$3,AE$3&lt;=INDIRECT("Mérföldkövek[@Befejezés]"),NETWORKDAYS(AE$3,AE$3,0)), INDIRECT("Mérföldkövek[@[Humánerő]]"),0),"")</f>
        <v/>
      </c>
      <c r="AF128" s="69" t="str" cm="1">
        <f t="array" aca="1" ref="AF128" ca="1">IFERROR(IF(AND(INDIRECT("Mérföldkövek[@Kezdés]")&lt;=AF$3,AF$3&lt;=INDIRECT("Mérföldkövek[@Befejezés]"),NETWORKDAYS(AF$3,AF$3,0)), INDIRECT("Mérföldkövek[@[Humánerő]]"),0),"")</f>
        <v/>
      </c>
      <c r="AG128" s="69" t="str" cm="1">
        <f t="array" aca="1" ref="AG128" ca="1">IFERROR(IF(AND(INDIRECT("Mérföldkövek[@Kezdés]")&lt;=AG$3,AG$3&lt;=INDIRECT("Mérföldkövek[@Befejezés]"),NETWORKDAYS(AG$3,AG$3,0)), INDIRECT("Mérföldkövek[@[Humánerő]]"),0),"")</f>
        <v/>
      </c>
      <c r="AH128" s="69" t="str" cm="1">
        <f t="array" aca="1" ref="AH128" ca="1">IFERROR(IF(AND(INDIRECT("Mérföldkövek[@Kezdés]")&lt;=AH$3,AH$3&lt;=INDIRECT("Mérföldkövek[@Befejezés]"),NETWORKDAYS(AH$3,AH$3,0)), INDIRECT("Mérföldkövek[@[Humánerő]]"),0),"")</f>
        <v/>
      </c>
      <c r="AI128" s="69" t="str" cm="1">
        <f t="array" aca="1" ref="AI128" ca="1">IFERROR(IF(AND(INDIRECT("Mérföldkövek[@Kezdés]")&lt;=AI$3,AI$3&lt;=INDIRECT("Mérföldkövek[@Befejezés]"),NETWORKDAYS(AI$3,AI$3,0)), INDIRECT("Mérföldkövek[@[Humánerő]]"),0),"")</f>
        <v/>
      </c>
      <c r="AJ128" s="69" t="str" cm="1">
        <f t="array" aca="1" ref="AJ128" ca="1">IFERROR(IF(AND(INDIRECT("Mérföldkövek[@Kezdés]")&lt;=AJ$3,AJ$3&lt;=INDIRECT("Mérföldkövek[@Befejezés]"),NETWORKDAYS(AJ$3,AJ$3,0)), INDIRECT("Mérföldkövek[@[Humánerő]]"),0),"")</f>
        <v/>
      </c>
      <c r="AK128" s="69" t="str" cm="1">
        <f t="array" aca="1" ref="AK128" ca="1">IFERROR(IF(AND(INDIRECT("Mérföldkövek[@Kezdés]")&lt;=AK$3,AK$3&lt;=INDIRECT("Mérföldkövek[@Befejezés]"),NETWORKDAYS(AK$3,AK$3,0)), INDIRECT("Mérföldkövek[@[Humánerő]]"),0),"")</f>
        <v/>
      </c>
      <c r="AL128" s="69" t="str" cm="1">
        <f t="array" aca="1" ref="AL128" ca="1">IFERROR(IF(AND(INDIRECT("Mérföldkövek[@Kezdés]")&lt;=AL$3,AL$3&lt;=INDIRECT("Mérföldkövek[@Befejezés]"),NETWORKDAYS(AL$3,AL$3,0)), INDIRECT("Mérföldkövek[@[Humánerő]]"),0),"")</f>
        <v/>
      </c>
      <c r="AM128" s="69" t="str" cm="1">
        <f t="array" aca="1" ref="AM128" ca="1">IFERROR(IF(AND(INDIRECT("Mérföldkövek[@Kezdés]")&lt;=AM$3,AM$3&lt;=INDIRECT("Mérföldkövek[@Befejezés]"),NETWORKDAYS(AM$3,AM$3,0)), INDIRECT("Mérföldkövek[@[Humánerő]]"),0),"")</f>
        <v/>
      </c>
      <c r="AN128" s="69" t="str" cm="1">
        <f t="array" aca="1" ref="AN128" ca="1">IFERROR(IF(AND(INDIRECT("Mérföldkövek[@Kezdés]")&lt;=AN$3,AN$3&lt;=INDIRECT("Mérföldkövek[@Befejezés]"),NETWORKDAYS(AN$3,AN$3,0)), INDIRECT("Mérföldkövek[@[Humánerő]]"),0),"")</f>
        <v/>
      </c>
      <c r="AO128" s="69" t="str" cm="1">
        <f t="array" aca="1" ref="AO128" ca="1">IFERROR(IF(AND(INDIRECT("Mérföldkövek[@Kezdés]")&lt;=AO$3,AO$3&lt;=INDIRECT("Mérföldkövek[@Befejezés]"),NETWORKDAYS(AO$3,AO$3,0)), INDIRECT("Mérföldkövek[@[Humánerő]]"),0),"")</f>
        <v/>
      </c>
      <c r="AP128" s="69" t="str" cm="1">
        <f t="array" aca="1" ref="AP128" ca="1">IFERROR(IF(AND(INDIRECT("Mérföldkövek[@Kezdés]")&lt;=AP$3,AP$3&lt;=INDIRECT("Mérföldkövek[@Befejezés]"),NETWORKDAYS(AP$3,AP$3,0)), INDIRECT("Mérföldkövek[@[Humánerő]]"),0),"")</f>
        <v/>
      </c>
      <c r="AQ128" s="69" t="str" cm="1">
        <f t="array" aca="1" ref="AQ128" ca="1">IFERROR(IF(AND(INDIRECT("Mérföldkövek[@Kezdés]")&lt;=AQ$3,AQ$3&lt;=INDIRECT("Mérföldkövek[@Befejezés]"),NETWORKDAYS(AQ$3,AQ$3,0)), INDIRECT("Mérföldkövek[@[Humánerő]]"),0),"")</f>
        <v/>
      </c>
      <c r="AR128" s="69" t="str" cm="1">
        <f t="array" aca="1" ref="AR128" ca="1">IFERROR(IF(AND(INDIRECT("Mérföldkövek[@Kezdés]")&lt;=AR$3,AR$3&lt;=INDIRECT("Mérföldkövek[@Befejezés]"),NETWORKDAYS(AR$3,AR$3,0)), INDIRECT("Mérföldkövek[@[Humánerő]]"),0),"")</f>
        <v/>
      </c>
      <c r="AS128" s="69" t="str" cm="1">
        <f t="array" aca="1" ref="AS128" ca="1">IFERROR(IF(AND(INDIRECT("Mérföldkövek[@Kezdés]")&lt;=AS$3,AS$3&lt;=INDIRECT("Mérföldkövek[@Befejezés]"),NETWORKDAYS(AS$3,AS$3,0)), INDIRECT("Mérföldkövek[@[Humánerő]]"),0),"")</f>
        <v/>
      </c>
      <c r="AT128" s="69" t="str" cm="1">
        <f t="array" aca="1" ref="AT128" ca="1">IFERROR(IF(AND(INDIRECT("Mérföldkövek[@Kezdés]")&lt;=AT$3,AT$3&lt;=INDIRECT("Mérföldkövek[@Befejezés]"),NETWORKDAYS(AT$3,AT$3,0)), INDIRECT("Mérföldkövek[@[Humánerő]]"),0),"")</f>
        <v/>
      </c>
      <c r="AU128" s="69" t="str" cm="1">
        <f t="array" aca="1" ref="AU128" ca="1">IFERROR(IF(AND(INDIRECT("Mérföldkövek[@Kezdés]")&lt;=AU$3,AU$3&lt;=INDIRECT("Mérföldkövek[@Befejezés]"),NETWORKDAYS(AU$3,AU$3,0)), INDIRECT("Mérföldkövek[@[Humánerő]]"),0),"")</f>
        <v/>
      </c>
      <c r="AV128" s="69" t="str" cm="1">
        <f t="array" aca="1" ref="AV128" ca="1">IFERROR(IF(AND(INDIRECT("Mérföldkövek[@Kezdés]")&lt;=AV$3,AV$3&lt;=INDIRECT("Mérföldkövek[@Befejezés]"),NETWORKDAYS(AV$3,AV$3,0)), INDIRECT("Mérföldkövek[@[Humánerő]]"),0),"")</f>
        <v/>
      </c>
      <c r="AW128" s="69" t="str" cm="1">
        <f t="array" aca="1" ref="AW128" ca="1">IFERROR(IF(AND(INDIRECT("Mérföldkövek[@Kezdés]")&lt;=AW$3,AW$3&lt;=INDIRECT("Mérföldkövek[@Befejezés]"),NETWORKDAYS(AW$3,AW$3,0)), INDIRECT("Mérföldkövek[@[Humánerő]]"),0),"")</f>
        <v/>
      </c>
      <c r="AX128" s="69" t="str" cm="1">
        <f t="array" aca="1" ref="AX128" ca="1">IFERROR(IF(AND(INDIRECT("Mérföldkövek[@Kezdés]")&lt;=AX$3,AX$3&lt;=INDIRECT("Mérföldkövek[@Befejezés]"),NETWORKDAYS(AX$3,AX$3,0)), INDIRECT("Mérföldkövek[@[Humánerő]]"),0),"")</f>
        <v/>
      </c>
      <c r="AY128" s="69" t="str" cm="1">
        <f t="array" aca="1" ref="AY128" ca="1">IFERROR(IF(AND(INDIRECT("Mérföldkövek[@Kezdés]")&lt;=AY$3,AY$3&lt;=INDIRECT("Mérföldkövek[@Befejezés]"),NETWORKDAYS(AY$3,AY$3,0)), INDIRECT("Mérföldkövek[@[Humánerő]]"),0),"")</f>
        <v/>
      </c>
      <c r="AZ128" s="69" t="str" cm="1">
        <f t="array" aca="1" ref="AZ128" ca="1">IFERROR(IF(AND(INDIRECT("Mérföldkövek[@Kezdés]")&lt;=AZ$3,AZ$3&lt;=INDIRECT("Mérföldkövek[@Befejezés]"),NETWORKDAYS(AZ$3,AZ$3,0)), INDIRECT("Mérföldkövek[@[Humánerő]]"),0),"")</f>
        <v/>
      </c>
      <c r="BA128" s="69" t="str" cm="1">
        <f t="array" aca="1" ref="BA128" ca="1">IFERROR(IF(AND(INDIRECT("Mérföldkövek[@Kezdés]")&lt;=BA$3,BA$3&lt;=INDIRECT("Mérföldkövek[@Befejezés]"),NETWORKDAYS(BA$3,BA$3,0)), INDIRECT("Mérföldkövek[@[Humánerő]]"),0),"")</f>
        <v/>
      </c>
    </row>
    <row r="129" spans="1:53" x14ac:dyDescent="0.3">
      <c r="A129" s="78"/>
      <c r="L129" s="69" t="str" cm="1">
        <f t="array" aca="1" ref="L129" ca="1">IFERROR(IF(AND(INDIRECT("Mérföldkövek[@Kezdés]")&lt;=L$3,L$3&lt;=INDIRECT("Mérföldkövek[@Befejezés]"),NETWORKDAYS(L$3,L$3,0)), INDIRECT("Mérföldkövek[@[Humánerő]]"),0),"")</f>
        <v/>
      </c>
      <c r="M129" s="69" t="str" cm="1">
        <f t="array" aca="1" ref="M129" ca="1">IFERROR(IF(AND(INDIRECT("Mérföldkövek[@Kezdés]")&lt;=M$3,M$3&lt;=INDIRECT("Mérföldkövek[@Befejezés]"),NETWORKDAYS(M$3,M$3,0)), INDIRECT("Mérföldkövek[@[Humánerő]]"),0),"")</f>
        <v/>
      </c>
      <c r="N129" s="69" t="str" cm="1">
        <f t="array" aca="1" ref="N129" ca="1">IFERROR(IF(AND(INDIRECT("Mérföldkövek[@Kezdés]")&lt;=N$3,N$3&lt;=INDIRECT("Mérföldkövek[@Befejezés]"),NETWORKDAYS(N$3,N$3,0)), INDIRECT("Mérföldkövek[@[Humánerő]]"),0),"")</f>
        <v/>
      </c>
      <c r="O129" s="69" t="str" cm="1">
        <f t="array" aca="1" ref="O129" ca="1">IFERROR(IF(AND(INDIRECT("Mérföldkövek[@Kezdés]")&lt;=O$3,O$3&lt;=INDIRECT("Mérföldkövek[@Befejezés]"),NETWORKDAYS(O$3,O$3,0)), INDIRECT("Mérföldkövek[@[Humánerő]]"),0),"")</f>
        <v/>
      </c>
      <c r="P129" s="69" t="str" cm="1">
        <f t="array" aca="1" ref="P129" ca="1">IFERROR(IF(AND(INDIRECT("Mérföldkövek[@Kezdés]")&lt;=P$3,P$3&lt;=INDIRECT("Mérföldkövek[@Befejezés]"),NETWORKDAYS(P$3,P$3,0)), INDIRECT("Mérföldkövek[@[Humánerő]]"),0),"")</f>
        <v/>
      </c>
      <c r="Q129" s="69" t="str" cm="1">
        <f t="array" aca="1" ref="Q129" ca="1">IFERROR(IF(AND(INDIRECT("Mérföldkövek[@Kezdés]")&lt;=Q$3,Q$3&lt;=INDIRECT("Mérföldkövek[@Befejezés]"),NETWORKDAYS(Q$3,Q$3,0)), INDIRECT("Mérföldkövek[@[Humánerő]]"),0),"")</f>
        <v/>
      </c>
      <c r="R129" s="69" t="str" cm="1">
        <f t="array" aca="1" ref="R129" ca="1">IFERROR(IF(AND(INDIRECT("Mérföldkövek[@Kezdés]")&lt;=R$3,R$3&lt;=INDIRECT("Mérföldkövek[@Befejezés]"),NETWORKDAYS(R$3,R$3,0)), INDIRECT("Mérföldkövek[@[Humánerő]]"),0),"")</f>
        <v/>
      </c>
      <c r="S129" s="69" t="str" cm="1">
        <f t="array" aca="1" ref="S129" ca="1">IFERROR(IF(AND(INDIRECT("Mérföldkövek[@Kezdés]")&lt;=S$3,S$3&lt;=INDIRECT("Mérföldkövek[@Befejezés]"),NETWORKDAYS(S$3,S$3,0)), INDIRECT("Mérföldkövek[@[Humánerő]]"),0),"")</f>
        <v/>
      </c>
      <c r="T129" s="69" t="str" cm="1">
        <f t="array" aca="1" ref="T129" ca="1">IFERROR(IF(AND(INDIRECT("Mérföldkövek[@Kezdés]")&lt;=T$3,T$3&lt;=INDIRECT("Mérföldkövek[@Befejezés]"),NETWORKDAYS(T$3,T$3,0)), INDIRECT("Mérföldkövek[@[Humánerő]]"),0),"")</f>
        <v/>
      </c>
      <c r="U129" s="69" t="str" cm="1">
        <f t="array" aca="1" ref="U129" ca="1">IFERROR(IF(AND(INDIRECT("Mérföldkövek[@Kezdés]")&lt;=U$3,U$3&lt;=INDIRECT("Mérföldkövek[@Befejezés]"),NETWORKDAYS(U$3,U$3,0)), INDIRECT("Mérföldkövek[@[Humánerő]]"),0),"")</f>
        <v/>
      </c>
      <c r="V129" s="69" t="str" cm="1">
        <f t="array" aca="1" ref="V129" ca="1">IFERROR(IF(AND(INDIRECT("Mérföldkövek[@Kezdés]")&lt;=V$3,V$3&lt;=INDIRECT("Mérföldkövek[@Befejezés]"),NETWORKDAYS(V$3,V$3,0)), INDIRECT("Mérföldkövek[@[Humánerő]]"),0),"")</f>
        <v/>
      </c>
      <c r="W129" s="69" t="str" cm="1">
        <f t="array" aca="1" ref="W129" ca="1">IFERROR(IF(AND(INDIRECT("Mérföldkövek[@Kezdés]")&lt;=W$3,W$3&lt;=INDIRECT("Mérföldkövek[@Befejezés]"),NETWORKDAYS(W$3,W$3,0)), INDIRECT("Mérföldkövek[@[Humánerő]]"),0),"")</f>
        <v/>
      </c>
      <c r="X129" s="69" t="str" cm="1">
        <f t="array" aca="1" ref="X129" ca="1">IFERROR(IF(AND(INDIRECT("Mérföldkövek[@Kezdés]")&lt;=X$3,X$3&lt;=INDIRECT("Mérföldkövek[@Befejezés]"),NETWORKDAYS(X$3,X$3,0)), INDIRECT("Mérföldkövek[@[Humánerő]]"),0),"")</f>
        <v/>
      </c>
      <c r="Y129" s="69" t="str" cm="1">
        <f t="array" aca="1" ref="Y129" ca="1">IFERROR(IF(AND(INDIRECT("Mérföldkövek[@Kezdés]")&lt;=Y$3,Y$3&lt;=INDIRECT("Mérföldkövek[@Befejezés]"),NETWORKDAYS(Y$3,Y$3,0)), INDIRECT("Mérföldkövek[@[Humánerő]]"),0),"")</f>
        <v/>
      </c>
      <c r="Z129" s="69" t="str" cm="1">
        <f t="array" aca="1" ref="Z129" ca="1">IFERROR(IF(AND(INDIRECT("Mérföldkövek[@Kezdés]")&lt;=Z$3,Z$3&lt;=INDIRECT("Mérföldkövek[@Befejezés]"),NETWORKDAYS(Z$3,Z$3,0)), INDIRECT("Mérföldkövek[@[Humánerő]]"),0),"")</f>
        <v/>
      </c>
      <c r="AA129" s="69" t="str" cm="1">
        <f t="array" aca="1" ref="AA129" ca="1">IFERROR(IF(AND(INDIRECT("Mérföldkövek[@Kezdés]")&lt;=AA$3,AA$3&lt;=INDIRECT("Mérföldkövek[@Befejezés]"),NETWORKDAYS(AA$3,AA$3,0)), INDIRECT("Mérföldkövek[@[Humánerő]]"),0),"")</f>
        <v/>
      </c>
      <c r="AB129" s="69" t="str" cm="1">
        <f t="array" aca="1" ref="AB129" ca="1">IFERROR(IF(AND(INDIRECT("Mérföldkövek[@Kezdés]")&lt;=AB$3,AB$3&lt;=INDIRECT("Mérföldkövek[@Befejezés]"),NETWORKDAYS(AB$3,AB$3,0)), INDIRECT("Mérföldkövek[@[Humánerő]]"),0),"")</f>
        <v/>
      </c>
      <c r="AC129" s="69" t="str" cm="1">
        <f t="array" aca="1" ref="AC129" ca="1">IFERROR(IF(AND(INDIRECT("Mérföldkövek[@Kezdés]")&lt;=AC$3,AC$3&lt;=INDIRECT("Mérföldkövek[@Befejezés]"),NETWORKDAYS(AC$3,AC$3,0)), INDIRECT("Mérföldkövek[@[Humánerő]]"),0),"")</f>
        <v/>
      </c>
      <c r="AD129" s="69" t="str" cm="1">
        <f t="array" aca="1" ref="AD129" ca="1">IFERROR(IF(AND(INDIRECT("Mérföldkövek[@Kezdés]")&lt;=AD$3,AD$3&lt;=INDIRECT("Mérföldkövek[@Befejezés]"),NETWORKDAYS(AD$3,AD$3,0)), INDIRECT("Mérföldkövek[@[Humánerő]]"),0),"")</f>
        <v/>
      </c>
      <c r="AE129" s="69" t="str" cm="1">
        <f t="array" aca="1" ref="AE129" ca="1">IFERROR(IF(AND(INDIRECT("Mérföldkövek[@Kezdés]")&lt;=AE$3,AE$3&lt;=INDIRECT("Mérföldkövek[@Befejezés]"),NETWORKDAYS(AE$3,AE$3,0)), INDIRECT("Mérföldkövek[@[Humánerő]]"),0),"")</f>
        <v/>
      </c>
      <c r="AF129" s="69" t="str" cm="1">
        <f t="array" aca="1" ref="AF129" ca="1">IFERROR(IF(AND(INDIRECT("Mérföldkövek[@Kezdés]")&lt;=AF$3,AF$3&lt;=INDIRECT("Mérföldkövek[@Befejezés]"),NETWORKDAYS(AF$3,AF$3,0)), INDIRECT("Mérföldkövek[@[Humánerő]]"),0),"")</f>
        <v/>
      </c>
      <c r="AG129" s="69" t="str" cm="1">
        <f t="array" aca="1" ref="AG129" ca="1">IFERROR(IF(AND(INDIRECT("Mérföldkövek[@Kezdés]")&lt;=AG$3,AG$3&lt;=INDIRECT("Mérföldkövek[@Befejezés]"),NETWORKDAYS(AG$3,AG$3,0)), INDIRECT("Mérföldkövek[@[Humánerő]]"),0),"")</f>
        <v/>
      </c>
      <c r="AH129" s="69" t="str" cm="1">
        <f t="array" aca="1" ref="AH129" ca="1">IFERROR(IF(AND(INDIRECT("Mérföldkövek[@Kezdés]")&lt;=AH$3,AH$3&lt;=INDIRECT("Mérföldkövek[@Befejezés]"),NETWORKDAYS(AH$3,AH$3,0)), INDIRECT("Mérföldkövek[@[Humánerő]]"),0),"")</f>
        <v/>
      </c>
      <c r="AI129" s="69" t="str" cm="1">
        <f t="array" aca="1" ref="AI129" ca="1">IFERROR(IF(AND(INDIRECT("Mérföldkövek[@Kezdés]")&lt;=AI$3,AI$3&lt;=INDIRECT("Mérföldkövek[@Befejezés]"),NETWORKDAYS(AI$3,AI$3,0)), INDIRECT("Mérföldkövek[@[Humánerő]]"),0),"")</f>
        <v/>
      </c>
      <c r="AJ129" s="69" t="str" cm="1">
        <f t="array" aca="1" ref="AJ129" ca="1">IFERROR(IF(AND(INDIRECT("Mérföldkövek[@Kezdés]")&lt;=AJ$3,AJ$3&lt;=INDIRECT("Mérföldkövek[@Befejezés]"),NETWORKDAYS(AJ$3,AJ$3,0)), INDIRECT("Mérföldkövek[@[Humánerő]]"),0),"")</f>
        <v/>
      </c>
      <c r="AK129" s="69" t="str" cm="1">
        <f t="array" aca="1" ref="AK129" ca="1">IFERROR(IF(AND(INDIRECT("Mérföldkövek[@Kezdés]")&lt;=AK$3,AK$3&lt;=INDIRECT("Mérföldkövek[@Befejezés]"),NETWORKDAYS(AK$3,AK$3,0)), INDIRECT("Mérföldkövek[@[Humánerő]]"),0),"")</f>
        <v/>
      </c>
      <c r="AL129" s="69" t="str" cm="1">
        <f t="array" aca="1" ref="AL129" ca="1">IFERROR(IF(AND(INDIRECT("Mérföldkövek[@Kezdés]")&lt;=AL$3,AL$3&lt;=INDIRECT("Mérföldkövek[@Befejezés]"),NETWORKDAYS(AL$3,AL$3,0)), INDIRECT("Mérföldkövek[@[Humánerő]]"),0),"")</f>
        <v/>
      </c>
      <c r="AM129" s="69" t="str" cm="1">
        <f t="array" aca="1" ref="AM129" ca="1">IFERROR(IF(AND(INDIRECT("Mérföldkövek[@Kezdés]")&lt;=AM$3,AM$3&lt;=INDIRECT("Mérföldkövek[@Befejezés]"),NETWORKDAYS(AM$3,AM$3,0)), INDIRECT("Mérföldkövek[@[Humánerő]]"),0),"")</f>
        <v/>
      </c>
      <c r="AN129" s="69" t="str" cm="1">
        <f t="array" aca="1" ref="AN129" ca="1">IFERROR(IF(AND(INDIRECT("Mérföldkövek[@Kezdés]")&lt;=AN$3,AN$3&lt;=INDIRECT("Mérföldkövek[@Befejezés]"),NETWORKDAYS(AN$3,AN$3,0)), INDIRECT("Mérföldkövek[@[Humánerő]]"),0),"")</f>
        <v/>
      </c>
      <c r="AO129" s="69" t="str" cm="1">
        <f t="array" aca="1" ref="AO129" ca="1">IFERROR(IF(AND(INDIRECT("Mérföldkövek[@Kezdés]")&lt;=AO$3,AO$3&lt;=INDIRECT("Mérföldkövek[@Befejezés]"),NETWORKDAYS(AO$3,AO$3,0)), INDIRECT("Mérföldkövek[@[Humánerő]]"),0),"")</f>
        <v/>
      </c>
      <c r="AP129" s="69" t="str" cm="1">
        <f t="array" aca="1" ref="AP129" ca="1">IFERROR(IF(AND(INDIRECT("Mérföldkövek[@Kezdés]")&lt;=AP$3,AP$3&lt;=INDIRECT("Mérföldkövek[@Befejezés]"),NETWORKDAYS(AP$3,AP$3,0)), INDIRECT("Mérföldkövek[@[Humánerő]]"),0),"")</f>
        <v/>
      </c>
      <c r="AQ129" s="69" t="str" cm="1">
        <f t="array" aca="1" ref="AQ129" ca="1">IFERROR(IF(AND(INDIRECT("Mérföldkövek[@Kezdés]")&lt;=AQ$3,AQ$3&lt;=INDIRECT("Mérföldkövek[@Befejezés]"),NETWORKDAYS(AQ$3,AQ$3,0)), INDIRECT("Mérföldkövek[@[Humánerő]]"),0),"")</f>
        <v/>
      </c>
      <c r="AR129" s="69" t="str" cm="1">
        <f t="array" aca="1" ref="AR129" ca="1">IFERROR(IF(AND(INDIRECT("Mérföldkövek[@Kezdés]")&lt;=AR$3,AR$3&lt;=INDIRECT("Mérföldkövek[@Befejezés]"),NETWORKDAYS(AR$3,AR$3,0)), INDIRECT("Mérföldkövek[@[Humánerő]]"),0),"")</f>
        <v/>
      </c>
      <c r="AS129" s="69" t="str" cm="1">
        <f t="array" aca="1" ref="AS129" ca="1">IFERROR(IF(AND(INDIRECT("Mérföldkövek[@Kezdés]")&lt;=AS$3,AS$3&lt;=INDIRECT("Mérföldkövek[@Befejezés]"),NETWORKDAYS(AS$3,AS$3,0)), INDIRECT("Mérföldkövek[@[Humánerő]]"),0),"")</f>
        <v/>
      </c>
      <c r="AT129" s="69" t="str" cm="1">
        <f t="array" aca="1" ref="AT129" ca="1">IFERROR(IF(AND(INDIRECT("Mérföldkövek[@Kezdés]")&lt;=AT$3,AT$3&lt;=INDIRECT("Mérföldkövek[@Befejezés]"),NETWORKDAYS(AT$3,AT$3,0)), INDIRECT("Mérföldkövek[@[Humánerő]]"),0),"")</f>
        <v/>
      </c>
      <c r="AU129" s="69" t="str" cm="1">
        <f t="array" aca="1" ref="AU129" ca="1">IFERROR(IF(AND(INDIRECT("Mérföldkövek[@Kezdés]")&lt;=AU$3,AU$3&lt;=INDIRECT("Mérföldkövek[@Befejezés]"),NETWORKDAYS(AU$3,AU$3,0)), INDIRECT("Mérföldkövek[@[Humánerő]]"),0),"")</f>
        <v/>
      </c>
      <c r="AV129" s="69" t="str" cm="1">
        <f t="array" aca="1" ref="AV129" ca="1">IFERROR(IF(AND(INDIRECT("Mérföldkövek[@Kezdés]")&lt;=AV$3,AV$3&lt;=INDIRECT("Mérföldkövek[@Befejezés]"),NETWORKDAYS(AV$3,AV$3,0)), INDIRECT("Mérföldkövek[@[Humánerő]]"),0),"")</f>
        <v/>
      </c>
      <c r="AW129" s="69" t="str" cm="1">
        <f t="array" aca="1" ref="AW129" ca="1">IFERROR(IF(AND(INDIRECT("Mérföldkövek[@Kezdés]")&lt;=AW$3,AW$3&lt;=INDIRECT("Mérföldkövek[@Befejezés]"),NETWORKDAYS(AW$3,AW$3,0)), INDIRECT("Mérföldkövek[@[Humánerő]]"),0),"")</f>
        <v/>
      </c>
      <c r="AX129" s="69" t="str" cm="1">
        <f t="array" aca="1" ref="AX129" ca="1">IFERROR(IF(AND(INDIRECT("Mérföldkövek[@Kezdés]")&lt;=AX$3,AX$3&lt;=INDIRECT("Mérföldkövek[@Befejezés]"),NETWORKDAYS(AX$3,AX$3,0)), INDIRECT("Mérföldkövek[@[Humánerő]]"),0),"")</f>
        <v/>
      </c>
      <c r="AY129" s="69" t="str" cm="1">
        <f t="array" aca="1" ref="AY129" ca="1">IFERROR(IF(AND(INDIRECT("Mérföldkövek[@Kezdés]")&lt;=AY$3,AY$3&lt;=INDIRECT("Mérföldkövek[@Befejezés]"),NETWORKDAYS(AY$3,AY$3,0)), INDIRECT("Mérföldkövek[@[Humánerő]]"),0),"")</f>
        <v/>
      </c>
      <c r="AZ129" s="69" t="str" cm="1">
        <f t="array" aca="1" ref="AZ129" ca="1">IFERROR(IF(AND(INDIRECT("Mérföldkövek[@Kezdés]")&lt;=AZ$3,AZ$3&lt;=INDIRECT("Mérföldkövek[@Befejezés]"),NETWORKDAYS(AZ$3,AZ$3,0)), INDIRECT("Mérföldkövek[@[Humánerő]]"),0),"")</f>
        <v/>
      </c>
      <c r="BA129" s="69" t="str" cm="1">
        <f t="array" aca="1" ref="BA129" ca="1">IFERROR(IF(AND(INDIRECT("Mérföldkövek[@Kezdés]")&lt;=BA$3,BA$3&lt;=INDIRECT("Mérföldkövek[@Befejezés]"),NETWORKDAYS(BA$3,BA$3,0)), INDIRECT("Mérföldkövek[@[Humánerő]]"),0),"")</f>
        <v/>
      </c>
    </row>
    <row r="130" spans="1:53" x14ac:dyDescent="0.3">
      <c r="L130" s="69" t="str" cm="1">
        <f t="array" aca="1" ref="L130" ca="1">IFERROR(IF(AND(INDIRECT("Mérföldkövek[@Kezdés]")&lt;=L$3,L$3&lt;=INDIRECT("Mérföldkövek[@Befejezés]"),NETWORKDAYS(L$3,L$3,0)), INDIRECT("Mérföldkövek[@[Humánerő]]"),0),"")</f>
        <v/>
      </c>
      <c r="M130" s="69" t="str" cm="1">
        <f t="array" aca="1" ref="M130" ca="1">IFERROR(IF(AND(INDIRECT("Mérföldkövek[@Kezdés]")&lt;=M$3,M$3&lt;=INDIRECT("Mérföldkövek[@Befejezés]"),NETWORKDAYS(M$3,M$3,0)), INDIRECT("Mérföldkövek[@[Humánerő]]"),0),"")</f>
        <v/>
      </c>
      <c r="N130" s="69" t="str" cm="1">
        <f t="array" aca="1" ref="N130" ca="1">IFERROR(IF(AND(INDIRECT("Mérföldkövek[@Kezdés]")&lt;=N$3,N$3&lt;=INDIRECT("Mérföldkövek[@Befejezés]"),NETWORKDAYS(N$3,N$3,0)), INDIRECT("Mérföldkövek[@[Humánerő]]"),0),"")</f>
        <v/>
      </c>
      <c r="O130" s="69" t="str" cm="1">
        <f t="array" aca="1" ref="O130" ca="1">IFERROR(IF(AND(INDIRECT("Mérföldkövek[@Kezdés]")&lt;=O$3,O$3&lt;=INDIRECT("Mérföldkövek[@Befejezés]"),NETWORKDAYS(O$3,O$3,0)), INDIRECT("Mérföldkövek[@[Humánerő]]"),0),"")</f>
        <v/>
      </c>
      <c r="P130" s="69" t="str" cm="1">
        <f t="array" aca="1" ref="P130" ca="1">IFERROR(IF(AND(INDIRECT("Mérföldkövek[@Kezdés]")&lt;=P$3,P$3&lt;=INDIRECT("Mérföldkövek[@Befejezés]"),NETWORKDAYS(P$3,P$3,0)), INDIRECT("Mérföldkövek[@[Humánerő]]"),0),"")</f>
        <v/>
      </c>
      <c r="Q130" s="69" t="str" cm="1">
        <f t="array" aca="1" ref="Q130" ca="1">IFERROR(IF(AND(INDIRECT("Mérföldkövek[@Kezdés]")&lt;=Q$3,Q$3&lt;=INDIRECT("Mérföldkövek[@Befejezés]"),NETWORKDAYS(Q$3,Q$3,0)), INDIRECT("Mérföldkövek[@[Humánerő]]"),0),"")</f>
        <v/>
      </c>
      <c r="R130" s="69" t="str" cm="1">
        <f t="array" aca="1" ref="R130" ca="1">IFERROR(IF(AND(INDIRECT("Mérföldkövek[@Kezdés]")&lt;=R$3,R$3&lt;=INDIRECT("Mérföldkövek[@Befejezés]"),NETWORKDAYS(R$3,R$3,0)), INDIRECT("Mérföldkövek[@[Humánerő]]"),0),"")</f>
        <v/>
      </c>
      <c r="S130" s="69" t="str" cm="1">
        <f t="array" aca="1" ref="S130" ca="1">IFERROR(IF(AND(INDIRECT("Mérföldkövek[@Kezdés]")&lt;=S$3,S$3&lt;=INDIRECT("Mérföldkövek[@Befejezés]"),NETWORKDAYS(S$3,S$3,0)), INDIRECT("Mérföldkövek[@[Humánerő]]"),0),"")</f>
        <v/>
      </c>
      <c r="T130" s="69" t="str" cm="1">
        <f t="array" aca="1" ref="T130" ca="1">IFERROR(IF(AND(INDIRECT("Mérföldkövek[@Kezdés]")&lt;=T$3,T$3&lt;=INDIRECT("Mérföldkövek[@Befejezés]"),NETWORKDAYS(T$3,T$3,0)), INDIRECT("Mérföldkövek[@[Humánerő]]"),0),"")</f>
        <v/>
      </c>
      <c r="U130" s="69" t="str" cm="1">
        <f t="array" aca="1" ref="U130" ca="1">IFERROR(IF(AND(INDIRECT("Mérföldkövek[@Kezdés]")&lt;=U$3,U$3&lt;=INDIRECT("Mérföldkövek[@Befejezés]"),NETWORKDAYS(U$3,U$3,0)), INDIRECT("Mérföldkövek[@[Humánerő]]"),0),"")</f>
        <v/>
      </c>
      <c r="V130" s="69" t="str" cm="1">
        <f t="array" aca="1" ref="V130" ca="1">IFERROR(IF(AND(INDIRECT("Mérföldkövek[@Kezdés]")&lt;=V$3,V$3&lt;=INDIRECT("Mérföldkövek[@Befejezés]"),NETWORKDAYS(V$3,V$3,0)), INDIRECT("Mérföldkövek[@[Humánerő]]"),0),"")</f>
        <v/>
      </c>
      <c r="W130" s="69" t="str" cm="1">
        <f t="array" aca="1" ref="W130" ca="1">IFERROR(IF(AND(INDIRECT("Mérföldkövek[@Kezdés]")&lt;=W$3,W$3&lt;=INDIRECT("Mérföldkövek[@Befejezés]"),NETWORKDAYS(W$3,W$3,0)), INDIRECT("Mérföldkövek[@[Humánerő]]"),0),"")</f>
        <v/>
      </c>
      <c r="X130" s="69" t="str" cm="1">
        <f t="array" aca="1" ref="X130" ca="1">IFERROR(IF(AND(INDIRECT("Mérföldkövek[@Kezdés]")&lt;=X$3,X$3&lt;=INDIRECT("Mérföldkövek[@Befejezés]"),NETWORKDAYS(X$3,X$3,0)), INDIRECT("Mérföldkövek[@[Humánerő]]"),0),"")</f>
        <v/>
      </c>
      <c r="Y130" s="69" t="str" cm="1">
        <f t="array" aca="1" ref="Y130" ca="1">IFERROR(IF(AND(INDIRECT("Mérföldkövek[@Kezdés]")&lt;=Y$3,Y$3&lt;=INDIRECT("Mérföldkövek[@Befejezés]"),NETWORKDAYS(Y$3,Y$3,0)), INDIRECT("Mérföldkövek[@[Humánerő]]"),0),"")</f>
        <v/>
      </c>
      <c r="Z130" s="69" t="str" cm="1">
        <f t="array" aca="1" ref="Z130" ca="1">IFERROR(IF(AND(INDIRECT("Mérföldkövek[@Kezdés]")&lt;=Z$3,Z$3&lt;=INDIRECT("Mérföldkövek[@Befejezés]"),NETWORKDAYS(Z$3,Z$3,0)), INDIRECT("Mérföldkövek[@[Humánerő]]"),0),"")</f>
        <v/>
      </c>
      <c r="AA130" s="69" t="str" cm="1">
        <f t="array" aca="1" ref="AA130" ca="1">IFERROR(IF(AND(INDIRECT("Mérföldkövek[@Kezdés]")&lt;=AA$3,AA$3&lt;=INDIRECT("Mérföldkövek[@Befejezés]"),NETWORKDAYS(AA$3,AA$3,0)), INDIRECT("Mérföldkövek[@[Humánerő]]"),0),"")</f>
        <v/>
      </c>
      <c r="AB130" s="69" t="str" cm="1">
        <f t="array" aca="1" ref="AB130" ca="1">IFERROR(IF(AND(INDIRECT("Mérföldkövek[@Kezdés]")&lt;=AB$3,AB$3&lt;=INDIRECT("Mérföldkövek[@Befejezés]"),NETWORKDAYS(AB$3,AB$3,0)), INDIRECT("Mérföldkövek[@[Humánerő]]"),0),"")</f>
        <v/>
      </c>
      <c r="AC130" s="69" t="str" cm="1">
        <f t="array" aca="1" ref="AC130" ca="1">IFERROR(IF(AND(INDIRECT("Mérföldkövek[@Kezdés]")&lt;=AC$3,AC$3&lt;=INDIRECT("Mérföldkövek[@Befejezés]"),NETWORKDAYS(AC$3,AC$3,0)), INDIRECT("Mérföldkövek[@[Humánerő]]"),0),"")</f>
        <v/>
      </c>
      <c r="AD130" s="69" t="str" cm="1">
        <f t="array" aca="1" ref="AD130" ca="1">IFERROR(IF(AND(INDIRECT("Mérföldkövek[@Kezdés]")&lt;=AD$3,AD$3&lt;=INDIRECT("Mérföldkövek[@Befejezés]"),NETWORKDAYS(AD$3,AD$3,0)), INDIRECT("Mérföldkövek[@[Humánerő]]"),0),"")</f>
        <v/>
      </c>
      <c r="AE130" s="69" t="str" cm="1">
        <f t="array" aca="1" ref="AE130" ca="1">IFERROR(IF(AND(INDIRECT("Mérföldkövek[@Kezdés]")&lt;=AE$3,AE$3&lt;=INDIRECT("Mérföldkövek[@Befejezés]"),NETWORKDAYS(AE$3,AE$3,0)), INDIRECT("Mérföldkövek[@[Humánerő]]"),0),"")</f>
        <v/>
      </c>
      <c r="AF130" s="69" t="str" cm="1">
        <f t="array" aca="1" ref="AF130" ca="1">IFERROR(IF(AND(INDIRECT("Mérföldkövek[@Kezdés]")&lt;=AF$3,AF$3&lt;=INDIRECT("Mérföldkövek[@Befejezés]"),NETWORKDAYS(AF$3,AF$3,0)), INDIRECT("Mérföldkövek[@[Humánerő]]"),0),"")</f>
        <v/>
      </c>
      <c r="AG130" s="69" t="str" cm="1">
        <f t="array" aca="1" ref="AG130" ca="1">IFERROR(IF(AND(INDIRECT("Mérföldkövek[@Kezdés]")&lt;=AG$3,AG$3&lt;=INDIRECT("Mérföldkövek[@Befejezés]"),NETWORKDAYS(AG$3,AG$3,0)), INDIRECT("Mérföldkövek[@[Humánerő]]"),0),"")</f>
        <v/>
      </c>
      <c r="AH130" s="69" t="str" cm="1">
        <f t="array" aca="1" ref="AH130" ca="1">IFERROR(IF(AND(INDIRECT("Mérföldkövek[@Kezdés]")&lt;=AH$3,AH$3&lt;=INDIRECT("Mérföldkövek[@Befejezés]"),NETWORKDAYS(AH$3,AH$3,0)), INDIRECT("Mérföldkövek[@[Humánerő]]"),0),"")</f>
        <v/>
      </c>
      <c r="AI130" s="69" t="str" cm="1">
        <f t="array" aca="1" ref="AI130" ca="1">IFERROR(IF(AND(INDIRECT("Mérföldkövek[@Kezdés]")&lt;=AI$3,AI$3&lt;=INDIRECT("Mérföldkövek[@Befejezés]"),NETWORKDAYS(AI$3,AI$3,0)), INDIRECT("Mérföldkövek[@[Humánerő]]"),0),"")</f>
        <v/>
      </c>
      <c r="AJ130" s="69" t="str" cm="1">
        <f t="array" aca="1" ref="AJ130" ca="1">IFERROR(IF(AND(INDIRECT("Mérföldkövek[@Kezdés]")&lt;=AJ$3,AJ$3&lt;=INDIRECT("Mérföldkövek[@Befejezés]"),NETWORKDAYS(AJ$3,AJ$3,0)), INDIRECT("Mérföldkövek[@[Humánerő]]"),0),"")</f>
        <v/>
      </c>
      <c r="AK130" s="69" t="str" cm="1">
        <f t="array" aca="1" ref="AK130" ca="1">IFERROR(IF(AND(INDIRECT("Mérföldkövek[@Kezdés]")&lt;=AK$3,AK$3&lt;=INDIRECT("Mérföldkövek[@Befejezés]"),NETWORKDAYS(AK$3,AK$3,0)), INDIRECT("Mérföldkövek[@[Humánerő]]"),0),"")</f>
        <v/>
      </c>
      <c r="AL130" s="69" t="str" cm="1">
        <f t="array" aca="1" ref="AL130" ca="1">IFERROR(IF(AND(INDIRECT("Mérföldkövek[@Kezdés]")&lt;=AL$3,AL$3&lt;=INDIRECT("Mérföldkövek[@Befejezés]"),NETWORKDAYS(AL$3,AL$3,0)), INDIRECT("Mérföldkövek[@[Humánerő]]"),0),"")</f>
        <v/>
      </c>
      <c r="AM130" s="69" t="str" cm="1">
        <f t="array" aca="1" ref="AM130" ca="1">IFERROR(IF(AND(INDIRECT("Mérföldkövek[@Kezdés]")&lt;=AM$3,AM$3&lt;=INDIRECT("Mérföldkövek[@Befejezés]"),NETWORKDAYS(AM$3,AM$3,0)), INDIRECT("Mérföldkövek[@[Humánerő]]"),0),"")</f>
        <v/>
      </c>
      <c r="AN130" s="69" t="str" cm="1">
        <f t="array" aca="1" ref="AN130" ca="1">IFERROR(IF(AND(INDIRECT("Mérföldkövek[@Kezdés]")&lt;=AN$3,AN$3&lt;=INDIRECT("Mérföldkövek[@Befejezés]"),NETWORKDAYS(AN$3,AN$3,0)), INDIRECT("Mérföldkövek[@[Humánerő]]"),0),"")</f>
        <v/>
      </c>
      <c r="AO130" s="69" t="str" cm="1">
        <f t="array" aca="1" ref="AO130" ca="1">IFERROR(IF(AND(INDIRECT("Mérföldkövek[@Kezdés]")&lt;=AO$3,AO$3&lt;=INDIRECT("Mérföldkövek[@Befejezés]"),NETWORKDAYS(AO$3,AO$3,0)), INDIRECT("Mérföldkövek[@[Humánerő]]"),0),"")</f>
        <v/>
      </c>
      <c r="AP130" s="69" t="str" cm="1">
        <f t="array" aca="1" ref="AP130" ca="1">IFERROR(IF(AND(INDIRECT("Mérföldkövek[@Kezdés]")&lt;=AP$3,AP$3&lt;=INDIRECT("Mérföldkövek[@Befejezés]"),NETWORKDAYS(AP$3,AP$3,0)), INDIRECT("Mérföldkövek[@[Humánerő]]"),0),"")</f>
        <v/>
      </c>
      <c r="AQ130" s="69" t="str" cm="1">
        <f t="array" aca="1" ref="AQ130" ca="1">IFERROR(IF(AND(INDIRECT("Mérföldkövek[@Kezdés]")&lt;=AQ$3,AQ$3&lt;=INDIRECT("Mérföldkövek[@Befejezés]"),NETWORKDAYS(AQ$3,AQ$3,0)), INDIRECT("Mérföldkövek[@[Humánerő]]"),0),"")</f>
        <v/>
      </c>
      <c r="AR130" s="69" t="str" cm="1">
        <f t="array" aca="1" ref="AR130" ca="1">IFERROR(IF(AND(INDIRECT("Mérföldkövek[@Kezdés]")&lt;=AR$3,AR$3&lt;=INDIRECT("Mérföldkövek[@Befejezés]"),NETWORKDAYS(AR$3,AR$3,0)), INDIRECT("Mérföldkövek[@[Humánerő]]"),0),"")</f>
        <v/>
      </c>
      <c r="AS130" s="69" t="str" cm="1">
        <f t="array" aca="1" ref="AS130" ca="1">IFERROR(IF(AND(INDIRECT("Mérföldkövek[@Kezdés]")&lt;=AS$3,AS$3&lt;=INDIRECT("Mérföldkövek[@Befejezés]"),NETWORKDAYS(AS$3,AS$3,0)), INDIRECT("Mérföldkövek[@[Humánerő]]"),0),"")</f>
        <v/>
      </c>
      <c r="AT130" s="69" t="str" cm="1">
        <f t="array" aca="1" ref="AT130" ca="1">IFERROR(IF(AND(INDIRECT("Mérföldkövek[@Kezdés]")&lt;=AT$3,AT$3&lt;=INDIRECT("Mérföldkövek[@Befejezés]"),NETWORKDAYS(AT$3,AT$3,0)), INDIRECT("Mérföldkövek[@[Humánerő]]"),0),"")</f>
        <v/>
      </c>
      <c r="AU130" s="69" t="str" cm="1">
        <f t="array" aca="1" ref="AU130" ca="1">IFERROR(IF(AND(INDIRECT("Mérföldkövek[@Kezdés]")&lt;=AU$3,AU$3&lt;=INDIRECT("Mérföldkövek[@Befejezés]"),NETWORKDAYS(AU$3,AU$3,0)), INDIRECT("Mérföldkövek[@[Humánerő]]"),0),"")</f>
        <v/>
      </c>
      <c r="AV130" s="69" t="str" cm="1">
        <f t="array" aca="1" ref="AV130" ca="1">IFERROR(IF(AND(INDIRECT("Mérföldkövek[@Kezdés]")&lt;=AV$3,AV$3&lt;=INDIRECT("Mérföldkövek[@Befejezés]"),NETWORKDAYS(AV$3,AV$3,0)), INDIRECT("Mérföldkövek[@[Humánerő]]"),0),"")</f>
        <v/>
      </c>
      <c r="AW130" s="69" t="str" cm="1">
        <f t="array" aca="1" ref="AW130" ca="1">IFERROR(IF(AND(INDIRECT("Mérföldkövek[@Kezdés]")&lt;=AW$3,AW$3&lt;=INDIRECT("Mérföldkövek[@Befejezés]"),NETWORKDAYS(AW$3,AW$3,0)), INDIRECT("Mérföldkövek[@[Humánerő]]"),0),"")</f>
        <v/>
      </c>
      <c r="AX130" s="69" t="str" cm="1">
        <f t="array" aca="1" ref="AX130" ca="1">IFERROR(IF(AND(INDIRECT("Mérföldkövek[@Kezdés]")&lt;=AX$3,AX$3&lt;=INDIRECT("Mérföldkövek[@Befejezés]"),NETWORKDAYS(AX$3,AX$3,0)), INDIRECT("Mérföldkövek[@[Humánerő]]"),0),"")</f>
        <v/>
      </c>
      <c r="AY130" s="69" t="str" cm="1">
        <f t="array" aca="1" ref="AY130" ca="1">IFERROR(IF(AND(INDIRECT("Mérföldkövek[@Kezdés]")&lt;=AY$3,AY$3&lt;=INDIRECT("Mérföldkövek[@Befejezés]"),NETWORKDAYS(AY$3,AY$3,0)), INDIRECT("Mérföldkövek[@[Humánerő]]"),0),"")</f>
        <v/>
      </c>
      <c r="AZ130" s="69" t="str" cm="1">
        <f t="array" aca="1" ref="AZ130" ca="1">IFERROR(IF(AND(INDIRECT("Mérföldkövek[@Kezdés]")&lt;=AZ$3,AZ$3&lt;=INDIRECT("Mérföldkövek[@Befejezés]"),NETWORKDAYS(AZ$3,AZ$3,0)), INDIRECT("Mérföldkövek[@[Humánerő]]"),0),"")</f>
        <v/>
      </c>
      <c r="BA130" s="69" t="str" cm="1">
        <f t="array" aca="1" ref="BA130" ca="1">IFERROR(IF(AND(INDIRECT("Mérföldkövek[@Kezdés]")&lt;=BA$3,BA$3&lt;=INDIRECT("Mérföldkövek[@Befejezés]"),NETWORKDAYS(BA$3,BA$3,0)), INDIRECT("Mérföldkövek[@[Humánerő]]"),0),"")</f>
        <v/>
      </c>
    </row>
    <row r="131" spans="1:53" x14ac:dyDescent="0.3">
      <c r="L131" s="69" t="str" cm="1">
        <f t="array" aca="1" ref="L131" ca="1">IFERROR(IF(AND(INDIRECT("Mérföldkövek[@Kezdés]")&lt;=L$3,L$3&lt;=INDIRECT("Mérföldkövek[@Befejezés]"),NETWORKDAYS(L$3,L$3,0)), INDIRECT("Mérföldkövek[@[Humánerő]]"),0),"")</f>
        <v/>
      </c>
      <c r="M131" s="69" t="str" cm="1">
        <f t="array" aca="1" ref="M131" ca="1">IFERROR(IF(AND(INDIRECT("Mérföldkövek[@Kezdés]")&lt;=M$3,M$3&lt;=INDIRECT("Mérföldkövek[@Befejezés]"),NETWORKDAYS(M$3,M$3,0)), INDIRECT("Mérföldkövek[@[Humánerő]]"),0),"")</f>
        <v/>
      </c>
      <c r="N131" s="69" t="str" cm="1">
        <f t="array" aca="1" ref="N131" ca="1">IFERROR(IF(AND(INDIRECT("Mérföldkövek[@Kezdés]")&lt;=N$3,N$3&lt;=INDIRECT("Mérföldkövek[@Befejezés]"),NETWORKDAYS(N$3,N$3,0)), INDIRECT("Mérföldkövek[@[Humánerő]]"),0),"")</f>
        <v/>
      </c>
      <c r="O131" s="69" t="str" cm="1">
        <f t="array" aca="1" ref="O131" ca="1">IFERROR(IF(AND(INDIRECT("Mérföldkövek[@Kezdés]")&lt;=O$3,O$3&lt;=INDIRECT("Mérföldkövek[@Befejezés]"),NETWORKDAYS(O$3,O$3,0)), INDIRECT("Mérföldkövek[@[Humánerő]]"),0),"")</f>
        <v/>
      </c>
      <c r="P131" s="69" t="str" cm="1">
        <f t="array" aca="1" ref="P131" ca="1">IFERROR(IF(AND(INDIRECT("Mérföldkövek[@Kezdés]")&lt;=P$3,P$3&lt;=INDIRECT("Mérföldkövek[@Befejezés]"),NETWORKDAYS(P$3,P$3,0)), INDIRECT("Mérföldkövek[@[Humánerő]]"),0),"")</f>
        <v/>
      </c>
      <c r="Q131" s="69" t="str" cm="1">
        <f t="array" aca="1" ref="Q131" ca="1">IFERROR(IF(AND(INDIRECT("Mérföldkövek[@Kezdés]")&lt;=Q$3,Q$3&lt;=INDIRECT("Mérföldkövek[@Befejezés]"),NETWORKDAYS(Q$3,Q$3,0)), INDIRECT("Mérföldkövek[@[Humánerő]]"),0),"")</f>
        <v/>
      </c>
      <c r="R131" s="69" t="str" cm="1">
        <f t="array" aca="1" ref="R131" ca="1">IFERROR(IF(AND(INDIRECT("Mérföldkövek[@Kezdés]")&lt;=R$3,R$3&lt;=INDIRECT("Mérföldkövek[@Befejezés]"),NETWORKDAYS(R$3,R$3,0)), INDIRECT("Mérföldkövek[@[Humánerő]]"),0),"")</f>
        <v/>
      </c>
      <c r="S131" s="69" t="str" cm="1">
        <f t="array" aca="1" ref="S131" ca="1">IFERROR(IF(AND(INDIRECT("Mérföldkövek[@Kezdés]")&lt;=S$3,S$3&lt;=INDIRECT("Mérföldkövek[@Befejezés]"),NETWORKDAYS(S$3,S$3,0)), INDIRECT("Mérföldkövek[@[Humánerő]]"),0),"")</f>
        <v/>
      </c>
      <c r="T131" s="69" t="str" cm="1">
        <f t="array" aca="1" ref="T131" ca="1">IFERROR(IF(AND(INDIRECT("Mérföldkövek[@Kezdés]")&lt;=T$3,T$3&lt;=INDIRECT("Mérföldkövek[@Befejezés]"),NETWORKDAYS(T$3,T$3,0)), INDIRECT("Mérföldkövek[@[Humánerő]]"),0),"")</f>
        <v/>
      </c>
      <c r="U131" s="69" t="str" cm="1">
        <f t="array" aca="1" ref="U131" ca="1">IFERROR(IF(AND(INDIRECT("Mérföldkövek[@Kezdés]")&lt;=U$3,U$3&lt;=INDIRECT("Mérföldkövek[@Befejezés]"),NETWORKDAYS(U$3,U$3,0)), INDIRECT("Mérföldkövek[@[Humánerő]]"),0),"")</f>
        <v/>
      </c>
      <c r="V131" s="69" t="str" cm="1">
        <f t="array" aca="1" ref="V131" ca="1">IFERROR(IF(AND(INDIRECT("Mérföldkövek[@Kezdés]")&lt;=V$3,V$3&lt;=INDIRECT("Mérföldkövek[@Befejezés]"),NETWORKDAYS(V$3,V$3,0)), INDIRECT("Mérföldkövek[@[Humánerő]]"),0),"")</f>
        <v/>
      </c>
      <c r="W131" s="69" t="str" cm="1">
        <f t="array" aca="1" ref="W131" ca="1">IFERROR(IF(AND(INDIRECT("Mérföldkövek[@Kezdés]")&lt;=W$3,W$3&lt;=INDIRECT("Mérföldkövek[@Befejezés]"),NETWORKDAYS(W$3,W$3,0)), INDIRECT("Mérföldkövek[@[Humánerő]]"),0),"")</f>
        <v/>
      </c>
      <c r="X131" s="69" t="str" cm="1">
        <f t="array" aca="1" ref="X131" ca="1">IFERROR(IF(AND(INDIRECT("Mérföldkövek[@Kezdés]")&lt;=X$3,X$3&lt;=INDIRECT("Mérföldkövek[@Befejezés]"),NETWORKDAYS(X$3,X$3,0)), INDIRECT("Mérföldkövek[@[Humánerő]]"),0),"")</f>
        <v/>
      </c>
      <c r="Y131" s="69" t="str" cm="1">
        <f t="array" aca="1" ref="Y131" ca="1">IFERROR(IF(AND(INDIRECT("Mérföldkövek[@Kezdés]")&lt;=Y$3,Y$3&lt;=INDIRECT("Mérföldkövek[@Befejezés]"),NETWORKDAYS(Y$3,Y$3,0)), INDIRECT("Mérföldkövek[@[Humánerő]]"),0),"")</f>
        <v/>
      </c>
      <c r="Z131" s="69" t="str" cm="1">
        <f t="array" aca="1" ref="Z131" ca="1">IFERROR(IF(AND(INDIRECT("Mérföldkövek[@Kezdés]")&lt;=Z$3,Z$3&lt;=INDIRECT("Mérföldkövek[@Befejezés]"),NETWORKDAYS(Z$3,Z$3,0)), INDIRECT("Mérföldkövek[@[Humánerő]]"),0),"")</f>
        <v/>
      </c>
      <c r="AA131" s="69" t="str" cm="1">
        <f t="array" aca="1" ref="AA131" ca="1">IFERROR(IF(AND(INDIRECT("Mérföldkövek[@Kezdés]")&lt;=AA$3,AA$3&lt;=INDIRECT("Mérföldkövek[@Befejezés]"),NETWORKDAYS(AA$3,AA$3,0)), INDIRECT("Mérföldkövek[@[Humánerő]]"),0),"")</f>
        <v/>
      </c>
      <c r="AB131" s="69" t="str" cm="1">
        <f t="array" aca="1" ref="AB131" ca="1">IFERROR(IF(AND(INDIRECT("Mérföldkövek[@Kezdés]")&lt;=AB$3,AB$3&lt;=INDIRECT("Mérföldkövek[@Befejezés]"),NETWORKDAYS(AB$3,AB$3,0)), INDIRECT("Mérföldkövek[@[Humánerő]]"),0),"")</f>
        <v/>
      </c>
      <c r="AC131" s="69" t="str" cm="1">
        <f t="array" aca="1" ref="AC131" ca="1">IFERROR(IF(AND(INDIRECT("Mérföldkövek[@Kezdés]")&lt;=AC$3,AC$3&lt;=INDIRECT("Mérföldkövek[@Befejezés]"),NETWORKDAYS(AC$3,AC$3,0)), INDIRECT("Mérföldkövek[@[Humánerő]]"),0),"")</f>
        <v/>
      </c>
      <c r="AD131" s="69" t="str" cm="1">
        <f t="array" aca="1" ref="AD131" ca="1">IFERROR(IF(AND(INDIRECT("Mérföldkövek[@Kezdés]")&lt;=AD$3,AD$3&lt;=INDIRECT("Mérföldkövek[@Befejezés]"),NETWORKDAYS(AD$3,AD$3,0)), INDIRECT("Mérföldkövek[@[Humánerő]]"),0),"")</f>
        <v/>
      </c>
      <c r="AE131" s="69" t="str" cm="1">
        <f t="array" aca="1" ref="AE131" ca="1">IFERROR(IF(AND(INDIRECT("Mérföldkövek[@Kezdés]")&lt;=AE$3,AE$3&lt;=INDIRECT("Mérföldkövek[@Befejezés]"),NETWORKDAYS(AE$3,AE$3,0)), INDIRECT("Mérföldkövek[@[Humánerő]]"),0),"")</f>
        <v/>
      </c>
      <c r="AF131" s="69" t="str" cm="1">
        <f t="array" aca="1" ref="AF131" ca="1">IFERROR(IF(AND(INDIRECT("Mérföldkövek[@Kezdés]")&lt;=AF$3,AF$3&lt;=INDIRECT("Mérföldkövek[@Befejezés]"),NETWORKDAYS(AF$3,AF$3,0)), INDIRECT("Mérföldkövek[@[Humánerő]]"),0),"")</f>
        <v/>
      </c>
      <c r="AG131" s="69" t="str" cm="1">
        <f t="array" aca="1" ref="AG131" ca="1">IFERROR(IF(AND(INDIRECT("Mérföldkövek[@Kezdés]")&lt;=AG$3,AG$3&lt;=INDIRECT("Mérföldkövek[@Befejezés]"),NETWORKDAYS(AG$3,AG$3,0)), INDIRECT("Mérföldkövek[@[Humánerő]]"),0),"")</f>
        <v/>
      </c>
      <c r="AH131" s="69" t="str" cm="1">
        <f t="array" aca="1" ref="AH131" ca="1">IFERROR(IF(AND(INDIRECT("Mérföldkövek[@Kezdés]")&lt;=AH$3,AH$3&lt;=INDIRECT("Mérföldkövek[@Befejezés]"),NETWORKDAYS(AH$3,AH$3,0)), INDIRECT("Mérföldkövek[@[Humánerő]]"),0),"")</f>
        <v/>
      </c>
      <c r="AI131" s="69" t="str" cm="1">
        <f t="array" aca="1" ref="AI131" ca="1">IFERROR(IF(AND(INDIRECT("Mérföldkövek[@Kezdés]")&lt;=AI$3,AI$3&lt;=INDIRECT("Mérföldkövek[@Befejezés]"),NETWORKDAYS(AI$3,AI$3,0)), INDIRECT("Mérföldkövek[@[Humánerő]]"),0),"")</f>
        <v/>
      </c>
      <c r="AJ131" s="69" t="str" cm="1">
        <f t="array" aca="1" ref="AJ131" ca="1">IFERROR(IF(AND(INDIRECT("Mérföldkövek[@Kezdés]")&lt;=AJ$3,AJ$3&lt;=INDIRECT("Mérföldkövek[@Befejezés]"),NETWORKDAYS(AJ$3,AJ$3,0)), INDIRECT("Mérföldkövek[@[Humánerő]]"),0),"")</f>
        <v/>
      </c>
      <c r="AK131" s="69" t="str" cm="1">
        <f t="array" aca="1" ref="AK131" ca="1">IFERROR(IF(AND(INDIRECT("Mérföldkövek[@Kezdés]")&lt;=AK$3,AK$3&lt;=INDIRECT("Mérföldkövek[@Befejezés]"),NETWORKDAYS(AK$3,AK$3,0)), INDIRECT("Mérföldkövek[@[Humánerő]]"),0),"")</f>
        <v/>
      </c>
      <c r="AL131" s="69" t="str" cm="1">
        <f t="array" aca="1" ref="AL131" ca="1">IFERROR(IF(AND(INDIRECT("Mérföldkövek[@Kezdés]")&lt;=AL$3,AL$3&lt;=INDIRECT("Mérföldkövek[@Befejezés]"),NETWORKDAYS(AL$3,AL$3,0)), INDIRECT("Mérföldkövek[@[Humánerő]]"),0),"")</f>
        <v/>
      </c>
      <c r="AM131" s="69" t="str" cm="1">
        <f t="array" aca="1" ref="AM131" ca="1">IFERROR(IF(AND(INDIRECT("Mérföldkövek[@Kezdés]")&lt;=AM$3,AM$3&lt;=INDIRECT("Mérföldkövek[@Befejezés]"),NETWORKDAYS(AM$3,AM$3,0)), INDIRECT("Mérföldkövek[@[Humánerő]]"),0),"")</f>
        <v/>
      </c>
      <c r="AN131" s="69" t="str" cm="1">
        <f t="array" aca="1" ref="AN131" ca="1">IFERROR(IF(AND(INDIRECT("Mérföldkövek[@Kezdés]")&lt;=AN$3,AN$3&lt;=INDIRECT("Mérföldkövek[@Befejezés]"),NETWORKDAYS(AN$3,AN$3,0)), INDIRECT("Mérföldkövek[@[Humánerő]]"),0),"")</f>
        <v/>
      </c>
      <c r="AO131" s="69" t="str" cm="1">
        <f t="array" aca="1" ref="AO131" ca="1">IFERROR(IF(AND(INDIRECT("Mérföldkövek[@Kezdés]")&lt;=AO$3,AO$3&lt;=INDIRECT("Mérföldkövek[@Befejezés]"),NETWORKDAYS(AO$3,AO$3,0)), INDIRECT("Mérföldkövek[@[Humánerő]]"),0),"")</f>
        <v/>
      </c>
      <c r="AP131" s="69" t="str" cm="1">
        <f t="array" aca="1" ref="AP131" ca="1">IFERROR(IF(AND(INDIRECT("Mérföldkövek[@Kezdés]")&lt;=AP$3,AP$3&lt;=INDIRECT("Mérföldkövek[@Befejezés]"),NETWORKDAYS(AP$3,AP$3,0)), INDIRECT("Mérföldkövek[@[Humánerő]]"),0),"")</f>
        <v/>
      </c>
      <c r="AQ131" s="69" t="str" cm="1">
        <f t="array" aca="1" ref="AQ131" ca="1">IFERROR(IF(AND(INDIRECT("Mérföldkövek[@Kezdés]")&lt;=AQ$3,AQ$3&lt;=INDIRECT("Mérföldkövek[@Befejezés]"),NETWORKDAYS(AQ$3,AQ$3,0)), INDIRECT("Mérföldkövek[@[Humánerő]]"),0),"")</f>
        <v/>
      </c>
      <c r="AR131" s="69" t="str" cm="1">
        <f t="array" aca="1" ref="AR131" ca="1">IFERROR(IF(AND(INDIRECT("Mérföldkövek[@Kezdés]")&lt;=AR$3,AR$3&lt;=INDIRECT("Mérföldkövek[@Befejezés]"),NETWORKDAYS(AR$3,AR$3,0)), INDIRECT("Mérföldkövek[@[Humánerő]]"),0),"")</f>
        <v/>
      </c>
      <c r="AS131" s="69" t="str" cm="1">
        <f t="array" aca="1" ref="AS131" ca="1">IFERROR(IF(AND(INDIRECT("Mérföldkövek[@Kezdés]")&lt;=AS$3,AS$3&lt;=INDIRECT("Mérföldkövek[@Befejezés]"),NETWORKDAYS(AS$3,AS$3,0)), INDIRECT("Mérföldkövek[@[Humánerő]]"),0),"")</f>
        <v/>
      </c>
      <c r="AT131" s="69" t="str" cm="1">
        <f t="array" aca="1" ref="AT131" ca="1">IFERROR(IF(AND(INDIRECT("Mérföldkövek[@Kezdés]")&lt;=AT$3,AT$3&lt;=INDIRECT("Mérföldkövek[@Befejezés]"),NETWORKDAYS(AT$3,AT$3,0)), INDIRECT("Mérföldkövek[@[Humánerő]]"),0),"")</f>
        <v/>
      </c>
      <c r="AU131" s="69" t="str" cm="1">
        <f t="array" aca="1" ref="AU131" ca="1">IFERROR(IF(AND(INDIRECT("Mérföldkövek[@Kezdés]")&lt;=AU$3,AU$3&lt;=INDIRECT("Mérföldkövek[@Befejezés]"),NETWORKDAYS(AU$3,AU$3,0)), INDIRECT("Mérföldkövek[@[Humánerő]]"),0),"")</f>
        <v/>
      </c>
      <c r="AV131" s="69" t="str" cm="1">
        <f t="array" aca="1" ref="AV131" ca="1">IFERROR(IF(AND(INDIRECT("Mérföldkövek[@Kezdés]")&lt;=AV$3,AV$3&lt;=INDIRECT("Mérföldkövek[@Befejezés]"),NETWORKDAYS(AV$3,AV$3,0)), INDIRECT("Mérföldkövek[@[Humánerő]]"),0),"")</f>
        <v/>
      </c>
      <c r="AW131" s="69" t="str" cm="1">
        <f t="array" aca="1" ref="AW131" ca="1">IFERROR(IF(AND(INDIRECT("Mérföldkövek[@Kezdés]")&lt;=AW$3,AW$3&lt;=INDIRECT("Mérföldkövek[@Befejezés]"),NETWORKDAYS(AW$3,AW$3,0)), INDIRECT("Mérföldkövek[@[Humánerő]]"),0),"")</f>
        <v/>
      </c>
      <c r="AX131" s="69" t="str" cm="1">
        <f t="array" aca="1" ref="AX131" ca="1">IFERROR(IF(AND(INDIRECT("Mérföldkövek[@Kezdés]")&lt;=AX$3,AX$3&lt;=INDIRECT("Mérföldkövek[@Befejezés]"),NETWORKDAYS(AX$3,AX$3,0)), INDIRECT("Mérföldkövek[@[Humánerő]]"),0),"")</f>
        <v/>
      </c>
      <c r="AY131" s="69" t="str" cm="1">
        <f t="array" aca="1" ref="AY131" ca="1">IFERROR(IF(AND(INDIRECT("Mérföldkövek[@Kezdés]")&lt;=AY$3,AY$3&lt;=INDIRECT("Mérföldkövek[@Befejezés]"),NETWORKDAYS(AY$3,AY$3,0)), INDIRECT("Mérföldkövek[@[Humánerő]]"),0),"")</f>
        <v/>
      </c>
      <c r="AZ131" s="69" t="str" cm="1">
        <f t="array" aca="1" ref="AZ131" ca="1">IFERROR(IF(AND(INDIRECT("Mérföldkövek[@Kezdés]")&lt;=AZ$3,AZ$3&lt;=INDIRECT("Mérföldkövek[@Befejezés]"),NETWORKDAYS(AZ$3,AZ$3,0)), INDIRECT("Mérföldkövek[@[Humánerő]]"),0),"")</f>
        <v/>
      </c>
      <c r="BA131" s="69" t="str" cm="1">
        <f t="array" aca="1" ref="BA131" ca="1">IFERROR(IF(AND(INDIRECT("Mérföldkövek[@Kezdés]")&lt;=BA$3,BA$3&lt;=INDIRECT("Mérföldkövek[@Befejezés]"),NETWORKDAYS(BA$3,BA$3,0)), INDIRECT("Mérföldkövek[@[Humánerő]]"),0),"")</f>
        <v/>
      </c>
    </row>
    <row r="132" spans="1:53" x14ac:dyDescent="0.3">
      <c r="L132" s="69" t="str" cm="1">
        <f t="array" aca="1" ref="L132" ca="1">IFERROR(IF(AND(INDIRECT("Mérföldkövek[@Kezdés]")&lt;=L$3,L$3&lt;=INDIRECT("Mérföldkövek[@Befejezés]"),NETWORKDAYS(L$3,L$3,0)), INDIRECT("Mérföldkövek[@[Humánerő]]"),0),"")</f>
        <v/>
      </c>
      <c r="M132" s="69" t="str" cm="1">
        <f t="array" aca="1" ref="M132" ca="1">IFERROR(IF(AND(INDIRECT("Mérföldkövek[@Kezdés]")&lt;=M$3,M$3&lt;=INDIRECT("Mérföldkövek[@Befejezés]"),NETWORKDAYS(M$3,M$3,0)), INDIRECT("Mérföldkövek[@[Humánerő]]"),0),"")</f>
        <v/>
      </c>
      <c r="N132" s="69" t="str" cm="1">
        <f t="array" aca="1" ref="N132" ca="1">IFERROR(IF(AND(INDIRECT("Mérföldkövek[@Kezdés]")&lt;=N$3,N$3&lt;=INDIRECT("Mérföldkövek[@Befejezés]"),NETWORKDAYS(N$3,N$3,0)), INDIRECT("Mérföldkövek[@[Humánerő]]"),0),"")</f>
        <v/>
      </c>
      <c r="O132" s="69" t="str" cm="1">
        <f t="array" aca="1" ref="O132" ca="1">IFERROR(IF(AND(INDIRECT("Mérföldkövek[@Kezdés]")&lt;=O$3,O$3&lt;=INDIRECT("Mérföldkövek[@Befejezés]"),NETWORKDAYS(O$3,O$3,0)), INDIRECT("Mérföldkövek[@[Humánerő]]"),0),"")</f>
        <v/>
      </c>
      <c r="P132" s="69" t="str" cm="1">
        <f t="array" aca="1" ref="P132" ca="1">IFERROR(IF(AND(INDIRECT("Mérföldkövek[@Kezdés]")&lt;=P$3,P$3&lt;=INDIRECT("Mérföldkövek[@Befejezés]"),NETWORKDAYS(P$3,P$3,0)), INDIRECT("Mérföldkövek[@[Humánerő]]"),0),"")</f>
        <v/>
      </c>
      <c r="Q132" s="69" t="str" cm="1">
        <f t="array" aca="1" ref="Q132" ca="1">IFERROR(IF(AND(INDIRECT("Mérföldkövek[@Kezdés]")&lt;=Q$3,Q$3&lt;=INDIRECT("Mérföldkövek[@Befejezés]"),NETWORKDAYS(Q$3,Q$3,0)), INDIRECT("Mérföldkövek[@[Humánerő]]"),0),"")</f>
        <v/>
      </c>
      <c r="R132" s="69" t="str" cm="1">
        <f t="array" aca="1" ref="R132" ca="1">IFERROR(IF(AND(INDIRECT("Mérföldkövek[@Kezdés]")&lt;=R$3,R$3&lt;=INDIRECT("Mérföldkövek[@Befejezés]"),NETWORKDAYS(R$3,R$3,0)), INDIRECT("Mérföldkövek[@[Humánerő]]"),0),"")</f>
        <v/>
      </c>
      <c r="S132" s="69" t="str" cm="1">
        <f t="array" aca="1" ref="S132" ca="1">IFERROR(IF(AND(INDIRECT("Mérföldkövek[@Kezdés]")&lt;=S$3,S$3&lt;=INDIRECT("Mérföldkövek[@Befejezés]"),NETWORKDAYS(S$3,S$3,0)), INDIRECT("Mérföldkövek[@[Humánerő]]"),0),"")</f>
        <v/>
      </c>
      <c r="T132" s="69" t="str" cm="1">
        <f t="array" aca="1" ref="T132" ca="1">IFERROR(IF(AND(INDIRECT("Mérföldkövek[@Kezdés]")&lt;=T$3,T$3&lt;=INDIRECT("Mérföldkövek[@Befejezés]"),NETWORKDAYS(T$3,T$3,0)), INDIRECT("Mérföldkövek[@[Humánerő]]"),0),"")</f>
        <v/>
      </c>
      <c r="U132" s="69" t="str" cm="1">
        <f t="array" aca="1" ref="U132" ca="1">IFERROR(IF(AND(INDIRECT("Mérföldkövek[@Kezdés]")&lt;=U$3,U$3&lt;=INDIRECT("Mérföldkövek[@Befejezés]"),NETWORKDAYS(U$3,U$3,0)), INDIRECT("Mérföldkövek[@[Humánerő]]"),0),"")</f>
        <v/>
      </c>
      <c r="V132" s="69" t="str" cm="1">
        <f t="array" aca="1" ref="V132" ca="1">IFERROR(IF(AND(INDIRECT("Mérföldkövek[@Kezdés]")&lt;=V$3,V$3&lt;=INDIRECT("Mérföldkövek[@Befejezés]"),NETWORKDAYS(V$3,V$3,0)), INDIRECT("Mérföldkövek[@[Humánerő]]"),0),"")</f>
        <v/>
      </c>
      <c r="W132" s="69" t="str" cm="1">
        <f t="array" aca="1" ref="W132" ca="1">IFERROR(IF(AND(INDIRECT("Mérföldkövek[@Kezdés]")&lt;=W$3,W$3&lt;=INDIRECT("Mérföldkövek[@Befejezés]"),NETWORKDAYS(W$3,W$3,0)), INDIRECT("Mérföldkövek[@[Humánerő]]"),0),"")</f>
        <v/>
      </c>
      <c r="X132" s="69" t="str" cm="1">
        <f t="array" aca="1" ref="X132" ca="1">IFERROR(IF(AND(INDIRECT("Mérföldkövek[@Kezdés]")&lt;=X$3,X$3&lt;=INDIRECT("Mérföldkövek[@Befejezés]"),NETWORKDAYS(X$3,X$3,0)), INDIRECT("Mérföldkövek[@[Humánerő]]"),0),"")</f>
        <v/>
      </c>
      <c r="Y132" s="69" t="str" cm="1">
        <f t="array" aca="1" ref="Y132" ca="1">IFERROR(IF(AND(INDIRECT("Mérföldkövek[@Kezdés]")&lt;=Y$3,Y$3&lt;=INDIRECT("Mérföldkövek[@Befejezés]"),NETWORKDAYS(Y$3,Y$3,0)), INDIRECT("Mérföldkövek[@[Humánerő]]"),0),"")</f>
        <v/>
      </c>
      <c r="Z132" s="69" t="str" cm="1">
        <f t="array" aca="1" ref="Z132" ca="1">IFERROR(IF(AND(INDIRECT("Mérföldkövek[@Kezdés]")&lt;=Z$3,Z$3&lt;=INDIRECT("Mérföldkövek[@Befejezés]"),NETWORKDAYS(Z$3,Z$3,0)), INDIRECT("Mérföldkövek[@[Humánerő]]"),0),"")</f>
        <v/>
      </c>
      <c r="AA132" s="69" t="str" cm="1">
        <f t="array" aca="1" ref="AA132" ca="1">IFERROR(IF(AND(INDIRECT("Mérföldkövek[@Kezdés]")&lt;=AA$3,AA$3&lt;=INDIRECT("Mérföldkövek[@Befejezés]"),NETWORKDAYS(AA$3,AA$3,0)), INDIRECT("Mérföldkövek[@[Humánerő]]"),0),"")</f>
        <v/>
      </c>
      <c r="AB132" s="69" t="str" cm="1">
        <f t="array" aca="1" ref="AB132" ca="1">IFERROR(IF(AND(INDIRECT("Mérföldkövek[@Kezdés]")&lt;=AB$3,AB$3&lt;=INDIRECT("Mérföldkövek[@Befejezés]"),NETWORKDAYS(AB$3,AB$3,0)), INDIRECT("Mérföldkövek[@[Humánerő]]"),0),"")</f>
        <v/>
      </c>
      <c r="AC132" s="69" t="str" cm="1">
        <f t="array" aca="1" ref="AC132" ca="1">IFERROR(IF(AND(INDIRECT("Mérföldkövek[@Kezdés]")&lt;=AC$3,AC$3&lt;=INDIRECT("Mérföldkövek[@Befejezés]"),NETWORKDAYS(AC$3,AC$3,0)), INDIRECT("Mérföldkövek[@[Humánerő]]"),0),"")</f>
        <v/>
      </c>
      <c r="AD132" s="69" t="str" cm="1">
        <f t="array" aca="1" ref="AD132" ca="1">IFERROR(IF(AND(INDIRECT("Mérföldkövek[@Kezdés]")&lt;=AD$3,AD$3&lt;=INDIRECT("Mérföldkövek[@Befejezés]"),NETWORKDAYS(AD$3,AD$3,0)), INDIRECT("Mérföldkövek[@[Humánerő]]"),0),"")</f>
        <v/>
      </c>
      <c r="AE132" s="69" t="str" cm="1">
        <f t="array" aca="1" ref="AE132" ca="1">IFERROR(IF(AND(INDIRECT("Mérföldkövek[@Kezdés]")&lt;=AE$3,AE$3&lt;=INDIRECT("Mérföldkövek[@Befejezés]"),NETWORKDAYS(AE$3,AE$3,0)), INDIRECT("Mérföldkövek[@[Humánerő]]"),0),"")</f>
        <v/>
      </c>
      <c r="AF132" s="69" t="str" cm="1">
        <f t="array" aca="1" ref="AF132" ca="1">IFERROR(IF(AND(INDIRECT("Mérföldkövek[@Kezdés]")&lt;=AF$3,AF$3&lt;=INDIRECT("Mérföldkövek[@Befejezés]"),NETWORKDAYS(AF$3,AF$3,0)), INDIRECT("Mérföldkövek[@[Humánerő]]"),0),"")</f>
        <v/>
      </c>
      <c r="AG132" s="69" t="str" cm="1">
        <f t="array" aca="1" ref="AG132" ca="1">IFERROR(IF(AND(INDIRECT("Mérföldkövek[@Kezdés]")&lt;=AG$3,AG$3&lt;=INDIRECT("Mérföldkövek[@Befejezés]"),NETWORKDAYS(AG$3,AG$3,0)), INDIRECT("Mérföldkövek[@[Humánerő]]"),0),"")</f>
        <v/>
      </c>
      <c r="AH132" s="69" t="str" cm="1">
        <f t="array" aca="1" ref="AH132" ca="1">IFERROR(IF(AND(INDIRECT("Mérföldkövek[@Kezdés]")&lt;=AH$3,AH$3&lt;=INDIRECT("Mérföldkövek[@Befejezés]"),NETWORKDAYS(AH$3,AH$3,0)), INDIRECT("Mérföldkövek[@[Humánerő]]"),0),"")</f>
        <v/>
      </c>
      <c r="AI132" s="69" t="str" cm="1">
        <f t="array" aca="1" ref="AI132" ca="1">IFERROR(IF(AND(INDIRECT("Mérföldkövek[@Kezdés]")&lt;=AI$3,AI$3&lt;=INDIRECT("Mérföldkövek[@Befejezés]"),NETWORKDAYS(AI$3,AI$3,0)), INDIRECT("Mérföldkövek[@[Humánerő]]"),0),"")</f>
        <v/>
      </c>
      <c r="AJ132" s="69" t="str" cm="1">
        <f t="array" aca="1" ref="AJ132" ca="1">IFERROR(IF(AND(INDIRECT("Mérföldkövek[@Kezdés]")&lt;=AJ$3,AJ$3&lt;=INDIRECT("Mérföldkövek[@Befejezés]"),NETWORKDAYS(AJ$3,AJ$3,0)), INDIRECT("Mérföldkövek[@[Humánerő]]"),0),"")</f>
        <v/>
      </c>
      <c r="AK132" s="69" t="str" cm="1">
        <f t="array" aca="1" ref="AK132" ca="1">IFERROR(IF(AND(INDIRECT("Mérföldkövek[@Kezdés]")&lt;=AK$3,AK$3&lt;=INDIRECT("Mérföldkövek[@Befejezés]"),NETWORKDAYS(AK$3,AK$3,0)), INDIRECT("Mérföldkövek[@[Humánerő]]"),0),"")</f>
        <v/>
      </c>
      <c r="AL132" s="69" t="str" cm="1">
        <f t="array" aca="1" ref="AL132" ca="1">IFERROR(IF(AND(INDIRECT("Mérföldkövek[@Kezdés]")&lt;=AL$3,AL$3&lt;=INDIRECT("Mérföldkövek[@Befejezés]"),NETWORKDAYS(AL$3,AL$3,0)), INDIRECT("Mérföldkövek[@[Humánerő]]"),0),"")</f>
        <v/>
      </c>
      <c r="AM132" s="69" t="str" cm="1">
        <f t="array" aca="1" ref="AM132" ca="1">IFERROR(IF(AND(INDIRECT("Mérföldkövek[@Kezdés]")&lt;=AM$3,AM$3&lt;=INDIRECT("Mérföldkövek[@Befejezés]"),NETWORKDAYS(AM$3,AM$3,0)), INDIRECT("Mérföldkövek[@[Humánerő]]"),0),"")</f>
        <v/>
      </c>
      <c r="AN132" s="69" t="str" cm="1">
        <f t="array" aca="1" ref="AN132" ca="1">IFERROR(IF(AND(INDIRECT("Mérföldkövek[@Kezdés]")&lt;=AN$3,AN$3&lt;=INDIRECT("Mérföldkövek[@Befejezés]"),NETWORKDAYS(AN$3,AN$3,0)), INDIRECT("Mérföldkövek[@[Humánerő]]"),0),"")</f>
        <v/>
      </c>
      <c r="AO132" s="69" t="str" cm="1">
        <f t="array" aca="1" ref="AO132" ca="1">IFERROR(IF(AND(INDIRECT("Mérföldkövek[@Kezdés]")&lt;=AO$3,AO$3&lt;=INDIRECT("Mérföldkövek[@Befejezés]"),NETWORKDAYS(AO$3,AO$3,0)), INDIRECT("Mérföldkövek[@[Humánerő]]"),0),"")</f>
        <v/>
      </c>
      <c r="AP132" s="69" t="str" cm="1">
        <f t="array" aca="1" ref="AP132" ca="1">IFERROR(IF(AND(INDIRECT("Mérföldkövek[@Kezdés]")&lt;=AP$3,AP$3&lt;=INDIRECT("Mérföldkövek[@Befejezés]"),NETWORKDAYS(AP$3,AP$3,0)), INDIRECT("Mérföldkövek[@[Humánerő]]"),0),"")</f>
        <v/>
      </c>
      <c r="AQ132" s="69" t="str" cm="1">
        <f t="array" aca="1" ref="AQ132" ca="1">IFERROR(IF(AND(INDIRECT("Mérföldkövek[@Kezdés]")&lt;=AQ$3,AQ$3&lt;=INDIRECT("Mérföldkövek[@Befejezés]"),NETWORKDAYS(AQ$3,AQ$3,0)), INDIRECT("Mérföldkövek[@[Humánerő]]"),0),"")</f>
        <v/>
      </c>
      <c r="AR132" s="69" t="str" cm="1">
        <f t="array" aca="1" ref="AR132" ca="1">IFERROR(IF(AND(INDIRECT("Mérföldkövek[@Kezdés]")&lt;=AR$3,AR$3&lt;=INDIRECT("Mérföldkövek[@Befejezés]"),NETWORKDAYS(AR$3,AR$3,0)), INDIRECT("Mérföldkövek[@[Humánerő]]"),0),"")</f>
        <v/>
      </c>
      <c r="AS132" s="69" t="str" cm="1">
        <f t="array" aca="1" ref="AS132" ca="1">IFERROR(IF(AND(INDIRECT("Mérföldkövek[@Kezdés]")&lt;=AS$3,AS$3&lt;=INDIRECT("Mérföldkövek[@Befejezés]"),NETWORKDAYS(AS$3,AS$3,0)), INDIRECT("Mérföldkövek[@[Humánerő]]"),0),"")</f>
        <v/>
      </c>
      <c r="AT132" s="69" t="str" cm="1">
        <f t="array" aca="1" ref="AT132" ca="1">IFERROR(IF(AND(INDIRECT("Mérföldkövek[@Kezdés]")&lt;=AT$3,AT$3&lt;=INDIRECT("Mérföldkövek[@Befejezés]"),NETWORKDAYS(AT$3,AT$3,0)), INDIRECT("Mérföldkövek[@[Humánerő]]"),0),"")</f>
        <v/>
      </c>
      <c r="AU132" s="69" t="str" cm="1">
        <f t="array" aca="1" ref="AU132" ca="1">IFERROR(IF(AND(INDIRECT("Mérföldkövek[@Kezdés]")&lt;=AU$3,AU$3&lt;=INDIRECT("Mérföldkövek[@Befejezés]"),NETWORKDAYS(AU$3,AU$3,0)), INDIRECT("Mérföldkövek[@[Humánerő]]"),0),"")</f>
        <v/>
      </c>
      <c r="AV132" s="69" t="str" cm="1">
        <f t="array" aca="1" ref="AV132" ca="1">IFERROR(IF(AND(INDIRECT("Mérföldkövek[@Kezdés]")&lt;=AV$3,AV$3&lt;=INDIRECT("Mérföldkövek[@Befejezés]"),NETWORKDAYS(AV$3,AV$3,0)), INDIRECT("Mérföldkövek[@[Humánerő]]"),0),"")</f>
        <v/>
      </c>
      <c r="AW132" s="69" t="str" cm="1">
        <f t="array" aca="1" ref="AW132" ca="1">IFERROR(IF(AND(INDIRECT("Mérföldkövek[@Kezdés]")&lt;=AW$3,AW$3&lt;=INDIRECT("Mérföldkövek[@Befejezés]"),NETWORKDAYS(AW$3,AW$3,0)), INDIRECT("Mérföldkövek[@[Humánerő]]"),0),"")</f>
        <v/>
      </c>
      <c r="AX132" s="69" t="str" cm="1">
        <f t="array" aca="1" ref="AX132" ca="1">IFERROR(IF(AND(INDIRECT("Mérföldkövek[@Kezdés]")&lt;=AX$3,AX$3&lt;=INDIRECT("Mérföldkövek[@Befejezés]"),NETWORKDAYS(AX$3,AX$3,0)), INDIRECT("Mérföldkövek[@[Humánerő]]"),0),"")</f>
        <v/>
      </c>
      <c r="AY132" s="69" t="str" cm="1">
        <f t="array" aca="1" ref="AY132" ca="1">IFERROR(IF(AND(INDIRECT("Mérföldkövek[@Kezdés]")&lt;=AY$3,AY$3&lt;=INDIRECT("Mérföldkövek[@Befejezés]"),NETWORKDAYS(AY$3,AY$3,0)), INDIRECT("Mérföldkövek[@[Humánerő]]"),0),"")</f>
        <v/>
      </c>
      <c r="AZ132" s="69" t="str" cm="1">
        <f t="array" aca="1" ref="AZ132" ca="1">IFERROR(IF(AND(INDIRECT("Mérföldkövek[@Kezdés]")&lt;=AZ$3,AZ$3&lt;=INDIRECT("Mérföldkövek[@Befejezés]"),NETWORKDAYS(AZ$3,AZ$3,0)), INDIRECT("Mérföldkövek[@[Humánerő]]"),0),"")</f>
        <v/>
      </c>
      <c r="BA132" s="69" t="str" cm="1">
        <f t="array" aca="1" ref="BA132" ca="1">IFERROR(IF(AND(INDIRECT("Mérföldkövek[@Kezdés]")&lt;=BA$3,BA$3&lt;=INDIRECT("Mérföldkövek[@Befejezés]"),NETWORKDAYS(BA$3,BA$3,0)), INDIRECT("Mérföldkövek[@[Humánerő]]"),0),"")</f>
        <v/>
      </c>
    </row>
    <row r="133" spans="1:53" x14ac:dyDescent="0.3">
      <c r="L133" s="69" t="str" cm="1">
        <f t="array" aca="1" ref="L133" ca="1">IFERROR(IF(AND(INDIRECT("Mérföldkövek[@Kezdés]")&lt;=L$3,L$3&lt;=INDIRECT("Mérföldkövek[@Befejezés]"),NETWORKDAYS(L$3,L$3,0)), INDIRECT("Mérföldkövek[@[Humánerő]]"),0),"")</f>
        <v/>
      </c>
      <c r="M133" s="69" t="str" cm="1">
        <f t="array" aca="1" ref="M133" ca="1">IFERROR(IF(AND(INDIRECT("Mérföldkövek[@Kezdés]")&lt;=M$3,M$3&lt;=INDIRECT("Mérföldkövek[@Befejezés]"),NETWORKDAYS(M$3,M$3,0)), INDIRECT("Mérföldkövek[@[Humánerő]]"),0),"")</f>
        <v/>
      </c>
      <c r="N133" s="69" t="str" cm="1">
        <f t="array" aca="1" ref="N133" ca="1">IFERROR(IF(AND(INDIRECT("Mérföldkövek[@Kezdés]")&lt;=N$3,N$3&lt;=INDIRECT("Mérföldkövek[@Befejezés]"),NETWORKDAYS(N$3,N$3,0)), INDIRECT("Mérföldkövek[@[Humánerő]]"),0),"")</f>
        <v/>
      </c>
      <c r="O133" s="69" t="str" cm="1">
        <f t="array" aca="1" ref="O133" ca="1">IFERROR(IF(AND(INDIRECT("Mérföldkövek[@Kezdés]")&lt;=O$3,O$3&lt;=INDIRECT("Mérföldkövek[@Befejezés]"),NETWORKDAYS(O$3,O$3,0)), INDIRECT("Mérföldkövek[@[Humánerő]]"),0),"")</f>
        <v/>
      </c>
      <c r="P133" s="69" t="str" cm="1">
        <f t="array" aca="1" ref="P133" ca="1">IFERROR(IF(AND(INDIRECT("Mérföldkövek[@Kezdés]")&lt;=P$3,P$3&lt;=INDIRECT("Mérföldkövek[@Befejezés]"),NETWORKDAYS(P$3,P$3,0)), INDIRECT("Mérföldkövek[@[Humánerő]]"),0),"")</f>
        <v/>
      </c>
      <c r="Q133" s="69" t="str" cm="1">
        <f t="array" aca="1" ref="Q133" ca="1">IFERROR(IF(AND(INDIRECT("Mérföldkövek[@Kezdés]")&lt;=Q$3,Q$3&lt;=INDIRECT("Mérföldkövek[@Befejezés]"),NETWORKDAYS(Q$3,Q$3,0)), INDIRECT("Mérföldkövek[@[Humánerő]]"),0),"")</f>
        <v/>
      </c>
      <c r="R133" s="69" t="str" cm="1">
        <f t="array" aca="1" ref="R133" ca="1">IFERROR(IF(AND(INDIRECT("Mérföldkövek[@Kezdés]")&lt;=R$3,R$3&lt;=INDIRECT("Mérföldkövek[@Befejezés]"),NETWORKDAYS(R$3,R$3,0)), INDIRECT("Mérföldkövek[@[Humánerő]]"),0),"")</f>
        <v/>
      </c>
      <c r="S133" s="69" t="str" cm="1">
        <f t="array" aca="1" ref="S133" ca="1">IFERROR(IF(AND(INDIRECT("Mérföldkövek[@Kezdés]")&lt;=S$3,S$3&lt;=INDIRECT("Mérföldkövek[@Befejezés]"),NETWORKDAYS(S$3,S$3,0)), INDIRECT("Mérföldkövek[@[Humánerő]]"),0),"")</f>
        <v/>
      </c>
      <c r="T133" s="69" t="str" cm="1">
        <f t="array" aca="1" ref="T133" ca="1">IFERROR(IF(AND(INDIRECT("Mérföldkövek[@Kezdés]")&lt;=T$3,T$3&lt;=INDIRECT("Mérföldkövek[@Befejezés]"),NETWORKDAYS(T$3,T$3,0)), INDIRECT("Mérföldkövek[@[Humánerő]]"),0),"")</f>
        <v/>
      </c>
      <c r="U133" s="69" t="str" cm="1">
        <f t="array" aca="1" ref="U133" ca="1">IFERROR(IF(AND(INDIRECT("Mérföldkövek[@Kezdés]")&lt;=U$3,U$3&lt;=INDIRECT("Mérföldkövek[@Befejezés]"),NETWORKDAYS(U$3,U$3,0)), INDIRECT("Mérföldkövek[@[Humánerő]]"),0),"")</f>
        <v/>
      </c>
      <c r="V133" s="69" t="str" cm="1">
        <f t="array" aca="1" ref="V133" ca="1">IFERROR(IF(AND(INDIRECT("Mérföldkövek[@Kezdés]")&lt;=V$3,V$3&lt;=INDIRECT("Mérföldkövek[@Befejezés]"),NETWORKDAYS(V$3,V$3,0)), INDIRECT("Mérföldkövek[@[Humánerő]]"),0),"")</f>
        <v/>
      </c>
      <c r="W133" s="69" t="str" cm="1">
        <f t="array" aca="1" ref="W133" ca="1">IFERROR(IF(AND(INDIRECT("Mérföldkövek[@Kezdés]")&lt;=W$3,W$3&lt;=INDIRECT("Mérföldkövek[@Befejezés]"),NETWORKDAYS(W$3,W$3,0)), INDIRECT("Mérföldkövek[@[Humánerő]]"),0),"")</f>
        <v/>
      </c>
      <c r="X133" s="69" t="str" cm="1">
        <f t="array" aca="1" ref="X133" ca="1">IFERROR(IF(AND(INDIRECT("Mérföldkövek[@Kezdés]")&lt;=X$3,X$3&lt;=INDIRECT("Mérföldkövek[@Befejezés]"),NETWORKDAYS(X$3,X$3,0)), INDIRECT("Mérföldkövek[@[Humánerő]]"),0),"")</f>
        <v/>
      </c>
      <c r="Y133" s="69" t="str" cm="1">
        <f t="array" aca="1" ref="Y133" ca="1">IFERROR(IF(AND(INDIRECT("Mérföldkövek[@Kezdés]")&lt;=Y$3,Y$3&lt;=INDIRECT("Mérföldkövek[@Befejezés]"),NETWORKDAYS(Y$3,Y$3,0)), INDIRECT("Mérföldkövek[@[Humánerő]]"),0),"")</f>
        <v/>
      </c>
      <c r="Z133" s="69" t="str" cm="1">
        <f t="array" aca="1" ref="Z133" ca="1">IFERROR(IF(AND(INDIRECT("Mérföldkövek[@Kezdés]")&lt;=Z$3,Z$3&lt;=INDIRECT("Mérföldkövek[@Befejezés]"),NETWORKDAYS(Z$3,Z$3,0)), INDIRECT("Mérföldkövek[@[Humánerő]]"),0),"")</f>
        <v/>
      </c>
      <c r="AA133" s="69" t="str" cm="1">
        <f t="array" aca="1" ref="AA133" ca="1">IFERROR(IF(AND(INDIRECT("Mérföldkövek[@Kezdés]")&lt;=AA$3,AA$3&lt;=INDIRECT("Mérföldkövek[@Befejezés]"),NETWORKDAYS(AA$3,AA$3,0)), INDIRECT("Mérföldkövek[@[Humánerő]]"),0),"")</f>
        <v/>
      </c>
      <c r="AB133" s="69" t="str" cm="1">
        <f t="array" aca="1" ref="AB133" ca="1">IFERROR(IF(AND(INDIRECT("Mérföldkövek[@Kezdés]")&lt;=AB$3,AB$3&lt;=INDIRECT("Mérföldkövek[@Befejezés]"),NETWORKDAYS(AB$3,AB$3,0)), INDIRECT("Mérföldkövek[@[Humánerő]]"),0),"")</f>
        <v/>
      </c>
      <c r="AC133" s="69" t="str" cm="1">
        <f t="array" aca="1" ref="AC133" ca="1">IFERROR(IF(AND(INDIRECT("Mérföldkövek[@Kezdés]")&lt;=AC$3,AC$3&lt;=INDIRECT("Mérföldkövek[@Befejezés]"),NETWORKDAYS(AC$3,AC$3,0)), INDIRECT("Mérföldkövek[@[Humánerő]]"),0),"")</f>
        <v/>
      </c>
      <c r="AD133" s="69" t="str" cm="1">
        <f t="array" aca="1" ref="AD133" ca="1">IFERROR(IF(AND(INDIRECT("Mérföldkövek[@Kezdés]")&lt;=AD$3,AD$3&lt;=INDIRECT("Mérföldkövek[@Befejezés]"),NETWORKDAYS(AD$3,AD$3,0)), INDIRECT("Mérföldkövek[@[Humánerő]]"),0),"")</f>
        <v/>
      </c>
      <c r="AE133" s="69" t="str" cm="1">
        <f t="array" aca="1" ref="AE133" ca="1">IFERROR(IF(AND(INDIRECT("Mérföldkövek[@Kezdés]")&lt;=AE$3,AE$3&lt;=INDIRECT("Mérföldkövek[@Befejezés]"),NETWORKDAYS(AE$3,AE$3,0)), INDIRECT("Mérföldkövek[@[Humánerő]]"),0),"")</f>
        <v/>
      </c>
      <c r="AF133" s="69" t="str" cm="1">
        <f t="array" aca="1" ref="AF133" ca="1">IFERROR(IF(AND(INDIRECT("Mérföldkövek[@Kezdés]")&lt;=AF$3,AF$3&lt;=INDIRECT("Mérföldkövek[@Befejezés]"),NETWORKDAYS(AF$3,AF$3,0)), INDIRECT("Mérföldkövek[@[Humánerő]]"),0),"")</f>
        <v/>
      </c>
      <c r="AG133" s="69" t="str" cm="1">
        <f t="array" aca="1" ref="AG133" ca="1">IFERROR(IF(AND(INDIRECT("Mérföldkövek[@Kezdés]")&lt;=AG$3,AG$3&lt;=INDIRECT("Mérföldkövek[@Befejezés]"),NETWORKDAYS(AG$3,AG$3,0)), INDIRECT("Mérföldkövek[@[Humánerő]]"),0),"")</f>
        <v/>
      </c>
      <c r="AH133" s="69" t="str" cm="1">
        <f t="array" aca="1" ref="AH133" ca="1">IFERROR(IF(AND(INDIRECT("Mérföldkövek[@Kezdés]")&lt;=AH$3,AH$3&lt;=INDIRECT("Mérföldkövek[@Befejezés]"),NETWORKDAYS(AH$3,AH$3,0)), INDIRECT("Mérföldkövek[@[Humánerő]]"),0),"")</f>
        <v/>
      </c>
      <c r="AI133" s="69" t="str" cm="1">
        <f t="array" aca="1" ref="AI133" ca="1">IFERROR(IF(AND(INDIRECT("Mérföldkövek[@Kezdés]")&lt;=AI$3,AI$3&lt;=INDIRECT("Mérföldkövek[@Befejezés]"),NETWORKDAYS(AI$3,AI$3,0)), INDIRECT("Mérföldkövek[@[Humánerő]]"),0),"")</f>
        <v/>
      </c>
      <c r="AJ133" s="69" t="str" cm="1">
        <f t="array" aca="1" ref="AJ133" ca="1">IFERROR(IF(AND(INDIRECT("Mérföldkövek[@Kezdés]")&lt;=AJ$3,AJ$3&lt;=INDIRECT("Mérföldkövek[@Befejezés]"),NETWORKDAYS(AJ$3,AJ$3,0)), INDIRECT("Mérföldkövek[@[Humánerő]]"),0),"")</f>
        <v/>
      </c>
      <c r="AK133" s="69" t="str" cm="1">
        <f t="array" aca="1" ref="AK133" ca="1">IFERROR(IF(AND(INDIRECT("Mérföldkövek[@Kezdés]")&lt;=AK$3,AK$3&lt;=INDIRECT("Mérföldkövek[@Befejezés]"),NETWORKDAYS(AK$3,AK$3,0)), INDIRECT("Mérföldkövek[@[Humánerő]]"),0),"")</f>
        <v/>
      </c>
      <c r="AL133" s="69" t="str" cm="1">
        <f t="array" aca="1" ref="AL133" ca="1">IFERROR(IF(AND(INDIRECT("Mérföldkövek[@Kezdés]")&lt;=AL$3,AL$3&lt;=INDIRECT("Mérföldkövek[@Befejezés]"),NETWORKDAYS(AL$3,AL$3,0)), INDIRECT("Mérföldkövek[@[Humánerő]]"),0),"")</f>
        <v/>
      </c>
      <c r="AM133" s="69" t="str" cm="1">
        <f t="array" aca="1" ref="AM133" ca="1">IFERROR(IF(AND(INDIRECT("Mérföldkövek[@Kezdés]")&lt;=AM$3,AM$3&lt;=INDIRECT("Mérföldkövek[@Befejezés]"),NETWORKDAYS(AM$3,AM$3,0)), INDIRECT("Mérföldkövek[@[Humánerő]]"),0),"")</f>
        <v/>
      </c>
      <c r="AN133" s="69" t="str" cm="1">
        <f t="array" aca="1" ref="AN133" ca="1">IFERROR(IF(AND(INDIRECT("Mérföldkövek[@Kezdés]")&lt;=AN$3,AN$3&lt;=INDIRECT("Mérföldkövek[@Befejezés]"),NETWORKDAYS(AN$3,AN$3,0)), INDIRECT("Mérföldkövek[@[Humánerő]]"),0),"")</f>
        <v/>
      </c>
      <c r="AO133" s="69" t="str" cm="1">
        <f t="array" aca="1" ref="AO133" ca="1">IFERROR(IF(AND(INDIRECT("Mérföldkövek[@Kezdés]")&lt;=AO$3,AO$3&lt;=INDIRECT("Mérföldkövek[@Befejezés]"),NETWORKDAYS(AO$3,AO$3,0)), INDIRECT("Mérföldkövek[@[Humánerő]]"),0),"")</f>
        <v/>
      </c>
      <c r="AP133" s="69" t="str" cm="1">
        <f t="array" aca="1" ref="AP133" ca="1">IFERROR(IF(AND(INDIRECT("Mérföldkövek[@Kezdés]")&lt;=AP$3,AP$3&lt;=INDIRECT("Mérföldkövek[@Befejezés]"),NETWORKDAYS(AP$3,AP$3,0)), INDIRECT("Mérföldkövek[@[Humánerő]]"),0),"")</f>
        <v/>
      </c>
      <c r="AQ133" s="69" t="str" cm="1">
        <f t="array" aca="1" ref="AQ133" ca="1">IFERROR(IF(AND(INDIRECT("Mérföldkövek[@Kezdés]")&lt;=AQ$3,AQ$3&lt;=INDIRECT("Mérföldkövek[@Befejezés]"),NETWORKDAYS(AQ$3,AQ$3,0)), INDIRECT("Mérföldkövek[@[Humánerő]]"),0),"")</f>
        <v/>
      </c>
      <c r="AR133" s="69" t="str" cm="1">
        <f t="array" aca="1" ref="AR133" ca="1">IFERROR(IF(AND(INDIRECT("Mérföldkövek[@Kezdés]")&lt;=AR$3,AR$3&lt;=INDIRECT("Mérföldkövek[@Befejezés]"),NETWORKDAYS(AR$3,AR$3,0)), INDIRECT("Mérföldkövek[@[Humánerő]]"),0),"")</f>
        <v/>
      </c>
      <c r="AS133" s="69" t="str" cm="1">
        <f t="array" aca="1" ref="AS133" ca="1">IFERROR(IF(AND(INDIRECT("Mérföldkövek[@Kezdés]")&lt;=AS$3,AS$3&lt;=INDIRECT("Mérföldkövek[@Befejezés]"),NETWORKDAYS(AS$3,AS$3,0)), INDIRECT("Mérföldkövek[@[Humánerő]]"),0),"")</f>
        <v/>
      </c>
      <c r="AT133" s="69" t="str" cm="1">
        <f t="array" aca="1" ref="AT133" ca="1">IFERROR(IF(AND(INDIRECT("Mérföldkövek[@Kezdés]")&lt;=AT$3,AT$3&lt;=INDIRECT("Mérföldkövek[@Befejezés]"),NETWORKDAYS(AT$3,AT$3,0)), INDIRECT("Mérföldkövek[@[Humánerő]]"),0),"")</f>
        <v/>
      </c>
      <c r="AU133" s="69" t="str" cm="1">
        <f t="array" aca="1" ref="AU133" ca="1">IFERROR(IF(AND(INDIRECT("Mérföldkövek[@Kezdés]")&lt;=AU$3,AU$3&lt;=INDIRECT("Mérföldkövek[@Befejezés]"),NETWORKDAYS(AU$3,AU$3,0)), INDIRECT("Mérföldkövek[@[Humánerő]]"),0),"")</f>
        <v/>
      </c>
      <c r="AV133" s="69" t="str" cm="1">
        <f t="array" aca="1" ref="AV133" ca="1">IFERROR(IF(AND(INDIRECT("Mérföldkövek[@Kezdés]")&lt;=AV$3,AV$3&lt;=INDIRECT("Mérföldkövek[@Befejezés]"),NETWORKDAYS(AV$3,AV$3,0)), INDIRECT("Mérföldkövek[@[Humánerő]]"),0),"")</f>
        <v/>
      </c>
      <c r="AW133" s="69" t="str" cm="1">
        <f t="array" aca="1" ref="AW133" ca="1">IFERROR(IF(AND(INDIRECT("Mérföldkövek[@Kezdés]")&lt;=AW$3,AW$3&lt;=INDIRECT("Mérföldkövek[@Befejezés]"),NETWORKDAYS(AW$3,AW$3,0)), INDIRECT("Mérföldkövek[@[Humánerő]]"),0),"")</f>
        <v/>
      </c>
      <c r="AX133" s="69" t="str" cm="1">
        <f t="array" aca="1" ref="AX133" ca="1">IFERROR(IF(AND(INDIRECT("Mérföldkövek[@Kezdés]")&lt;=AX$3,AX$3&lt;=INDIRECT("Mérföldkövek[@Befejezés]"),NETWORKDAYS(AX$3,AX$3,0)), INDIRECT("Mérföldkövek[@[Humánerő]]"),0),"")</f>
        <v/>
      </c>
      <c r="AY133" s="69" t="str" cm="1">
        <f t="array" aca="1" ref="AY133" ca="1">IFERROR(IF(AND(INDIRECT("Mérföldkövek[@Kezdés]")&lt;=AY$3,AY$3&lt;=INDIRECT("Mérföldkövek[@Befejezés]"),NETWORKDAYS(AY$3,AY$3,0)), INDIRECT("Mérföldkövek[@[Humánerő]]"),0),"")</f>
        <v/>
      </c>
      <c r="AZ133" s="69" t="str" cm="1">
        <f t="array" aca="1" ref="AZ133" ca="1">IFERROR(IF(AND(INDIRECT("Mérföldkövek[@Kezdés]")&lt;=AZ$3,AZ$3&lt;=INDIRECT("Mérföldkövek[@Befejezés]"),NETWORKDAYS(AZ$3,AZ$3,0)), INDIRECT("Mérföldkövek[@[Humánerő]]"),0),"")</f>
        <v/>
      </c>
      <c r="BA133" s="69" t="str" cm="1">
        <f t="array" aca="1" ref="BA133" ca="1">IFERROR(IF(AND(INDIRECT("Mérföldkövek[@Kezdés]")&lt;=BA$3,BA$3&lt;=INDIRECT("Mérföldkövek[@Befejezés]"),NETWORKDAYS(BA$3,BA$3,0)), INDIRECT("Mérföldkövek[@[Humánerő]]"),0),"")</f>
        <v/>
      </c>
    </row>
    <row r="134" spans="1:53" x14ac:dyDescent="0.3">
      <c r="L134" s="69" t="str" cm="1">
        <f t="array" aca="1" ref="L134" ca="1">IFERROR(IF(AND(INDIRECT("Mérföldkövek[@Kezdés]")&lt;=L$3,L$3&lt;=INDIRECT("Mérföldkövek[@Befejezés]"),NETWORKDAYS(L$3,L$3,0)), INDIRECT("Mérföldkövek[@[Humánerő]]"),0),"")</f>
        <v/>
      </c>
      <c r="M134" s="69" t="str" cm="1">
        <f t="array" aca="1" ref="M134" ca="1">IFERROR(IF(AND(INDIRECT("Mérföldkövek[@Kezdés]")&lt;=M$3,M$3&lt;=INDIRECT("Mérföldkövek[@Befejezés]"),NETWORKDAYS(M$3,M$3,0)), INDIRECT("Mérföldkövek[@[Humánerő]]"),0),"")</f>
        <v/>
      </c>
      <c r="N134" s="69" t="str" cm="1">
        <f t="array" aca="1" ref="N134" ca="1">IFERROR(IF(AND(INDIRECT("Mérföldkövek[@Kezdés]")&lt;=N$3,N$3&lt;=INDIRECT("Mérföldkövek[@Befejezés]"),NETWORKDAYS(N$3,N$3,0)), INDIRECT("Mérföldkövek[@[Humánerő]]"),0),"")</f>
        <v/>
      </c>
      <c r="O134" s="69" t="str" cm="1">
        <f t="array" aca="1" ref="O134" ca="1">IFERROR(IF(AND(INDIRECT("Mérföldkövek[@Kezdés]")&lt;=O$3,O$3&lt;=INDIRECT("Mérföldkövek[@Befejezés]"),NETWORKDAYS(O$3,O$3,0)), INDIRECT("Mérföldkövek[@[Humánerő]]"),0),"")</f>
        <v/>
      </c>
      <c r="P134" s="69" t="str" cm="1">
        <f t="array" aca="1" ref="P134" ca="1">IFERROR(IF(AND(INDIRECT("Mérföldkövek[@Kezdés]")&lt;=P$3,P$3&lt;=INDIRECT("Mérföldkövek[@Befejezés]"),NETWORKDAYS(P$3,P$3,0)), INDIRECT("Mérföldkövek[@[Humánerő]]"),0),"")</f>
        <v/>
      </c>
      <c r="Q134" s="69" t="str" cm="1">
        <f t="array" aca="1" ref="Q134" ca="1">IFERROR(IF(AND(INDIRECT("Mérföldkövek[@Kezdés]")&lt;=Q$3,Q$3&lt;=INDIRECT("Mérföldkövek[@Befejezés]"),NETWORKDAYS(Q$3,Q$3,0)), INDIRECT("Mérföldkövek[@[Humánerő]]"),0),"")</f>
        <v/>
      </c>
      <c r="R134" s="69" t="str" cm="1">
        <f t="array" aca="1" ref="R134" ca="1">IFERROR(IF(AND(INDIRECT("Mérföldkövek[@Kezdés]")&lt;=R$3,R$3&lt;=INDIRECT("Mérföldkövek[@Befejezés]"),NETWORKDAYS(R$3,R$3,0)), INDIRECT("Mérföldkövek[@[Humánerő]]"),0),"")</f>
        <v/>
      </c>
      <c r="S134" s="69" t="str" cm="1">
        <f t="array" aca="1" ref="S134" ca="1">IFERROR(IF(AND(INDIRECT("Mérföldkövek[@Kezdés]")&lt;=S$3,S$3&lt;=INDIRECT("Mérföldkövek[@Befejezés]"),NETWORKDAYS(S$3,S$3,0)), INDIRECT("Mérföldkövek[@[Humánerő]]"),0),"")</f>
        <v/>
      </c>
      <c r="T134" s="69" t="str" cm="1">
        <f t="array" aca="1" ref="T134" ca="1">IFERROR(IF(AND(INDIRECT("Mérföldkövek[@Kezdés]")&lt;=T$3,T$3&lt;=INDIRECT("Mérföldkövek[@Befejezés]"),NETWORKDAYS(T$3,T$3,0)), INDIRECT("Mérföldkövek[@[Humánerő]]"),0),"")</f>
        <v/>
      </c>
      <c r="U134" s="69" t="str" cm="1">
        <f t="array" aca="1" ref="U134" ca="1">IFERROR(IF(AND(INDIRECT("Mérföldkövek[@Kezdés]")&lt;=U$3,U$3&lt;=INDIRECT("Mérföldkövek[@Befejezés]"),NETWORKDAYS(U$3,U$3,0)), INDIRECT("Mérföldkövek[@[Humánerő]]"),0),"")</f>
        <v/>
      </c>
      <c r="V134" s="69" t="str" cm="1">
        <f t="array" aca="1" ref="V134" ca="1">IFERROR(IF(AND(INDIRECT("Mérföldkövek[@Kezdés]")&lt;=V$3,V$3&lt;=INDIRECT("Mérföldkövek[@Befejezés]"),NETWORKDAYS(V$3,V$3,0)), INDIRECT("Mérföldkövek[@[Humánerő]]"),0),"")</f>
        <v/>
      </c>
      <c r="W134" s="69" t="str" cm="1">
        <f t="array" aca="1" ref="W134" ca="1">IFERROR(IF(AND(INDIRECT("Mérföldkövek[@Kezdés]")&lt;=W$3,W$3&lt;=INDIRECT("Mérföldkövek[@Befejezés]"),NETWORKDAYS(W$3,W$3,0)), INDIRECT("Mérföldkövek[@[Humánerő]]"),0),"")</f>
        <v/>
      </c>
      <c r="X134" s="69" t="str" cm="1">
        <f t="array" aca="1" ref="X134" ca="1">IFERROR(IF(AND(INDIRECT("Mérföldkövek[@Kezdés]")&lt;=X$3,X$3&lt;=INDIRECT("Mérföldkövek[@Befejezés]"),NETWORKDAYS(X$3,X$3,0)), INDIRECT("Mérföldkövek[@[Humánerő]]"),0),"")</f>
        <v/>
      </c>
      <c r="Y134" s="69" t="str" cm="1">
        <f t="array" aca="1" ref="Y134" ca="1">IFERROR(IF(AND(INDIRECT("Mérföldkövek[@Kezdés]")&lt;=Y$3,Y$3&lt;=INDIRECT("Mérföldkövek[@Befejezés]"),NETWORKDAYS(Y$3,Y$3,0)), INDIRECT("Mérföldkövek[@[Humánerő]]"),0),"")</f>
        <v/>
      </c>
      <c r="Z134" s="69" t="str" cm="1">
        <f t="array" aca="1" ref="Z134" ca="1">IFERROR(IF(AND(INDIRECT("Mérföldkövek[@Kezdés]")&lt;=Z$3,Z$3&lt;=INDIRECT("Mérföldkövek[@Befejezés]"),NETWORKDAYS(Z$3,Z$3,0)), INDIRECT("Mérföldkövek[@[Humánerő]]"),0),"")</f>
        <v/>
      </c>
      <c r="AA134" s="69" t="str" cm="1">
        <f t="array" aca="1" ref="AA134" ca="1">IFERROR(IF(AND(INDIRECT("Mérföldkövek[@Kezdés]")&lt;=AA$3,AA$3&lt;=INDIRECT("Mérföldkövek[@Befejezés]"),NETWORKDAYS(AA$3,AA$3,0)), INDIRECT("Mérföldkövek[@[Humánerő]]"),0),"")</f>
        <v/>
      </c>
      <c r="AB134" s="69" t="str" cm="1">
        <f t="array" aca="1" ref="AB134" ca="1">IFERROR(IF(AND(INDIRECT("Mérföldkövek[@Kezdés]")&lt;=AB$3,AB$3&lt;=INDIRECT("Mérföldkövek[@Befejezés]"),NETWORKDAYS(AB$3,AB$3,0)), INDIRECT("Mérföldkövek[@[Humánerő]]"),0),"")</f>
        <v/>
      </c>
      <c r="AC134" s="69" t="str" cm="1">
        <f t="array" aca="1" ref="AC134" ca="1">IFERROR(IF(AND(INDIRECT("Mérföldkövek[@Kezdés]")&lt;=AC$3,AC$3&lt;=INDIRECT("Mérföldkövek[@Befejezés]"),NETWORKDAYS(AC$3,AC$3,0)), INDIRECT("Mérföldkövek[@[Humánerő]]"),0),"")</f>
        <v/>
      </c>
      <c r="AD134" s="69" t="str" cm="1">
        <f t="array" aca="1" ref="AD134" ca="1">IFERROR(IF(AND(INDIRECT("Mérföldkövek[@Kezdés]")&lt;=AD$3,AD$3&lt;=INDIRECT("Mérföldkövek[@Befejezés]"),NETWORKDAYS(AD$3,AD$3,0)), INDIRECT("Mérföldkövek[@[Humánerő]]"),0),"")</f>
        <v/>
      </c>
      <c r="AE134" s="69" t="str" cm="1">
        <f t="array" aca="1" ref="AE134" ca="1">IFERROR(IF(AND(INDIRECT("Mérföldkövek[@Kezdés]")&lt;=AE$3,AE$3&lt;=INDIRECT("Mérföldkövek[@Befejezés]"),NETWORKDAYS(AE$3,AE$3,0)), INDIRECT("Mérföldkövek[@[Humánerő]]"),0),"")</f>
        <v/>
      </c>
      <c r="AF134" s="69" t="str" cm="1">
        <f t="array" aca="1" ref="AF134" ca="1">IFERROR(IF(AND(INDIRECT("Mérföldkövek[@Kezdés]")&lt;=AF$3,AF$3&lt;=INDIRECT("Mérföldkövek[@Befejezés]"),NETWORKDAYS(AF$3,AF$3,0)), INDIRECT("Mérföldkövek[@[Humánerő]]"),0),"")</f>
        <v/>
      </c>
      <c r="AG134" s="69" t="str" cm="1">
        <f t="array" aca="1" ref="AG134" ca="1">IFERROR(IF(AND(INDIRECT("Mérföldkövek[@Kezdés]")&lt;=AG$3,AG$3&lt;=INDIRECT("Mérföldkövek[@Befejezés]"),NETWORKDAYS(AG$3,AG$3,0)), INDIRECT("Mérföldkövek[@[Humánerő]]"),0),"")</f>
        <v/>
      </c>
      <c r="AH134" s="69" t="str" cm="1">
        <f t="array" aca="1" ref="AH134" ca="1">IFERROR(IF(AND(INDIRECT("Mérföldkövek[@Kezdés]")&lt;=AH$3,AH$3&lt;=INDIRECT("Mérföldkövek[@Befejezés]"),NETWORKDAYS(AH$3,AH$3,0)), INDIRECT("Mérföldkövek[@[Humánerő]]"),0),"")</f>
        <v/>
      </c>
      <c r="AI134" s="69" t="str" cm="1">
        <f t="array" aca="1" ref="AI134" ca="1">IFERROR(IF(AND(INDIRECT("Mérföldkövek[@Kezdés]")&lt;=AI$3,AI$3&lt;=INDIRECT("Mérföldkövek[@Befejezés]"),NETWORKDAYS(AI$3,AI$3,0)), INDIRECT("Mérföldkövek[@[Humánerő]]"),0),"")</f>
        <v/>
      </c>
      <c r="AJ134" s="69" t="str" cm="1">
        <f t="array" aca="1" ref="AJ134" ca="1">IFERROR(IF(AND(INDIRECT("Mérföldkövek[@Kezdés]")&lt;=AJ$3,AJ$3&lt;=INDIRECT("Mérföldkövek[@Befejezés]"),NETWORKDAYS(AJ$3,AJ$3,0)), INDIRECT("Mérföldkövek[@[Humánerő]]"),0),"")</f>
        <v/>
      </c>
      <c r="AK134" s="69" t="str" cm="1">
        <f t="array" aca="1" ref="AK134" ca="1">IFERROR(IF(AND(INDIRECT("Mérföldkövek[@Kezdés]")&lt;=AK$3,AK$3&lt;=INDIRECT("Mérföldkövek[@Befejezés]"),NETWORKDAYS(AK$3,AK$3,0)), INDIRECT("Mérföldkövek[@[Humánerő]]"),0),"")</f>
        <v/>
      </c>
      <c r="AL134" s="69" t="str" cm="1">
        <f t="array" aca="1" ref="AL134" ca="1">IFERROR(IF(AND(INDIRECT("Mérföldkövek[@Kezdés]")&lt;=AL$3,AL$3&lt;=INDIRECT("Mérföldkövek[@Befejezés]"),NETWORKDAYS(AL$3,AL$3,0)), INDIRECT("Mérföldkövek[@[Humánerő]]"),0),"")</f>
        <v/>
      </c>
      <c r="AM134" s="69" t="str" cm="1">
        <f t="array" aca="1" ref="AM134" ca="1">IFERROR(IF(AND(INDIRECT("Mérföldkövek[@Kezdés]")&lt;=AM$3,AM$3&lt;=INDIRECT("Mérföldkövek[@Befejezés]"),NETWORKDAYS(AM$3,AM$3,0)), INDIRECT("Mérföldkövek[@[Humánerő]]"),0),"")</f>
        <v/>
      </c>
      <c r="AN134" s="69" t="str" cm="1">
        <f t="array" aca="1" ref="AN134" ca="1">IFERROR(IF(AND(INDIRECT("Mérföldkövek[@Kezdés]")&lt;=AN$3,AN$3&lt;=INDIRECT("Mérföldkövek[@Befejezés]"),NETWORKDAYS(AN$3,AN$3,0)), INDIRECT("Mérföldkövek[@[Humánerő]]"),0),"")</f>
        <v/>
      </c>
      <c r="AO134" s="69" t="str" cm="1">
        <f t="array" aca="1" ref="AO134" ca="1">IFERROR(IF(AND(INDIRECT("Mérföldkövek[@Kezdés]")&lt;=AO$3,AO$3&lt;=INDIRECT("Mérföldkövek[@Befejezés]"),NETWORKDAYS(AO$3,AO$3,0)), INDIRECT("Mérföldkövek[@[Humánerő]]"),0),"")</f>
        <v/>
      </c>
      <c r="AP134" s="69" t="str" cm="1">
        <f t="array" aca="1" ref="AP134" ca="1">IFERROR(IF(AND(INDIRECT("Mérföldkövek[@Kezdés]")&lt;=AP$3,AP$3&lt;=INDIRECT("Mérföldkövek[@Befejezés]"),NETWORKDAYS(AP$3,AP$3,0)), INDIRECT("Mérföldkövek[@[Humánerő]]"),0),"")</f>
        <v/>
      </c>
      <c r="AQ134" s="69" t="str" cm="1">
        <f t="array" aca="1" ref="AQ134" ca="1">IFERROR(IF(AND(INDIRECT("Mérföldkövek[@Kezdés]")&lt;=AQ$3,AQ$3&lt;=INDIRECT("Mérföldkövek[@Befejezés]"),NETWORKDAYS(AQ$3,AQ$3,0)), INDIRECT("Mérföldkövek[@[Humánerő]]"),0),"")</f>
        <v/>
      </c>
      <c r="AR134" s="69" t="str" cm="1">
        <f t="array" aca="1" ref="AR134" ca="1">IFERROR(IF(AND(INDIRECT("Mérföldkövek[@Kezdés]")&lt;=AR$3,AR$3&lt;=INDIRECT("Mérföldkövek[@Befejezés]"),NETWORKDAYS(AR$3,AR$3,0)), INDIRECT("Mérföldkövek[@[Humánerő]]"),0),"")</f>
        <v/>
      </c>
      <c r="AS134" s="69" t="str" cm="1">
        <f t="array" aca="1" ref="AS134" ca="1">IFERROR(IF(AND(INDIRECT("Mérföldkövek[@Kezdés]")&lt;=AS$3,AS$3&lt;=INDIRECT("Mérföldkövek[@Befejezés]"),NETWORKDAYS(AS$3,AS$3,0)), INDIRECT("Mérföldkövek[@[Humánerő]]"),0),"")</f>
        <v/>
      </c>
      <c r="AT134" s="69" t="str" cm="1">
        <f t="array" aca="1" ref="AT134" ca="1">IFERROR(IF(AND(INDIRECT("Mérföldkövek[@Kezdés]")&lt;=AT$3,AT$3&lt;=INDIRECT("Mérföldkövek[@Befejezés]"),NETWORKDAYS(AT$3,AT$3,0)), INDIRECT("Mérföldkövek[@[Humánerő]]"),0),"")</f>
        <v/>
      </c>
      <c r="AU134" s="69" t="str" cm="1">
        <f t="array" aca="1" ref="AU134" ca="1">IFERROR(IF(AND(INDIRECT("Mérföldkövek[@Kezdés]")&lt;=AU$3,AU$3&lt;=INDIRECT("Mérföldkövek[@Befejezés]"),NETWORKDAYS(AU$3,AU$3,0)), INDIRECT("Mérföldkövek[@[Humánerő]]"),0),"")</f>
        <v/>
      </c>
      <c r="AV134" s="69" t="str" cm="1">
        <f t="array" aca="1" ref="AV134" ca="1">IFERROR(IF(AND(INDIRECT("Mérföldkövek[@Kezdés]")&lt;=AV$3,AV$3&lt;=INDIRECT("Mérföldkövek[@Befejezés]"),NETWORKDAYS(AV$3,AV$3,0)), INDIRECT("Mérföldkövek[@[Humánerő]]"),0),"")</f>
        <v/>
      </c>
      <c r="AW134" s="69" t="str" cm="1">
        <f t="array" aca="1" ref="AW134" ca="1">IFERROR(IF(AND(INDIRECT("Mérföldkövek[@Kezdés]")&lt;=AW$3,AW$3&lt;=INDIRECT("Mérföldkövek[@Befejezés]"),NETWORKDAYS(AW$3,AW$3,0)), INDIRECT("Mérföldkövek[@[Humánerő]]"),0),"")</f>
        <v/>
      </c>
      <c r="AX134" s="69" t="str" cm="1">
        <f t="array" aca="1" ref="AX134" ca="1">IFERROR(IF(AND(INDIRECT("Mérföldkövek[@Kezdés]")&lt;=AX$3,AX$3&lt;=INDIRECT("Mérföldkövek[@Befejezés]"),NETWORKDAYS(AX$3,AX$3,0)), INDIRECT("Mérföldkövek[@[Humánerő]]"),0),"")</f>
        <v/>
      </c>
      <c r="AY134" s="69" t="str" cm="1">
        <f t="array" aca="1" ref="AY134" ca="1">IFERROR(IF(AND(INDIRECT("Mérföldkövek[@Kezdés]")&lt;=AY$3,AY$3&lt;=INDIRECT("Mérföldkövek[@Befejezés]"),NETWORKDAYS(AY$3,AY$3,0)), INDIRECT("Mérföldkövek[@[Humánerő]]"),0),"")</f>
        <v/>
      </c>
      <c r="AZ134" s="69" t="str" cm="1">
        <f t="array" aca="1" ref="AZ134" ca="1">IFERROR(IF(AND(INDIRECT("Mérföldkövek[@Kezdés]")&lt;=AZ$3,AZ$3&lt;=INDIRECT("Mérföldkövek[@Befejezés]"),NETWORKDAYS(AZ$3,AZ$3,0)), INDIRECT("Mérföldkövek[@[Humánerő]]"),0),"")</f>
        <v/>
      </c>
      <c r="BA134" s="69" t="str" cm="1">
        <f t="array" aca="1" ref="BA134" ca="1">IFERROR(IF(AND(INDIRECT("Mérföldkövek[@Kezdés]")&lt;=BA$3,BA$3&lt;=INDIRECT("Mérföldkövek[@Befejezés]"),NETWORKDAYS(BA$3,BA$3,0)), INDIRECT("Mérföldkövek[@[Humánerő]]"),0),"")</f>
        <v/>
      </c>
    </row>
    <row r="135" spans="1:53" x14ac:dyDescent="0.3">
      <c r="L135" s="69" t="str" cm="1">
        <f t="array" aca="1" ref="L135" ca="1">IFERROR(IF(AND(INDIRECT("Mérföldkövek[@Kezdés]")&lt;=L$3,L$3&lt;=INDIRECT("Mérföldkövek[@Befejezés]"),NETWORKDAYS(L$3,L$3,0)), INDIRECT("Mérföldkövek[@[Humánerő]]"),0),"")</f>
        <v/>
      </c>
      <c r="M135" s="69" t="str" cm="1">
        <f t="array" aca="1" ref="M135" ca="1">IFERROR(IF(AND(INDIRECT("Mérföldkövek[@Kezdés]")&lt;=M$3,M$3&lt;=INDIRECT("Mérföldkövek[@Befejezés]"),NETWORKDAYS(M$3,M$3,0)), INDIRECT("Mérföldkövek[@[Humánerő]]"),0),"")</f>
        <v/>
      </c>
      <c r="N135" s="69" t="str" cm="1">
        <f t="array" aca="1" ref="N135" ca="1">IFERROR(IF(AND(INDIRECT("Mérföldkövek[@Kezdés]")&lt;=N$3,N$3&lt;=INDIRECT("Mérföldkövek[@Befejezés]"),NETWORKDAYS(N$3,N$3,0)), INDIRECT("Mérföldkövek[@[Humánerő]]"),0),"")</f>
        <v/>
      </c>
      <c r="O135" s="69" t="str" cm="1">
        <f t="array" aca="1" ref="O135" ca="1">IFERROR(IF(AND(INDIRECT("Mérföldkövek[@Kezdés]")&lt;=O$3,O$3&lt;=INDIRECT("Mérföldkövek[@Befejezés]"),NETWORKDAYS(O$3,O$3,0)), INDIRECT("Mérföldkövek[@[Humánerő]]"),0),"")</f>
        <v/>
      </c>
      <c r="P135" s="69" t="str" cm="1">
        <f t="array" aca="1" ref="P135" ca="1">IFERROR(IF(AND(INDIRECT("Mérföldkövek[@Kezdés]")&lt;=P$3,P$3&lt;=INDIRECT("Mérföldkövek[@Befejezés]"),NETWORKDAYS(P$3,P$3,0)), INDIRECT("Mérföldkövek[@[Humánerő]]"),0),"")</f>
        <v/>
      </c>
      <c r="Q135" s="69" t="str" cm="1">
        <f t="array" aca="1" ref="Q135" ca="1">IFERROR(IF(AND(INDIRECT("Mérföldkövek[@Kezdés]")&lt;=Q$3,Q$3&lt;=INDIRECT("Mérföldkövek[@Befejezés]"),NETWORKDAYS(Q$3,Q$3,0)), INDIRECT("Mérföldkövek[@[Humánerő]]"),0),"")</f>
        <v/>
      </c>
      <c r="R135" s="69" t="str" cm="1">
        <f t="array" aca="1" ref="R135" ca="1">IFERROR(IF(AND(INDIRECT("Mérföldkövek[@Kezdés]")&lt;=R$3,R$3&lt;=INDIRECT("Mérföldkövek[@Befejezés]"),NETWORKDAYS(R$3,R$3,0)), INDIRECT("Mérföldkövek[@[Humánerő]]"),0),"")</f>
        <v/>
      </c>
      <c r="S135" s="69" t="str" cm="1">
        <f t="array" aca="1" ref="S135" ca="1">IFERROR(IF(AND(INDIRECT("Mérföldkövek[@Kezdés]")&lt;=S$3,S$3&lt;=INDIRECT("Mérföldkövek[@Befejezés]"),NETWORKDAYS(S$3,S$3,0)), INDIRECT("Mérföldkövek[@[Humánerő]]"),0),"")</f>
        <v/>
      </c>
      <c r="T135" s="69" t="str" cm="1">
        <f t="array" aca="1" ref="T135" ca="1">IFERROR(IF(AND(INDIRECT("Mérföldkövek[@Kezdés]")&lt;=T$3,T$3&lt;=INDIRECT("Mérföldkövek[@Befejezés]"),NETWORKDAYS(T$3,T$3,0)), INDIRECT("Mérföldkövek[@[Humánerő]]"),0),"")</f>
        <v/>
      </c>
      <c r="U135" s="69" t="str" cm="1">
        <f t="array" aca="1" ref="U135" ca="1">IFERROR(IF(AND(INDIRECT("Mérföldkövek[@Kezdés]")&lt;=U$3,U$3&lt;=INDIRECT("Mérföldkövek[@Befejezés]"),NETWORKDAYS(U$3,U$3,0)), INDIRECT("Mérföldkövek[@[Humánerő]]"),0),"")</f>
        <v/>
      </c>
      <c r="V135" s="69" t="str" cm="1">
        <f t="array" aca="1" ref="V135" ca="1">IFERROR(IF(AND(INDIRECT("Mérföldkövek[@Kezdés]")&lt;=V$3,V$3&lt;=INDIRECT("Mérföldkövek[@Befejezés]"),NETWORKDAYS(V$3,V$3,0)), INDIRECT("Mérföldkövek[@[Humánerő]]"),0),"")</f>
        <v/>
      </c>
      <c r="W135" s="69" t="str" cm="1">
        <f t="array" aca="1" ref="W135" ca="1">IFERROR(IF(AND(INDIRECT("Mérföldkövek[@Kezdés]")&lt;=W$3,W$3&lt;=INDIRECT("Mérföldkövek[@Befejezés]"),NETWORKDAYS(W$3,W$3,0)), INDIRECT("Mérföldkövek[@[Humánerő]]"),0),"")</f>
        <v/>
      </c>
      <c r="X135" s="69" t="str" cm="1">
        <f t="array" aca="1" ref="X135" ca="1">IFERROR(IF(AND(INDIRECT("Mérföldkövek[@Kezdés]")&lt;=X$3,X$3&lt;=INDIRECT("Mérföldkövek[@Befejezés]"),NETWORKDAYS(X$3,X$3,0)), INDIRECT("Mérföldkövek[@[Humánerő]]"),0),"")</f>
        <v/>
      </c>
      <c r="Y135" s="69" t="str" cm="1">
        <f t="array" aca="1" ref="Y135" ca="1">IFERROR(IF(AND(INDIRECT("Mérföldkövek[@Kezdés]")&lt;=Y$3,Y$3&lt;=INDIRECT("Mérföldkövek[@Befejezés]"),NETWORKDAYS(Y$3,Y$3,0)), INDIRECT("Mérföldkövek[@[Humánerő]]"),0),"")</f>
        <v/>
      </c>
      <c r="Z135" s="69" t="str" cm="1">
        <f t="array" aca="1" ref="Z135" ca="1">IFERROR(IF(AND(INDIRECT("Mérföldkövek[@Kezdés]")&lt;=Z$3,Z$3&lt;=INDIRECT("Mérföldkövek[@Befejezés]"),NETWORKDAYS(Z$3,Z$3,0)), INDIRECT("Mérföldkövek[@[Humánerő]]"),0),"")</f>
        <v/>
      </c>
      <c r="AA135" s="69" t="str" cm="1">
        <f t="array" aca="1" ref="AA135" ca="1">IFERROR(IF(AND(INDIRECT("Mérföldkövek[@Kezdés]")&lt;=AA$3,AA$3&lt;=INDIRECT("Mérföldkövek[@Befejezés]"),NETWORKDAYS(AA$3,AA$3,0)), INDIRECT("Mérföldkövek[@[Humánerő]]"),0),"")</f>
        <v/>
      </c>
      <c r="AB135" s="69" t="str" cm="1">
        <f t="array" aca="1" ref="AB135" ca="1">IFERROR(IF(AND(INDIRECT("Mérföldkövek[@Kezdés]")&lt;=AB$3,AB$3&lt;=INDIRECT("Mérföldkövek[@Befejezés]"),NETWORKDAYS(AB$3,AB$3,0)), INDIRECT("Mérföldkövek[@[Humánerő]]"),0),"")</f>
        <v/>
      </c>
      <c r="AC135" s="69" t="str" cm="1">
        <f t="array" aca="1" ref="AC135" ca="1">IFERROR(IF(AND(INDIRECT("Mérföldkövek[@Kezdés]")&lt;=AC$3,AC$3&lt;=INDIRECT("Mérföldkövek[@Befejezés]"),NETWORKDAYS(AC$3,AC$3,0)), INDIRECT("Mérföldkövek[@[Humánerő]]"),0),"")</f>
        <v/>
      </c>
      <c r="AD135" s="69" t="str" cm="1">
        <f t="array" aca="1" ref="AD135" ca="1">IFERROR(IF(AND(INDIRECT("Mérföldkövek[@Kezdés]")&lt;=AD$3,AD$3&lt;=INDIRECT("Mérföldkövek[@Befejezés]"),NETWORKDAYS(AD$3,AD$3,0)), INDIRECT("Mérföldkövek[@[Humánerő]]"),0),"")</f>
        <v/>
      </c>
      <c r="AE135" s="69" t="str" cm="1">
        <f t="array" aca="1" ref="AE135" ca="1">IFERROR(IF(AND(INDIRECT("Mérföldkövek[@Kezdés]")&lt;=AE$3,AE$3&lt;=INDIRECT("Mérföldkövek[@Befejezés]"),NETWORKDAYS(AE$3,AE$3,0)), INDIRECT("Mérföldkövek[@[Humánerő]]"),0),"")</f>
        <v/>
      </c>
      <c r="AF135" s="69" t="str" cm="1">
        <f t="array" aca="1" ref="AF135" ca="1">IFERROR(IF(AND(INDIRECT("Mérföldkövek[@Kezdés]")&lt;=AF$3,AF$3&lt;=INDIRECT("Mérföldkövek[@Befejezés]"),NETWORKDAYS(AF$3,AF$3,0)), INDIRECT("Mérföldkövek[@[Humánerő]]"),0),"")</f>
        <v/>
      </c>
      <c r="AG135" s="69" t="str" cm="1">
        <f t="array" aca="1" ref="AG135" ca="1">IFERROR(IF(AND(INDIRECT("Mérföldkövek[@Kezdés]")&lt;=AG$3,AG$3&lt;=INDIRECT("Mérföldkövek[@Befejezés]"),NETWORKDAYS(AG$3,AG$3,0)), INDIRECT("Mérföldkövek[@[Humánerő]]"),0),"")</f>
        <v/>
      </c>
      <c r="AH135" s="69" t="str" cm="1">
        <f t="array" aca="1" ref="AH135" ca="1">IFERROR(IF(AND(INDIRECT("Mérföldkövek[@Kezdés]")&lt;=AH$3,AH$3&lt;=INDIRECT("Mérföldkövek[@Befejezés]"),NETWORKDAYS(AH$3,AH$3,0)), INDIRECT("Mérföldkövek[@[Humánerő]]"),0),"")</f>
        <v/>
      </c>
      <c r="AI135" s="69" t="str" cm="1">
        <f t="array" aca="1" ref="AI135" ca="1">IFERROR(IF(AND(INDIRECT("Mérföldkövek[@Kezdés]")&lt;=AI$3,AI$3&lt;=INDIRECT("Mérföldkövek[@Befejezés]"),NETWORKDAYS(AI$3,AI$3,0)), INDIRECT("Mérföldkövek[@[Humánerő]]"),0),"")</f>
        <v/>
      </c>
      <c r="AJ135" s="69" t="str" cm="1">
        <f t="array" aca="1" ref="AJ135" ca="1">IFERROR(IF(AND(INDIRECT("Mérföldkövek[@Kezdés]")&lt;=AJ$3,AJ$3&lt;=INDIRECT("Mérföldkövek[@Befejezés]"),NETWORKDAYS(AJ$3,AJ$3,0)), INDIRECT("Mérföldkövek[@[Humánerő]]"),0),"")</f>
        <v/>
      </c>
      <c r="AK135" s="69" t="str" cm="1">
        <f t="array" aca="1" ref="AK135" ca="1">IFERROR(IF(AND(INDIRECT("Mérföldkövek[@Kezdés]")&lt;=AK$3,AK$3&lt;=INDIRECT("Mérföldkövek[@Befejezés]"),NETWORKDAYS(AK$3,AK$3,0)), INDIRECT("Mérföldkövek[@[Humánerő]]"),0),"")</f>
        <v/>
      </c>
      <c r="AL135" s="69" t="str" cm="1">
        <f t="array" aca="1" ref="AL135" ca="1">IFERROR(IF(AND(INDIRECT("Mérföldkövek[@Kezdés]")&lt;=AL$3,AL$3&lt;=INDIRECT("Mérföldkövek[@Befejezés]"),NETWORKDAYS(AL$3,AL$3,0)), INDIRECT("Mérföldkövek[@[Humánerő]]"),0),"")</f>
        <v/>
      </c>
      <c r="AM135" s="69" t="str" cm="1">
        <f t="array" aca="1" ref="AM135" ca="1">IFERROR(IF(AND(INDIRECT("Mérföldkövek[@Kezdés]")&lt;=AM$3,AM$3&lt;=INDIRECT("Mérföldkövek[@Befejezés]"),NETWORKDAYS(AM$3,AM$3,0)), INDIRECT("Mérföldkövek[@[Humánerő]]"),0),"")</f>
        <v/>
      </c>
      <c r="AN135" s="69" t="str" cm="1">
        <f t="array" aca="1" ref="AN135" ca="1">IFERROR(IF(AND(INDIRECT("Mérföldkövek[@Kezdés]")&lt;=AN$3,AN$3&lt;=INDIRECT("Mérföldkövek[@Befejezés]"),NETWORKDAYS(AN$3,AN$3,0)), INDIRECT("Mérföldkövek[@[Humánerő]]"),0),"")</f>
        <v/>
      </c>
      <c r="AO135" s="69" t="str" cm="1">
        <f t="array" aca="1" ref="AO135" ca="1">IFERROR(IF(AND(INDIRECT("Mérföldkövek[@Kezdés]")&lt;=AO$3,AO$3&lt;=INDIRECT("Mérföldkövek[@Befejezés]"),NETWORKDAYS(AO$3,AO$3,0)), INDIRECT("Mérföldkövek[@[Humánerő]]"),0),"")</f>
        <v/>
      </c>
      <c r="AP135" s="69" t="str" cm="1">
        <f t="array" aca="1" ref="AP135" ca="1">IFERROR(IF(AND(INDIRECT("Mérföldkövek[@Kezdés]")&lt;=AP$3,AP$3&lt;=INDIRECT("Mérföldkövek[@Befejezés]"),NETWORKDAYS(AP$3,AP$3,0)), INDIRECT("Mérföldkövek[@[Humánerő]]"),0),"")</f>
        <v/>
      </c>
      <c r="AQ135" s="69" t="str" cm="1">
        <f t="array" aca="1" ref="AQ135" ca="1">IFERROR(IF(AND(INDIRECT("Mérföldkövek[@Kezdés]")&lt;=AQ$3,AQ$3&lt;=INDIRECT("Mérföldkövek[@Befejezés]"),NETWORKDAYS(AQ$3,AQ$3,0)), INDIRECT("Mérföldkövek[@[Humánerő]]"),0),"")</f>
        <v/>
      </c>
      <c r="AR135" s="69" t="str" cm="1">
        <f t="array" aca="1" ref="AR135" ca="1">IFERROR(IF(AND(INDIRECT("Mérföldkövek[@Kezdés]")&lt;=AR$3,AR$3&lt;=INDIRECT("Mérföldkövek[@Befejezés]"),NETWORKDAYS(AR$3,AR$3,0)), INDIRECT("Mérföldkövek[@[Humánerő]]"),0),"")</f>
        <v/>
      </c>
      <c r="AS135" s="69" t="str" cm="1">
        <f t="array" aca="1" ref="AS135" ca="1">IFERROR(IF(AND(INDIRECT("Mérföldkövek[@Kezdés]")&lt;=AS$3,AS$3&lt;=INDIRECT("Mérföldkövek[@Befejezés]"),NETWORKDAYS(AS$3,AS$3,0)), INDIRECT("Mérföldkövek[@[Humánerő]]"),0),"")</f>
        <v/>
      </c>
      <c r="AT135" s="69" t="str" cm="1">
        <f t="array" aca="1" ref="AT135" ca="1">IFERROR(IF(AND(INDIRECT("Mérföldkövek[@Kezdés]")&lt;=AT$3,AT$3&lt;=INDIRECT("Mérföldkövek[@Befejezés]"),NETWORKDAYS(AT$3,AT$3,0)), INDIRECT("Mérföldkövek[@[Humánerő]]"),0),"")</f>
        <v/>
      </c>
      <c r="AU135" s="69" t="str" cm="1">
        <f t="array" aca="1" ref="AU135" ca="1">IFERROR(IF(AND(INDIRECT("Mérföldkövek[@Kezdés]")&lt;=AU$3,AU$3&lt;=INDIRECT("Mérföldkövek[@Befejezés]"),NETWORKDAYS(AU$3,AU$3,0)), INDIRECT("Mérföldkövek[@[Humánerő]]"),0),"")</f>
        <v/>
      </c>
      <c r="AV135" s="69" t="str" cm="1">
        <f t="array" aca="1" ref="AV135" ca="1">IFERROR(IF(AND(INDIRECT("Mérföldkövek[@Kezdés]")&lt;=AV$3,AV$3&lt;=INDIRECT("Mérföldkövek[@Befejezés]"),NETWORKDAYS(AV$3,AV$3,0)), INDIRECT("Mérföldkövek[@[Humánerő]]"),0),"")</f>
        <v/>
      </c>
      <c r="AW135" s="69" t="str" cm="1">
        <f t="array" aca="1" ref="AW135" ca="1">IFERROR(IF(AND(INDIRECT("Mérföldkövek[@Kezdés]")&lt;=AW$3,AW$3&lt;=INDIRECT("Mérföldkövek[@Befejezés]"),NETWORKDAYS(AW$3,AW$3,0)), INDIRECT("Mérföldkövek[@[Humánerő]]"),0),"")</f>
        <v/>
      </c>
      <c r="AX135" s="69" t="str" cm="1">
        <f t="array" aca="1" ref="AX135" ca="1">IFERROR(IF(AND(INDIRECT("Mérföldkövek[@Kezdés]")&lt;=AX$3,AX$3&lt;=INDIRECT("Mérföldkövek[@Befejezés]"),NETWORKDAYS(AX$3,AX$3,0)), INDIRECT("Mérföldkövek[@[Humánerő]]"),0),"")</f>
        <v/>
      </c>
      <c r="AY135" s="69" t="str" cm="1">
        <f t="array" aca="1" ref="AY135" ca="1">IFERROR(IF(AND(INDIRECT("Mérföldkövek[@Kezdés]")&lt;=AY$3,AY$3&lt;=INDIRECT("Mérföldkövek[@Befejezés]"),NETWORKDAYS(AY$3,AY$3,0)), INDIRECT("Mérföldkövek[@[Humánerő]]"),0),"")</f>
        <v/>
      </c>
      <c r="AZ135" s="69" t="str" cm="1">
        <f t="array" aca="1" ref="AZ135" ca="1">IFERROR(IF(AND(INDIRECT("Mérföldkövek[@Kezdés]")&lt;=AZ$3,AZ$3&lt;=INDIRECT("Mérföldkövek[@Befejezés]"),NETWORKDAYS(AZ$3,AZ$3,0)), INDIRECT("Mérföldkövek[@[Humánerő]]"),0),"")</f>
        <v/>
      </c>
      <c r="BA135" s="69" t="str" cm="1">
        <f t="array" aca="1" ref="BA135" ca="1">IFERROR(IF(AND(INDIRECT("Mérföldkövek[@Kezdés]")&lt;=BA$3,BA$3&lt;=INDIRECT("Mérföldkövek[@Befejezés]"),NETWORKDAYS(BA$3,BA$3,0)), INDIRECT("Mérföldkövek[@[Humánerő]]"),0),"")</f>
        <v/>
      </c>
    </row>
    <row r="136" spans="1:53" x14ac:dyDescent="0.3">
      <c r="L136" s="69" t="str" cm="1">
        <f t="array" aca="1" ref="L136" ca="1">IFERROR(IF(AND(INDIRECT("Mérföldkövek[@Kezdés]")&lt;=L$3,L$3&lt;=INDIRECT("Mérföldkövek[@Befejezés]"),NETWORKDAYS(L$3,L$3,0)), INDIRECT("Mérföldkövek[@[Humánerő]]"),0),"")</f>
        <v/>
      </c>
      <c r="M136" s="69" t="str" cm="1">
        <f t="array" aca="1" ref="M136" ca="1">IFERROR(IF(AND(INDIRECT("Mérföldkövek[@Kezdés]")&lt;=M$3,M$3&lt;=INDIRECT("Mérföldkövek[@Befejezés]"),NETWORKDAYS(M$3,M$3,0)), INDIRECT("Mérföldkövek[@[Humánerő]]"),0),"")</f>
        <v/>
      </c>
      <c r="N136" s="69" t="str" cm="1">
        <f t="array" aca="1" ref="N136" ca="1">IFERROR(IF(AND(INDIRECT("Mérföldkövek[@Kezdés]")&lt;=N$3,N$3&lt;=INDIRECT("Mérföldkövek[@Befejezés]"),NETWORKDAYS(N$3,N$3,0)), INDIRECT("Mérföldkövek[@[Humánerő]]"),0),"")</f>
        <v/>
      </c>
      <c r="O136" s="69" t="str" cm="1">
        <f t="array" aca="1" ref="O136" ca="1">IFERROR(IF(AND(INDIRECT("Mérföldkövek[@Kezdés]")&lt;=O$3,O$3&lt;=INDIRECT("Mérföldkövek[@Befejezés]"),NETWORKDAYS(O$3,O$3,0)), INDIRECT("Mérföldkövek[@[Humánerő]]"),0),"")</f>
        <v/>
      </c>
      <c r="P136" s="69" t="str" cm="1">
        <f t="array" aca="1" ref="P136" ca="1">IFERROR(IF(AND(INDIRECT("Mérföldkövek[@Kezdés]")&lt;=P$3,P$3&lt;=INDIRECT("Mérföldkövek[@Befejezés]"),NETWORKDAYS(P$3,P$3,0)), INDIRECT("Mérföldkövek[@[Humánerő]]"),0),"")</f>
        <v/>
      </c>
      <c r="Q136" s="69" t="str" cm="1">
        <f t="array" aca="1" ref="Q136" ca="1">IFERROR(IF(AND(INDIRECT("Mérföldkövek[@Kezdés]")&lt;=Q$3,Q$3&lt;=INDIRECT("Mérföldkövek[@Befejezés]"),NETWORKDAYS(Q$3,Q$3,0)), INDIRECT("Mérföldkövek[@[Humánerő]]"),0),"")</f>
        <v/>
      </c>
      <c r="R136" s="69" t="str" cm="1">
        <f t="array" aca="1" ref="R136" ca="1">IFERROR(IF(AND(INDIRECT("Mérföldkövek[@Kezdés]")&lt;=R$3,R$3&lt;=INDIRECT("Mérföldkövek[@Befejezés]"),NETWORKDAYS(R$3,R$3,0)), INDIRECT("Mérföldkövek[@[Humánerő]]"),0),"")</f>
        <v/>
      </c>
      <c r="S136" s="69" t="str" cm="1">
        <f t="array" aca="1" ref="S136" ca="1">IFERROR(IF(AND(INDIRECT("Mérföldkövek[@Kezdés]")&lt;=S$3,S$3&lt;=INDIRECT("Mérföldkövek[@Befejezés]"),NETWORKDAYS(S$3,S$3,0)), INDIRECT("Mérföldkövek[@[Humánerő]]"),0),"")</f>
        <v/>
      </c>
      <c r="T136" s="69" t="str" cm="1">
        <f t="array" aca="1" ref="T136" ca="1">IFERROR(IF(AND(INDIRECT("Mérföldkövek[@Kezdés]")&lt;=T$3,T$3&lt;=INDIRECT("Mérföldkövek[@Befejezés]"),NETWORKDAYS(T$3,T$3,0)), INDIRECT("Mérföldkövek[@[Humánerő]]"),0),"")</f>
        <v/>
      </c>
      <c r="U136" s="69" t="str" cm="1">
        <f t="array" aca="1" ref="U136" ca="1">IFERROR(IF(AND(INDIRECT("Mérföldkövek[@Kezdés]")&lt;=U$3,U$3&lt;=INDIRECT("Mérföldkövek[@Befejezés]"),NETWORKDAYS(U$3,U$3,0)), INDIRECT("Mérföldkövek[@[Humánerő]]"),0),"")</f>
        <v/>
      </c>
      <c r="V136" s="69" t="str" cm="1">
        <f t="array" aca="1" ref="V136" ca="1">IFERROR(IF(AND(INDIRECT("Mérföldkövek[@Kezdés]")&lt;=V$3,V$3&lt;=INDIRECT("Mérföldkövek[@Befejezés]"),NETWORKDAYS(V$3,V$3,0)), INDIRECT("Mérföldkövek[@[Humánerő]]"),0),"")</f>
        <v/>
      </c>
      <c r="W136" s="69" t="str" cm="1">
        <f t="array" aca="1" ref="W136" ca="1">IFERROR(IF(AND(INDIRECT("Mérföldkövek[@Kezdés]")&lt;=W$3,W$3&lt;=INDIRECT("Mérföldkövek[@Befejezés]"),NETWORKDAYS(W$3,W$3,0)), INDIRECT("Mérföldkövek[@[Humánerő]]"),0),"")</f>
        <v/>
      </c>
      <c r="X136" s="69" t="str" cm="1">
        <f t="array" aca="1" ref="X136" ca="1">IFERROR(IF(AND(INDIRECT("Mérföldkövek[@Kezdés]")&lt;=X$3,X$3&lt;=INDIRECT("Mérföldkövek[@Befejezés]"),NETWORKDAYS(X$3,X$3,0)), INDIRECT("Mérföldkövek[@[Humánerő]]"),0),"")</f>
        <v/>
      </c>
      <c r="Y136" s="69" t="str" cm="1">
        <f t="array" aca="1" ref="Y136" ca="1">IFERROR(IF(AND(INDIRECT("Mérföldkövek[@Kezdés]")&lt;=Y$3,Y$3&lt;=INDIRECT("Mérföldkövek[@Befejezés]"),NETWORKDAYS(Y$3,Y$3,0)), INDIRECT("Mérföldkövek[@[Humánerő]]"),0),"")</f>
        <v/>
      </c>
      <c r="Z136" s="69" t="str" cm="1">
        <f t="array" aca="1" ref="Z136" ca="1">IFERROR(IF(AND(INDIRECT("Mérföldkövek[@Kezdés]")&lt;=Z$3,Z$3&lt;=INDIRECT("Mérföldkövek[@Befejezés]"),NETWORKDAYS(Z$3,Z$3,0)), INDIRECT("Mérföldkövek[@[Humánerő]]"),0),"")</f>
        <v/>
      </c>
      <c r="AA136" s="69" t="str" cm="1">
        <f t="array" aca="1" ref="AA136" ca="1">IFERROR(IF(AND(INDIRECT("Mérföldkövek[@Kezdés]")&lt;=AA$3,AA$3&lt;=INDIRECT("Mérföldkövek[@Befejezés]"),NETWORKDAYS(AA$3,AA$3,0)), INDIRECT("Mérföldkövek[@[Humánerő]]"),0),"")</f>
        <v/>
      </c>
      <c r="AB136" s="69" t="str" cm="1">
        <f t="array" aca="1" ref="AB136" ca="1">IFERROR(IF(AND(INDIRECT("Mérföldkövek[@Kezdés]")&lt;=AB$3,AB$3&lt;=INDIRECT("Mérföldkövek[@Befejezés]"),NETWORKDAYS(AB$3,AB$3,0)), INDIRECT("Mérföldkövek[@[Humánerő]]"),0),"")</f>
        <v/>
      </c>
      <c r="AC136" s="69" t="str" cm="1">
        <f t="array" aca="1" ref="AC136" ca="1">IFERROR(IF(AND(INDIRECT("Mérföldkövek[@Kezdés]")&lt;=AC$3,AC$3&lt;=INDIRECT("Mérföldkövek[@Befejezés]"),NETWORKDAYS(AC$3,AC$3,0)), INDIRECT("Mérföldkövek[@[Humánerő]]"),0),"")</f>
        <v/>
      </c>
      <c r="AD136" s="69" t="str" cm="1">
        <f t="array" aca="1" ref="AD136" ca="1">IFERROR(IF(AND(INDIRECT("Mérföldkövek[@Kezdés]")&lt;=AD$3,AD$3&lt;=INDIRECT("Mérföldkövek[@Befejezés]"),NETWORKDAYS(AD$3,AD$3,0)), INDIRECT("Mérföldkövek[@[Humánerő]]"),0),"")</f>
        <v/>
      </c>
      <c r="AE136" s="69" t="str" cm="1">
        <f t="array" aca="1" ref="AE136" ca="1">IFERROR(IF(AND(INDIRECT("Mérföldkövek[@Kezdés]")&lt;=AE$3,AE$3&lt;=INDIRECT("Mérföldkövek[@Befejezés]"),NETWORKDAYS(AE$3,AE$3,0)), INDIRECT("Mérföldkövek[@[Humánerő]]"),0),"")</f>
        <v/>
      </c>
      <c r="AF136" s="69" t="str" cm="1">
        <f t="array" aca="1" ref="AF136" ca="1">IFERROR(IF(AND(INDIRECT("Mérföldkövek[@Kezdés]")&lt;=AF$3,AF$3&lt;=INDIRECT("Mérföldkövek[@Befejezés]"),NETWORKDAYS(AF$3,AF$3,0)), INDIRECT("Mérföldkövek[@[Humánerő]]"),0),"")</f>
        <v/>
      </c>
      <c r="AG136" s="69" t="str" cm="1">
        <f t="array" aca="1" ref="AG136" ca="1">IFERROR(IF(AND(INDIRECT("Mérföldkövek[@Kezdés]")&lt;=AG$3,AG$3&lt;=INDIRECT("Mérföldkövek[@Befejezés]"),NETWORKDAYS(AG$3,AG$3,0)), INDIRECT("Mérföldkövek[@[Humánerő]]"),0),"")</f>
        <v/>
      </c>
      <c r="AH136" s="69" t="str" cm="1">
        <f t="array" aca="1" ref="AH136" ca="1">IFERROR(IF(AND(INDIRECT("Mérföldkövek[@Kezdés]")&lt;=AH$3,AH$3&lt;=INDIRECT("Mérföldkövek[@Befejezés]"),NETWORKDAYS(AH$3,AH$3,0)), INDIRECT("Mérföldkövek[@[Humánerő]]"),0),"")</f>
        <v/>
      </c>
      <c r="AI136" s="69" t="str" cm="1">
        <f t="array" aca="1" ref="AI136" ca="1">IFERROR(IF(AND(INDIRECT("Mérföldkövek[@Kezdés]")&lt;=AI$3,AI$3&lt;=INDIRECT("Mérföldkövek[@Befejezés]"),NETWORKDAYS(AI$3,AI$3,0)), INDIRECT("Mérföldkövek[@[Humánerő]]"),0),"")</f>
        <v/>
      </c>
      <c r="AJ136" s="69" t="str" cm="1">
        <f t="array" aca="1" ref="AJ136" ca="1">IFERROR(IF(AND(INDIRECT("Mérföldkövek[@Kezdés]")&lt;=AJ$3,AJ$3&lt;=INDIRECT("Mérföldkövek[@Befejezés]"),NETWORKDAYS(AJ$3,AJ$3,0)), INDIRECT("Mérföldkövek[@[Humánerő]]"),0),"")</f>
        <v/>
      </c>
      <c r="AK136" s="69" t="str" cm="1">
        <f t="array" aca="1" ref="AK136" ca="1">IFERROR(IF(AND(INDIRECT("Mérföldkövek[@Kezdés]")&lt;=AK$3,AK$3&lt;=INDIRECT("Mérföldkövek[@Befejezés]"),NETWORKDAYS(AK$3,AK$3,0)), INDIRECT("Mérföldkövek[@[Humánerő]]"),0),"")</f>
        <v/>
      </c>
      <c r="AL136" s="69" t="str" cm="1">
        <f t="array" aca="1" ref="AL136" ca="1">IFERROR(IF(AND(INDIRECT("Mérföldkövek[@Kezdés]")&lt;=AL$3,AL$3&lt;=INDIRECT("Mérföldkövek[@Befejezés]"),NETWORKDAYS(AL$3,AL$3,0)), INDIRECT("Mérföldkövek[@[Humánerő]]"),0),"")</f>
        <v/>
      </c>
      <c r="AM136" s="69" t="str" cm="1">
        <f t="array" aca="1" ref="AM136" ca="1">IFERROR(IF(AND(INDIRECT("Mérföldkövek[@Kezdés]")&lt;=AM$3,AM$3&lt;=INDIRECT("Mérföldkövek[@Befejezés]"),NETWORKDAYS(AM$3,AM$3,0)), INDIRECT("Mérföldkövek[@[Humánerő]]"),0),"")</f>
        <v/>
      </c>
      <c r="AN136" s="69" t="str" cm="1">
        <f t="array" aca="1" ref="AN136" ca="1">IFERROR(IF(AND(INDIRECT("Mérföldkövek[@Kezdés]")&lt;=AN$3,AN$3&lt;=INDIRECT("Mérföldkövek[@Befejezés]"),NETWORKDAYS(AN$3,AN$3,0)), INDIRECT("Mérföldkövek[@[Humánerő]]"),0),"")</f>
        <v/>
      </c>
      <c r="AO136" s="69" t="str" cm="1">
        <f t="array" aca="1" ref="AO136" ca="1">IFERROR(IF(AND(INDIRECT("Mérföldkövek[@Kezdés]")&lt;=AO$3,AO$3&lt;=INDIRECT("Mérföldkövek[@Befejezés]"),NETWORKDAYS(AO$3,AO$3,0)), INDIRECT("Mérföldkövek[@[Humánerő]]"),0),"")</f>
        <v/>
      </c>
      <c r="AP136" s="69" t="str" cm="1">
        <f t="array" aca="1" ref="AP136" ca="1">IFERROR(IF(AND(INDIRECT("Mérföldkövek[@Kezdés]")&lt;=AP$3,AP$3&lt;=INDIRECT("Mérföldkövek[@Befejezés]"),NETWORKDAYS(AP$3,AP$3,0)), INDIRECT("Mérföldkövek[@[Humánerő]]"),0),"")</f>
        <v/>
      </c>
      <c r="AQ136" s="69" t="str" cm="1">
        <f t="array" aca="1" ref="AQ136" ca="1">IFERROR(IF(AND(INDIRECT("Mérföldkövek[@Kezdés]")&lt;=AQ$3,AQ$3&lt;=INDIRECT("Mérföldkövek[@Befejezés]"),NETWORKDAYS(AQ$3,AQ$3,0)), INDIRECT("Mérföldkövek[@[Humánerő]]"),0),"")</f>
        <v/>
      </c>
      <c r="AR136" s="69" t="str" cm="1">
        <f t="array" aca="1" ref="AR136" ca="1">IFERROR(IF(AND(INDIRECT("Mérföldkövek[@Kezdés]")&lt;=AR$3,AR$3&lt;=INDIRECT("Mérföldkövek[@Befejezés]"),NETWORKDAYS(AR$3,AR$3,0)), INDIRECT("Mérföldkövek[@[Humánerő]]"),0),"")</f>
        <v/>
      </c>
      <c r="AS136" s="69" t="str" cm="1">
        <f t="array" aca="1" ref="AS136" ca="1">IFERROR(IF(AND(INDIRECT("Mérföldkövek[@Kezdés]")&lt;=AS$3,AS$3&lt;=INDIRECT("Mérföldkövek[@Befejezés]"),NETWORKDAYS(AS$3,AS$3,0)), INDIRECT("Mérföldkövek[@[Humánerő]]"),0),"")</f>
        <v/>
      </c>
      <c r="AT136" s="69" t="str" cm="1">
        <f t="array" aca="1" ref="AT136" ca="1">IFERROR(IF(AND(INDIRECT("Mérföldkövek[@Kezdés]")&lt;=AT$3,AT$3&lt;=INDIRECT("Mérföldkövek[@Befejezés]"),NETWORKDAYS(AT$3,AT$3,0)), INDIRECT("Mérföldkövek[@[Humánerő]]"),0),"")</f>
        <v/>
      </c>
      <c r="AU136" s="69" t="str" cm="1">
        <f t="array" aca="1" ref="AU136" ca="1">IFERROR(IF(AND(INDIRECT("Mérföldkövek[@Kezdés]")&lt;=AU$3,AU$3&lt;=INDIRECT("Mérföldkövek[@Befejezés]"),NETWORKDAYS(AU$3,AU$3,0)), INDIRECT("Mérföldkövek[@[Humánerő]]"),0),"")</f>
        <v/>
      </c>
      <c r="AV136" s="69" t="str" cm="1">
        <f t="array" aca="1" ref="AV136" ca="1">IFERROR(IF(AND(INDIRECT("Mérföldkövek[@Kezdés]")&lt;=AV$3,AV$3&lt;=INDIRECT("Mérföldkövek[@Befejezés]"),NETWORKDAYS(AV$3,AV$3,0)), INDIRECT("Mérföldkövek[@[Humánerő]]"),0),"")</f>
        <v/>
      </c>
      <c r="AW136" s="69" t="str" cm="1">
        <f t="array" aca="1" ref="AW136" ca="1">IFERROR(IF(AND(INDIRECT("Mérföldkövek[@Kezdés]")&lt;=AW$3,AW$3&lt;=INDIRECT("Mérföldkövek[@Befejezés]"),NETWORKDAYS(AW$3,AW$3,0)), INDIRECT("Mérföldkövek[@[Humánerő]]"),0),"")</f>
        <v/>
      </c>
      <c r="AX136" s="69" t="str" cm="1">
        <f t="array" aca="1" ref="AX136" ca="1">IFERROR(IF(AND(INDIRECT("Mérföldkövek[@Kezdés]")&lt;=AX$3,AX$3&lt;=INDIRECT("Mérföldkövek[@Befejezés]"),NETWORKDAYS(AX$3,AX$3,0)), INDIRECT("Mérföldkövek[@[Humánerő]]"),0),"")</f>
        <v/>
      </c>
      <c r="AY136" s="69" t="str" cm="1">
        <f t="array" aca="1" ref="AY136" ca="1">IFERROR(IF(AND(INDIRECT("Mérföldkövek[@Kezdés]")&lt;=AY$3,AY$3&lt;=INDIRECT("Mérföldkövek[@Befejezés]"),NETWORKDAYS(AY$3,AY$3,0)), INDIRECT("Mérföldkövek[@[Humánerő]]"),0),"")</f>
        <v/>
      </c>
      <c r="AZ136" s="69" t="str" cm="1">
        <f t="array" aca="1" ref="AZ136" ca="1">IFERROR(IF(AND(INDIRECT("Mérföldkövek[@Kezdés]")&lt;=AZ$3,AZ$3&lt;=INDIRECT("Mérföldkövek[@Befejezés]"),NETWORKDAYS(AZ$3,AZ$3,0)), INDIRECT("Mérföldkövek[@[Humánerő]]"),0),"")</f>
        <v/>
      </c>
      <c r="BA136" s="69" t="str" cm="1">
        <f t="array" aca="1" ref="BA136" ca="1">IFERROR(IF(AND(INDIRECT("Mérföldkövek[@Kezdés]")&lt;=BA$3,BA$3&lt;=INDIRECT("Mérföldkövek[@Befejezés]"),NETWORKDAYS(BA$3,BA$3,0)), INDIRECT("Mérföldkövek[@[Humánerő]]"),0),"")</f>
        <v/>
      </c>
    </row>
    <row r="137" spans="1:53" x14ac:dyDescent="0.3">
      <c r="L137" s="69" t="str" cm="1">
        <f t="array" aca="1" ref="L137" ca="1">IFERROR(IF(AND(INDIRECT("Mérföldkövek[@Kezdés]")&lt;=L$3,L$3&lt;=INDIRECT("Mérföldkövek[@Befejezés]"),NETWORKDAYS(L$3,L$3,0)), INDIRECT("Mérföldkövek[@[Humánerő]]"),0),"")</f>
        <v/>
      </c>
      <c r="M137" s="69" t="str" cm="1">
        <f t="array" aca="1" ref="M137" ca="1">IFERROR(IF(AND(INDIRECT("Mérföldkövek[@Kezdés]")&lt;=M$3,M$3&lt;=INDIRECT("Mérföldkövek[@Befejezés]"),NETWORKDAYS(M$3,M$3,0)), INDIRECT("Mérföldkövek[@[Humánerő]]"),0),"")</f>
        <v/>
      </c>
      <c r="N137" s="69" t="str" cm="1">
        <f t="array" aca="1" ref="N137" ca="1">IFERROR(IF(AND(INDIRECT("Mérföldkövek[@Kezdés]")&lt;=N$3,N$3&lt;=INDIRECT("Mérföldkövek[@Befejezés]"),NETWORKDAYS(N$3,N$3,0)), INDIRECT("Mérföldkövek[@[Humánerő]]"),0),"")</f>
        <v/>
      </c>
      <c r="O137" s="69" t="str" cm="1">
        <f t="array" aca="1" ref="O137" ca="1">IFERROR(IF(AND(INDIRECT("Mérföldkövek[@Kezdés]")&lt;=O$3,O$3&lt;=INDIRECT("Mérföldkövek[@Befejezés]"),NETWORKDAYS(O$3,O$3,0)), INDIRECT("Mérföldkövek[@[Humánerő]]"),0),"")</f>
        <v/>
      </c>
      <c r="P137" s="69" t="str" cm="1">
        <f t="array" aca="1" ref="P137" ca="1">IFERROR(IF(AND(INDIRECT("Mérföldkövek[@Kezdés]")&lt;=P$3,P$3&lt;=INDIRECT("Mérföldkövek[@Befejezés]"),NETWORKDAYS(P$3,P$3,0)), INDIRECT("Mérföldkövek[@[Humánerő]]"),0),"")</f>
        <v/>
      </c>
      <c r="Q137" s="69" t="str" cm="1">
        <f t="array" aca="1" ref="Q137" ca="1">IFERROR(IF(AND(INDIRECT("Mérföldkövek[@Kezdés]")&lt;=Q$3,Q$3&lt;=INDIRECT("Mérföldkövek[@Befejezés]"),NETWORKDAYS(Q$3,Q$3,0)), INDIRECT("Mérföldkövek[@[Humánerő]]"),0),"")</f>
        <v/>
      </c>
      <c r="R137" s="69" t="str" cm="1">
        <f t="array" aca="1" ref="R137" ca="1">IFERROR(IF(AND(INDIRECT("Mérföldkövek[@Kezdés]")&lt;=R$3,R$3&lt;=INDIRECT("Mérföldkövek[@Befejezés]"),NETWORKDAYS(R$3,R$3,0)), INDIRECT("Mérföldkövek[@[Humánerő]]"),0),"")</f>
        <v/>
      </c>
      <c r="S137" s="69" t="str" cm="1">
        <f t="array" aca="1" ref="S137" ca="1">IFERROR(IF(AND(INDIRECT("Mérföldkövek[@Kezdés]")&lt;=S$3,S$3&lt;=INDIRECT("Mérföldkövek[@Befejezés]"),NETWORKDAYS(S$3,S$3,0)), INDIRECT("Mérföldkövek[@[Humánerő]]"),0),"")</f>
        <v/>
      </c>
      <c r="T137" s="69" t="str" cm="1">
        <f t="array" aca="1" ref="T137" ca="1">IFERROR(IF(AND(INDIRECT("Mérföldkövek[@Kezdés]")&lt;=T$3,T$3&lt;=INDIRECT("Mérföldkövek[@Befejezés]"),NETWORKDAYS(T$3,T$3,0)), INDIRECT("Mérföldkövek[@[Humánerő]]"),0),"")</f>
        <v/>
      </c>
      <c r="U137" s="69" t="str" cm="1">
        <f t="array" aca="1" ref="U137" ca="1">IFERROR(IF(AND(INDIRECT("Mérföldkövek[@Kezdés]")&lt;=U$3,U$3&lt;=INDIRECT("Mérföldkövek[@Befejezés]"),NETWORKDAYS(U$3,U$3,0)), INDIRECT("Mérföldkövek[@[Humánerő]]"),0),"")</f>
        <v/>
      </c>
      <c r="V137" s="69" t="str" cm="1">
        <f t="array" aca="1" ref="V137" ca="1">IFERROR(IF(AND(INDIRECT("Mérföldkövek[@Kezdés]")&lt;=V$3,V$3&lt;=INDIRECT("Mérföldkövek[@Befejezés]"),NETWORKDAYS(V$3,V$3,0)), INDIRECT("Mérföldkövek[@[Humánerő]]"),0),"")</f>
        <v/>
      </c>
      <c r="W137" s="69" t="str" cm="1">
        <f t="array" aca="1" ref="W137" ca="1">IFERROR(IF(AND(INDIRECT("Mérföldkövek[@Kezdés]")&lt;=W$3,W$3&lt;=INDIRECT("Mérföldkövek[@Befejezés]"),NETWORKDAYS(W$3,W$3,0)), INDIRECT("Mérföldkövek[@[Humánerő]]"),0),"")</f>
        <v/>
      </c>
      <c r="X137" s="69" t="str" cm="1">
        <f t="array" aca="1" ref="X137" ca="1">IFERROR(IF(AND(INDIRECT("Mérföldkövek[@Kezdés]")&lt;=X$3,X$3&lt;=INDIRECT("Mérföldkövek[@Befejezés]"),NETWORKDAYS(X$3,X$3,0)), INDIRECT("Mérföldkövek[@[Humánerő]]"),0),"")</f>
        <v/>
      </c>
      <c r="Y137" s="69" t="str" cm="1">
        <f t="array" aca="1" ref="Y137" ca="1">IFERROR(IF(AND(INDIRECT("Mérföldkövek[@Kezdés]")&lt;=Y$3,Y$3&lt;=INDIRECT("Mérföldkövek[@Befejezés]"),NETWORKDAYS(Y$3,Y$3,0)), INDIRECT("Mérföldkövek[@[Humánerő]]"),0),"")</f>
        <v/>
      </c>
      <c r="Z137" s="69" t="str" cm="1">
        <f t="array" aca="1" ref="Z137" ca="1">IFERROR(IF(AND(INDIRECT("Mérföldkövek[@Kezdés]")&lt;=Z$3,Z$3&lt;=INDIRECT("Mérföldkövek[@Befejezés]"),NETWORKDAYS(Z$3,Z$3,0)), INDIRECT("Mérföldkövek[@[Humánerő]]"),0),"")</f>
        <v/>
      </c>
      <c r="AA137" s="69" t="str" cm="1">
        <f t="array" aca="1" ref="AA137" ca="1">IFERROR(IF(AND(INDIRECT("Mérföldkövek[@Kezdés]")&lt;=AA$3,AA$3&lt;=INDIRECT("Mérföldkövek[@Befejezés]"),NETWORKDAYS(AA$3,AA$3,0)), INDIRECT("Mérföldkövek[@[Humánerő]]"),0),"")</f>
        <v/>
      </c>
      <c r="AB137" s="69" t="str" cm="1">
        <f t="array" aca="1" ref="AB137" ca="1">IFERROR(IF(AND(INDIRECT("Mérföldkövek[@Kezdés]")&lt;=AB$3,AB$3&lt;=INDIRECT("Mérföldkövek[@Befejezés]"),NETWORKDAYS(AB$3,AB$3,0)), INDIRECT("Mérföldkövek[@[Humánerő]]"),0),"")</f>
        <v/>
      </c>
      <c r="AC137" s="69" t="str" cm="1">
        <f t="array" aca="1" ref="AC137" ca="1">IFERROR(IF(AND(INDIRECT("Mérföldkövek[@Kezdés]")&lt;=AC$3,AC$3&lt;=INDIRECT("Mérföldkövek[@Befejezés]"),NETWORKDAYS(AC$3,AC$3,0)), INDIRECT("Mérföldkövek[@[Humánerő]]"),0),"")</f>
        <v/>
      </c>
      <c r="AD137" s="69" t="str" cm="1">
        <f t="array" aca="1" ref="AD137" ca="1">IFERROR(IF(AND(INDIRECT("Mérföldkövek[@Kezdés]")&lt;=AD$3,AD$3&lt;=INDIRECT("Mérföldkövek[@Befejezés]"),NETWORKDAYS(AD$3,AD$3,0)), INDIRECT("Mérföldkövek[@[Humánerő]]"),0),"")</f>
        <v/>
      </c>
      <c r="AE137" s="69" t="str" cm="1">
        <f t="array" aca="1" ref="AE137" ca="1">IFERROR(IF(AND(INDIRECT("Mérföldkövek[@Kezdés]")&lt;=AE$3,AE$3&lt;=INDIRECT("Mérföldkövek[@Befejezés]"),NETWORKDAYS(AE$3,AE$3,0)), INDIRECT("Mérföldkövek[@[Humánerő]]"),0),"")</f>
        <v/>
      </c>
      <c r="AF137" s="69" t="str" cm="1">
        <f t="array" aca="1" ref="AF137" ca="1">IFERROR(IF(AND(INDIRECT("Mérföldkövek[@Kezdés]")&lt;=AF$3,AF$3&lt;=INDIRECT("Mérföldkövek[@Befejezés]"),NETWORKDAYS(AF$3,AF$3,0)), INDIRECT("Mérföldkövek[@[Humánerő]]"),0),"")</f>
        <v/>
      </c>
      <c r="AG137" s="69" t="str" cm="1">
        <f t="array" aca="1" ref="AG137" ca="1">IFERROR(IF(AND(INDIRECT("Mérföldkövek[@Kezdés]")&lt;=AG$3,AG$3&lt;=INDIRECT("Mérföldkövek[@Befejezés]"),NETWORKDAYS(AG$3,AG$3,0)), INDIRECT("Mérföldkövek[@[Humánerő]]"),0),"")</f>
        <v/>
      </c>
      <c r="AH137" s="69" t="str" cm="1">
        <f t="array" aca="1" ref="AH137" ca="1">IFERROR(IF(AND(INDIRECT("Mérföldkövek[@Kezdés]")&lt;=AH$3,AH$3&lt;=INDIRECT("Mérföldkövek[@Befejezés]"),NETWORKDAYS(AH$3,AH$3,0)), INDIRECT("Mérföldkövek[@[Humánerő]]"),0),"")</f>
        <v/>
      </c>
      <c r="AI137" s="69" t="str" cm="1">
        <f t="array" aca="1" ref="AI137" ca="1">IFERROR(IF(AND(INDIRECT("Mérföldkövek[@Kezdés]")&lt;=AI$3,AI$3&lt;=INDIRECT("Mérföldkövek[@Befejezés]"),NETWORKDAYS(AI$3,AI$3,0)), INDIRECT("Mérföldkövek[@[Humánerő]]"),0),"")</f>
        <v/>
      </c>
      <c r="AJ137" s="69" t="str" cm="1">
        <f t="array" aca="1" ref="AJ137" ca="1">IFERROR(IF(AND(INDIRECT("Mérföldkövek[@Kezdés]")&lt;=AJ$3,AJ$3&lt;=INDIRECT("Mérföldkövek[@Befejezés]"),NETWORKDAYS(AJ$3,AJ$3,0)), INDIRECT("Mérföldkövek[@[Humánerő]]"),0),"")</f>
        <v/>
      </c>
      <c r="AK137" s="69" t="str" cm="1">
        <f t="array" aca="1" ref="AK137" ca="1">IFERROR(IF(AND(INDIRECT("Mérföldkövek[@Kezdés]")&lt;=AK$3,AK$3&lt;=INDIRECT("Mérföldkövek[@Befejezés]"),NETWORKDAYS(AK$3,AK$3,0)), INDIRECT("Mérföldkövek[@[Humánerő]]"),0),"")</f>
        <v/>
      </c>
      <c r="AL137" s="69" t="str" cm="1">
        <f t="array" aca="1" ref="AL137" ca="1">IFERROR(IF(AND(INDIRECT("Mérföldkövek[@Kezdés]")&lt;=AL$3,AL$3&lt;=INDIRECT("Mérföldkövek[@Befejezés]"),NETWORKDAYS(AL$3,AL$3,0)), INDIRECT("Mérföldkövek[@[Humánerő]]"),0),"")</f>
        <v/>
      </c>
      <c r="AM137" s="69" t="str" cm="1">
        <f t="array" aca="1" ref="AM137" ca="1">IFERROR(IF(AND(INDIRECT("Mérföldkövek[@Kezdés]")&lt;=AM$3,AM$3&lt;=INDIRECT("Mérföldkövek[@Befejezés]"),NETWORKDAYS(AM$3,AM$3,0)), INDIRECT("Mérföldkövek[@[Humánerő]]"),0),"")</f>
        <v/>
      </c>
      <c r="AN137" s="69" t="str" cm="1">
        <f t="array" aca="1" ref="AN137" ca="1">IFERROR(IF(AND(INDIRECT("Mérföldkövek[@Kezdés]")&lt;=AN$3,AN$3&lt;=INDIRECT("Mérföldkövek[@Befejezés]"),NETWORKDAYS(AN$3,AN$3,0)), INDIRECT("Mérföldkövek[@[Humánerő]]"),0),"")</f>
        <v/>
      </c>
      <c r="AO137" s="69" t="str" cm="1">
        <f t="array" aca="1" ref="AO137" ca="1">IFERROR(IF(AND(INDIRECT("Mérföldkövek[@Kezdés]")&lt;=AO$3,AO$3&lt;=INDIRECT("Mérföldkövek[@Befejezés]"),NETWORKDAYS(AO$3,AO$3,0)), INDIRECT("Mérföldkövek[@[Humánerő]]"),0),"")</f>
        <v/>
      </c>
      <c r="AP137" s="69" t="str" cm="1">
        <f t="array" aca="1" ref="AP137" ca="1">IFERROR(IF(AND(INDIRECT("Mérföldkövek[@Kezdés]")&lt;=AP$3,AP$3&lt;=INDIRECT("Mérföldkövek[@Befejezés]"),NETWORKDAYS(AP$3,AP$3,0)), INDIRECT("Mérföldkövek[@[Humánerő]]"),0),"")</f>
        <v/>
      </c>
      <c r="AQ137" s="69" t="str" cm="1">
        <f t="array" aca="1" ref="AQ137" ca="1">IFERROR(IF(AND(INDIRECT("Mérföldkövek[@Kezdés]")&lt;=AQ$3,AQ$3&lt;=INDIRECT("Mérföldkövek[@Befejezés]"),NETWORKDAYS(AQ$3,AQ$3,0)), INDIRECT("Mérföldkövek[@[Humánerő]]"),0),"")</f>
        <v/>
      </c>
      <c r="AR137" s="69" t="str" cm="1">
        <f t="array" aca="1" ref="AR137" ca="1">IFERROR(IF(AND(INDIRECT("Mérföldkövek[@Kezdés]")&lt;=AR$3,AR$3&lt;=INDIRECT("Mérföldkövek[@Befejezés]"),NETWORKDAYS(AR$3,AR$3,0)), INDIRECT("Mérföldkövek[@[Humánerő]]"),0),"")</f>
        <v/>
      </c>
      <c r="AS137" s="69" t="str" cm="1">
        <f t="array" aca="1" ref="AS137" ca="1">IFERROR(IF(AND(INDIRECT("Mérföldkövek[@Kezdés]")&lt;=AS$3,AS$3&lt;=INDIRECT("Mérföldkövek[@Befejezés]"),NETWORKDAYS(AS$3,AS$3,0)), INDIRECT("Mérföldkövek[@[Humánerő]]"),0),"")</f>
        <v/>
      </c>
      <c r="AT137" s="69" t="str" cm="1">
        <f t="array" aca="1" ref="AT137" ca="1">IFERROR(IF(AND(INDIRECT("Mérföldkövek[@Kezdés]")&lt;=AT$3,AT$3&lt;=INDIRECT("Mérföldkövek[@Befejezés]"),NETWORKDAYS(AT$3,AT$3,0)), INDIRECT("Mérföldkövek[@[Humánerő]]"),0),"")</f>
        <v/>
      </c>
      <c r="AU137" s="69" t="str" cm="1">
        <f t="array" aca="1" ref="AU137" ca="1">IFERROR(IF(AND(INDIRECT("Mérföldkövek[@Kezdés]")&lt;=AU$3,AU$3&lt;=INDIRECT("Mérföldkövek[@Befejezés]"),NETWORKDAYS(AU$3,AU$3,0)), INDIRECT("Mérföldkövek[@[Humánerő]]"),0),"")</f>
        <v/>
      </c>
      <c r="AV137" s="69" t="str" cm="1">
        <f t="array" aca="1" ref="AV137" ca="1">IFERROR(IF(AND(INDIRECT("Mérföldkövek[@Kezdés]")&lt;=AV$3,AV$3&lt;=INDIRECT("Mérföldkövek[@Befejezés]"),NETWORKDAYS(AV$3,AV$3,0)), INDIRECT("Mérföldkövek[@[Humánerő]]"),0),"")</f>
        <v/>
      </c>
      <c r="AW137" s="69" t="str" cm="1">
        <f t="array" aca="1" ref="AW137" ca="1">IFERROR(IF(AND(INDIRECT("Mérföldkövek[@Kezdés]")&lt;=AW$3,AW$3&lt;=INDIRECT("Mérföldkövek[@Befejezés]"),NETWORKDAYS(AW$3,AW$3,0)), INDIRECT("Mérföldkövek[@[Humánerő]]"),0),"")</f>
        <v/>
      </c>
      <c r="AX137" s="69" t="str" cm="1">
        <f t="array" aca="1" ref="AX137" ca="1">IFERROR(IF(AND(INDIRECT("Mérföldkövek[@Kezdés]")&lt;=AX$3,AX$3&lt;=INDIRECT("Mérföldkövek[@Befejezés]"),NETWORKDAYS(AX$3,AX$3,0)), INDIRECT("Mérföldkövek[@[Humánerő]]"),0),"")</f>
        <v/>
      </c>
      <c r="AY137" s="69" t="str" cm="1">
        <f t="array" aca="1" ref="AY137" ca="1">IFERROR(IF(AND(INDIRECT("Mérföldkövek[@Kezdés]")&lt;=AY$3,AY$3&lt;=INDIRECT("Mérföldkövek[@Befejezés]"),NETWORKDAYS(AY$3,AY$3,0)), INDIRECT("Mérföldkövek[@[Humánerő]]"),0),"")</f>
        <v/>
      </c>
      <c r="AZ137" s="69" t="str" cm="1">
        <f t="array" aca="1" ref="AZ137" ca="1">IFERROR(IF(AND(INDIRECT("Mérföldkövek[@Kezdés]")&lt;=AZ$3,AZ$3&lt;=INDIRECT("Mérföldkövek[@Befejezés]"),NETWORKDAYS(AZ$3,AZ$3,0)), INDIRECT("Mérföldkövek[@[Humánerő]]"),0),"")</f>
        <v/>
      </c>
      <c r="BA137" s="69" t="str" cm="1">
        <f t="array" aca="1" ref="BA137" ca="1">IFERROR(IF(AND(INDIRECT("Mérföldkövek[@Kezdés]")&lt;=BA$3,BA$3&lt;=INDIRECT("Mérföldkövek[@Befejezés]"),NETWORKDAYS(BA$3,BA$3,0)), INDIRECT("Mérföldkövek[@[Humánerő]]"),0),"")</f>
        <v/>
      </c>
    </row>
    <row r="138" spans="1:53" x14ac:dyDescent="0.3">
      <c r="L138" s="69" t="str" cm="1">
        <f t="array" aca="1" ref="L138" ca="1">IFERROR(IF(AND(INDIRECT("Mérföldkövek[@Kezdés]")&lt;=L$3,L$3&lt;=INDIRECT("Mérföldkövek[@Befejezés]"),NETWORKDAYS(L$3,L$3,0)), INDIRECT("Mérföldkövek[@[Humánerő]]"),0),"")</f>
        <v/>
      </c>
      <c r="M138" s="69" t="str" cm="1">
        <f t="array" aca="1" ref="M138" ca="1">IFERROR(IF(AND(INDIRECT("Mérföldkövek[@Kezdés]")&lt;=M$3,M$3&lt;=INDIRECT("Mérföldkövek[@Befejezés]"),NETWORKDAYS(M$3,M$3,0)), INDIRECT("Mérföldkövek[@[Humánerő]]"),0),"")</f>
        <v/>
      </c>
      <c r="N138" s="69" t="str" cm="1">
        <f t="array" aca="1" ref="N138" ca="1">IFERROR(IF(AND(INDIRECT("Mérföldkövek[@Kezdés]")&lt;=N$3,N$3&lt;=INDIRECT("Mérföldkövek[@Befejezés]"),NETWORKDAYS(N$3,N$3,0)), INDIRECT("Mérföldkövek[@[Humánerő]]"),0),"")</f>
        <v/>
      </c>
      <c r="O138" s="69" t="str" cm="1">
        <f t="array" aca="1" ref="O138" ca="1">IFERROR(IF(AND(INDIRECT("Mérföldkövek[@Kezdés]")&lt;=O$3,O$3&lt;=INDIRECT("Mérföldkövek[@Befejezés]"),NETWORKDAYS(O$3,O$3,0)), INDIRECT("Mérföldkövek[@[Humánerő]]"),0),"")</f>
        <v/>
      </c>
      <c r="P138" s="69" t="str" cm="1">
        <f t="array" aca="1" ref="P138" ca="1">IFERROR(IF(AND(INDIRECT("Mérföldkövek[@Kezdés]")&lt;=P$3,P$3&lt;=INDIRECT("Mérföldkövek[@Befejezés]"),NETWORKDAYS(P$3,P$3,0)), INDIRECT("Mérföldkövek[@[Humánerő]]"),0),"")</f>
        <v/>
      </c>
      <c r="Q138" s="69" t="str" cm="1">
        <f t="array" aca="1" ref="Q138" ca="1">IFERROR(IF(AND(INDIRECT("Mérföldkövek[@Kezdés]")&lt;=Q$3,Q$3&lt;=INDIRECT("Mérföldkövek[@Befejezés]"),NETWORKDAYS(Q$3,Q$3,0)), INDIRECT("Mérföldkövek[@[Humánerő]]"),0),"")</f>
        <v/>
      </c>
      <c r="R138" s="69" t="str" cm="1">
        <f t="array" aca="1" ref="R138" ca="1">IFERROR(IF(AND(INDIRECT("Mérföldkövek[@Kezdés]")&lt;=R$3,R$3&lt;=INDIRECT("Mérföldkövek[@Befejezés]"),NETWORKDAYS(R$3,R$3,0)), INDIRECT("Mérföldkövek[@[Humánerő]]"),0),"")</f>
        <v/>
      </c>
      <c r="S138" s="69" t="str" cm="1">
        <f t="array" aca="1" ref="S138" ca="1">IFERROR(IF(AND(INDIRECT("Mérföldkövek[@Kezdés]")&lt;=S$3,S$3&lt;=INDIRECT("Mérföldkövek[@Befejezés]"),NETWORKDAYS(S$3,S$3,0)), INDIRECT("Mérföldkövek[@[Humánerő]]"),0),"")</f>
        <v/>
      </c>
      <c r="T138" s="69" t="str" cm="1">
        <f t="array" aca="1" ref="T138" ca="1">IFERROR(IF(AND(INDIRECT("Mérföldkövek[@Kezdés]")&lt;=T$3,T$3&lt;=INDIRECT("Mérföldkövek[@Befejezés]"),NETWORKDAYS(T$3,T$3,0)), INDIRECT("Mérföldkövek[@[Humánerő]]"),0),"")</f>
        <v/>
      </c>
      <c r="U138" s="69" t="str" cm="1">
        <f t="array" aca="1" ref="U138" ca="1">IFERROR(IF(AND(INDIRECT("Mérföldkövek[@Kezdés]")&lt;=U$3,U$3&lt;=INDIRECT("Mérföldkövek[@Befejezés]"),NETWORKDAYS(U$3,U$3,0)), INDIRECT("Mérföldkövek[@[Humánerő]]"),0),"")</f>
        <v/>
      </c>
      <c r="V138" s="69" t="str" cm="1">
        <f t="array" aca="1" ref="V138" ca="1">IFERROR(IF(AND(INDIRECT("Mérföldkövek[@Kezdés]")&lt;=V$3,V$3&lt;=INDIRECT("Mérföldkövek[@Befejezés]"),NETWORKDAYS(V$3,V$3,0)), INDIRECT("Mérföldkövek[@[Humánerő]]"),0),"")</f>
        <v/>
      </c>
      <c r="W138" s="69" t="str" cm="1">
        <f t="array" aca="1" ref="W138" ca="1">IFERROR(IF(AND(INDIRECT("Mérföldkövek[@Kezdés]")&lt;=W$3,W$3&lt;=INDIRECT("Mérföldkövek[@Befejezés]"),NETWORKDAYS(W$3,W$3,0)), INDIRECT("Mérföldkövek[@[Humánerő]]"),0),"")</f>
        <v/>
      </c>
      <c r="X138" s="69" t="str" cm="1">
        <f t="array" aca="1" ref="X138" ca="1">IFERROR(IF(AND(INDIRECT("Mérföldkövek[@Kezdés]")&lt;=X$3,X$3&lt;=INDIRECT("Mérföldkövek[@Befejezés]"),NETWORKDAYS(X$3,X$3,0)), INDIRECT("Mérföldkövek[@[Humánerő]]"),0),"")</f>
        <v/>
      </c>
      <c r="Y138" s="69" t="str" cm="1">
        <f t="array" aca="1" ref="Y138" ca="1">IFERROR(IF(AND(INDIRECT("Mérföldkövek[@Kezdés]")&lt;=Y$3,Y$3&lt;=INDIRECT("Mérföldkövek[@Befejezés]"),NETWORKDAYS(Y$3,Y$3,0)), INDIRECT("Mérföldkövek[@[Humánerő]]"),0),"")</f>
        <v/>
      </c>
      <c r="Z138" s="69" t="str" cm="1">
        <f t="array" aca="1" ref="Z138" ca="1">IFERROR(IF(AND(INDIRECT("Mérföldkövek[@Kezdés]")&lt;=Z$3,Z$3&lt;=INDIRECT("Mérföldkövek[@Befejezés]"),NETWORKDAYS(Z$3,Z$3,0)), INDIRECT("Mérföldkövek[@[Humánerő]]"),0),"")</f>
        <v/>
      </c>
      <c r="AA138" s="69" t="str" cm="1">
        <f t="array" aca="1" ref="AA138" ca="1">IFERROR(IF(AND(INDIRECT("Mérföldkövek[@Kezdés]")&lt;=AA$3,AA$3&lt;=INDIRECT("Mérföldkövek[@Befejezés]"),NETWORKDAYS(AA$3,AA$3,0)), INDIRECT("Mérföldkövek[@[Humánerő]]"),0),"")</f>
        <v/>
      </c>
      <c r="AB138" s="69" t="str" cm="1">
        <f t="array" aca="1" ref="AB138" ca="1">IFERROR(IF(AND(INDIRECT("Mérföldkövek[@Kezdés]")&lt;=AB$3,AB$3&lt;=INDIRECT("Mérföldkövek[@Befejezés]"),NETWORKDAYS(AB$3,AB$3,0)), INDIRECT("Mérföldkövek[@[Humánerő]]"),0),"")</f>
        <v/>
      </c>
      <c r="AC138" s="69" t="str" cm="1">
        <f t="array" aca="1" ref="AC138" ca="1">IFERROR(IF(AND(INDIRECT("Mérföldkövek[@Kezdés]")&lt;=AC$3,AC$3&lt;=INDIRECT("Mérföldkövek[@Befejezés]"),NETWORKDAYS(AC$3,AC$3,0)), INDIRECT("Mérföldkövek[@[Humánerő]]"),0),"")</f>
        <v/>
      </c>
      <c r="AD138" s="69" t="str" cm="1">
        <f t="array" aca="1" ref="AD138" ca="1">IFERROR(IF(AND(INDIRECT("Mérföldkövek[@Kezdés]")&lt;=AD$3,AD$3&lt;=INDIRECT("Mérföldkövek[@Befejezés]"),NETWORKDAYS(AD$3,AD$3,0)), INDIRECT("Mérföldkövek[@[Humánerő]]"),0),"")</f>
        <v/>
      </c>
      <c r="AE138" s="69" t="str" cm="1">
        <f t="array" aca="1" ref="AE138" ca="1">IFERROR(IF(AND(INDIRECT("Mérföldkövek[@Kezdés]")&lt;=AE$3,AE$3&lt;=INDIRECT("Mérföldkövek[@Befejezés]"),NETWORKDAYS(AE$3,AE$3,0)), INDIRECT("Mérföldkövek[@[Humánerő]]"),0),"")</f>
        <v/>
      </c>
      <c r="AF138" s="69" t="str" cm="1">
        <f t="array" aca="1" ref="AF138" ca="1">IFERROR(IF(AND(INDIRECT("Mérföldkövek[@Kezdés]")&lt;=AF$3,AF$3&lt;=INDIRECT("Mérföldkövek[@Befejezés]"),NETWORKDAYS(AF$3,AF$3,0)), INDIRECT("Mérföldkövek[@[Humánerő]]"),0),"")</f>
        <v/>
      </c>
      <c r="AG138" s="69" t="str" cm="1">
        <f t="array" aca="1" ref="AG138" ca="1">IFERROR(IF(AND(INDIRECT("Mérföldkövek[@Kezdés]")&lt;=AG$3,AG$3&lt;=INDIRECT("Mérföldkövek[@Befejezés]"),NETWORKDAYS(AG$3,AG$3,0)), INDIRECT("Mérföldkövek[@[Humánerő]]"),0),"")</f>
        <v/>
      </c>
      <c r="AH138" s="69" t="str" cm="1">
        <f t="array" aca="1" ref="AH138" ca="1">IFERROR(IF(AND(INDIRECT("Mérföldkövek[@Kezdés]")&lt;=AH$3,AH$3&lt;=INDIRECT("Mérföldkövek[@Befejezés]"),NETWORKDAYS(AH$3,AH$3,0)), INDIRECT("Mérföldkövek[@[Humánerő]]"),0),"")</f>
        <v/>
      </c>
      <c r="AI138" s="69" t="str" cm="1">
        <f t="array" aca="1" ref="AI138" ca="1">IFERROR(IF(AND(INDIRECT("Mérföldkövek[@Kezdés]")&lt;=AI$3,AI$3&lt;=INDIRECT("Mérföldkövek[@Befejezés]"),NETWORKDAYS(AI$3,AI$3,0)), INDIRECT("Mérföldkövek[@[Humánerő]]"),0),"")</f>
        <v/>
      </c>
      <c r="AJ138" s="69" t="str" cm="1">
        <f t="array" aca="1" ref="AJ138" ca="1">IFERROR(IF(AND(INDIRECT("Mérföldkövek[@Kezdés]")&lt;=AJ$3,AJ$3&lt;=INDIRECT("Mérföldkövek[@Befejezés]"),NETWORKDAYS(AJ$3,AJ$3,0)), INDIRECT("Mérföldkövek[@[Humánerő]]"),0),"")</f>
        <v/>
      </c>
      <c r="AK138" s="69" t="str" cm="1">
        <f t="array" aca="1" ref="AK138" ca="1">IFERROR(IF(AND(INDIRECT("Mérföldkövek[@Kezdés]")&lt;=AK$3,AK$3&lt;=INDIRECT("Mérföldkövek[@Befejezés]"),NETWORKDAYS(AK$3,AK$3,0)), INDIRECT("Mérföldkövek[@[Humánerő]]"),0),"")</f>
        <v/>
      </c>
      <c r="AL138" s="69" t="str" cm="1">
        <f t="array" aca="1" ref="AL138" ca="1">IFERROR(IF(AND(INDIRECT("Mérföldkövek[@Kezdés]")&lt;=AL$3,AL$3&lt;=INDIRECT("Mérföldkövek[@Befejezés]"),NETWORKDAYS(AL$3,AL$3,0)), INDIRECT("Mérföldkövek[@[Humánerő]]"),0),"")</f>
        <v/>
      </c>
      <c r="AM138" s="69" t="str" cm="1">
        <f t="array" aca="1" ref="AM138" ca="1">IFERROR(IF(AND(INDIRECT("Mérföldkövek[@Kezdés]")&lt;=AM$3,AM$3&lt;=INDIRECT("Mérföldkövek[@Befejezés]"),NETWORKDAYS(AM$3,AM$3,0)), INDIRECT("Mérföldkövek[@[Humánerő]]"),0),"")</f>
        <v/>
      </c>
      <c r="AN138" s="69" t="str" cm="1">
        <f t="array" aca="1" ref="AN138" ca="1">IFERROR(IF(AND(INDIRECT("Mérföldkövek[@Kezdés]")&lt;=AN$3,AN$3&lt;=INDIRECT("Mérföldkövek[@Befejezés]"),NETWORKDAYS(AN$3,AN$3,0)), INDIRECT("Mérföldkövek[@[Humánerő]]"),0),"")</f>
        <v/>
      </c>
      <c r="AO138" s="69" t="str" cm="1">
        <f t="array" aca="1" ref="AO138" ca="1">IFERROR(IF(AND(INDIRECT("Mérföldkövek[@Kezdés]")&lt;=AO$3,AO$3&lt;=INDIRECT("Mérföldkövek[@Befejezés]"),NETWORKDAYS(AO$3,AO$3,0)), INDIRECT("Mérföldkövek[@[Humánerő]]"),0),"")</f>
        <v/>
      </c>
      <c r="AP138" s="69" t="str" cm="1">
        <f t="array" aca="1" ref="AP138" ca="1">IFERROR(IF(AND(INDIRECT("Mérföldkövek[@Kezdés]")&lt;=AP$3,AP$3&lt;=INDIRECT("Mérföldkövek[@Befejezés]"),NETWORKDAYS(AP$3,AP$3,0)), INDIRECT("Mérföldkövek[@[Humánerő]]"),0),"")</f>
        <v/>
      </c>
      <c r="AQ138" s="69" t="str" cm="1">
        <f t="array" aca="1" ref="AQ138" ca="1">IFERROR(IF(AND(INDIRECT("Mérföldkövek[@Kezdés]")&lt;=AQ$3,AQ$3&lt;=INDIRECT("Mérföldkövek[@Befejezés]"),NETWORKDAYS(AQ$3,AQ$3,0)), INDIRECT("Mérföldkövek[@[Humánerő]]"),0),"")</f>
        <v/>
      </c>
      <c r="AR138" s="69" t="str" cm="1">
        <f t="array" aca="1" ref="AR138" ca="1">IFERROR(IF(AND(INDIRECT("Mérföldkövek[@Kezdés]")&lt;=AR$3,AR$3&lt;=INDIRECT("Mérföldkövek[@Befejezés]"),NETWORKDAYS(AR$3,AR$3,0)), INDIRECT("Mérföldkövek[@[Humánerő]]"),0),"")</f>
        <v/>
      </c>
      <c r="AS138" s="69" t="str" cm="1">
        <f t="array" aca="1" ref="AS138" ca="1">IFERROR(IF(AND(INDIRECT("Mérföldkövek[@Kezdés]")&lt;=AS$3,AS$3&lt;=INDIRECT("Mérföldkövek[@Befejezés]"),NETWORKDAYS(AS$3,AS$3,0)), INDIRECT("Mérföldkövek[@[Humánerő]]"),0),"")</f>
        <v/>
      </c>
      <c r="AT138" s="69" t="str" cm="1">
        <f t="array" aca="1" ref="AT138" ca="1">IFERROR(IF(AND(INDIRECT("Mérföldkövek[@Kezdés]")&lt;=AT$3,AT$3&lt;=INDIRECT("Mérföldkövek[@Befejezés]"),NETWORKDAYS(AT$3,AT$3,0)), INDIRECT("Mérföldkövek[@[Humánerő]]"),0),"")</f>
        <v/>
      </c>
      <c r="AU138" s="69" t="str" cm="1">
        <f t="array" aca="1" ref="AU138" ca="1">IFERROR(IF(AND(INDIRECT("Mérföldkövek[@Kezdés]")&lt;=AU$3,AU$3&lt;=INDIRECT("Mérföldkövek[@Befejezés]"),NETWORKDAYS(AU$3,AU$3,0)), INDIRECT("Mérföldkövek[@[Humánerő]]"),0),"")</f>
        <v/>
      </c>
      <c r="AV138" s="69" t="str" cm="1">
        <f t="array" aca="1" ref="AV138" ca="1">IFERROR(IF(AND(INDIRECT("Mérföldkövek[@Kezdés]")&lt;=AV$3,AV$3&lt;=INDIRECT("Mérföldkövek[@Befejezés]"),NETWORKDAYS(AV$3,AV$3,0)), INDIRECT("Mérföldkövek[@[Humánerő]]"),0),"")</f>
        <v/>
      </c>
      <c r="AW138" s="69" t="str" cm="1">
        <f t="array" aca="1" ref="AW138" ca="1">IFERROR(IF(AND(INDIRECT("Mérföldkövek[@Kezdés]")&lt;=AW$3,AW$3&lt;=INDIRECT("Mérföldkövek[@Befejezés]"),NETWORKDAYS(AW$3,AW$3,0)), INDIRECT("Mérföldkövek[@[Humánerő]]"),0),"")</f>
        <v/>
      </c>
      <c r="AX138" s="69" t="str" cm="1">
        <f t="array" aca="1" ref="AX138" ca="1">IFERROR(IF(AND(INDIRECT("Mérföldkövek[@Kezdés]")&lt;=AX$3,AX$3&lt;=INDIRECT("Mérföldkövek[@Befejezés]"),NETWORKDAYS(AX$3,AX$3,0)), INDIRECT("Mérföldkövek[@[Humánerő]]"),0),"")</f>
        <v/>
      </c>
      <c r="AY138" s="69" t="str" cm="1">
        <f t="array" aca="1" ref="AY138" ca="1">IFERROR(IF(AND(INDIRECT("Mérföldkövek[@Kezdés]")&lt;=AY$3,AY$3&lt;=INDIRECT("Mérföldkövek[@Befejezés]"),NETWORKDAYS(AY$3,AY$3,0)), INDIRECT("Mérföldkövek[@[Humánerő]]"),0),"")</f>
        <v/>
      </c>
      <c r="AZ138" s="69" t="str" cm="1">
        <f t="array" aca="1" ref="AZ138" ca="1">IFERROR(IF(AND(INDIRECT("Mérföldkövek[@Kezdés]")&lt;=AZ$3,AZ$3&lt;=INDIRECT("Mérföldkövek[@Befejezés]"),NETWORKDAYS(AZ$3,AZ$3,0)), INDIRECT("Mérföldkövek[@[Humánerő]]"),0),"")</f>
        <v/>
      </c>
      <c r="BA138" s="69" t="str" cm="1">
        <f t="array" aca="1" ref="BA138" ca="1">IFERROR(IF(AND(INDIRECT("Mérföldkövek[@Kezdés]")&lt;=BA$3,BA$3&lt;=INDIRECT("Mérföldkövek[@Befejezés]"),NETWORKDAYS(BA$3,BA$3,0)), INDIRECT("Mérföldkövek[@[Humánerő]]"),0),"")</f>
        <v/>
      </c>
    </row>
    <row r="139" spans="1:53" x14ac:dyDescent="0.3">
      <c r="L139" s="69" t="str" cm="1">
        <f t="array" aca="1" ref="L139" ca="1">IFERROR(IF(AND(INDIRECT("Mérföldkövek[@Kezdés]")&lt;=L$3,L$3&lt;=INDIRECT("Mérföldkövek[@Befejezés]"),NETWORKDAYS(L$3,L$3,0)), INDIRECT("Mérföldkövek[@[Humánerő]]"),0),"")</f>
        <v/>
      </c>
      <c r="M139" s="69" t="str" cm="1">
        <f t="array" aca="1" ref="M139" ca="1">IFERROR(IF(AND(INDIRECT("Mérföldkövek[@Kezdés]")&lt;=M$3,M$3&lt;=INDIRECT("Mérföldkövek[@Befejezés]"),NETWORKDAYS(M$3,M$3,0)), INDIRECT("Mérföldkövek[@[Humánerő]]"),0),"")</f>
        <v/>
      </c>
      <c r="N139" s="69" t="str" cm="1">
        <f t="array" aca="1" ref="N139" ca="1">IFERROR(IF(AND(INDIRECT("Mérföldkövek[@Kezdés]")&lt;=N$3,N$3&lt;=INDIRECT("Mérföldkövek[@Befejezés]"),NETWORKDAYS(N$3,N$3,0)), INDIRECT("Mérföldkövek[@[Humánerő]]"),0),"")</f>
        <v/>
      </c>
      <c r="O139" s="69" t="str" cm="1">
        <f t="array" aca="1" ref="O139" ca="1">IFERROR(IF(AND(INDIRECT("Mérföldkövek[@Kezdés]")&lt;=O$3,O$3&lt;=INDIRECT("Mérföldkövek[@Befejezés]"),NETWORKDAYS(O$3,O$3,0)), INDIRECT("Mérföldkövek[@[Humánerő]]"),0),"")</f>
        <v/>
      </c>
      <c r="P139" s="69" t="str" cm="1">
        <f t="array" aca="1" ref="P139" ca="1">IFERROR(IF(AND(INDIRECT("Mérföldkövek[@Kezdés]")&lt;=P$3,P$3&lt;=INDIRECT("Mérföldkövek[@Befejezés]"),NETWORKDAYS(P$3,P$3,0)), INDIRECT("Mérföldkövek[@[Humánerő]]"),0),"")</f>
        <v/>
      </c>
      <c r="Q139" s="69" t="str" cm="1">
        <f t="array" aca="1" ref="Q139" ca="1">IFERROR(IF(AND(INDIRECT("Mérföldkövek[@Kezdés]")&lt;=Q$3,Q$3&lt;=INDIRECT("Mérföldkövek[@Befejezés]"),NETWORKDAYS(Q$3,Q$3,0)), INDIRECT("Mérföldkövek[@[Humánerő]]"),0),"")</f>
        <v/>
      </c>
      <c r="R139" s="69" t="str" cm="1">
        <f t="array" aca="1" ref="R139" ca="1">IFERROR(IF(AND(INDIRECT("Mérföldkövek[@Kezdés]")&lt;=R$3,R$3&lt;=INDIRECT("Mérföldkövek[@Befejezés]"),NETWORKDAYS(R$3,R$3,0)), INDIRECT("Mérföldkövek[@[Humánerő]]"),0),"")</f>
        <v/>
      </c>
      <c r="S139" s="69" t="str" cm="1">
        <f t="array" aca="1" ref="S139" ca="1">IFERROR(IF(AND(INDIRECT("Mérföldkövek[@Kezdés]")&lt;=S$3,S$3&lt;=INDIRECT("Mérföldkövek[@Befejezés]"),NETWORKDAYS(S$3,S$3,0)), INDIRECT("Mérföldkövek[@[Humánerő]]"),0),"")</f>
        <v/>
      </c>
      <c r="T139" s="69" t="str" cm="1">
        <f t="array" aca="1" ref="T139" ca="1">IFERROR(IF(AND(INDIRECT("Mérföldkövek[@Kezdés]")&lt;=T$3,T$3&lt;=INDIRECT("Mérföldkövek[@Befejezés]"),NETWORKDAYS(T$3,T$3,0)), INDIRECT("Mérföldkövek[@[Humánerő]]"),0),"")</f>
        <v/>
      </c>
      <c r="U139" s="69" t="str" cm="1">
        <f t="array" aca="1" ref="U139" ca="1">IFERROR(IF(AND(INDIRECT("Mérföldkövek[@Kezdés]")&lt;=U$3,U$3&lt;=INDIRECT("Mérföldkövek[@Befejezés]"),NETWORKDAYS(U$3,U$3,0)), INDIRECT("Mérföldkövek[@[Humánerő]]"),0),"")</f>
        <v/>
      </c>
      <c r="V139" s="69" t="str" cm="1">
        <f t="array" aca="1" ref="V139" ca="1">IFERROR(IF(AND(INDIRECT("Mérföldkövek[@Kezdés]")&lt;=V$3,V$3&lt;=INDIRECT("Mérföldkövek[@Befejezés]"),NETWORKDAYS(V$3,V$3,0)), INDIRECT("Mérföldkövek[@[Humánerő]]"),0),"")</f>
        <v/>
      </c>
      <c r="W139" s="69" t="str" cm="1">
        <f t="array" aca="1" ref="W139" ca="1">IFERROR(IF(AND(INDIRECT("Mérföldkövek[@Kezdés]")&lt;=W$3,W$3&lt;=INDIRECT("Mérföldkövek[@Befejezés]"),NETWORKDAYS(W$3,W$3,0)), INDIRECT("Mérföldkövek[@[Humánerő]]"),0),"")</f>
        <v/>
      </c>
      <c r="X139" s="69" t="str" cm="1">
        <f t="array" aca="1" ref="X139" ca="1">IFERROR(IF(AND(INDIRECT("Mérföldkövek[@Kezdés]")&lt;=X$3,X$3&lt;=INDIRECT("Mérföldkövek[@Befejezés]"),NETWORKDAYS(X$3,X$3,0)), INDIRECT("Mérföldkövek[@[Humánerő]]"),0),"")</f>
        <v/>
      </c>
      <c r="Y139" s="69" t="str" cm="1">
        <f t="array" aca="1" ref="Y139" ca="1">IFERROR(IF(AND(INDIRECT("Mérföldkövek[@Kezdés]")&lt;=Y$3,Y$3&lt;=INDIRECT("Mérföldkövek[@Befejezés]"),NETWORKDAYS(Y$3,Y$3,0)), INDIRECT("Mérföldkövek[@[Humánerő]]"),0),"")</f>
        <v/>
      </c>
      <c r="Z139" s="69" t="str" cm="1">
        <f t="array" aca="1" ref="Z139" ca="1">IFERROR(IF(AND(INDIRECT("Mérföldkövek[@Kezdés]")&lt;=Z$3,Z$3&lt;=INDIRECT("Mérföldkövek[@Befejezés]"),NETWORKDAYS(Z$3,Z$3,0)), INDIRECT("Mérföldkövek[@[Humánerő]]"),0),"")</f>
        <v/>
      </c>
      <c r="AA139" s="69" t="str" cm="1">
        <f t="array" aca="1" ref="AA139" ca="1">IFERROR(IF(AND(INDIRECT("Mérföldkövek[@Kezdés]")&lt;=AA$3,AA$3&lt;=INDIRECT("Mérföldkövek[@Befejezés]"),NETWORKDAYS(AA$3,AA$3,0)), INDIRECT("Mérföldkövek[@[Humánerő]]"),0),"")</f>
        <v/>
      </c>
      <c r="AB139" s="69" t="str" cm="1">
        <f t="array" aca="1" ref="AB139" ca="1">IFERROR(IF(AND(INDIRECT("Mérföldkövek[@Kezdés]")&lt;=AB$3,AB$3&lt;=INDIRECT("Mérföldkövek[@Befejezés]"),NETWORKDAYS(AB$3,AB$3,0)), INDIRECT("Mérföldkövek[@[Humánerő]]"),0),"")</f>
        <v/>
      </c>
      <c r="AC139" s="69" t="str" cm="1">
        <f t="array" aca="1" ref="AC139" ca="1">IFERROR(IF(AND(INDIRECT("Mérföldkövek[@Kezdés]")&lt;=AC$3,AC$3&lt;=INDIRECT("Mérföldkövek[@Befejezés]"),NETWORKDAYS(AC$3,AC$3,0)), INDIRECT("Mérföldkövek[@[Humánerő]]"),0),"")</f>
        <v/>
      </c>
      <c r="AD139" s="69" t="str" cm="1">
        <f t="array" aca="1" ref="AD139" ca="1">IFERROR(IF(AND(INDIRECT("Mérföldkövek[@Kezdés]")&lt;=AD$3,AD$3&lt;=INDIRECT("Mérföldkövek[@Befejezés]"),NETWORKDAYS(AD$3,AD$3,0)), INDIRECT("Mérföldkövek[@[Humánerő]]"),0),"")</f>
        <v/>
      </c>
      <c r="AE139" s="69" t="str" cm="1">
        <f t="array" aca="1" ref="AE139" ca="1">IFERROR(IF(AND(INDIRECT("Mérföldkövek[@Kezdés]")&lt;=AE$3,AE$3&lt;=INDIRECT("Mérföldkövek[@Befejezés]"),NETWORKDAYS(AE$3,AE$3,0)), INDIRECT("Mérföldkövek[@[Humánerő]]"),0),"")</f>
        <v/>
      </c>
      <c r="AF139" s="69" t="str" cm="1">
        <f t="array" aca="1" ref="AF139" ca="1">IFERROR(IF(AND(INDIRECT("Mérföldkövek[@Kezdés]")&lt;=AF$3,AF$3&lt;=INDIRECT("Mérföldkövek[@Befejezés]"),NETWORKDAYS(AF$3,AF$3,0)), INDIRECT("Mérföldkövek[@[Humánerő]]"),0),"")</f>
        <v/>
      </c>
      <c r="AG139" s="69" t="str" cm="1">
        <f t="array" aca="1" ref="AG139" ca="1">IFERROR(IF(AND(INDIRECT("Mérföldkövek[@Kezdés]")&lt;=AG$3,AG$3&lt;=INDIRECT("Mérföldkövek[@Befejezés]"),NETWORKDAYS(AG$3,AG$3,0)), INDIRECT("Mérföldkövek[@[Humánerő]]"),0),"")</f>
        <v/>
      </c>
      <c r="AH139" s="69" t="str" cm="1">
        <f t="array" aca="1" ref="AH139" ca="1">IFERROR(IF(AND(INDIRECT("Mérföldkövek[@Kezdés]")&lt;=AH$3,AH$3&lt;=INDIRECT("Mérföldkövek[@Befejezés]"),NETWORKDAYS(AH$3,AH$3,0)), INDIRECT("Mérföldkövek[@[Humánerő]]"),0),"")</f>
        <v/>
      </c>
      <c r="AI139" s="69" t="str" cm="1">
        <f t="array" aca="1" ref="AI139" ca="1">IFERROR(IF(AND(INDIRECT("Mérföldkövek[@Kezdés]")&lt;=AI$3,AI$3&lt;=INDIRECT("Mérföldkövek[@Befejezés]"),NETWORKDAYS(AI$3,AI$3,0)), INDIRECT("Mérföldkövek[@[Humánerő]]"),0),"")</f>
        <v/>
      </c>
      <c r="AJ139" s="69" t="str" cm="1">
        <f t="array" aca="1" ref="AJ139" ca="1">IFERROR(IF(AND(INDIRECT("Mérföldkövek[@Kezdés]")&lt;=AJ$3,AJ$3&lt;=INDIRECT("Mérföldkövek[@Befejezés]"),NETWORKDAYS(AJ$3,AJ$3,0)), INDIRECT("Mérföldkövek[@[Humánerő]]"),0),"")</f>
        <v/>
      </c>
      <c r="AK139" s="69" t="str" cm="1">
        <f t="array" aca="1" ref="AK139" ca="1">IFERROR(IF(AND(INDIRECT("Mérföldkövek[@Kezdés]")&lt;=AK$3,AK$3&lt;=INDIRECT("Mérföldkövek[@Befejezés]"),NETWORKDAYS(AK$3,AK$3,0)), INDIRECT("Mérföldkövek[@[Humánerő]]"),0),"")</f>
        <v/>
      </c>
      <c r="AL139" s="69" t="str" cm="1">
        <f t="array" aca="1" ref="AL139" ca="1">IFERROR(IF(AND(INDIRECT("Mérföldkövek[@Kezdés]")&lt;=AL$3,AL$3&lt;=INDIRECT("Mérföldkövek[@Befejezés]"),NETWORKDAYS(AL$3,AL$3,0)), INDIRECT("Mérföldkövek[@[Humánerő]]"),0),"")</f>
        <v/>
      </c>
      <c r="AM139" s="69" t="str" cm="1">
        <f t="array" aca="1" ref="AM139" ca="1">IFERROR(IF(AND(INDIRECT("Mérföldkövek[@Kezdés]")&lt;=AM$3,AM$3&lt;=INDIRECT("Mérföldkövek[@Befejezés]"),NETWORKDAYS(AM$3,AM$3,0)), INDIRECT("Mérföldkövek[@[Humánerő]]"),0),"")</f>
        <v/>
      </c>
      <c r="AN139" s="69" t="str" cm="1">
        <f t="array" aca="1" ref="AN139" ca="1">IFERROR(IF(AND(INDIRECT("Mérföldkövek[@Kezdés]")&lt;=AN$3,AN$3&lt;=INDIRECT("Mérföldkövek[@Befejezés]"),NETWORKDAYS(AN$3,AN$3,0)), INDIRECT("Mérföldkövek[@[Humánerő]]"),0),"")</f>
        <v/>
      </c>
      <c r="AO139" s="69" t="str" cm="1">
        <f t="array" aca="1" ref="AO139" ca="1">IFERROR(IF(AND(INDIRECT("Mérföldkövek[@Kezdés]")&lt;=AO$3,AO$3&lt;=INDIRECT("Mérföldkövek[@Befejezés]"),NETWORKDAYS(AO$3,AO$3,0)), INDIRECT("Mérföldkövek[@[Humánerő]]"),0),"")</f>
        <v/>
      </c>
      <c r="AP139" s="69" t="str" cm="1">
        <f t="array" aca="1" ref="AP139" ca="1">IFERROR(IF(AND(INDIRECT("Mérföldkövek[@Kezdés]")&lt;=AP$3,AP$3&lt;=INDIRECT("Mérföldkövek[@Befejezés]"),NETWORKDAYS(AP$3,AP$3,0)), INDIRECT("Mérföldkövek[@[Humánerő]]"),0),"")</f>
        <v/>
      </c>
      <c r="AQ139" s="69" t="str" cm="1">
        <f t="array" aca="1" ref="AQ139" ca="1">IFERROR(IF(AND(INDIRECT("Mérföldkövek[@Kezdés]")&lt;=AQ$3,AQ$3&lt;=INDIRECT("Mérföldkövek[@Befejezés]"),NETWORKDAYS(AQ$3,AQ$3,0)), INDIRECT("Mérföldkövek[@[Humánerő]]"),0),"")</f>
        <v/>
      </c>
      <c r="AR139" s="69" t="str" cm="1">
        <f t="array" aca="1" ref="AR139" ca="1">IFERROR(IF(AND(INDIRECT("Mérföldkövek[@Kezdés]")&lt;=AR$3,AR$3&lt;=INDIRECT("Mérföldkövek[@Befejezés]"),NETWORKDAYS(AR$3,AR$3,0)), INDIRECT("Mérföldkövek[@[Humánerő]]"),0),"")</f>
        <v/>
      </c>
      <c r="AS139" s="69" t="str" cm="1">
        <f t="array" aca="1" ref="AS139" ca="1">IFERROR(IF(AND(INDIRECT("Mérföldkövek[@Kezdés]")&lt;=AS$3,AS$3&lt;=INDIRECT("Mérföldkövek[@Befejezés]"),NETWORKDAYS(AS$3,AS$3,0)), INDIRECT("Mérföldkövek[@[Humánerő]]"),0),"")</f>
        <v/>
      </c>
      <c r="AT139" s="69" t="str" cm="1">
        <f t="array" aca="1" ref="AT139" ca="1">IFERROR(IF(AND(INDIRECT("Mérföldkövek[@Kezdés]")&lt;=AT$3,AT$3&lt;=INDIRECT("Mérföldkövek[@Befejezés]"),NETWORKDAYS(AT$3,AT$3,0)), INDIRECT("Mérföldkövek[@[Humánerő]]"),0),"")</f>
        <v/>
      </c>
      <c r="AU139" s="69" t="str" cm="1">
        <f t="array" aca="1" ref="AU139" ca="1">IFERROR(IF(AND(INDIRECT("Mérföldkövek[@Kezdés]")&lt;=AU$3,AU$3&lt;=INDIRECT("Mérföldkövek[@Befejezés]"),NETWORKDAYS(AU$3,AU$3,0)), INDIRECT("Mérföldkövek[@[Humánerő]]"),0),"")</f>
        <v/>
      </c>
      <c r="AV139" s="69" t="str" cm="1">
        <f t="array" aca="1" ref="AV139" ca="1">IFERROR(IF(AND(INDIRECT("Mérföldkövek[@Kezdés]")&lt;=AV$3,AV$3&lt;=INDIRECT("Mérföldkövek[@Befejezés]"),NETWORKDAYS(AV$3,AV$3,0)), INDIRECT("Mérföldkövek[@[Humánerő]]"),0),"")</f>
        <v/>
      </c>
      <c r="AW139" s="69" t="str" cm="1">
        <f t="array" aca="1" ref="AW139" ca="1">IFERROR(IF(AND(INDIRECT("Mérföldkövek[@Kezdés]")&lt;=AW$3,AW$3&lt;=INDIRECT("Mérföldkövek[@Befejezés]"),NETWORKDAYS(AW$3,AW$3,0)), INDIRECT("Mérföldkövek[@[Humánerő]]"),0),"")</f>
        <v/>
      </c>
      <c r="AX139" s="69" t="str" cm="1">
        <f t="array" aca="1" ref="AX139" ca="1">IFERROR(IF(AND(INDIRECT("Mérföldkövek[@Kezdés]")&lt;=AX$3,AX$3&lt;=INDIRECT("Mérföldkövek[@Befejezés]"),NETWORKDAYS(AX$3,AX$3,0)), INDIRECT("Mérföldkövek[@[Humánerő]]"),0),"")</f>
        <v/>
      </c>
      <c r="AY139" s="69" t="str" cm="1">
        <f t="array" aca="1" ref="AY139" ca="1">IFERROR(IF(AND(INDIRECT("Mérföldkövek[@Kezdés]")&lt;=AY$3,AY$3&lt;=INDIRECT("Mérföldkövek[@Befejezés]"),NETWORKDAYS(AY$3,AY$3,0)), INDIRECT("Mérföldkövek[@[Humánerő]]"),0),"")</f>
        <v/>
      </c>
      <c r="AZ139" s="69" t="str" cm="1">
        <f t="array" aca="1" ref="AZ139" ca="1">IFERROR(IF(AND(INDIRECT("Mérföldkövek[@Kezdés]")&lt;=AZ$3,AZ$3&lt;=INDIRECT("Mérföldkövek[@Befejezés]"),NETWORKDAYS(AZ$3,AZ$3,0)), INDIRECT("Mérföldkövek[@[Humánerő]]"),0),"")</f>
        <v/>
      </c>
      <c r="BA139" s="69" t="str" cm="1">
        <f t="array" aca="1" ref="BA139" ca="1">IFERROR(IF(AND(INDIRECT("Mérföldkövek[@Kezdés]")&lt;=BA$3,BA$3&lt;=INDIRECT("Mérföldkövek[@Befejezés]"),NETWORKDAYS(BA$3,BA$3,0)), INDIRECT("Mérföldkövek[@[Humánerő]]"),0),"")</f>
        <v/>
      </c>
    </row>
    <row r="140" spans="1:53" x14ac:dyDescent="0.3">
      <c r="L140" s="69" t="str" cm="1">
        <f t="array" aca="1" ref="L140" ca="1">IFERROR(IF(AND(INDIRECT("Mérföldkövek[@Kezdés]")&lt;=L$3,L$3&lt;=INDIRECT("Mérföldkövek[@Befejezés]"),NETWORKDAYS(L$3,L$3,0)), INDIRECT("Mérföldkövek[@[Humánerő]]"),0),"")</f>
        <v/>
      </c>
      <c r="M140" s="69" t="str" cm="1">
        <f t="array" aca="1" ref="M140" ca="1">IFERROR(IF(AND(INDIRECT("Mérföldkövek[@Kezdés]")&lt;=M$3,M$3&lt;=INDIRECT("Mérföldkövek[@Befejezés]"),NETWORKDAYS(M$3,M$3,0)), INDIRECT("Mérföldkövek[@[Humánerő]]"),0),"")</f>
        <v/>
      </c>
      <c r="N140" s="69" t="str" cm="1">
        <f t="array" aca="1" ref="N140" ca="1">IFERROR(IF(AND(INDIRECT("Mérföldkövek[@Kezdés]")&lt;=N$3,N$3&lt;=INDIRECT("Mérföldkövek[@Befejezés]"),NETWORKDAYS(N$3,N$3,0)), INDIRECT("Mérföldkövek[@[Humánerő]]"),0),"")</f>
        <v/>
      </c>
      <c r="O140" s="69" t="str" cm="1">
        <f t="array" aca="1" ref="O140" ca="1">IFERROR(IF(AND(INDIRECT("Mérföldkövek[@Kezdés]")&lt;=O$3,O$3&lt;=INDIRECT("Mérföldkövek[@Befejezés]"),NETWORKDAYS(O$3,O$3,0)), INDIRECT("Mérföldkövek[@[Humánerő]]"),0),"")</f>
        <v/>
      </c>
      <c r="P140" s="69" t="str" cm="1">
        <f t="array" aca="1" ref="P140" ca="1">IFERROR(IF(AND(INDIRECT("Mérföldkövek[@Kezdés]")&lt;=P$3,P$3&lt;=INDIRECT("Mérföldkövek[@Befejezés]"),NETWORKDAYS(P$3,P$3,0)), INDIRECT("Mérföldkövek[@[Humánerő]]"),0),"")</f>
        <v/>
      </c>
      <c r="Q140" s="69" t="str" cm="1">
        <f t="array" aca="1" ref="Q140" ca="1">IFERROR(IF(AND(INDIRECT("Mérföldkövek[@Kezdés]")&lt;=Q$3,Q$3&lt;=INDIRECT("Mérföldkövek[@Befejezés]"),NETWORKDAYS(Q$3,Q$3,0)), INDIRECT("Mérföldkövek[@[Humánerő]]"),0),"")</f>
        <v/>
      </c>
      <c r="R140" s="69" t="str" cm="1">
        <f t="array" aca="1" ref="R140" ca="1">IFERROR(IF(AND(INDIRECT("Mérföldkövek[@Kezdés]")&lt;=R$3,R$3&lt;=INDIRECT("Mérföldkövek[@Befejezés]"),NETWORKDAYS(R$3,R$3,0)), INDIRECT("Mérföldkövek[@[Humánerő]]"),0),"")</f>
        <v/>
      </c>
      <c r="S140" s="69" t="str" cm="1">
        <f t="array" aca="1" ref="S140" ca="1">IFERROR(IF(AND(INDIRECT("Mérföldkövek[@Kezdés]")&lt;=S$3,S$3&lt;=INDIRECT("Mérföldkövek[@Befejezés]"),NETWORKDAYS(S$3,S$3,0)), INDIRECT("Mérföldkövek[@[Humánerő]]"),0),"")</f>
        <v/>
      </c>
      <c r="T140" s="69" t="str" cm="1">
        <f t="array" aca="1" ref="T140" ca="1">IFERROR(IF(AND(INDIRECT("Mérföldkövek[@Kezdés]")&lt;=T$3,T$3&lt;=INDIRECT("Mérföldkövek[@Befejezés]"),NETWORKDAYS(T$3,T$3,0)), INDIRECT("Mérföldkövek[@[Humánerő]]"),0),"")</f>
        <v/>
      </c>
      <c r="U140" s="69" t="str" cm="1">
        <f t="array" aca="1" ref="U140" ca="1">IFERROR(IF(AND(INDIRECT("Mérföldkövek[@Kezdés]")&lt;=U$3,U$3&lt;=INDIRECT("Mérföldkövek[@Befejezés]"),NETWORKDAYS(U$3,U$3,0)), INDIRECT("Mérföldkövek[@[Humánerő]]"),0),"")</f>
        <v/>
      </c>
      <c r="V140" s="69" t="str" cm="1">
        <f t="array" aca="1" ref="V140" ca="1">IFERROR(IF(AND(INDIRECT("Mérföldkövek[@Kezdés]")&lt;=V$3,V$3&lt;=INDIRECT("Mérföldkövek[@Befejezés]"),NETWORKDAYS(V$3,V$3,0)), INDIRECT("Mérföldkövek[@[Humánerő]]"),0),"")</f>
        <v/>
      </c>
      <c r="W140" s="69" t="str" cm="1">
        <f t="array" aca="1" ref="W140" ca="1">IFERROR(IF(AND(INDIRECT("Mérföldkövek[@Kezdés]")&lt;=W$3,W$3&lt;=INDIRECT("Mérföldkövek[@Befejezés]"),NETWORKDAYS(W$3,W$3,0)), INDIRECT("Mérföldkövek[@[Humánerő]]"),0),"")</f>
        <v/>
      </c>
      <c r="X140" s="69" t="str" cm="1">
        <f t="array" aca="1" ref="X140" ca="1">IFERROR(IF(AND(INDIRECT("Mérföldkövek[@Kezdés]")&lt;=X$3,X$3&lt;=INDIRECT("Mérföldkövek[@Befejezés]"),NETWORKDAYS(X$3,X$3,0)), INDIRECT("Mérföldkövek[@[Humánerő]]"),0),"")</f>
        <v/>
      </c>
      <c r="Y140" s="69" t="str" cm="1">
        <f t="array" aca="1" ref="Y140" ca="1">IFERROR(IF(AND(INDIRECT("Mérföldkövek[@Kezdés]")&lt;=Y$3,Y$3&lt;=INDIRECT("Mérföldkövek[@Befejezés]"),NETWORKDAYS(Y$3,Y$3,0)), INDIRECT("Mérföldkövek[@[Humánerő]]"),0),"")</f>
        <v/>
      </c>
      <c r="Z140" s="69" t="str" cm="1">
        <f t="array" aca="1" ref="Z140" ca="1">IFERROR(IF(AND(INDIRECT("Mérföldkövek[@Kezdés]")&lt;=Z$3,Z$3&lt;=INDIRECT("Mérföldkövek[@Befejezés]"),NETWORKDAYS(Z$3,Z$3,0)), INDIRECT("Mérföldkövek[@[Humánerő]]"),0),"")</f>
        <v/>
      </c>
      <c r="AA140" s="69" t="str" cm="1">
        <f t="array" aca="1" ref="AA140" ca="1">IFERROR(IF(AND(INDIRECT("Mérföldkövek[@Kezdés]")&lt;=AA$3,AA$3&lt;=INDIRECT("Mérföldkövek[@Befejezés]"),NETWORKDAYS(AA$3,AA$3,0)), INDIRECT("Mérföldkövek[@[Humánerő]]"),0),"")</f>
        <v/>
      </c>
      <c r="AB140" s="69" t="str" cm="1">
        <f t="array" aca="1" ref="AB140" ca="1">IFERROR(IF(AND(INDIRECT("Mérföldkövek[@Kezdés]")&lt;=AB$3,AB$3&lt;=INDIRECT("Mérföldkövek[@Befejezés]"),NETWORKDAYS(AB$3,AB$3,0)), INDIRECT("Mérföldkövek[@[Humánerő]]"),0),"")</f>
        <v/>
      </c>
      <c r="AC140" s="69" t="str" cm="1">
        <f t="array" aca="1" ref="AC140" ca="1">IFERROR(IF(AND(INDIRECT("Mérföldkövek[@Kezdés]")&lt;=AC$3,AC$3&lt;=INDIRECT("Mérföldkövek[@Befejezés]"),NETWORKDAYS(AC$3,AC$3,0)), INDIRECT("Mérföldkövek[@[Humánerő]]"),0),"")</f>
        <v/>
      </c>
      <c r="AD140" s="69" t="str" cm="1">
        <f t="array" aca="1" ref="AD140" ca="1">IFERROR(IF(AND(INDIRECT("Mérföldkövek[@Kezdés]")&lt;=AD$3,AD$3&lt;=INDIRECT("Mérföldkövek[@Befejezés]"),NETWORKDAYS(AD$3,AD$3,0)), INDIRECT("Mérföldkövek[@[Humánerő]]"),0),"")</f>
        <v/>
      </c>
      <c r="AE140" s="69" t="str" cm="1">
        <f t="array" aca="1" ref="AE140" ca="1">IFERROR(IF(AND(INDIRECT("Mérföldkövek[@Kezdés]")&lt;=AE$3,AE$3&lt;=INDIRECT("Mérföldkövek[@Befejezés]"),NETWORKDAYS(AE$3,AE$3,0)), INDIRECT("Mérföldkövek[@[Humánerő]]"),0),"")</f>
        <v/>
      </c>
      <c r="AF140" s="69" t="str" cm="1">
        <f t="array" aca="1" ref="AF140" ca="1">IFERROR(IF(AND(INDIRECT("Mérföldkövek[@Kezdés]")&lt;=AF$3,AF$3&lt;=INDIRECT("Mérföldkövek[@Befejezés]"),NETWORKDAYS(AF$3,AF$3,0)), INDIRECT("Mérföldkövek[@[Humánerő]]"),0),"")</f>
        <v/>
      </c>
      <c r="AG140" s="69" t="str" cm="1">
        <f t="array" aca="1" ref="AG140" ca="1">IFERROR(IF(AND(INDIRECT("Mérföldkövek[@Kezdés]")&lt;=AG$3,AG$3&lt;=INDIRECT("Mérföldkövek[@Befejezés]"),NETWORKDAYS(AG$3,AG$3,0)), INDIRECT("Mérföldkövek[@[Humánerő]]"),0),"")</f>
        <v/>
      </c>
      <c r="AH140" s="69" t="str" cm="1">
        <f t="array" aca="1" ref="AH140" ca="1">IFERROR(IF(AND(INDIRECT("Mérföldkövek[@Kezdés]")&lt;=AH$3,AH$3&lt;=INDIRECT("Mérföldkövek[@Befejezés]"),NETWORKDAYS(AH$3,AH$3,0)), INDIRECT("Mérföldkövek[@[Humánerő]]"),0),"")</f>
        <v/>
      </c>
      <c r="AI140" s="69" t="str" cm="1">
        <f t="array" aca="1" ref="AI140" ca="1">IFERROR(IF(AND(INDIRECT("Mérföldkövek[@Kezdés]")&lt;=AI$3,AI$3&lt;=INDIRECT("Mérföldkövek[@Befejezés]"),NETWORKDAYS(AI$3,AI$3,0)), INDIRECT("Mérföldkövek[@[Humánerő]]"),0),"")</f>
        <v/>
      </c>
      <c r="AJ140" s="69" t="str" cm="1">
        <f t="array" aca="1" ref="AJ140" ca="1">IFERROR(IF(AND(INDIRECT("Mérföldkövek[@Kezdés]")&lt;=AJ$3,AJ$3&lt;=INDIRECT("Mérföldkövek[@Befejezés]"),NETWORKDAYS(AJ$3,AJ$3,0)), INDIRECT("Mérföldkövek[@[Humánerő]]"),0),"")</f>
        <v/>
      </c>
      <c r="AK140" s="69" t="str" cm="1">
        <f t="array" aca="1" ref="AK140" ca="1">IFERROR(IF(AND(INDIRECT("Mérföldkövek[@Kezdés]")&lt;=AK$3,AK$3&lt;=INDIRECT("Mérföldkövek[@Befejezés]"),NETWORKDAYS(AK$3,AK$3,0)), INDIRECT("Mérföldkövek[@[Humánerő]]"),0),"")</f>
        <v/>
      </c>
      <c r="AL140" s="69" t="str" cm="1">
        <f t="array" aca="1" ref="AL140" ca="1">IFERROR(IF(AND(INDIRECT("Mérföldkövek[@Kezdés]")&lt;=AL$3,AL$3&lt;=INDIRECT("Mérföldkövek[@Befejezés]"),NETWORKDAYS(AL$3,AL$3,0)), INDIRECT("Mérföldkövek[@[Humánerő]]"),0),"")</f>
        <v/>
      </c>
      <c r="AM140" s="69" t="str" cm="1">
        <f t="array" aca="1" ref="AM140" ca="1">IFERROR(IF(AND(INDIRECT("Mérföldkövek[@Kezdés]")&lt;=AM$3,AM$3&lt;=INDIRECT("Mérföldkövek[@Befejezés]"),NETWORKDAYS(AM$3,AM$3,0)), INDIRECT("Mérföldkövek[@[Humánerő]]"),0),"")</f>
        <v/>
      </c>
      <c r="AN140" s="69" t="str" cm="1">
        <f t="array" aca="1" ref="AN140" ca="1">IFERROR(IF(AND(INDIRECT("Mérföldkövek[@Kezdés]")&lt;=AN$3,AN$3&lt;=INDIRECT("Mérföldkövek[@Befejezés]"),NETWORKDAYS(AN$3,AN$3,0)), INDIRECT("Mérföldkövek[@[Humánerő]]"),0),"")</f>
        <v/>
      </c>
      <c r="AO140" s="69" t="str" cm="1">
        <f t="array" aca="1" ref="AO140" ca="1">IFERROR(IF(AND(INDIRECT("Mérföldkövek[@Kezdés]")&lt;=AO$3,AO$3&lt;=INDIRECT("Mérföldkövek[@Befejezés]"),NETWORKDAYS(AO$3,AO$3,0)), INDIRECT("Mérföldkövek[@[Humánerő]]"),0),"")</f>
        <v/>
      </c>
      <c r="AP140" s="69" t="str" cm="1">
        <f t="array" aca="1" ref="AP140" ca="1">IFERROR(IF(AND(INDIRECT("Mérföldkövek[@Kezdés]")&lt;=AP$3,AP$3&lt;=INDIRECT("Mérföldkövek[@Befejezés]"),NETWORKDAYS(AP$3,AP$3,0)), INDIRECT("Mérföldkövek[@[Humánerő]]"),0),"")</f>
        <v/>
      </c>
      <c r="AQ140" s="69" t="str" cm="1">
        <f t="array" aca="1" ref="AQ140" ca="1">IFERROR(IF(AND(INDIRECT("Mérföldkövek[@Kezdés]")&lt;=AQ$3,AQ$3&lt;=INDIRECT("Mérföldkövek[@Befejezés]"),NETWORKDAYS(AQ$3,AQ$3,0)), INDIRECT("Mérföldkövek[@[Humánerő]]"),0),"")</f>
        <v/>
      </c>
      <c r="AR140" s="69" t="str" cm="1">
        <f t="array" aca="1" ref="AR140" ca="1">IFERROR(IF(AND(INDIRECT("Mérföldkövek[@Kezdés]")&lt;=AR$3,AR$3&lt;=INDIRECT("Mérföldkövek[@Befejezés]"),NETWORKDAYS(AR$3,AR$3,0)), INDIRECT("Mérföldkövek[@[Humánerő]]"),0),"")</f>
        <v/>
      </c>
      <c r="AS140" s="69" t="str" cm="1">
        <f t="array" aca="1" ref="AS140" ca="1">IFERROR(IF(AND(INDIRECT("Mérföldkövek[@Kezdés]")&lt;=AS$3,AS$3&lt;=INDIRECT("Mérföldkövek[@Befejezés]"),NETWORKDAYS(AS$3,AS$3,0)), INDIRECT("Mérföldkövek[@[Humánerő]]"),0),"")</f>
        <v/>
      </c>
      <c r="AT140" s="69" t="str" cm="1">
        <f t="array" aca="1" ref="AT140" ca="1">IFERROR(IF(AND(INDIRECT("Mérföldkövek[@Kezdés]")&lt;=AT$3,AT$3&lt;=INDIRECT("Mérföldkövek[@Befejezés]"),NETWORKDAYS(AT$3,AT$3,0)), INDIRECT("Mérföldkövek[@[Humánerő]]"),0),"")</f>
        <v/>
      </c>
      <c r="AU140" s="69" t="str" cm="1">
        <f t="array" aca="1" ref="AU140" ca="1">IFERROR(IF(AND(INDIRECT("Mérföldkövek[@Kezdés]")&lt;=AU$3,AU$3&lt;=INDIRECT("Mérföldkövek[@Befejezés]"),NETWORKDAYS(AU$3,AU$3,0)), INDIRECT("Mérföldkövek[@[Humánerő]]"),0),"")</f>
        <v/>
      </c>
      <c r="AV140" s="69" t="str" cm="1">
        <f t="array" aca="1" ref="AV140" ca="1">IFERROR(IF(AND(INDIRECT("Mérföldkövek[@Kezdés]")&lt;=AV$3,AV$3&lt;=INDIRECT("Mérföldkövek[@Befejezés]"),NETWORKDAYS(AV$3,AV$3,0)), INDIRECT("Mérföldkövek[@[Humánerő]]"),0),"")</f>
        <v/>
      </c>
      <c r="AW140" s="69" t="str" cm="1">
        <f t="array" aca="1" ref="AW140" ca="1">IFERROR(IF(AND(INDIRECT("Mérföldkövek[@Kezdés]")&lt;=AW$3,AW$3&lt;=INDIRECT("Mérföldkövek[@Befejezés]"),NETWORKDAYS(AW$3,AW$3,0)), INDIRECT("Mérföldkövek[@[Humánerő]]"),0),"")</f>
        <v/>
      </c>
      <c r="AX140" s="69" t="str" cm="1">
        <f t="array" aca="1" ref="AX140" ca="1">IFERROR(IF(AND(INDIRECT("Mérföldkövek[@Kezdés]")&lt;=AX$3,AX$3&lt;=INDIRECT("Mérföldkövek[@Befejezés]"),NETWORKDAYS(AX$3,AX$3,0)), INDIRECT("Mérföldkövek[@[Humánerő]]"),0),"")</f>
        <v/>
      </c>
      <c r="AY140" s="69" t="str" cm="1">
        <f t="array" aca="1" ref="AY140" ca="1">IFERROR(IF(AND(INDIRECT("Mérföldkövek[@Kezdés]")&lt;=AY$3,AY$3&lt;=INDIRECT("Mérföldkövek[@Befejezés]"),NETWORKDAYS(AY$3,AY$3,0)), INDIRECT("Mérföldkövek[@[Humánerő]]"),0),"")</f>
        <v/>
      </c>
      <c r="AZ140" s="69" t="str" cm="1">
        <f t="array" aca="1" ref="AZ140" ca="1">IFERROR(IF(AND(INDIRECT("Mérföldkövek[@Kezdés]")&lt;=AZ$3,AZ$3&lt;=INDIRECT("Mérföldkövek[@Befejezés]"),NETWORKDAYS(AZ$3,AZ$3,0)), INDIRECT("Mérföldkövek[@[Humánerő]]"),0),"")</f>
        <v/>
      </c>
      <c r="BA140" s="69" t="str" cm="1">
        <f t="array" aca="1" ref="BA140" ca="1">IFERROR(IF(AND(INDIRECT("Mérföldkövek[@Kezdés]")&lt;=BA$3,BA$3&lt;=INDIRECT("Mérföldkövek[@Befejezés]"),NETWORKDAYS(BA$3,BA$3,0)), INDIRECT("Mérföldkövek[@[Humánerő]]"),0),"")</f>
        <v/>
      </c>
    </row>
    <row r="141" spans="1:53" x14ac:dyDescent="0.3">
      <c r="L141" s="69" t="str" cm="1">
        <f t="array" aca="1" ref="L141" ca="1">IFERROR(IF(AND(INDIRECT("Mérföldkövek[@Kezdés]")&lt;=L$3,L$3&lt;=INDIRECT("Mérföldkövek[@Befejezés]"),NETWORKDAYS(L$3,L$3,0)), INDIRECT("Mérföldkövek[@[Humánerő]]"),0),"")</f>
        <v/>
      </c>
      <c r="M141" s="69" t="str" cm="1">
        <f t="array" aca="1" ref="M141" ca="1">IFERROR(IF(AND(INDIRECT("Mérföldkövek[@Kezdés]")&lt;=M$3,M$3&lt;=INDIRECT("Mérföldkövek[@Befejezés]"),NETWORKDAYS(M$3,M$3,0)), INDIRECT("Mérföldkövek[@[Humánerő]]"),0),"")</f>
        <v/>
      </c>
      <c r="N141" s="69" t="str" cm="1">
        <f t="array" aca="1" ref="N141" ca="1">IFERROR(IF(AND(INDIRECT("Mérföldkövek[@Kezdés]")&lt;=N$3,N$3&lt;=INDIRECT("Mérföldkövek[@Befejezés]"),NETWORKDAYS(N$3,N$3,0)), INDIRECT("Mérföldkövek[@[Humánerő]]"),0),"")</f>
        <v/>
      </c>
      <c r="O141" s="69" t="str" cm="1">
        <f t="array" aca="1" ref="O141" ca="1">IFERROR(IF(AND(INDIRECT("Mérföldkövek[@Kezdés]")&lt;=O$3,O$3&lt;=INDIRECT("Mérföldkövek[@Befejezés]"),NETWORKDAYS(O$3,O$3,0)), INDIRECT("Mérföldkövek[@[Humánerő]]"),0),"")</f>
        <v/>
      </c>
      <c r="P141" s="69" t="str" cm="1">
        <f t="array" aca="1" ref="P141" ca="1">IFERROR(IF(AND(INDIRECT("Mérföldkövek[@Kezdés]")&lt;=P$3,P$3&lt;=INDIRECT("Mérföldkövek[@Befejezés]"),NETWORKDAYS(P$3,P$3,0)), INDIRECT("Mérföldkövek[@[Humánerő]]"),0),"")</f>
        <v/>
      </c>
      <c r="Q141" s="69" t="str" cm="1">
        <f t="array" aca="1" ref="Q141" ca="1">IFERROR(IF(AND(INDIRECT("Mérföldkövek[@Kezdés]")&lt;=Q$3,Q$3&lt;=INDIRECT("Mérföldkövek[@Befejezés]"),NETWORKDAYS(Q$3,Q$3,0)), INDIRECT("Mérföldkövek[@[Humánerő]]"),0),"")</f>
        <v/>
      </c>
      <c r="R141" s="69" t="str" cm="1">
        <f t="array" aca="1" ref="R141" ca="1">IFERROR(IF(AND(INDIRECT("Mérföldkövek[@Kezdés]")&lt;=R$3,R$3&lt;=INDIRECT("Mérföldkövek[@Befejezés]"),NETWORKDAYS(R$3,R$3,0)), INDIRECT("Mérföldkövek[@[Humánerő]]"),0),"")</f>
        <v/>
      </c>
      <c r="S141" s="69" t="str" cm="1">
        <f t="array" aca="1" ref="S141" ca="1">IFERROR(IF(AND(INDIRECT("Mérföldkövek[@Kezdés]")&lt;=S$3,S$3&lt;=INDIRECT("Mérföldkövek[@Befejezés]"),NETWORKDAYS(S$3,S$3,0)), INDIRECT("Mérföldkövek[@[Humánerő]]"),0),"")</f>
        <v/>
      </c>
      <c r="T141" s="69" t="str" cm="1">
        <f t="array" aca="1" ref="T141" ca="1">IFERROR(IF(AND(INDIRECT("Mérföldkövek[@Kezdés]")&lt;=T$3,T$3&lt;=INDIRECT("Mérföldkövek[@Befejezés]"),NETWORKDAYS(T$3,T$3,0)), INDIRECT("Mérföldkövek[@[Humánerő]]"),0),"")</f>
        <v/>
      </c>
      <c r="U141" s="69" t="str" cm="1">
        <f t="array" aca="1" ref="U141" ca="1">IFERROR(IF(AND(INDIRECT("Mérföldkövek[@Kezdés]")&lt;=U$3,U$3&lt;=INDIRECT("Mérföldkövek[@Befejezés]"),NETWORKDAYS(U$3,U$3,0)), INDIRECT("Mérföldkövek[@[Humánerő]]"),0),"")</f>
        <v/>
      </c>
      <c r="V141" s="69" t="str" cm="1">
        <f t="array" aca="1" ref="V141" ca="1">IFERROR(IF(AND(INDIRECT("Mérföldkövek[@Kezdés]")&lt;=V$3,V$3&lt;=INDIRECT("Mérföldkövek[@Befejezés]"),NETWORKDAYS(V$3,V$3,0)), INDIRECT("Mérföldkövek[@[Humánerő]]"),0),"")</f>
        <v/>
      </c>
      <c r="W141" s="69" t="str" cm="1">
        <f t="array" aca="1" ref="W141" ca="1">IFERROR(IF(AND(INDIRECT("Mérföldkövek[@Kezdés]")&lt;=W$3,W$3&lt;=INDIRECT("Mérföldkövek[@Befejezés]"),NETWORKDAYS(W$3,W$3,0)), INDIRECT("Mérföldkövek[@[Humánerő]]"),0),"")</f>
        <v/>
      </c>
      <c r="X141" s="69" t="str" cm="1">
        <f t="array" aca="1" ref="X141" ca="1">IFERROR(IF(AND(INDIRECT("Mérföldkövek[@Kezdés]")&lt;=X$3,X$3&lt;=INDIRECT("Mérföldkövek[@Befejezés]"),NETWORKDAYS(X$3,X$3,0)), INDIRECT("Mérföldkövek[@[Humánerő]]"),0),"")</f>
        <v/>
      </c>
      <c r="Y141" s="69" t="str" cm="1">
        <f t="array" aca="1" ref="Y141" ca="1">IFERROR(IF(AND(INDIRECT("Mérföldkövek[@Kezdés]")&lt;=Y$3,Y$3&lt;=INDIRECT("Mérföldkövek[@Befejezés]"),NETWORKDAYS(Y$3,Y$3,0)), INDIRECT("Mérföldkövek[@[Humánerő]]"),0),"")</f>
        <v/>
      </c>
      <c r="Z141" s="69" t="str" cm="1">
        <f t="array" aca="1" ref="Z141" ca="1">IFERROR(IF(AND(INDIRECT("Mérföldkövek[@Kezdés]")&lt;=Z$3,Z$3&lt;=INDIRECT("Mérföldkövek[@Befejezés]"),NETWORKDAYS(Z$3,Z$3,0)), INDIRECT("Mérföldkövek[@[Humánerő]]"),0),"")</f>
        <v/>
      </c>
      <c r="AA141" s="69" t="str" cm="1">
        <f t="array" aca="1" ref="AA141" ca="1">IFERROR(IF(AND(INDIRECT("Mérföldkövek[@Kezdés]")&lt;=AA$3,AA$3&lt;=INDIRECT("Mérföldkövek[@Befejezés]"),NETWORKDAYS(AA$3,AA$3,0)), INDIRECT("Mérföldkövek[@[Humánerő]]"),0),"")</f>
        <v/>
      </c>
      <c r="AB141" s="69" t="str" cm="1">
        <f t="array" aca="1" ref="AB141" ca="1">IFERROR(IF(AND(INDIRECT("Mérföldkövek[@Kezdés]")&lt;=AB$3,AB$3&lt;=INDIRECT("Mérföldkövek[@Befejezés]"),NETWORKDAYS(AB$3,AB$3,0)), INDIRECT("Mérföldkövek[@[Humánerő]]"),0),"")</f>
        <v/>
      </c>
      <c r="AC141" s="69" t="str" cm="1">
        <f t="array" aca="1" ref="AC141" ca="1">IFERROR(IF(AND(INDIRECT("Mérföldkövek[@Kezdés]")&lt;=AC$3,AC$3&lt;=INDIRECT("Mérföldkövek[@Befejezés]"),NETWORKDAYS(AC$3,AC$3,0)), INDIRECT("Mérföldkövek[@[Humánerő]]"),0),"")</f>
        <v/>
      </c>
      <c r="AD141" s="69" t="str" cm="1">
        <f t="array" aca="1" ref="AD141" ca="1">IFERROR(IF(AND(INDIRECT("Mérföldkövek[@Kezdés]")&lt;=AD$3,AD$3&lt;=INDIRECT("Mérföldkövek[@Befejezés]"),NETWORKDAYS(AD$3,AD$3,0)), INDIRECT("Mérföldkövek[@[Humánerő]]"),0),"")</f>
        <v/>
      </c>
      <c r="AE141" s="69" t="str" cm="1">
        <f t="array" aca="1" ref="AE141" ca="1">IFERROR(IF(AND(INDIRECT("Mérföldkövek[@Kezdés]")&lt;=AE$3,AE$3&lt;=INDIRECT("Mérföldkövek[@Befejezés]"),NETWORKDAYS(AE$3,AE$3,0)), INDIRECT("Mérföldkövek[@[Humánerő]]"),0),"")</f>
        <v/>
      </c>
      <c r="AF141" s="69" t="str" cm="1">
        <f t="array" aca="1" ref="AF141" ca="1">IFERROR(IF(AND(INDIRECT("Mérföldkövek[@Kezdés]")&lt;=AF$3,AF$3&lt;=INDIRECT("Mérföldkövek[@Befejezés]"),NETWORKDAYS(AF$3,AF$3,0)), INDIRECT("Mérföldkövek[@[Humánerő]]"),0),"")</f>
        <v/>
      </c>
      <c r="AG141" s="69" t="str" cm="1">
        <f t="array" aca="1" ref="AG141" ca="1">IFERROR(IF(AND(INDIRECT("Mérföldkövek[@Kezdés]")&lt;=AG$3,AG$3&lt;=INDIRECT("Mérföldkövek[@Befejezés]"),NETWORKDAYS(AG$3,AG$3,0)), INDIRECT("Mérföldkövek[@[Humánerő]]"),0),"")</f>
        <v/>
      </c>
      <c r="AH141" s="69" t="str" cm="1">
        <f t="array" aca="1" ref="AH141" ca="1">IFERROR(IF(AND(INDIRECT("Mérföldkövek[@Kezdés]")&lt;=AH$3,AH$3&lt;=INDIRECT("Mérföldkövek[@Befejezés]"),NETWORKDAYS(AH$3,AH$3,0)), INDIRECT("Mérföldkövek[@[Humánerő]]"),0),"")</f>
        <v/>
      </c>
      <c r="AI141" s="69" t="str" cm="1">
        <f t="array" aca="1" ref="AI141" ca="1">IFERROR(IF(AND(INDIRECT("Mérföldkövek[@Kezdés]")&lt;=AI$3,AI$3&lt;=INDIRECT("Mérföldkövek[@Befejezés]"),NETWORKDAYS(AI$3,AI$3,0)), INDIRECT("Mérföldkövek[@[Humánerő]]"),0),"")</f>
        <v/>
      </c>
      <c r="AJ141" s="69" t="str" cm="1">
        <f t="array" aca="1" ref="AJ141" ca="1">IFERROR(IF(AND(INDIRECT("Mérföldkövek[@Kezdés]")&lt;=AJ$3,AJ$3&lt;=INDIRECT("Mérföldkövek[@Befejezés]"),NETWORKDAYS(AJ$3,AJ$3,0)), INDIRECT("Mérföldkövek[@[Humánerő]]"),0),"")</f>
        <v/>
      </c>
      <c r="AK141" s="69" t="str" cm="1">
        <f t="array" aca="1" ref="AK141" ca="1">IFERROR(IF(AND(INDIRECT("Mérföldkövek[@Kezdés]")&lt;=AK$3,AK$3&lt;=INDIRECT("Mérföldkövek[@Befejezés]"),NETWORKDAYS(AK$3,AK$3,0)), INDIRECT("Mérföldkövek[@[Humánerő]]"),0),"")</f>
        <v/>
      </c>
      <c r="AL141" s="69" t="str" cm="1">
        <f t="array" aca="1" ref="AL141" ca="1">IFERROR(IF(AND(INDIRECT("Mérföldkövek[@Kezdés]")&lt;=AL$3,AL$3&lt;=INDIRECT("Mérföldkövek[@Befejezés]"),NETWORKDAYS(AL$3,AL$3,0)), INDIRECT("Mérföldkövek[@[Humánerő]]"),0),"")</f>
        <v/>
      </c>
      <c r="AM141" s="69" t="str" cm="1">
        <f t="array" aca="1" ref="AM141" ca="1">IFERROR(IF(AND(INDIRECT("Mérföldkövek[@Kezdés]")&lt;=AM$3,AM$3&lt;=INDIRECT("Mérföldkövek[@Befejezés]"),NETWORKDAYS(AM$3,AM$3,0)), INDIRECT("Mérföldkövek[@[Humánerő]]"),0),"")</f>
        <v/>
      </c>
      <c r="AN141" s="69" t="str" cm="1">
        <f t="array" aca="1" ref="AN141" ca="1">IFERROR(IF(AND(INDIRECT("Mérföldkövek[@Kezdés]")&lt;=AN$3,AN$3&lt;=INDIRECT("Mérföldkövek[@Befejezés]"),NETWORKDAYS(AN$3,AN$3,0)), INDIRECT("Mérföldkövek[@[Humánerő]]"),0),"")</f>
        <v/>
      </c>
      <c r="AO141" s="69" t="str" cm="1">
        <f t="array" aca="1" ref="AO141" ca="1">IFERROR(IF(AND(INDIRECT("Mérföldkövek[@Kezdés]")&lt;=AO$3,AO$3&lt;=INDIRECT("Mérföldkövek[@Befejezés]"),NETWORKDAYS(AO$3,AO$3,0)), INDIRECT("Mérföldkövek[@[Humánerő]]"),0),"")</f>
        <v/>
      </c>
      <c r="AP141" s="69" t="str" cm="1">
        <f t="array" aca="1" ref="AP141" ca="1">IFERROR(IF(AND(INDIRECT("Mérföldkövek[@Kezdés]")&lt;=AP$3,AP$3&lt;=INDIRECT("Mérföldkövek[@Befejezés]"),NETWORKDAYS(AP$3,AP$3,0)), INDIRECT("Mérföldkövek[@[Humánerő]]"),0),"")</f>
        <v/>
      </c>
      <c r="AQ141" s="69" t="str" cm="1">
        <f t="array" aca="1" ref="AQ141" ca="1">IFERROR(IF(AND(INDIRECT("Mérföldkövek[@Kezdés]")&lt;=AQ$3,AQ$3&lt;=INDIRECT("Mérföldkövek[@Befejezés]"),NETWORKDAYS(AQ$3,AQ$3,0)), INDIRECT("Mérföldkövek[@[Humánerő]]"),0),"")</f>
        <v/>
      </c>
      <c r="AR141" s="69" t="str" cm="1">
        <f t="array" aca="1" ref="AR141" ca="1">IFERROR(IF(AND(INDIRECT("Mérföldkövek[@Kezdés]")&lt;=AR$3,AR$3&lt;=INDIRECT("Mérföldkövek[@Befejezés]"),NETWORKDAYS(AR$3,AR$3,0)), INDIRECT("Mérföldkövek[@[Humánerő]]"),0),"")</f>
        <v/>
      </c>
      <c r="AS141" s="69" t="str" cm="1">
        <f t="array" aca="1" ref="AS141" ca="1">IFERROR(IF(AND(INDIRECT("Mérföldkövek[@Kezdés]")&lt;=AS$3,AS$3&lt;=INDIRECT("Mérföldkövek[@Befejezés]"),NETWORKDAYS(AS$3,AS$3,0)), INDIRECT("Mérföldkövek[@[Humánerő]]"),0),"")</f>
        <v/>
      </c>
      <c r="AT141" s="69" t="str" cm="1">
        <f t="array" aca="1" ref="AT141" ca="1">IFERROR(IF(AND(INDIRECT("Mérföldkövek[@Kezdés]")&lt;=AT$3,AT$3&lt;=INDIRECT("Mérföldkövek[@Befejezés]"),NETWORKDAYS(AT$3,AT$3,0)), INDIRECT("Mérföldkövek[@[Humánerő]]"),0),"")</f>
        <v/>
      </c>
      <c r="AU141" s="69" t="str" cm="1">
        <f t="array" aca="1" ref="AU141" ca="1">IFERROR(IF(AND(INDIRECT("Mérföldkövek[@Kezdés]")&lt;=AU$3,AU$3&lt;=INDIRECT("Mérföldkövek[@Befejezés]"),NETWORKDAYS(AU$3,AU$3,0)), INDIRECT("Mérföldkövek[@[Humánerő]]"),0),"")</f>
        <v/>
      </c>
      <c r="AV141" s="69" t="str" cm="1">
        <f t="array" aca="1" ref="AV141" ca="1">IFERROR(IF(AND(INDIRECT("Mérföldkövek[@Kezdés]")&lt;=AV$3,AV$3&lt;=INDIRECT("Mérföldkövek[@Befejezés]"),NETWORKDAYS(AV$3,AV$3,0)), INDIRECT("Mérföldkövek[@[Humánerő]]"),0),"")</f>
        <v/>
      </c>
      <c r="AW141" s="69" t="str" cm="1">
        <f t="array" aca="1" ref="AW141" ca="1">IFERROR(IF(AND(INDIRECT("Mérföldkövek[@Kezdés]")&lt;=AW$3,AW$3&lt;=INDIRECT("Mérföldkövek[@Befejezés]"),NETWORKDAYS(AW$3,AW$3,0)), INDIRECT("Mérföldkövek[@[Humánerő]]"),0),"")</f>
        <v/>
      </c>
      <c r="AX141" s="69" t="str" cm="1">
        <f t="array" aca="1" ref="AX141" ca="1">IFERROR(IF(AND(INDIRECT("Mérföldkövek[@Kezdés]")&lt;=AX$3,AX$3&lt;=INDIRECT("Mérföldkövek[@Befejezés]"),NETWORKDAYS(AX$3,AX$3,0)), INDIRECT("Mérföldkövek[@[Humánerő]]"),0),"")</f>
        <v/>
      </c>
      <c r="AY141" s="69" t="str" cm="1">
        <f t="array" aca="1" ref="AY141" ca="1">IFERROR(IF(AND(INDIRECT("Mérföldkövek[@Kezdés]")&lt;=AY$3,AY$3&lt;=INDIRECT("Mérföldkövek[@Befejezés]"),NETWORKDAYS(AY$3,AY$3,0)), INDIRECT("Mérföldkövek[@[Humánerő]]"),0),"")</f>
        <v/>
      </c>
      <c r="AZ141" s="69" t="str" cm="1">
        <f t="array" aca="1" ref="AZ141" ca="1">IFERROR(IF(AND(INDIRECT("Mérföldkövek[@Kezdés]")&lt;=AZ$3,AZ$3&lt;=INDIRECT("Mérföldkövek[@Befejezés]"),NETWORKDAYS(AZ$3,AZ$3,0)), INDIRECT("Mérföldkövek[@[Humánerő]]"),0),"")</f>
        <v/>
      </c>
      <c r="BA141" s="69" t="str" cm="1">
        <f t="array" aca="1" ref="BA141" ca="1">IFERROR(IF(AND(INDIRECT("Mérföldkövek[@Kezdés]")&lt;=BA$3,BA$3&lt;=INDIRECT("Mérföldkövek[@Befejezés]"),NETWORKDAYS(BA$3,BA$3,0)), INDIRECT("Mérföldkövek[@[Humánerő]]"),0),"")</f>
        <v/>
      </c>
    </row>
    <row r="142" spans="1:53" x14ac:dyDescent="0.3">
      <c r="L142" s="69" t="str" cm="1">
        <f t="array" aca="1" ref="L142" ca="1">IFERROR(IF(AND(INDIRECT("Mérföldkövek[@Kezdés]")&lt;=L$3,L$3&lt;=INDIRECT("Mérföldkövek[@Befejezés]"),NETWORKDAYS(L$3,L$3,0)), INDIRECT("Mérföldkövek[@[Humánerő]]"),0),"")</f>
        <v/>
      </c>
      <c r="M142" s="69" t="str" cm="1">
        <f t="array" aca="1" ref="M142" ca="1">IFERROR(IF(AND(INDIRECT("Mérföldkövek[@Kezdés]")&lt;=M$3,M$3&lt;=INDIRECT("Mérföldkövek[@Befejezés]"),NETWORKDAYS(M$3,M$3,0)), INDIRECT("Mérföldkövek[@[Humánerő]]"),0),"")</f>
        <v/>
      </c>
      <c r="N142" s="69" t="str" cm="1">
        <f t="array" aca="1" ref="N142" ca="1">IFERROR(IF(AND(INDIRECT("Mérföldkövek[@Kezdés]")&lt;=N$3,N$3&lt;=INDIRECT("Mérföldkövek[@Befejezés]"),NETWORKDAYS(N$3,N$3,0)), INDIRECT("Mérföldkövek[@[Humánerő]]"),0),"")</f>
        <v/>
      </c>
      <c r="O142" s="69" t="str" cm="1">
        <f t="array" aca="1" ref="O142" ca="1">IFERROR(IF(AND(INDIRECT("Mérföldkövek[@Kezdés]")&lt;=O$3,O$3&lt;=INDIRECT("Mérföldkövek[@Befejezés]"),NETWORKDAYS(O$3,O$3,0)), INDIRECT("Mérföldkövek[@[Humánerő]]"),0),"")</f>
        <v/>
      </c>
      <c r="P142" s="69" t="str" cm="1">
        <f t="array" aca="1" ref="P142" ca="1">IFERROR(IF(AND(INDIRECT("Mérföldkövek[@Kezdés]")&lt;=P$3,P$3&lt;=INDIRECT("Mérföldkövek[@Befejezés]"),NETWORKDAYS(P$3,P$3,0)), INDIRECT("Mérföldkövek[@[Humánerő]]"),0),"")</f>
        <v/>
      </c>
      <c r="Q142" s="69" t="str" cm="1">
        <f t="array" aca="1" ref="Q142" ca="1">IFERROR(IF(AND(INDIRECT("Mérföldkövek[@Kezdés]")&lt;=Q$3,Q$3&lt;=INDIRECT("Mérföldkövek[@Befejezés]"),NETWORKDAYS(Q$3,Q$3,0)), INDIRECT("Mérföldkövek[@[Humánerő]]"),0),"")</f>
        <v/>
      </c>
      <c r="R142" s="69" t="str" cm="1">
        <f t="array" aca="1" ref="R142" ca="1">IFERROR(IF(AND(INDIRECT("Mérföldkövek[@Kezdés]")&lt;=R$3,R$3&lt;=INDIRECT("Mérföldkövek[@Befejezés]"),NETWORKDAYS(R$3,R$3,0)), INDIRECT("Mérföldkövek[@[Humánerő]]"),0),"")</f>
        <v/>
      </c>
      <c r="S142" s="69" t="str" cm="1">
        <f t="array" aca="1" ref="S142" ca="1">IFERROR(IF(AND(INDIRECT("Mérföldkövek[@Kezdés]")&lt;=S$3,S$3&lt;=INDIRECT("Mérföldkövek[@Befejezés]"),NETWORKDAYS(S$3,S$3,0)), INDIRECT("Mérföldkövek[@[Humánerő]]"),0),"")</f>
        <v/>
      </c>
      <c r="T142" s="69" t="str" cm="1">
        <f t="array" aca="1" ref="T142" ca="1">IFERROR(IF(AND(INDIRECT("Mérföldkövek[@Kezdés]")&lt;=T$3,T$3&lt;=INDIRECT("Mérföldkövek[@Befejezés]"),NETWORKDAYS(T$3,T$3,0)), INDIRECT("Mérföldkövek[@[Humánerő]]"),0),"")</f>
        <v/>
      </c>
      <c r="U142" s="69" t="str" cm="1">
        <f t="array" aca="1" ref="U142" ca="1">IFERROR(IF(AND(INDIRECT("Mérföldkövek[@Kezdés]")&lt;=U$3,U$3&lt;=INDIRECT("Mérföldkövek[@Befejezés]"),NETWORKDAYS(U$3,U$3,0)), INDIRECT("Mérföldkövek[@[Humánerő]]"),0),"")</f>
        <v/>
      </c>
      <c r="V142" s="69" t="str" cm="1">
        <f t="array" aca="1" ref="V142" ca="1">IFERROR(IF(AND(INDIRECT("Mérföldkövek[@Kezdés]")&lt;=V$3,V$3&lt;=INDIRECT("Mérföldkövek[@Befejezés]"),NETWORKDAYS(V$3,V$3,0)), INDIRECT("Mérföldkövek[@[Humánerő]]"),0),"")</f>
        <v/>
      </c>
      <c r="W142" s="69" t="str" cm="1">
        <f t="array" aca="1" ref="W142" ca="1">IFERROR(IF(AND(INDIRECT("Mérföldkövek[@Kezdés]")&lt;=W$3,W$3&lt;=INDIRECT("Mérföldkövek[@Befejezés]"),NETWORKDAYS(W$3,W$3,0)), INDIRECT("Mérföldkövek[@[Humánerő]]"),0),"")</f>
        <v/>
      </c>
      <c r="X142" s="69" t="str" cm="1">
        <f t="array" aca="1" ref="X142" ca="1">IFERROR(IF(AND(INDIRECT("Mérföldkövek[@Kezdés]")&lt;=X$3,X$3&lt;=INDIRECT("Mérföldkövek[@Befejezés]"),NETWORKDAYS(X$3,X$3,0)), INDIRECT("Mérföldkövek[@[Humánerő]]"),0),"")</f>
        <v/>
      </c>
      <c r="Y142" s="69" t="str" cm="1">
        <f t="array" aca="1" ref="Y142" ca="1">IFERROR(IF(AND(INDIRECT("Mérföldkövek[@Kezdés]")&lt;=Y$3,Y$3&lt;=INDIRECT("Mérföldkövek[@Befejezés]"),NETWORKDAYS(Y$3,Y$3,0)), INDIRECT("Mérföldkövek[@[Humánerő]]"),0),"")</f>
        <v/>
      </c>
      <c r="Z142" s="69" t="str" cm="1">
        <f t="array" aca="1" ref="Z142" ca="1">IFERROR(IF(AND(INDIRECT("Mérföldkövek[@Kezdés]")&lt;=Z$3,Z$3&lt;=INDIRECT("Mérföldkövek[@Befejezés]"),NETWORKDAYS(Z$3,Z$3,0)), INDIRECT("Mérföldkövek[@[Humánerő]]"),0),"")</f>
        <v/>
      </c>
      <c r="AA142" s="69" t="str" cm="1">
        <f t="array" aca="1" ref="AA142" ca="1">IFERROR(IF(AND(INDIRECT("Mérföldkövek[@Kezdés]")&lt;=AA$3,AA$3&lt;=INDIRECT("Mérföldkövek[@Befejezés]"),NETWORKDAYS(AA$3,AA$3,0)), INDIRECT("Mérföldkövek[@[Humánerő]]"),0),"")</f>
        <v/>
      </c>
      <c r="AB142" s="69" t="str" cm="1">
        <f t="array" aca="1" ref="AB142" ca="1">IFERROR(IF(AND(INDIRECT("Mérföldkövek[@Kezdés]")&lt;=AB$3,AB$3&lt;=INDIRECT("Mérföldkövek[@Befejezés]"),NETWORKDAYS(AB$3,AB$3,0)), INDIRECT("Mérföldkövek[@[Humánerő]]"),0),"")</f>
        <v/>
      </c>
      <c r="AC142" s="69" t="str" cm="1">
        <f t="array" aca="1" ref="AC142" ca="1">IFERROR(IF(AND(INDIRECT("Mérföldkövek[@Kezdés]")&lt;=AC$3,AC$3&lt;=INDIRECT("Mérföldkövek[@Befejezés]"),NETWORKDAYS(AC$3,AC$3,0)), INDIRECT("Mérföldkövek[@[Humánerő]]"),0),"")</f>
        <v/>
      </c>
      <c r="AD142" s="69" t="str" cm="1">
        <f t="array" aca="1" ref="AD142" ca="1">IFERROR(IF(AND(INDIRECT("Mérföldkövek[@Kezdés]")&lt;=AD$3,AD$3&lt;=INDIRECT("Mérföldkövek[@Befejezés]"),NETWORKDAYS(AD$3,AD$3,0)), INDIRECT("Mérföldkövek[@[Humánerő]]"),0),"")</f>
        <v/>
      </c>
      <c r="AE142" s="69" t="str" cm="1">
        <f t="array" aca="1" ref="AE142" ca="1">IFERROR(IF(AND(INDIRECT("Mérföldkövek[@Kezdés]")&lt;=AE$3,AE$3&lt;=INDIRECT("Mérföldkövek[@Befejezés]"),NETWORKDAYS(AE$3,AE$3,0)), INDIRECT("Mérföldkövek[@[Humánerő]]"),0),"")</f>
        <v/>
      </c>
      <c r="AF142" s="69" t="str" cm="1">
        <f t="array" aca="1" ref="AF142" ca="1">IFERROR(IF(AND(INDIRECT("Mérföldkövek[@Kezdés]")&lt;=AF$3,AF$3&lt;=INDIRECT("Mérföldkövek[@Befejezés]"),NETWORKDAYS(AF$3,AF$3,0)), INDIRECT("Mérföldkövek[@[Humánerő]]"),0),"")</f>
        <v/>
      </c>
      <c r="AG142" s="69" t="str" cm="1">
        <f t="array" aca="1" ref="AG142" ca="1">IFERROR(IF(AND(INDIRECT("Mérföldkövek[@Kezdés]")&lt;=AG$3,AG$3&lt;=INDIRECT("Mérföldkövek[@Befejezés]"),NETWORKDAYS(AG$3,AG$3,0)), INDIRECT("Mérföldkövek[@[Humánerő]]"),0),"")</f>
        <v/>
      </c>
      <c r="AH142" s="69" t="str" cm="1">
        <f t="array" aca="1" ref="AH142" ca="1">IFERROR(IF(AND(INDIRECT("Mérföldkövek[@Kezdés]")&lt;=AH$3,AH$3&lt;=INDIRECT("Mérföldkövek[@Befejezés]"),NETWORKDAYS(AH$3,AH$3,0)), INDIRECT("Mérföldkövek[@[Humánerő]]"),0),"")</f>
        <v/>
      </c>
      <c r="AI142" s="69" t="str" cm="1">
        <f t="array" aca="1" ref="AI142" ca="1">IFERROR(IF(AND(INDIRECT("Mérföldkövek[@Kezdés]")&lt;=AI$3,AI$3&lt;=INDIRECT("Mérföldkövek[@Befejezés]"),NETWORKDAYS(AI$3,AI$3,0)), INDIRECT("Mérföldkövek[@[Humánerő]]"),0),"")</f>
        <v/>
      </c>
      <c r="AJ142" s="69" t="str" cm="1">
        <f t="array" aca="1" ref="AJ142" ca="1">IFERROR(IF(AND(INDIRECT("Mérföldkövek[@Kezdés]")&lt;=AJ$3,AJ$3&lt;=INDIRECT("Mérföldkövek[@Befejezés]"),NETWORKDAYS(AJ$3,AJ$3,0)), INDIRECT("Mérföldkövek[@[Humánerő]]"),0),"")</f>
        <v/>
      </c>
      <c r="AK142" s="69" t="str" cm="1">
        <f t="array" aca="1" ref="AK142" ca="1">IFERROR(IF(AND(INDIRECT("Mérföldkövek[@Kezdés]")&lt;=AK$3,AK$3&lt;=INDIRECT("Mérföldkövek[@Befejezés]"),NETWORKDAYS(AK$3,AK$3,0)), INDIRECT("Mérföldkövek[@[Humánerő]]"),0),"")</f>
        <v/>
      </c>
      <c r="AL142" s="69" t="str" cm="1">
        <f t="array" aca="1" ref="AL142" ca="1">IFERROR(IF(AND(INDIRECT("Mérföldkövek[@Kezdés]")&lt;=AL$3,AL$3&lt;=INDIRECT("Mérföldkövek[@Befejezés]"),NETWORKDAYS(AL$3,AL$3,0)), INDIRECT("Mérföldkövek[@[Humánerő]]"),0),"")</f>
        <v/>
      </c>
      <c r="AM142" s="69" t="str" cm="1">
        <f t="array" aca="1" ref="AM142" ca="1">IFERROR(IF(AND(INDIRECT("Mérföldkövek[@Kezdés]")&lt;=AM$3,AM$3&lt;=INDIRECT("Mérföldkövek[@Befejezés]"),NETWORKDAYS(AM$3,AM$3,0)), INDIRECT("Mérföldkövek[@[Humánerő]]"),0),"")</f>
        <v/>
      </c>
      <c r="AN142" s="69" t="str" cm="1">
        <f t="array" aca="1" ref="AN142" ca="1">IFERROR(IF(AND(INDIRECT("Mérföldkövek[@Kezdés]")&lt;=AN$3,AN$3&lt;=INDIRECT("Mérföldkövek[@Befejezés]"),NETWORKDAYS(AN$3,AN$3,0)), INDIRECT("Mérföldkövek[@[Humánerő]]"),0),"")</f>
        <v/>
      </c>
      <c r="AO142" s="69" t="str" cm="1">
        <f t="array" aca="1" ref="AO142" ca="1">IFERROR(IF(AND(INDIRECT("Mérföldkövek[@Kezdés]")&lt;=AO$3,AO$3&lt;=INDIRECT("Mérföldkövek[@Befejezés]"),NETWORKDAYS(AO$3,AO$3,0)), INDIRECT("Mérföldkövek[@[Humánerő]]"),0),"")</f>
        <v/>
      </c>
      <c r="AP142" s="69" t="str" cm="1">
        <f t="array" aca="1" ref="AP142" ca="1">IFERROR(IF(AND(INDIRECT("Mérföldkövek[@Kezdés]")&lt;=AP$3,AP$3&lt;=INDIRECT("Mérföldkövek[@Befejezés]"),NETWORKDAYS(AP$3,AP$3,0)), INDIRECT("Mérföldkövek[@[Humánerő]]"),0),"")</f>
        <v/>
      </c>
      <c r="AQ142" s="69" t="str" cm="1">
        <f t="array" aca="1" ref="AQ142" ca="1">IFERROR(IF(AND(INDIRECT("Mérföldkövek[@Kezdés]")&lt;=AQ$3,AQ$3&lt;=INDIRECT("Mérföldkövek[@Befejezés]"),NETWORKDAYS(AQ$3,AQ$3,0)), INDIRECT("Mérföldkövek[@[Humánerő]]"),0),"")</f>
        <v/>
      </c>
      <c r="AR142" s="69" t="str" cm="1">
        <f t="array" aca="1" ref="AR142" ca="1">IFERROR(IF(AND(INDIRECT("Mérföldkövek[@Kezdés]")&lt;=AR$3,AR$3&lt;=INDIRECT("Mérföldkövek[@Befejezés]"),NETWORKDAYS(AR$3,AR$3,0)), INDIRECT("Mérföldkövek[@[Humánerő]]"),0),"")</f>
        <v/>
      </c>
      <c r="AS142" s="69" t="str" cm="1">
        <f t="array" aca="1" ref="AS142" ca="1">IFERROR(IF(AND(INDIRECT("Mérföldkövek[@Kezdés]")&lt;=AS$3,AS$3&lt;=INDIRECT("Mérföldkövek[@Befejezés]"),NETWORKDAYS(AS$3,AS$3,0)), INDIRECT("Mérföldkövek[@[Humánerő]]"),0),"")</f>
        <v/>
      </c>
      <c r="AT142" s="69" t="str" cm="1">
        <f t="array" aca="1" ref="AT142" ca="1">IFERROR(IF(AND(INDIRECT("Mérföldkövek[@Kezdés]")&lt;=AT$3,AT$3&lt;=INDIRECT("Mérföldkövek[@Befejezés]"),NETWORKDAYS(AT$3,AT$3,0)), INDIRECT("Mérföldkövek[@[Humánerő]]"),0),"")</f>
        <v/>
      </c>
      <c r="AU142" s="69" t="str" cm="1">
        <f t="array" aca="1" ref="AU142" ca="1">IFERROR(IF(AND(INDIRECT("Mérföldkövek[@Kezdés]")&lt;=AU$3,AU$3&lt;=INDIRECT("Mérföldkövek[@Befejezés]"),NETWORKDAYS(AU$3,AU$3,0)), INDIRECT("Mérföldkövek[@[Humánerő]]"),0),"")</f>
        <v/>
      </c>
      <c r="AV142" s="69" t="str" cm="1">
        <f t="array" aca="1" ref="AV142" ca="1">IFERROR(IF(AND(INDIRECT("Mérföldkövek[@Kezdés]")&lt;=AV$3,AV$3&lt;=INDIRECT("Mérföldkövek[@Befejezés]"),NETWORKDAYS(AV$3,AV$3,0)), INDIRECT("Mérföldkövek[@[Humánerő]]"),0),"")</f>
        <v/>
      </c>
      <c r="AW142" s="69" t="str" cm="1">
        <f t="array" aca="1" ref="AW142" ca="1">IFERROR(IF(AND(INDIRECT("Mérföldkövek[@Kezdés]")&lt;=AW$3,AW$3&lt;=INDIRECT("Mérföldkövek[@Befejezés]"),NETWORKDAYS(AW$3,AW$3,0)), INDIRECT("Mérföldkövek[@[Humánerő]]"),0),"")</f>
        <v/>
      </c>
      <c r="AX142" s="69" t="str" cm="1">
        <f t="array" aca="1" ref="AX142" ca="1">IFERROR(IF(AND(INDIRECT("Mérföldkövek[@Kezdés]")&lt;=AX$3,AX$3&lt;=INDIRECT("Mérföldkövek[@Befejezés]"),NETWORKDAYS(AX$3,AX$3,0)), INDIRECT("Mérföldkövek[@[Humánerő]]"),0),"")</f>
        <v/>
      </c>
      <c r="AY142" s="69" t="str" cm="1">
        <f t="array" aca="1" ref="AY142" ca="1">IFERROR(IF(AND(INDIRECT("Mérföldkövek[@Kezdés]")&lt;=AY$3,AY$3&lt;=INDIRECT("Mérföldkövek[@Befejezés]"),NETWORKDAYS(AY$3,AY$3,0)), INDIRECT("Mérföldkövek[@[Humánerő]]"),0),"")</f>
        <v/>
      </c>
      <c r="AZ142" s="69" t="str" cm="1">
        <f t="array" aca="1" ref="AZ142" ca="1">IFERROR(IF(AND(INDIRECT("Mérföldkövek[@Kezdés]")&lt;=AZ$3,AZ$3&lt;=INDIRECT("Mérföldkövek[@Befejezés]"),NETWORKDAYS(AZ$3,AZ$3,0)), INDIRECT("Mérföldkövek[@[Humánerő]]"),0),"")</f>
        <v/>
      </c>
      <c r="BA142" s="69" t="str" cm="1">
        <f t="array" aca="1" ref="BA142" ca="1">IFERROR(IF(AND(INDIRECT("Mérföldkövek[@Kezdés]")&lt;=BA$3,BA$3&lt;=INDIRECT("Mérföldkövek[@Befejezés]"),NETWORKDAYS(BA$3,BA$3,0)), INDIRECT("Mérföldkövek[@[Humánerő]]"),0),"")</f>
        <v/>
      </c>
    </row>
    <row r="143" spans="1:53" x14ac:dyDescent="0.3">
      <c r="L143" s="69" t="str" cm="1">
        <f t="array" aca="1" ref="L143" ca="1">IFERROR(IF(AND(INDIRECT("Mérföldkövek[@Kezdés]")&lt;=L$3,L$3&lt;=INDIRECT("Mérföldkövek[@Befejezés]"),NETWORKDAYS(L$3,L$3,0)), INDIRECT("Mérföldkövek[@[Humánerő]]"),0),"")</f>
        <v/>
      </c>
      <c r="M143" s="69" t="str" cm="1">
        <f t="array" aca="1" ref="M143" ca="1">IFERROR(IF(AND(INDIRECT("Mérföldkövek[@Kezdés]")&lt;=M$3,M$3&lt;=INDIRECT("Mérföldkövek[@Befejezés]"),NETWORKDAYS(M$3,M$3,0)), INDIRECT("Mérföldkövek[@[Humánerő]]"),0),"")</f>
        <v/>
      </c>
      <c r="N143" s="69" t="str" cm="1">
        <f t="array" aca="1" ref="N143" ca="1">IFERROR(IF(AND(INDIRECT("Mérföldkövek[@Kezdés]")&lt;=N$3,N$3&lt;=INDIRECT("Mérföldkövek[@Befejezés]"),NETWORKDAYS(N$3,N$3,0)), INDIRECT("Mérföldkövek[@[Humánerő]]"),0),"")</f>
        <v/>
      </c>
      <c r="O143" s="69" t="str" cm="1">
        <f t="array" aca="1" ref="O143" ca="1">IFERROR(IF(AND(INDIRECT("Mérföldkövek[@Kezdés]")&lt;=O$3,O$3&lt;=INDIRECT("Mérföldkövek[@Befejezés]"),NETWORKDAYS(O$3,O$3,0)), INDIRECT("Mérföldkövek[@[Humánerő]]"),0),"")</f>
        <v/>
      </c>
      <c r="P143" s="69" t="str" cm="1">
        <f t="array" aca="1" ref="P143" ca="1">IFERROR(IF(AND(INDIRECT("Mérföldkövek[@Kezdés]")&lt;=P$3,P$3&lt;=INDIRECT("Mérföldkövek[@Befejezés]"),NETWORKDAYS(P$3,P$3,0)), INDIRECT("Mérföldkövek[@[Humánerő]]"),0),"")</f>
        <v/>
      </c>
      <c r="Q143" s="69" t="str" cm="1">
        <f t="array" aca="1" ref="Q143" ca="1">IFERROR(IF(AND(INDIRECT("Mérföldkövek[@Kezdés]")&lt;=Q$3,Q$3&lt;=INDIRECT("Mérföldkövek[@Befejezés]"),NETWORKDAYS(Q$3,Q$3,0)), INDIRECT("Mérföldkövek[@[Humánerő]]"),0),"")</f>
        <v/>
      </c>
      <c r="R143" s="69" t="str" cm="1">
        <f t="array" aca="1" ref="R143" ca="1">IFERROR(IF(AND(INDIRECT("Mérföldkövek[@Kezdés]")&lt;=R$3,R$3&lt;=INDIRECT("Mérföldkövek[@Befejezés]"),NETWORKDAYS(R$3,R$3,0)), INDIRECT("Mérföldkövek[@[Humánerő]]"),0),"")</f>
        <v/>
      </c>
      <c r="S143" s="69" t="str" cm="1">
        <f t="array" aca="1" ref="S143" ca="1">IFERROR(IF(AND(INDIRECT("Mérföldkövek[@Kezdés]")&lt;=S$3,S$3&lt;=INDIRECT("Mérföldkövek[@Befejezés]"),NETWORKDAYS(S$3,S$3,0)), INDIRECT("Mérföldkövek[@[Humánerő]]"),0),"")</f>
        <v/>
      </c>
      <c r="T143" s="69" t="str" cm="1">
        <f t="array" aca="1" ref="T143" ca="1">IFERROR(IF(AND(INDIRECT("Mérföldkövek[@Kezdés]")&lt;=T$3,T$3&lt;=INDIRECT("Mérföldkövek[@Befejezés]"),NETWORKDAYS(T$3,T$3,0)), INDIRECT("Mérföldkövek[@[Humánerő]]"),0),"")</f>
        <v/>
      </c>
      <c r="U143" s="69" t="str" cm="1">
        <f t="array" aca="1" ref="U143" ca="1">IFERROR(IF(AND(INDIRECT("Mérföldkövek[@Kezdés]")&lt;=U$3,U$3&lt;=INDIRECT("Mérföldkövek[@Befejezés]"),NETWORKDAYS(U$3,U$3,0)), INDIRECT("Mérföldkövek[@[Humánerő]]"),0),"")</f>
        <v/>
      </c>
      <c r="V143" s="69" t="str" cm="1">
        <f t="array" aca="1" ref="V143" ca="1">IFERROR(IF(AND(INDIRECT("Mérföldkövek[@Kezdés]")&lt;=V$3,V$3&lt;=INDIRECT("Mérföldkövek[@Befejezés]"),NETWORKDAYS(V$3,V$3,0)), INDIRECT("Mérföldkövek[@[Humánerő]]"),0),"")</f>
        <v/>
      </c>
      <c r="W143" s="69" t="str" cm="1">
        <f t="array" aca="1" ref="W143" ca="1">IFERROR(IF(AND(INDIRECT("Mérföldkövek[@Kezdés]")&lt;=W$3,W$3&lt;=INDIRECT("Mérföldkövek[@Befejezés]"),NETWORKDAYS(W$3,W$3,0)), INDIRECT("Mérföldkövek[@[Humánerő]]"),0),"")</f>
        <v/>
      </c>
      <c r="X143" s="69" t="str" cm="1">
        <f t="array" aca="1" ref="X143" ca="1">IFERROR(IF(AND(INDIRECT("Mérföldkövek[@Kezdés]")&lt;=X$3,X$3&lt;=INDIRECT("Mérföldkövek[@Befejezés]"),NETWORKDAYS(X$3,X$3,0)), INDIRECT("Mérföldkövek[@[Humánerő]]"),0),"")</f>
        <v/>
      </c>
      <c r="Y143" s="69" t="str" cm="1">
        <f t="array" aca="1" ref="Y143" ca="1">IFERROR(IF(AND(INDIRECT("Mérföldkövek[@Kezdés]")&lt;=Y$3,Y$3&lt;=INDIRECT("Mérföldkövek[@Befejezés]"),NETWORKDAYS(Y$3,Y$3,0)), INDIRECT("Mérföldkövek[@[Humánerő]]"),0),"")</f>
        <v/>
      </c>
      <c r="Z143" s="69" t="str" cm="1">
        <f t="array" aca="1" ref="Z143" ca="1">IFERROR(IF(AND(INDIRECT("Mérföldkövek[@Kezdés]")&lt;=Z$3,Z$3&lt;=INDIRECT("Mérföldkövek[@Befejezés]"),NETWORKDAYS(Z$3,Z$3,0)), INDIRECT("Mérföldkövek[@[Humánerő]]"),0),"")</f>
        <v/>
      </c>
      <c r="AA143" s="69" t="str" cm="1">
        <f t="array" aca="1" ref="AA143" ca="1">IFERROR(IF(AND(INDIRECT("Mérföldkövek[@Kezdés]")&lt;=AA$3,AA$3&lt;=INDIRECT("Mérföldkövek[@Befejezés]"),NETWORKDAYS(AA$3,AA$3,0)), INDIRECT("Mérföldkövek[@[Humánerő]]"),0),"")</f>
        <v/>
      </c>
      <c r="AB143" s="69" t="str" cm="1">
        <f t="array" aca="1" ref="AB143" ca="1">IFERROR(IF(AND(INDIRECT("Mérföldkövek[@Kezdés]")&lt;=AB$3,AB$3&lt;=INDIRECT("Mérföldkövek[@Befejezés]"),NETWORKDAYS(AB$3,AB$3,0)), INDIRECT("Mérföldkövek[@[Humánerő]]"),0),"")</f>
        <v/>
      </c>
      <c r="AC143" s="69" t="str" cm="1">
        <f t="array" aca="1" ref="AC143" ca="1">IFERROR(IF(AND(INDIRECT("Mérföldkövek[@Kezdés]")&lt;=AC$3,AC$3&lt;=INDIRECT("Mérföldkövek[@Befejezés]"),NETWORKDAYS(AC$3,AC$3,0)), INDIRECT("Mérföldkövek[@[Humánerő]]"),0),"")</f>
        <v/>
      </c>
      <c r="AD143" s="69" t="str" cm="1">
        <f t="array" aca="1" ref="AD143" ca="1">IFERROR(IF(AND(INDIRECT("Mérföldkövek[@Kezdés]")&lt;=AD$3,AD$3&lt;=INDIRECT("Mérföldkövek[@Befejezés]"),NETWORKDAYS(AD$3,AD$3,0)), INDIRECT("Mérföldkövek[@[Humánerő]]"),0),"")</f>
        <v/>
      </c>
      <c r="AE143" s="69" t="str" cm="1">
        <f t="array" aca="1" ref="AE143" ca="1">IFERROR(IF(AND(INDIRECT("Mérföldkövek[@Kezdés]")&lt;=AE$3,AE$3&lt;=INDIRECT("Mérföldkövek[@Befejezés]"),NETWORKDAYS(AE$3,AE$3,0)), INDIRECT("Mérföldkövek[@[Humánerő]]"),0),"")</f>
        <v/>
      </c>
      <c r="AF143" s="69" t="str" cm="1">
        <f t="array" aca="1" ref="AF143" ca="1">IFERROR(IF(AND(INDIRECT("Mérföldkövek[@Kezdés]")&lt;=AF$3,AF$3&lt;=INDIRECT("Mérföldkövek[@Befejezés]"),NETWORKDAYS(AF$3,AF$3,0)), INDIRECT("Mérföldkövek[@[Humánerő]]"),0),"")</f>
        <v/>
      </c>
      <c r="AG143" s="69" t="str" cm="1">
        <f t="array" aca="1" ref="AG143" ca="1">IFERROR(IF(AND(INDIRECT("Mérföldkövek[@Kezdés]")&lt;=AG$3,AG$3&lt;=INDIRECT("Mérföldkövek[@Befejezés]"),NETWORKDAYS(AG$3,AG$3,0)), INDIRECT("Mérföldkövek[@[Humánerő]]"),0),"")</f>
        <v/>
      </c>
      <c r="AH143" s="69" t="str" cm="1">
        <f t="array" aca="1" ref="AH143" ca="1">IFERROR(IF(AND(INDIRECT("Mérföldkövek[@Kezdés]")&lt;=AH$3,AH$3&lt;=INDIRECT("Mérföldkövek[@Befejezés]"),NETWORKDAYS(AH$3,AH$3,0)), INDIRECT("Mérföldkövek[@[Humánerő]]"),0),"")</f>
        <v/>
      </c>
      <c r="AI143" s="69" t="str" cm="1">
        <f t="array" aca="1" ref="AI143" ca="1">IFERROR(IF(AND(INDIRECT("Mérföldkövek[@Kezdés]")&lt;=AI$3,AI$3&lt;=INDIRECT("Mérföldkövek[@Befejezés]"),NETWORKDAYS(AI$3,AI$3,0)), INDIRECT("Mérföldkövek[@[Humánerő]]"),0),"")</f>
        <v/>
      </c>
      <c r="AJ143" s="69" t="str" cm="1">
        <f t="array" aca="1" ref="AJ143" ca="1">IFERROR(IF(AND(INDIRECT("Mérföldkövek[@Kezdés]")&lt;=AJ$3,AJ$3&lt;=INDIRECT("Mérföldkövek[@Befejezés]"),NETWORKDAYS(AJ$3,AJ$3,0)), INDIRECT("Mérföldkövek[@[Humánerő]]"),0),"")</f>
        <v/>
      </c>
      <c r="AK143" s="69" t="str" cm="1">
        <f t="array" aca="1" ref="AK143" ca="1">IFERROR(IF(AND(INDIRECT("Mérföldkövek[@Kezdés]")&lt;=AK$3,AK$3&lt;=INDIRECT("Mérföldkövek[@Befejezés]"),NETWORKDAYS(AK$3,AK$3,0)), INDIRECT("Mérföldkövek[@[Humánerő]]"),0),"")</f>
        <v/>
      </c>
      <c r="AL143" s="69" t="str" cm="1">
        <f t="array" aca="1" ref="AL143" ca="1">IFERROR(IF(AND(INDIRECT("Mérföldkövek[@Kezdés]")&lt;=AL$3,AL$3&lt;=INDIRECT("Mérföldkövek[@Befejezés]"),NETWORKDAYS(AL$3,AL$3,0)), INDIRECT("Mérföldkövek[@[Humánerő]]"),0),"")</f>
        <v/>
      </c>
      <c r="AM143" s="69" t="str" cm="1">
        <f t="array" aca="1" ref="AM143" ca="1">IFERROR(IF(AND(INDIRECT("Mérföldkövek[@Kezdés]")&lt;=AM$3,AM$3&lt;=INDIRECT("Mérföldkövek[@Befejezés]"),NETWORKDAYS(AM$3,AM$3,0)), INDIRECT("Mérföldkövek[@[Humánerő]]"),0),"")</f>
        <v/>
      </c>
      <c r="AN143" s="69" t="str" cm="1">
        <f t="array" aca="1" ref="AN143" ca="1">IFERROR(IF(AND(INDIRECT("Mérföldkövek[@Kezdés]")&lt;=AN$3,AN$3&lt;=INDIRECT("Mérföldkövek[@Befejezés]"),NETWORKDAYS(AN$3,AN$3,0)), INDIRECT("Mérföldkövek[@[Humánerő]]"),0),"")</f>
        <v/>
      </c>
      <c r="AO143" s="69" t="str" cm="1">
        <f t="array" aca="1" ref="AO143" ca="1">IFERROR(IF(AND(INDIRECT("Mérföldkövek[@Kezdés]")&lt;=AO$3,AO$3&lt;=INDIRECT("Mérföldkövek[@Befejezés]"),NETWORKDAYS(AO$3,AO$3,0)), INDIRECT("Mérföldkövek[@[Humánerő]]"),0),"")</f>
        <v/>
      </c>
      <c r="AP143" s="69" t="str" cm="1">
        <f t="array" aca="1" ref="AP143" ca="1">IFERROR(IF(AND(INDIRECT("Mérföldkövek[@Kezdés]")&lt;=AP$3,AP$3&lt;=INDIRECT("Mérföldkövek[@Befejezés]"),NETWORKDAYS(AP$3,AP$3,0)), INDIRECT("Mérföldkövek[@[Humánerő]]"),0),"")</f>
        <v/>
      </c>
      <c r="AQ143" s="69" t="str" cm="1">
        <f t="array" aca="1" ref="AQ143" ca="1">IFERROR(IF(AND(INDIRECT("Mérföldkövek[@Kezdés]")&lt;=AQ$3,AQ$3&lt;=INDIRECT("Mérföldkövek[@Befejezés]"),NETWORKDAYS(AQ$3,AQ$3,0)), INDIRECT("Mérföldkövek[@[Humánerő]]"),0),"")</f>
        <v/>
      </c>
      <c r="AR143" s="69" t="str" cm="1">
        <f t="array" aca="1" ref="AR143" ca="1">IFERROR(IF(AND(INDIRECT("Mérföldkövek[@Kezdés]")&lt;=AR$3,AR$3&lt;=INDIRECT("Mérföldkövek[@Befejezés]"),NETWORKDAYS(AR$3,AR$3,0)), INDIRECT("Mérföldkövek[@[Humánerő]]"),0),"")</f>
        <v/>
      </c>
      <c r="AS143" s="69" t="str" cm="1">
        <f t="array" aca="1" ref="AS143" ca="1">IFERROR(IF(AND(INDIRECT("Mérföldkövek[@Kezdés]")&lt;=AS$3,AS$3&lt;=INDIRECT("Mérföldkövek[@Befejezés]"),NETWORKDAYS(AS$3,AS$3,0)), INDIRECT("Mérföldkövek[@[Humánerő]]"),0),"")</f>
        <v/>
      </c>
      <c r="AT143" s="69" t="str" cm="1">
        <f t="array" aca="1" ref="AT143" ca="1">IFERROR(IF(AND(INDIRECT("Mérföldkövek[@Kezdés]")&lt;=AT$3,AT$3&lt;=INDIRECT("Mérföldkövek[@Befejezés]"),NETWORKDAYS(AT$3,AT$3,0)), INDIRECT("Mérföldkövek[@[Humánerő]]"),0),"")</f>
        <v/>
      </c>
      <c r="AU143" s="69" t="str" cm="1">
        <f t="array" aca="1" ref="AU143" ca="1">IFERROR(IF(AND(INDIRECT("Mérföldkövek[@Kezdés]")&lt;=AU$3,AU$3&lt;=INDIRECT("Mérföldkövek[@Befejezés]"),NETWORKDAYS(AU$3,AU$3,0)), INDIRECT("Mérföldkövek[@[Humánerő]]"),0),"")</f>
        <v/>
      </c>
      <c r="AV143" s="69" t="str" cm="1">
        <f t="array" aca="1" ref="AV143" ca="1">IFERROR(IF(AND(INDIRECT("Mérföldkövek[@Kezdés]")&lt;=AV$3,AV$3&lt;=INDIRECT("Mérföldkövek[@Befejezés]"),NETWORKDAYS(AV$3,AV$3,0)), INDIRECT("Mérföldkövek[@[Humánerő]]"),0),"")</f>
        <v/>
      </c>
      <c r="AW143" s="69" t="str" cm="1">
        <f t="array" aca="1" ref="AW143" ca="1">IFERROR(IF(AND(INDIRECT("Mérföldkövek[@Kezdés]")&lt;=AW$3,AW$3&lt;=INDIRECT("Mérföldkövek[@Befejezés]"),NETWORKDAYS(AW$3,AW$3,0)), INDIRECT("Mérföldkövek[@[Humánerő]]"),0),"")</f>
        <v/>
      </c>
      <c r="AX143" s="69" t="str" cm="1">
        <f t="array" aca="1" ref="AX143" ca="1">IFERROR(IF(AND(INDIRECT("Mérföldkövek[@Kezdés]")&lt;=AX$3,AX$3&lt;=INDIRECT("Mérföldkövek[@Befejezés]"),NETWORKDAYS(AX$3,AX$3,0)), INDIRECT("Mérföldkövek[@[Humánerő]]"),0),"")</f>
        <v/>
      </c>
      <c r="AY143" s="69" t="str" cm="1">
        <f t="array" aca="1" ref="AY143" ca="1">IFERROR(IF(AND(INDIRECT("Mérföldkövek[@Kezdés]")&lt;=AY$3,AY$3&lt;=INDIRECT("Mérföldkövek[@Befejezés]"),NETWORKDAYS(AY$3,AY$3,0)), INDIRECT("Mérföldkövek[@[Humánerő]]"),0),"")</f>
        <v/>
      </c>
      <c r="AZ143" s="69" t="str" cm="1">
        <f t="array" aca="1" ref="AZ143" ca="1">IFERROR(IF(AND(INDIRECT("Mérföldkövek[@Kezdés]")&lt;=AZ$3,AZ$3&lt;=INDIRECT("Mérföldkövek[@Befejezés]"),NETWORKDAYS(AZ$3,AZ$3,0)), INDIRECT("Mérföldkövek[@[Humánerő]]"),0),"")</f>
        <v/>
      </c>
      <c r="BA143" s="69" t="str" cm="1">
        <f t="array" aca="1" ref="BA143" ca="1">IFERROR(IF(AND(INDIRECT("Mérföldkövek[@Kezdés]")&lt;=BA$3,BA$3&lt;=INDIRECT("Mérföldkövek[@Befejezés]"),NETWORKDAYS(BA$3,BA$3,0)), INDIRECT("Mérföldkövek[@[Humánerő]]"),0),"")</f>
        <v/>
      </c>
    </row>
    <row r="144" spans="1:53" x14ac:dyDescent="0.3">
      <c r="L144" s="69" t="str" cm="1">
        <f t="array" aca="1" ref="L144" ca="1">IFERROR(IF(AND(INDIRECT("Mérföldkövek[@Kezdés]")&lt;=L$3,L$3&lt;=INDIRECT("Mérföldkövek[@Befejezés]"),NETWORKDAYS(L$3,L$3,0)), INDIRECT("Mérföldkövek[@[Humánerő]]"),0),"")</f>
        <v/>
      </c>
      <c r="M144" s="69" t="str" cm="1">
        <f t="array" aca="1" ref="M144" ca="1">IFERROR(IF(AND(INDIRECT("Mérföldkövek[@Kezdés]")&lt;=M$3,M$3&lt;=INDIRECT("Mérföldkövek[@Befejezés]"),NETWORKDAYS(M$3,M$3,0)), INDIRECT("Mérföldkövek[@[Humánerő]]"),0),"")</f>
        <v/>
      </c>
      <c r="N144" s="69" t="str" cm="1">
        <f t="array" aca="1" ref="N144" ca="1">IFERROR(IF(AND(INDIRECT("Mérföldkövek[@Kezdés]")&lt;=N$3,N$3&lt;=INDIRECT("Mérföldkövek[@Befejezés]"),NETWORKDAYS(N$3,N$3,0)), INDIRECT("Mérföldkövek[@[Humánerő]]"),0),"")</f>
        <v/>
      </c>
      <c r="O144" s="69" t="str" cm="1">
        <f t="array" aca="1" ref="O144" ca="1">IFERROR(IF(AND(INDIRECT("Mérföldkövek[@Kezdés]")&lt;=O$3,O$3&lt;=INDIRECT("Mérföldkövek[@Befejezés]"),NETWORKDAYS(O$3,O$3,0)), INDIRECT("Mérföldkövek[@[Humánerő]]"),0),"")</f>
        <v/>
      </c>
      <c r="P144" s="69" t="str" cm="1">
        <f t="array" aca="1" ref="P144" ca="1">IFERROR(IF(AND(INDIRECT("Mérföldkövek[@Kezdés]")&lt;=P$3,P$3&lt;=INDIRECT("Mérföldkövek[@Befejezés]"),NETWORKDAYS(P$3,P$3,0)), INDIRECT("Mérföldkövek[@[Humánerő]]"),0),"")</f>
        <v/>
      </c>
      <c r="Q144" s="69" t="str" cm="1">
        <f t="array" aca="1" ref="Q144" ca="1">IFERROR(IF(AND(INDIRECT("Mérföldkövek[@Kezdés]")&lt;=Q$3,Q$3&lt;=INDIRECT("Mérföldkövek[@Befejezés]"),NETWORKDAYS(Q$3,Q$3,0)), INDIRECT("Mérföldkövek[@[Humánerő]]"),0),"")</f>
        <v/>
      </c>
      <c r="R144" s="69" t="str" cm="1">
        <f t="array" aca="1" ref="R144" ca="1">IFERROR(IF(AND(INDIRECT("Mérföldkövek[@Kezdés]")&lt;=R$3,R$3&lt;=INDIRECT("Mérföldkövek[@Befejezés]"),NETWORKDAYS(R$3,R$3,0)), INDIRECT("Mérföldkövek[@[Humánerő]]"),0),"")</f>
        <v/>
      </c>
      <c r="S144" s="69" t="str" cm="1">
        <f t="array" aca="1" ref="S144" ca="1">IFERROR(IF(AND(INDIRECT("Mérföldkövek[@Kezdés]")&lt;=S$3,S$3&lt;=INDIRECT("Mérföldkövek[@Befejezés]"),NETWORKDAYS(S$3,S$3,0)), INDIRECT("Mérföldkövek[@[Humánerő]]"),0),"")</f>
        <v/>
      </c>
      <c r="T144" s="69" t="str" cm="1">
        <f t="array" aca="1" ref="T144" ca="1">IFERROR(IF(AND(INDIRECT("Mérföldkövek[@Kezdés]")&lt;=T$3,T$3&lt;=INDIRECT("Mérföldkövek[@Befejezés]"),NETWORKDAYS(T$3,T$3,0)), INDIRECT("Mérföldkövek[@[Humánerő]]"),0),"")</f>
        <v/>
      </c>
      <c r="U144" s="69" t="str" cm="1">
        <f t="array" aca="1" ref="U144" ca="1">IFERROR(IF(AND(INDIRECT("Mérföldkövek[@Kezdés]")&lt;=U$3,U$3&lt;=INDIRECT("Mérföldkövek[@Befejezés]"),NETWORKDAYS(U$3,U$3,0)), INDIRECT("Mérföldkövek[@[Humánerő]]"),0),"")</f>
        <v/>
      </c>
      <c r="V144" s="69" t="str" cm="1">
        <f t="array" aca="1" ref="V144" ca="1">IFERROR(IF(AND(INDIRECT("Mérföldkövek[@Kezdés]")&lt;=V$3,V$3&lt;=INDIRECT("Mérföldkövek[@Befejezés]"),NETWORKDAYS(V$3,V$3,0)), INDIRECT("Mérföldkövek[@[Humánerő]]"),0),"")</f>
        <v/>
      </c>
      <c r="W144" s="69" t="str" cm="1">
        <f t="array" aca="1" ref="W144" ca="1">IFERROR(IF(AND(INDIRECT("Mérföldkövek[@Kezdés]")&lt;=W$3,W$3&lt;=INDIRECT("Mérföldkövek[@Befejezés]"),NETWORKDAYS(W$3,W$3,0)), INDIRECT("Mérföldkövek[@[Humánerő]]"),0),"")</f>
        <v/>
      </c>
      <c r="X144" s="69" t="str" cm="1">
        <f t="array" aca="1" ref="X144" ca="1">IFERROR(IF(AND(INDIRECT("Mérföldkövek[@Kezdés]")&lt;=X$3,X$3&lt;=INDIRECT("Mérföldkövek[@Befejezés]"),NETWORKDAYS(X$3,X$3,0)), INDIRECT("Mérföldkövek[@[Humánerő]]"),0),"")</f>
        <v/>
      </c>
      <c r="Y144" s="69" t="str" cm="1">
        <f t="array" aca="1" ref="Y144" ca="1">IFERROR(IF(AND(INDIRECT("Mérföldkövek[@Kezdés]")&lt;=Y$3,Y$3&lt;=INDIRECT("Mérföldkövek[@Befejezés]"),NETWORKDAYS(Y$3,Y$3,0)), INDIRECT("Mérföldkövek[@[Humánerő]]"),0),"")</f>
        <v/>
      </c>
      <c r="Z144" s="69" t="str" cm="1">
        <f t="array" aca="1" ref="Z144" ca="1">IFERROR(IF(AND(INDIRECT("Mérföldkövek[@Kezdés]")&lt;=Z$3,Z$3&lt;=INDIRECT("Mérföldkövek[@Befejezés]"),NETWORKDAYS(Z$3,Z$3,0)), INDIRECT("Mérföldkövek[@[Humánerő]]"),0),"")</f>
        <v/>
      </c>
      <c r="AA144" s="69" t="str" cm="1">
        <f t="array" aca="1" ref="AA144" ca="1">IFERROR(IF(AND(INDIRECT("Mérföldkövek[@Kezdés]")&lt;=AA$3,AA$3&lt;=INDIRECT("Mérföldkövek[@Befejezés]"),NETWORKDAYS(AA$3,AA$3,0)), INDIRECT("Mérföldkövek[@[Humánerő]]"),0),"")</f>
        <v/>
      </c>
      <c r="AB144" s="69" t="str" cm="1">
        <f t="array" aca="1" ref="AB144" ca="1">IFERROR(IF(AND(INDIRECT("Mérföldkövek[@Kezdés]")&lt;=AB$3,AB$3&lt;=INDIRECT("Mérföldkövek[@Befejezés]"),NETWORKDAYS(AB$3,AB$3,0)), INDIRECT("Mérföldkövek[@[Humánerő]]"),0),"")</f>
        <v/>
      </c>
      <c r="AC144" s="69" t="str" cm="1">
        <f t="array" aca="1" ref="AC144" ca="1">IFERROR(IF(AND(INDIRECT("Mérföldkövek[@Kezdés]")&lt;=AC$3,AC$3&lt;=INDIRECT("Mérföldkövek[@Befejezés]"),NETWORKDAYS(AC$3,AC$3,0)), INDIRECT("Mérföldkövek[@[Humánerő]]"),0),"")</f>
        <v/>
      </c>
      <c r="AD144" s="69" t="str" cm="1">
        <f t="array" aca="1" ref="AD144" ca="1">IFERROR(IF(AND(INDIRECT("Mérföldkövek[@Kezdés]")&lt;=AD$3,AD$3&lt;=INDIRECT("Mérföldkövek[@Befejezés]"),NETWORKDAYS(AD$3,AD$3,0)), INDIRECT("Mérföldkövek[@[Humánerő]]"),0),"")</f>
        <v/>
      </c>
      <c r="AE144" s="69" t="str" cm="1">
        <f t="array" aca="1" ref="AE144" ca="1">IFERROR(IF(AND(INDIRECT("Mérföldkövek[@Kezdés]")&lt;=AE$3,AE$3&lt;=INDIRECT("Mérföldkövek[@Befejezés]"),NETWORKDAYS(AE$3,AE$3,0)), INDIRECT("Mérföldkövek[@[Humánerő]]"),0),"")</f>
        <v/>
      </c>
      <c r="AF144" s="69" t="str" cm="1">
        <f t="array" aca="1" ref="AF144" ca="1">IFERROR(IF(AND(INDIRECT("Mérföldkövek[@Kezdés]")&lt;=AF$3,AF$3&lt;=INDIRECT("Mérföldkövek[@Befejezés]"),NETWORKDAYS(AF$3,AF$3,0)), INDIRECT("Mérföldkövek[@[Humánerő]]"),0),"")</f>
        <v/>
      </c>
      <c r="AG144" s="69" t="str" cm="1">
        <f t="array" aca="1" ref="AG144" ca="1">IFERROR(IF(AND(INDIRECT("Mérföldkövek[@Kezdés]")&lt;=AG$3,AG$3&lt;=INDIRECT("Mérföldkövek[@Befejezés]"),NETWORKDAYS(AG$3,AG$3,0)), INDIRECT("Mérföldkövek[@[Humánerő]]"),0),"")</f>
        <v/>
      </c>
      <c r="AH144" s="69" t="str" cm="1">
        <f t="array" aca="1" ref="AH144" ca="1">IFERROR(IF(AND(INDIRECT("Mérföldkövek[@Kezdés]")&lt;=AH$3,AH$3&lt;=INDIRECT("Mérföldkövek[@Befejezés]"),NETWORKDAYS(AH$3,AH$3,0)), INDIRECT("Mérföldkövek[@[Humánerő]]"),0),"")</f>
        <v/>
      </c>
      <c r="AI144" s="69" t="str" cm="1">
        <f t="array" aca="1" ref="AI144" ca="1">IFERROR(IF(AND(INDIRECT("Mérföldkövek[@Kezdés]")&lt;=AI$3,AI$3&lt;=INDIRECT("Mérföldkövek[@Befejezés]"),NETWORKDAYS(AI$3,AI$3,0)), INDIRECT("Mérföldkövek[@[Humánerő]]"),0),"")</f>
        <v/>
      </c>
      <c r="AJ144" s="69" t="str" cm="1">
        <f t="array" aca="1" ref="AJ144" ca="1">IFERROR(IF(AND(INDIRECT("Mérföldkövek[@Kezdés]")&lt;=AJ$3,AJ$3&lt;=INDIRECT("Mérföldkövek[@Befejezés]"),NETWORKDAYS(AJ$3,AJ$3,0)), INDIRECT("Mérföldkövek[@[Humánerő]]"),0),"")</f>
        <v/>
      </c>
      <c r="AK144" s="69" t="str" cm="1">
        <f t="array" aca="1" ref="AK144" ca="1">IFERROR(IF(AND(INDIRECT("Mérföldkövek[@Kezdés]")&lt;=AK$3,AK$3&lt;=INDIRECT("Mérföldkövek[@Befejezés]"),NETWORKDAYS(AK$3,AK$3,0)), INDIRECT("Mérföldkövek[@[Humánerő]]"),0),"")</f>
        <v/>
      </c>
      <c r="AL144" s="69" t="str" cm="1">
        <f t="array" aca="1" ref="AL144" ca="1">IFERROR(IF(AND(INDIRECT("Mérföldkövek[@Kezdés]")&lt;=AL$3,AL$3&lt;=INDIRECT("Mérföldkövek[@Befejezés]"),NETWORKDAYS(AL$3,AL$3,0)), INDIRECT("Mérföldkövek[@[Humánerő]]"),0),"")</f>
        <v/>
      </c>
      <c r="AM144" s="69" t="str" cm="1">
        <f t="array" aca="1" ref="AM144" ca="1">IFERROR(IF(AND(INDIRECT("Mérföldkövek[@Kezdés]")&lt;=AM$3,AM$3&lt;=INDIRECT("Mérföldkövek[@Befejezés]"),NETWORKDAYS(AM$3,AM$3,0)), INDIRECT("Mérföldkövek[@[Humánerő]]"),0),"")</f>
        <v/>
      </c>
      <c r="AN144" s="69" t="str" cm="1">
        <f t="array" aca="1" ref="AN144" ca="1">IFERROR(IF(AND(INDIRECT("Mérföldkövek[@Kezdés]")&lt;=AN$3,AN$3&lt;=INDIRECT("Mérföldkövek[@Befejezés]"),NETWORKDAYS(AN$3,AN$3,0)), INDIRECT("Mérföldkövek[@[Humánerő]]"),0),"")</f>
        <v/>
      </c>
      <c r="AO144" s="69" t="str" cm="1">
        <f t="array" aca="1" ref="AO144" ca="1">IFERROR(IF(AND(INDIRECT("Mérföldkövek[@Kezdés]")&lt;=AO$3,AO$3&lt;=INDIRECT("Mérföldkövek[@Befejezés]"),NETWORKDAYS(AO$3,AO$3,0)), INDIRECT("Mérföldkövek[@[Humánerő]]"),0),"")</f>
        <v/>
      </c>
      <c r="AP144" s="69" t="str" cm="1">
        <f t="array" aca="1" ref="AP144" ca="1">IFERROR(IF(AND(INDIRECT("Mérföldkövek[@Kezdés]")&lt;=AP$3,AP$3&lt;=INDIRECT("Mérföldkövek[@Befejezés]"),NETWORKDAYS(AP$3,AP$3,0)), INDIRECT("Mérföldkövek[@[Humánerő]]"),0),"")</f>
        <v/>
      </c>
      <c r="AQ144" s="69" t="str" cm="1">
        <f t="array" aca="1" ref="AQ144" ca="1">IFERROR(IF(AND(INDIRECT("Mérföldkövek[@Kezdés]")&lt;=AQ$3,AQ$3&lt;=INDIRECT("Mérföldkövek[@Befejezés]"),NETWORKDAYS(AQ$3,AQ$3,0)), INDIRECT("Mérföldkövek[@[Humánerő]]"),0),"")</f>
        <v/>
      </c>
      <c r="AR144" s="69" t="str" cm="1">
        <f t="array" aca="1" ref="AR144" ca="1">IFERROR(IF(AND(INDIRECT("Mérföldkövek[@Kezdés]")&lt;=AR$3,AR$3&lt;=INDIRECT("Mérföldkövek[@Befejezés]"),NETWORKDAYS(AR$3,AR$3,0)), INDIRECT("Mérföldkövek[@[Humánerő]]"),0),"")</f>
        <v/>
      </c>
      <c r="AS144" s="69" t="str" cm="1">
        <f t="array" aca="1" ref="AS144" ca="1">IFERROR(IF(AND(INDIRECT("Mérföldkövek[@Kezdés]")&lt;=AS$3,AS$3&lt;=INDIRECT("Mérföldkövek[@Befejezés]"),NETWORKDAYS(AS$3,AS$3,0)), INDIRECT("Mérföldkövek[@[Humánerő]]"),0),"")</f>
        <v/>
      </c>
      <c r="AT144" s="69" t="str" cm="1">
        <f t="array" aca="1" ref="AT144" ca="1">IFERROR(IF(AND(INDIRECT("Mérföldkövek[@Kezdés]")&lt;=AT$3,AT$3&lt;=INDIRECT("Mérföldkövek[@Befejezés]"),NETWORKDAYS(AT$3,AT$3,0)), INDIRECT("Mérföldkövek[@[Humánerő]]"),0),"")</f>
        <v/>
      </c>
      <c r="AU144" s="69" t="str" cm="1">
        <f t="array" aca="1" ref="AU144" ca="1">IFERROR(IF(AND(INDIRECT("Mérföldkövek[@Kezdés]")&lt;=AU$3,AU$3&lt;=INDIRECT("Mérföldkövek[@Befejezés]"),NETWORKDAYS(AU$3,AU$3,0)), INDIRECT("Mérföldkövek[@[Humánerő]]"),0),"")</f>
        <v/>
      </c>
      <c r="AV144" s="69" t="str" cm="1">
        <f t="array" aca="1" ref="AV144" ca="1">IFERROR(IF(AND(INDIRECT("Mérföldkövek[@Kezdés]")&lt;=AV$3,AV$3&lt;=INDIRECT("Mérföldkövek[@Befejezés]"),NETWORKDAYS(AV$3,AV$3,0)), INDIRECT("Mérföldkövek[@[Humánerő]]"),0),"")</f>
        <v/>
      </c>
      <c r="AW144" s="69" t="str" cm="1">
        <f t="array" aca="1" ref="AW144" ca="1">IFERROR(IF(AND(INDIRECT("Mérföldkövek[@Kezdés]")&lt;=AW$3,AW$3&lt;=INDIRECT("Mérföldkövek[@Befejezés]"),NETWORKDAYS(AW$3,AW$3,0)), INDIRECT("Mérföldkövek[@[Humánerő]]"),0),"")</f>
        <v/>
      </c>
      <c r="AX144" s="69" t="str" cm="1">
        <f t="array" aca="1" ref="AX144" ca="1">IFERROR(IF(AND(INDIRECT("Mérföldkövek[@Kezdés]")&lt;=AX$3,AX$3&lt;=INDIRECT("Mérföldkövek[@Befejezés]"),NETWORKDAYS(AX$3,AX$3,0)), INDIRECT("Mérföldkövek[@[Humánerő]]"),0),"")</f>
        <v/>
      </c>
      <c r="AY144" s="69" t="str" cm="1">
        <f t="array" aca="1" ref="AY144" ca="1">IFERROR(IF(AND(INDIRECT("Mérföldkövek[@Kezdés]")&lt;=AY$3,AY$3&lt;=INDIRECT("Mérföldkövek[@Befejezés]"),NETWORKDAYS(AY$3,AY$3,0)), INDIRECT("Mérföldkövek[@[Humánerő]]"),0),"")</f>
        <v/>
      </c>
      <c r="AZ144" s="69" t="str" cm="1">
        <f t="array" aca="1" ref="AZ144" ca="1">IFERROR(IF(AND(INDIRECT("Mérföldkövek[@Kezdés]")&lt;=AZ$3,AZ$3&lt;=INDIRECT("Mérföldkövek[@Befejezés]"),NETWORKDAYS(AZ$3,AZ$3,0)), INDIRECT("Mérföldkövek[@[Humánerő]]"),0),"")</f>
        <v/>
      </c>
      <c r="BA144" s="69" t="str" cm="1">
        <f t="array" aca="1" ref="BA144" ca="1">IFERROR(IF(AND(INDIRECT("Mérföldkövek[@Kezdés]")&lt;=BA$3,BA$3&lt;=INDIRECT("Mérföldkövek[@Befejezés]"),NETWORKDAYS(BA$3,BA$3,0)), INDIRECT("Mérföldkövek[@[Humánerő]]"),0),"")</f>
        <v/>
      </c>
    </row>
    <row r="145" spans="12:53" x14ac:dyDescent="0.3">
      <c r="L145" s="69" t="str" cm="1">
        <f t="array" aca="1" ref="L145" ca="1">IFERROR(IF(AND(INDIRECT("Mérföldkövek[@Kezdés]")&lt;=L$3,L$3&lt;=INDIRECT("Mérföldkövek[@Befejezés]"),NETWORKDAYS(L$3,L$3,0)), INDIRECT("Mérföldkövek[@[Humánerő]]"),0),"")</f>
        <v/>
      </c>
      <c r="M145" s="69" t="str" cm="1">
        <f t="array" aca="1" ref="M145" ca="1">IFERROR(IF(AND(INDIRECT("Mérföldkövek[@Kezdés]")&lt;=M$3,M$3&lt;=INDIRECT("Mérföldkövek[@Befejezés]"),NETWORKDAYS(M$3,M$3,0)), INDIRECT("Mérföldkövek[@[Humánerő]]"),0),"")</f>
        <v/>
      </c>
      <c r="N145" s="69" t="str" cm="1">
        <f t="array" aca="1" ref="N145" ca="1">IFERROR(IF(AND(INDIRECT("Mérföldkövek[@Kezdés]")&lt;=N$3,N$3&lt;=INDIRECT("Mérföldkövek[@Befejezés]"),NETWORKDAYS(N$3,N$3,0)), INDIRECT("Mérföldkövek[@[Humánerő]]"),0),"")</f>
        <v/>
      </c>
      <c r="O145" s="69" t="str" cm="1">
        <f t="array" aca="1" ref="O145" ca="1">IFERROR(IF(AND(INDIRECT("Mérföldkövek[@Kezdés]")&lt;=O$3,O$3&lt;=INDIRECT("Mérföldkövek[@Befejezés]"),NETWORKDAYS(O$3,O$3,0)), INDIRECT("Mérföldkövek[@[Humánerő]]"),0),"")</f>
        <v/>
      </c>
      <c r="P145" s="69" t="str" cm="1">
        <f t="array" aca="1" ref="P145" ca="1">IFERROR(IF(AND(INDIRECT("Mérföldkövek[@Kezdés]")&lt;=P$3,P$3&lt;=INDIRECT("Mérföldkövek[@Befejezés]"),NETWORKDAYS(P$3,P$3,0)), INDIRECT("Mérföldkövek[@[Humánerő]]"),0),"")</f>
        <v/>
      </c>
      <c r="Q145" s="69" t="str" cm="1">
        <f t="array" aca="1" ref="Q145" ca="1">IFERROR(IF(AND(INDIRECT("Mérföldkövek[@Kezdés]")&lt;=Q$3,Q$3&lt;=INDIRECT("Mérföldkövek[@Befejezés]"),NETWORKDAYS(Q$3,Q$3,0)), INDIRECT("Mérföldkövek[@[Humánerő]]"),0),"")</f>
        <v/>
      </c>
      <c r="R145" s="69" t="str" cm="1">
        <f t="array" aca="1" ref="R145" ca="1">IFERROR(IF(AND(INDIRECT("Mérföldkövek[@Kezdés]")&lt;=R$3,R$3&lt;=INDIRECT("Mérföldkövek[@Befejezés]"),NETWORKDAYS(R$3,R$3,0)), INDIRECT("Mérföldkövek[@[Humánerő]]"),0),"")</f>
        <v/>
      </c>
      <c r="S145" s="69" t="str" cm="1">
        <f t="array" aca="1" ref="S145" ca="1">IFERROR(IF(AND(INDIRECT("Mérföldkövek[@Kezdés]")&lt;=S$3,S$3&lt;=INDIRECT("Mérföldkövek[@Befejezés]"),NETWORKDAYS(S$3,S$3,0)), INDIRECT("Mérföldkövek[@[Humánerő]]"),0),"")</f>
        <v/>
      </c>
      <c r="T145" s="69" t="str" cm="1">
        <f t="array" aca="1" ref="T145" ca="1">IFERROR(IF(AND(INDIRECT("Mérföldkövek[@Kezdés]")&lt;=T$3,T$3&lt;=INDIRECT("Mérföldkövek[@Befejezés]"),NETWORKDAYS(T$3,T$3,0)), INDIRECT("Mérföldkövek[@[Humánerő]]"),0),"")</f>
        <v/>
      </c>
      <c r="U145" s="69" t="str" cm="1">
        <f t="array" aca="1" ref="U145" ca="1">IFERROR(IF(AND(INDIRECT("Mérföldkövek[@Kezdés]")&lt;=U$3,U$3&lt;=INDIRECT("Mérföldkövek[@Befejezés]"),NETWORKDAYS(U$3,U$3,0)), INDIRECT("Mérföldkövek[@[Humánerő]]"),0),"")</f>
        <v/>
      </c>
      <c r="V145" s="69" t="str" cm="1">
        <f t="array" aca="1" ref="V145" ca="1">IFERROR(IF(AND(INDIRECT("Mérföldkövek[@Kezdés]")&lt;=V$3,V$3&lt;=INDIRECT("Mérföldkövek[@Befejezés]"),NETWORKDAYS(V$3,V$3,0)), INDIRECT("Mérföldkövek[@[Humánerő]]"),0),"")</f>
        <v/>
      </c>
      <c r="W145" s="69" t="str" cm="1">
        <f t="array" aca="1" ref="W145" ca="1">IFERROR(IF(AND(INDIRECT("Mérföldkövek[@Kezdés]")&lt;=W$3,W$3&lt;=INDIRECT("Mérföldkövek[@Befejezés]"),NETWORKDAYS(W$3,W$3,0)), INDIRECT("Mérföldkövek[@[Humánerő]]"),0),"")</f>
        <v/>
      </c>
      <c r="X145" s="69" t="str" cm="1">
        <f t="array" aca="1" ref="X145" ca="1">IFERROR(IF(AND(INDIRECT("Mérföldkövek[@Kezdés]")&lt;=X$3,X$3&lt;=INDIRECT("Mérföldkövek[@Befejezés]"),NETWORKDAYS(X$3,X$3,0)), INDIRECT("Mérföldkövek[@[Humánerő]]"),0),"")</f>
        <v/>
      </c>
      <c r="Y145" s="69" t="str" cm="1">
        <f t="array" aca="1" ref="Y145" ca="1">IFERROR(IF(AND(INDIRECT("Mérföldkövek[@Kezdés]")&lt;=Y$3,Y$3&lt;=INDIRECT("Mérföldkövek[@Befejezés]"),NETWORKDAYS(Y$3,Y$3,0)), INDIRECT("Mérföldkövek[@[Humánerő]]"),0),"")</f>
        <v/>
      </c>
      <c r="Z145" s="69" t="str" cm="1">
        <f t="array" aca="1" ref="Z145" ca="1">IFERROR(IF(AND(INDIRECT("Mérföldkövek[@Kezdés]")&lt;=Z$3,Z$3&lt;=INDIRECT("Mérföldkövek[@Befejezés]"),NETWORKDAYS(Z$3,Z$3,0)), INDIRECT("Mérföldkövek[@[Humánerő]]"),0),"")</f>
        <v/>
      </c>
      <c r="AA145" s="69" t="str" cm="1">
        <f t="array" aca="1" ref="AA145" ca="1">IFERROR(IF(AND(INDIRECT("Mérföldkövek[@Kezdés]")&lt;=AA$3,AA$3&lt;=INDIRECT("Mérföldkövek[@Befejezés]"),NETWORKDAYS(AA$3,AA$3,0)), INDIRECT("Mérföldkövek[@[Humánerő]]"),0),"")</f>
        <v/>
      </c>
      <c r="AB145" s="69" t="str" cm="1">
        <f t="array" aca="1" ref="AB145" ca="1">IFERROR(IF(AND(INDIRECT("Mérföldkövek[@Kezdés]")&lt;=AB$3,AB$3&lt;=INDIRECT("Mérföldkövek[@Befejezés]"),NETWORKDAYS(AB$3,AB$3,0)), INDIRECT("Mérföldkövek[@[Humánerő]]"),0),"")</f>
        <v/>
      </c>
      <c r="AC145" s="69" t="str" cm="1">
        <f t="array" aca="1" ref="AC145" ca="1">IFERROR(IF(AND(INDIRECT("Mérföldkövek[@Kezdés]")&lt;=AC$3,AC$3&lt;=INDIRECT("Mérföldkövek[@Befejezés]"),NETWORKDAYS(AC$3,AC$3,0)), INDIRECT("Mérföldkövek[@[Humánerő]]"),0),"")</f>
        <v/>
      </c>
      <c r="AD145" s="69" t="str" cm="1">
        <f t="array" aca="1" ref="AD145" ca="1">IFERROR(IF(AND(INDIRECT("Mérföldkövek[@Kezdés]")&lt;=AD$3,AD$3&lt;=INDIRECT("Mérföldkövek[@Befejezés]"),NETWORKDAYS(AD$3,AD$3,0)), INDIRECT("Mérföldkövek[@[Humánerő]]"),0),"")</f>
        <v/>
      </c>
      <c r="AE145" s="69" t="str" cm="1">
        <f t="array" aca="1" ref="AE145" ca="1">IFERROR(IF(AND(INDIRECT("Mérföldkövek[@Kezdés]")&lt;=AE$3,AE$3&lt;=INDIRECT("Mérföldkövek[@Befejezés]"),NETWORKDAYS(AE$3,AE$3,0)), INDIRECT("Mérföldkövek[@[Humánerő]]"),0),"")</f>
        <v/>
      </c>
      <c r="AF145" s="69" t="str" cm="1">
        <f t="array" aca="1" ref="AF145" ca="1">IFERROR(IF(AND(INDIRECT("Mérföldkövek[@Kezdés]")&lt;=AF$3,AF$3&lt;=INDIRECT("Mérföldkövek[@Befejezés]"),NETWORKDAYS(AF$3,AF$3,0)), INDIRECT("Mérföldkövek[@[Humánerő]]"),0),"")</f>
        <v/>
      </c>
      <c r="AG145" s="69" t="str" cm="1">
        <f t="array" aca="1" ref="AG145" ca="1">IFERROR(IF(AND(INDIRECT("Mérföldkövek[@Kezdés]")&lt;=AG$3,AG$3&lt;=INDIRECT("Mérföldkövek[@Befejezés]"),NETWORKDAYS(AG$3,AG$3,0)), INDIRECT("Mérföldkövek[@[Humánerő]]"),0),"")</f>
        <v/>
      </c>
      <c r="AH145" s="69" t="str" cm="1">
        <f t="array" aca="1" ref="AH145" ca="1">IFERROR(IF(AND(INDIRECT("Mérföldkövek[@Kezdés]")&lt;=AH$3,AH$3&lt;=INDIRECT("Mérföldkövek[@Befejezés]"),NETWORKDAYS(AH$3,AH$3,0)), INDIRECT("Mérföldkövek[@[Humánerő]]"),0),"")</f>
        <v/>
      </c>
      <c r="AI145" s="69" t="str" cm="1">
        <f t="array" aca="1" ref="AI145" ca="1">IFERROR(IF(AND(INDIRECT("Mérföldkövek[@Kezdés]")&lt;=AI$3,AI$3&lt;=INDIRECT("Mérföldkövek[@Befejezés]"),NETWORKDAYS(AI$3,AI$3,0)), INDIRECT("Mérföldkövek[@[Humánerő]]"),0),"")</f>
        <v/>
      </c>
      <c r="AJ145" s="69" t="str" cm="1">
        <f t="array" aca="1" ref="AJ145" ca="1">IFERROR(IF(AND(INDIRECT("Mérföldkövek[@Kezdés]")&lt;=AJ$3,AJ$3&lt;=INDIRECT("Mérföldkövek[@Befejezés]"),NETWORKDAYS(AJ$3,AJ$3,0)), INDIRECT("Mérföldkövek[@[Humánerő]]"),0),"")</f>
        <v/>
      </c>
      <c r="AK145" s="69" t="str" cm="1">
        <f t="array" aca="1" ref="AK145" ca="1">IFERROR(IF(AND(INDIRECT("Mérföldkövek[@Kezdés]")&lt;=AK$3,AK$3&lt;=INDIRECT("Mérföldkövek[@Befejezés]"),NETWORKDAYS(AK$3,AK$3,0)), INDIRECT("Mérföldkövek[@[Humánerő]]"),0),"")</f>
        <v/>
      </c>
      <c r="AL145" s="69" t="str" cm="1">
        <f t="array" aca="1" ref="AL145" ca="1">IFERROR(IF(AND(INDIRECT("Mérföldkövek[@Kezdés]")&lt;=AL$3,AL$3&lt;=INDIRECT("Mérföldkövek[@Befejezés]"),NETWORKDAYS(AL$3,AL$3,0)), INDIRECT("Mérföldkövek[@[Humánerő]]"),0),"")</f>
        <v/>
      </c>
      <c r="AM145" s="69" t="str" cm="1">
        <f t="array" aca="1" ref="AM145" ca="1">IFERROR(IF(AND(INDIRECT("Mérföldkövek[@Kezdés]")&lt;=AM$3,AM$3&lt;=INDIRECT("Mérföldkövek[@Befejezés]"),NETWORKDAYS(AM$3,AM$3,0)), INDIRECT("Mérföldkövek[@[Humánerő]]"),0),"")</f>
        <v/>
      </c>
      <c r="AN145" s="69" t="str" cm="1">
        <f t="array" aca="1" ref="AN145" ca="1">IFERROR(IF(AND(INDIRECT("Mérföldkövek[@Kezdés]")&lt;=AN$3,AN$3&lt;=INDIRECT("Mérföldkövek[@Befejezés]"),NETWORKDAYS(AN$3,AN$3,0)), INDIRECT("Mérföldkövek[@[Humánerő]]"),0),"")</f>
        <v/>
      </c>
      <c r="AO145" s="69" t="str" cm="1">
        <f t="array" aca="1" ref="AO145" ca="1">IFERROR(IF(AND(INDIRECT("Mérföldkövek[@Kezdés]")&lt;=AO$3,AO$3&lt;=INDIRECT("Mérföldkövek[@Befejezés]"),NETWORKDAYS(AO$3,AO$3,0)), INDIRECT("Mérföldkövek[@[Humánerő]]"),0),"")</f>
        <v/>
      </c>
      <c r="AP145" s="69" t="str" cm="1">
        <f t="array" aca="1" ref="AP145" ca="1">IFERROR(IF(AND(INDIRECT("Mérföldkövek[@Kezdés]")&lt;=AP$3,AP$3&lt;=INDIRECT("Mérföldkövek[@Befejezés]"),NETWORKDAYS(AP$3,AP$3,0)), INDIRECT("Mérföldkövek[@[Humánerő]]"),0),"")</f>
        <v/>
      </c>
      <c r="AQ145" s="69" t="str" cm="1">
        <f t="array" aca="1" ref="AQ145" ca="1">IFERROR(IF(AND(INDIRECT("Mérföldkövek[@Kezdés]")&lt;=AQ$3,AQ$3&lt;=INDIRECT("Mérföldkövek[@Befejezés]"),NETWORKDAYS(AQ$3,AQ$3,0)), INDIRECT("Mérföldkövek[@[Humánerő]]"),0),"")</f>
        <v/>
      </c>
      <c r="AR145" s="69" t="str" cm="1">
        <f t="array" aca="1" ref="AR145" ca="1">IFERROR(IF(AND(INDIRECT("Mérföldkövek[@Kezdés]")&lt;=AR$3,AR$3&lt;=INDIRECT("Mérföldkövek[@Befejezés]"),NETWORKDAYS(AR$3,AR$3,0)), INDIRECT("Mérföldkövek[@[Humánerő]]"),0),"")</f>
        <v/>
      </c>
      <c r="AS145" s="69" t="str" cm="1">
        <f t="array" aca="1" ref="AS145" ca="1">IFERROR(IF(AND(INDIRECT("Mérföldkövek[@Kezdés]")&lt;=AS$3,AS$3&lt;=INDIRECT("Mérföldkövek[@Befejezés]"),NETWORKDAYS(AS$3,AS$3,0)), INDIRECT("Mérföldkövek[@[Humánerő]]"),0),"")</f>
        <v/>
      </c>
      <c r="AT145" s="69" t="str" cm="1">
        <f t="array" aca="1" ref="AT145" ca="1">IFERROR(IF(AND(INDIRECT("Mérföldkövek[@Kezdés]")&lt;=AT$3,AT$3&lt;=INDIRECT("Mérföldkövek[@Befejezés]"),NETWORKDAYS(AT$3,AT$3,0)), INDIRECT("Mérföldkövek[@[Humánerő]]"),0),"")</f>
        <v/>
      </c>
      <c r="AU145" s="69" t="str" cm="1">
        <f t="array" aca="1" ref="AU145" ca="1">IFERROR(IF(AND(INDIRECT("Mérföldkövek[@Kezdés]")&lt;=AU$3,AU$3&lt;=INDIRECT("Mérföldkövek[@Befejezés]"),NETWORKDAYS(AU$3,AU$3,0)), INDIRECT("Mérföldkövek[@[Humánerő]]"),0),"")</f>
        <v/>
      </c>
      <c r="AV145" s="69" t="str" cm="1">
        <f t="array" aca="1" ref="AV145" ca="1">IFERROR(IF(AND(INDIRECT("Mérföldkövek[@Kezdés]")&lt;=AV$3,AV$3&lt;=INDIRECT("Mérföldkövek[@Befejezés]"),NETWORKDAYS(AV$3,AV$3,0)), INDIRECT("Mérföldkövek[@[Humánerő]]"),0),"")</f>
        <v/>
      </c>
      <c r="AW145" s="69" t="str" cm="1">
        <f t="array" aca="1" ref="AW145" ca="1">IFERROR(IF(AND(INDIRECT("Mérföldkövek[@Kezdés]")&lt;=AW$3,AW$3&lt;=INDIRECT("Mérföldkövek[@Befejezés]"),NETWORKDAYS(AW$3,AW$3,0)), INDIRECT("Mérföldkövek[@[Humánerő]]"),0),"")</f>
        <v/>
      </c>
      <c r="AX145" s="69" t="str" cm="1">
        <f t="array" aca="1" ref="AX145" ca="1">IFERROR(IF(AND(INDIRECT("Mérföldkövek[@Kezdés]")&lt;=AX$3,AX$3&lt;=INDIRECT("Mérföldkövek[@Befejezés]"),NETWORKDAYS(AX$3,AX$3,0)), INDIRECT("Mérföldkövek[@[Humánerő]]"),0),"")</f>
        <v/>
      </c>
      <c r="AY145" s="69" t="str" cm="1">
        <f t="array" aca="1" ref="AY145" ca="1">IFERROR(IF(AND(INDIRECT("Mérföldkövek[@Kezdés]")&lt;=AY$3,AY$3&lt;=INDIRECT("Mérföldkövek[@Befejezés]"),NETWORKDAYS(AY$3,AY$3,0)), INDIRECT("Mérföldkövek[@[Humánerő]]"),0),"")</f>
        <v/>
      </c>
      <c r="AZ145" s="69" t="str" cm="1">
        <f t="array" aca="1" ref="AZ145" ca="1">IFERROR(IF(AND(INDIRECT("Mérföldkövek[@Kezdés]")&lt;=AZ$3,AZ$3&lt;=INDIRECT("Mérföldkövek[@Befejezés]"),NETWORKDAYS(AZ$3,AZ$3,0)), INDIRECT("Mérföldkövek[@[Humánerő]]"),0),"")</f>
        <v/>
      </c>
      <c r="BA145" s="69" t="str" cm="1">
        <f t="array" aca="1" ref="BA145" ca="1">IFERROR(IF(AND(INDIRECT("Mérföldkövek[@Kezdés]")&lt;=BA$3,BA$3&lt;=INDIRECT("Mérföldkövek[@Befejezés]"),NETWORKDAYS(BA$3,BA$3,0)), INDIRECT("Mérföldkövek[@[Humánerő]]"),0),"")</f>
        <v/>
      </c>
    </row>
    <row r="146" spans="12:53" x14ac:dyDescent="0.3">
      <c r="L146" s="69" t="str" cm="1">
        <f t="array" aca="1" ref="L146" ca="1">IFERROR(IF(AND(INDIRECT("Mérföldkövek[@Kezdés]")&lt;=L$3,L$3&lt;=INDIRECT("Mérföldkövek[@Befejezés]"),NETWORKDAYS(L$3,L$3,0)), INDIRECT("Mérföldkövek[@[Humánerő]]"),0),"")</f>
        <v/>
      </c>
      <c r="M146" s="69" t="str" cm="1">
        <f t="array" aca="1" ref="M146" ca="1">IFERROR(IF(AND(INDIRECT("Mérföldkövek[@Kezdés]")&lt;=M$3,M$3&lt;=INDIRECT("Mérföldkövek[@Befejezés]"),NETWORKDAYS(M$3,M$3,0)), INDIRECT("Mérföldkövek[@[Humánerő]]"),0),"")</f>
        <v/>
      </c>
      <c r="N146" s="69" t="str" cm="1">
        <f t="array" aca="1" ref="N146" ca="1">IFERROR(IF(AND(INDIRECT("Mérföldkövek[@Kezdés]")&lt;=N$3,N$3&lt;=INDIRECT("Mérföldkövek[@Befejezés]"),NETWORKDAYS(N$3,N$3,0)), INDIRECT("Mérföldkövek[@[Humánerő]]"),0),"")</f>
        <v/>
      </c>
      <c r="O146" s="69" t="str" cm="1">
        <f t="array" aca="1" ref="O146" ca="1">IFERROR(IF(AND(INDIRECT("Mérföldkövek[@Kezdés]")&lt;=O$3,O$3&lt;=INDIRECT("Mérföldkövek[@Befejezés]"),NETWORKDAYS(O$3,O$3,0)), INDIRECT("Mérföldkövek[@[Humánerő]]"),0),"")</f>
        <v/>
      </c>
      <c r="P146" s="69" t="str" cm="1">
        <f t="array" aca="1" ref="P146" ca="1">IFERROR(IF(AND(INDIRECT("Mérföldkövek[@Kezdés]")&lt;=P$3,P$3&lt;=INDIRECT("Mérföldkövek[@Befejezés]"),NETWORKDAYS(P$3,P$3,0)), INDIRECT("Mérföldkövek[@[Humánerő]]"),0),"")</f>
        <v/>
      </c>
      <c r="Q146" s="69" t="str" cm="1">
        <f t="array" aca="1" ref="Q146" ca="1">IFERROR(IF(AND(INDIRECT("Mérföldkövek[@Kezdés]")&lt;=Q$3,Q$3&lt;=INDIRECT("Mérföldkövek[@Befejezés]"),NETWORKDAYS(Q$3,Q$3,0)), INDIRECT("Mérföldkövek[@[Humánerő]]"),0),"")</f>
        <v/>
      </c>
      <c r="R146" s="69" t="str" cm="1">
        <f t="array" aca="1" ref="R146" ca="1">IFERROR(IF(AND(INDIRECT("Mérföldkövek[@Kezdés]")&lt;=R$3,R$3&lt;=INDIRECT("Mérföldkövek[@Befejezés]"),NETWORKDAYS(R$3,R$3,0)), INDIRECT("Mérföldkövek[@[Humánerő]]"),0),"")</f>
        <v/>
      </c>
      <c r="S146" s="69" t="str" cm="1">
        <f t="array" aca="1" ref="S146" ca="1">IFERROR(IF(AND(INDIRECT("Mérföldkövek[@Kezdés]")&lt;=S$3,S$3&lt;=INDIRECT("Mérföldkövek[@Befejezés]"),NETWORKDAYS(S$3,S$3,0)), INDIRECT("Mérföldkövek[@[Humánerő]]"),0),"")</f>
        <v/>
      </c>
      <c r="T146" s="69" t="str" cm="1">
        <f t="array" aca="1" ref="T146" ca="1">IFERROR(IF(AND(INDIRECT("Mérföldkövek[@Kezdés]")&lt;=T$3,T$3&lt;=INDIRECT("Mérföldkövek[@Befejezés]"),NETWORKDAYS(T$3,T$3,0)), INDIRECT("Mérföldkövek[@[Humánerő]]"),0),"")</f>
        <v/>
      </c>
      <c r="U146" s="69" t="str" cm="1">
        <f t="array" aca="1" ref="U146" ca="1">IFERROR(IF(AND(INDIRECT("Mérföldkövek[@Kezdés]")&lt;=U$3,U$3&lt;=INDIRECT("Mérföldkövek[@Befejezés]"),NETWORKDAYS(U$3,U$3,0)), INDIRECT("Mérföldkövek[@[Humánerő]]"),0),"")</f>
        <v/>
      </c>
      <c r="V146" s="69" t="str" cm="1">
        <f t="array" aca="1" ref="V146" ca="1">IFERROR(IF(AND(INDIRECT("Mérföldkövek[@Kezdés]")&lt;=V$3,V$3&lt;=INDIRECT("Mérföldkövek[@Befejezés]"),NETWORKDAYS(V$3,V$3,0)), INDIRECT("Mérföldkövek[@[Humánerő]]"),0),"")</f>
        <v/>
      </c>
      <c r="W146" s="69" t="str" cm="1">
        <f t="array" aca="1" ref="W146" ca="1">IFERROR(IF(AND(INDIRECT("Mérföldkövek[@Kezdés]")&lt;=W$3,W$3&lt;=INDIRECT("Mérföldkövek[@Befejezés]"),NETWORKDAYS(W$3,W$3,0)), INDIRECT("Mérföldkövek[@[Humánerő]]"),0),"")</f>
        <v/>
      </c>
      <c r="X146" s="69" t="str" cm="1">
        <f t="array" aca="1" ref="X146" ca="1">IFERROR(IF(AND(INDIRECT("Mérföldkövek[@Kezdés]")&lt;=X$3,X$3&lt;=INDIRECT("Mérföldkövek[@Befejezés]"),NETWORKDAYS(X$3,X$3,0)), INDIRECT("Mérföldkövek[@[Humánerő]]"),0),"")</f>
        <v/>
      </c>
      <c r="Y146" s="69" t="str" cm="1">
        <f t="array" aca="1" ref="Y146" ca="1">IFERROR(IF(AND(INDIRECT("Mérföldkövek[@Kezdés]")&lt;=Y$3,Y$3&lt;=INDIRECT("Mérföldkövek[@Befejezés]"),NETWORKDAYS(Y$3,Y$3,0)), INDIRECT("Mérföldkövek[@[Humánerő]]"),0),"")</f>
        <v/>
      </c>
      <c r="Z146" s="69" t="str" cm="1">
        <f t="array" aca="1" ref="Z146" ca="1">IFERROR(IF(AND(INDIRECT("Mérföldkövek[@Kezdés]")&lt;=Z$3,Z$3&lt;=INDIRECT("Mérföldkövek[@Befejezés]"),NETWORKDAYS(Z$3,Z$3,0)), INDIRECT("Mérföldkövek[@[Humánerő]]"),0),"")</f>
        <v/>
      </c>
      <c r="AA146" s="69" t="str" cm="1">
        <f t="array" aca="1" ref="AA146" ca="1">IFERROR(IF(AND(INDIRECT("Mérföldkövek[@Kezdés]")&lt;=AA$3,AA$3&lt;=INDIRECT("Mérföldkövek[@Befejezés]"),NETWORKDAYS(AA$3,AA$3,0)), INDIRECT("Mérföldkövek[@[Humánerő]]"),0),"")</f>
        <v/>
      </c>
      <c r="AB146" s="69" t="str" cm="1">
        <f t="array" aca="1" ref="AB146" ca="1">IFERROR(IF(AND(INDIRECT("Mérföldkövek[@Kezdés]")&lt;=AB$3,AB$3&lt;=INDIRECT("Mérföldkövek[@Befejezés]"),NETWORKDAYS(AB$3,AB$3,0)), INDIRECT("Mérföldkövek[@[Humánerő]]"),0),"")</f>
        <v/>
      </c>
      <c r="AC146" s="69" t="str" cm="1">
        <f t="array" aca="1" ref="AC146" ca="1">IFERROR(IF(AND(INDIRECT("Mérföldkövek[@Kezdés]")&lt;=AC$3,AC$3&lt;=INDIRECT("Mérföldkövek[@Befejezés]"),NETWORKDAYS(AC$3,AC$3,0)), INDIRECT("Mérföldkövek[@[Humánerő]]"),0),"")</f>
        <v/>
      </c>
      <c r="AD146" s="69" t="str" cm="1">
        <f t="array" aca="1" ref="AD146" ca="1">IFERROR(IF(AND(INDIRECT("Mérföldkövek[@Kezdés]")&lt;=AD$3,AD$3&lt;=INDIRECT("Mérföldkövek[@Befejezés]"),NETWORKDAYS(AD$3,AD$3,0)), INDIRECT("Mérföldkövek[@[Humánerő]]"),0),"")</f>
        <v/>
      </c>
      <c r="AE146" s="69" t="str" cm="1">
        <f t="array" aca="1" ref="AE146" ca="1">IFERROR(IF(AND(INDIRECT("Mérföldkövek[@Kezdés]")&lt;=AE$3,AE$3&lt;=INDIRECT("Mérföldkövek[@Befejezés]"),NETWORKDAYS(AE$3,AE$3,0)), INDIRECT("Mérföldkövek[@[Humánerő]]"),0),"")</f>
        <v/>
      </c>
      <c r="AF146" s="69" t="str" cm="1">
        <f t="array" aca="1" ref="AF146" ca="1">IFERROR(IF(AND(INDIRECT("Mérföldkövek[@Kezdés]")&lt;=AF$3,AF$3&lt;=INDIRECT("Mérföldkövek[@Befejezés]"),NETWORKDAYS(AF$3,AF$3,0)), INDIRECT("Mérföldkövek[@[Humánerő]]"),0),"")</f>
        <v/>
      </c>
      <c r="AG146" s="69" t="str" cm="1">
        <f t="array" aca="1" ref="AG146" ca="1">IFERROR(IF(AND(INDIRECT("Mérföldkövek[@Kezdés]")&lt;=AG$3,AG$3&lt;=INDIRECT("Mérföldkövek[@Befejezés]"),NETWORKDAYS(AG$3,AG$3,0)), INDIRECT("Mérföldkövek[@[Humánerő]]"),0),"")</f>
        <v/>
      </c>
      <c r="AH146" s="69" t="str" cm="1">
        <f t="array" aca="1" ref="AH146" ca="1">IFERROR(IF(AND(INDIRECT("Mérföldkövek[@Kezdés]")&lt;=AH$3,AH$3&lt;=INDIRECT("Mérföldkövek[@Befejezés]"),NETWORKDAYS(AH$3,AH$3,0)), INDIRECT("Mérföldkövek[@[Humánerő]]"),0),"")</f>
        <v/>
      </c>
      <c r="AI146" s="69" t="str" cm="1">
        <f t="array" aca="1" ref="AI146" ca="1">IFERROR(IF(AND(INDIRECT("Mérföldkövek[@Kezdés]")&lt;=AI$3,AI$3&lt;=INDIRECT("Mérföldkövek[@Befejezés]"),NETWORKDAYS(AI$3,AI$3,0)), INDIRECT("Mérföldkövek[@[Humánerő]]"),0),"")</f>
        <v/>
      </c>
      <c r="AJ146" s="69" t="str" cm="1">
        <f t="array" aca="1" ref="AJ146" ca="1">IFERROR(IF(AND(INDIRECT("Mérföldkövek[@Kezdés]")&lt;=AJ$3,AJ$3&lt;=INDIRECT("Mérföldkövek[@Befejezés]"),NETWORKDAYS(AJ$3,AJ$3,0)), INDIRECT("Mérföldkövek[@[Humánerő]]"),0),"")</f>
        <v/>
      </c>
      <c r="AK146" s="69" t="str" cm="1">
        <f t="array" aca="1" ref="AK146" ca="1">IFERROR(IF(AND(INDIRECT("Mérföldkövek[@Kezdés]")&lt;=AK$3,AK$3&lt;=INDIRECT("Mérföldkövek[@Befejezés]"),NETWORKDAYS(AK$3,AK$3,0)), INDIRECT("Mérföldkövek[@[Humánerő]]"),0),"")</f>
        <v/>
      </c>
      <c r="AL146" s="69" t="str" cm="1">
        <f t="array" aca="1" ref="AL146" ca="1">IFERROR(IF(AND(INDIRECT("Mérföldkövek[@Kezdés]")&lt;=AL$3,AL$3&lt;=INDIRECT("Mérföldkövek[@Befejezés]"),NETWORKDAYS(AL$3,AL$3,0)), INDIRECT("Mérföldkövek[@[Humánerő]]"),0),"")</f>
        <v/>
      </c>
      <c r="AM146" s="69" t="str" cm="1">
        <f t="array" aca="1" ref="AM146" ca="1">IFERROR(IF(AND(INDIRECT("Mérföldkövek[@Kezdés]")&lt;=AM$3,AM$3&lt;=INDIRECT("Mérföldkövek[@Befejezés]"),NETWORKDAYS(AM$3,AM$3,0)), INDIRECT("Mérföldkövek[@[Humánerő]]"),0),"")</f>
        <v/>
      </c>
      <c r="AN146" s="69" t="str" cm="1">
        <f t="array" aca="1" ref="AN146" ca="1">IFERROR(IF(AND(INDIRECT("Mérföldkövek[@Kezdés]")&lt;=AN$3,AN$3&lt;=INDIRECT("Mérföldkövek[@Befejezés]"),NETWORKDAYS(AN$3,AN$3,0)), INDIRECT("Mérföldkövek[@[Humánerő]]"),0),"")</f>
        <v/>
      </c>
      <c r="AO146" s="69" t="str" cm="1">
        <f t="array" aca="1" ref="AO146" ca="1">IFERROR(IF(AND(INDIRECT("Mérföldkövek[@Kezdés]")&lt;=AO$3,AO$3&lt;=INDIRECT("Mérföldkövek[@Befejezés]"),NETWORKDAYS(AO$3,AO$3,0)), INDIRECT("Mérföldkövek[@[Humánerő]]"),0),"")</f>
        <v/>
      </c>
      <c r="AP146" s="69" t="str" cm="1">
        <f t="array" aca="1" ref="AP146" ca="1">IFERROR(IF(AND(INDIRECT("Mérföldkövek[@Kezdés]")&lt;=AP$3,AP$3&lt;=INDIRECT("Mérföldkövek[@Befejezés]"),NETWORKDAYS(AP$3,AP$3,0)), INDIRECT("Mérföldkövek[@[Humánerő]]"),0),"")</f>
        <v/>
      </c>
      <c r="AQ146" s="69" t="str" cm="1">
        <f t="array" aca="1" ref="AQ146" ca="1">IFERROR(IF(AND(INDIRECT("Mérföldkövek[@Kezdés]")&lt;=AQ$3,AQ$3&lt;=INDIRECT("Mérföldkövek[@Befejezés]"),NETWORKDAYS(AQ$3,AQ$3,0)), INDIRECT("Mérföldkövek[@[Humánerő]]"),0),"")</f>
        <v/>
      </c>
      <c r="AR146" s="69" t="str" cm="1">
        <f t="array" aca="1" ref="AR146" ca="1">IFERROR(IF(AND(INDIRECT("Mérföldkövek[@Kezdés]")&lt;=AR$3,AR$3&lt;=INDIRECT("Mérföldkövek[@Befejezés]"),NETWORKDAYS(AR$3,AR$3,0)), INDIRECT("Mérföldkövek[@[Humánerő]]"),0),"")</f>
        <v/>
      </c>
      <c r="AS146" s="69" t="str" cm="1">
        <f t="array" aca="1" ref="AS146" ca="1">IFERROR(IF(AND(INDIRECT("Mérföldkövek[@Kezdés]")&lt;=AS$3,AS$3&lt;=INDIRECT("Mérföldkövek[@Befejezés]"),NETWORKDAYS(AS$3,AS$3,0)), INDIRECT("Mérföldkövek[@[Humánerő]]"),0),"")</f>
        <v/>
      </c>
      <c r="AT146" s="69" t="str" cm="1">
        <f t="array" aca="1" ref="AT146" ca="1">IFERROR(IF(AND(INDIRECT("Mérföldkövek[@Kezdés]")&lt;=AT$3,AT$3&lt;=INDIRECT("Mérföldkövek[@Befejezés]"),NETWORKDAYS(AT$3,AT$3,0)), INDIRECT("Mérföldkövek[@[Humánerő]]"),0),"")</f>
        <v/>
      </c>
      <c r="AU146" s="69" t="str" cm="1">
        <f t="array" aca="1" ref="AU146" ca="1">IFERROR(IF(AND(INDIRECT("Mérföldkövek[@Kezdés]")&lt;=AU$3,AU$3&lt;=INDIRECT("Mérföldkövek[@Befejezés]"),NETWORKDAYS(AU$3,AU$3,0)), INDIRECT("Mérföldkövek[@[Humánerő]]"),0),"")</f>
        <v/>
      </c>
      <c r="AV146" s="69" t="str" cm="1">
        <f t="array" aca="1" ref="AV146" ca="1">IFERROR(IF(AND(INDIRECT("Mérföldkövek[@Kezdés]")&lt;=AV$3,AV$3&lt;=INDIRECT("Mérföldkövek[@Befejezés]"),NETWORKDAYS(AV$3,AV$3,0)), INDIRECT("Mérföldkövek[@[Humánerő]]"),0),"")</f>
        <v/>
      </c>
      <c r="AW146" s="69" t="str" cm="1">
        <f t="array" aca="1" ref="AW146" ca="1">IFERROR(IF(AND(INDIRECT("Mérföldkövek[@Kezdés]")&lt;=AW$3,AW$3&lt;=INDIRECT("Mérföldkövek[@Befejezés]"),NETWORKDAYS(AW$3,AW$3,0)), INDIRECT("Mérföldkövek[@[Humánerő]]"),0),"")</f>
        <v/>
      </c>
      <c r="AX146" s="69" t="str" cm="1">
        <f t="array" aca="1" ref="AX146" ca="1">IFERROR(IF(AND(INDIRECT("Mérföldkövek[@Kezdés]")&lt;=AX$3,AX$3&lt;=INDIRECT("Mérföldkövek[@Befejezés]"),NETWORKDAYS(AX$3,AX$3,0)), INDIRECT("Mérföldkövek[@[Humánerő]]"),0),"")</f>
        <v/>
      </c>
      <c r="AY146" s="69" t="str" cm="1">
        <f t="array" aca="1" ref="AY146" ca="1">IFERROR(IF(AND(INDIRECT("Mérföldkövek[@Kezdés]")&lt;=AY$3,AY$3&lt;=INDIRECT("Mérföldkövek[@Befejezés]"),NETWORKDAYS(AY$3,AY$3,0)), INDIRECT("Mérföldkövek[@[Humánerő]]"),0),"")</f>
        <v/>
      </c>
      <c r="AZ146" s="69" t="str" cm="1">
        <f t="array" aca="1" ref="AZ146" ca="1">IFERROR(IF(AND(INDIRECT("Mérföldkövek[@Kezdés]")&lt;=AZ$3,AZ$3&lt;=INDIRECT("Mérföldkövek[@Befejezés]"),NETWORKDAYS(AZ$3,AZ$3,0)), INDIRECT("Mérföldkövek[@[Humánerő]]"),0),"")</f>
        <v/>
      </c>
      <c r="BA146" s="69" t="str" cm="1">
        <f t="array" aca="1" ref="BA146" ca="1">IFERROR(IF(AND(INDIRECT("Mérföldkövek[@Kezdés]")&lt;=BA$3,BA$3&lt;=INDIRECT("Mérföldkövek[@Befejezés]"),NETWORKDAYS(BA$3,BA$3,0)), INDIRECT("Mérföldkövek[@[Humánerő]]"),0),"")</f>
        <v/>
      </c>
    </row>
    <row r="147" spans="12:53" x14ac:dyDescent="0.3">
      <c r="L147" s="69" t="str" cm="1">
        <f t="array" aca="1" ref="L147" ca="1">IFERROR(IF(AND(INDIRECT("Mérföldkövek[@Kezdés]")&lt;=L$3,L$3&lt;=INDIRECT("Mérföldkövek[@Befejezés]"),NETWORKDAYS(L$3,L$3,0)), INDIRECT("Mérföldkövek[@[Humánerő]]"),0),"")</f>
        <v/>
      </c>
      <c r="M147" s="69" t="str" cm="1">
        <f t="array" aca="1" ref="M147" ca="1">IFERROR(IF(AND(INDIRECT("Mérföldkövek[@Kezdés]")&lt;=M$3,M$3&lt;=INDIRECT("Mérföldkövek[@Befejezés]"),NETWORKDAYS(M$3,M$3,0)), INDIRECT("Mérföldkövek[@[Humánerő]]"),0),"")</f>
        <v/>
      </c>
      <c r="N147" s="69" t="str" cm="1">
        <f t="array" aca="1" ref="N147" ca="1">IFERROR(IF(AND(INDIRECT("Mérföldkövek[@Kezdés]")&lt;=N$3,N$3&lt;=INDIRECT("Mérföldkövek[@Befejezés]"),NETWORKDAYS(N$3,N$3,0)), INDIRECT("Mérföldkövek[@[Humánerő]]"),0),"")</f>
        <v/>
      </c>
      <c r="O147" s="69" t="str" cm="1">
        <f t="array" aca="1" ref="O147" ca="1">IFERROR(IF(AND(INDIRECT("Mérföldkövek[@Kezdés]")&lt;=O$3,O$3&lt;=INDIRECT("Mérföldkövek[@Befejezés]"),NETWORKDAYS(O$3,O$3,0)), INDIRECT("Mérföldkövek[@[Humánerő]]"),0),"")</f>
        <v/>
      </c>
      <c r="P147" s="69" t="str" cm="1">
        <f t="array" aca="1" ref="P147" ca="1">IFERROR(IF(AND(INDIRECT("Mérföldkövek[@Kezdés]")&lt;=P$3,P$3&lt;=INDIRECT("Mérföldkövek[@Befejezés]"),NETWORKDAYS(P$3,P$3,0)), INDIRECT("Mérföldkövek[@[Humánerő]]"),0),"")</f>
        <v/>
      </c>
      <c r="Q147" s="69" t="str" cm="1">
        <f t="array" aca="1" ref="Q147" ca="1">IFERROR(IF(AND(INDIRECT("Mérföldkövek[@Kezdés]")&lt;=Q$3,Q$3&lt;=INDIRECT("Mérföldkövek[@Befejezés]"),NETWORKDAYS(Q$3,Q$3,0)), INDIRECT("Mérföldkövek[@[Humánerő]]"),0),"")</f>
        <v/>
      </c>
      <c r="R147" s="69" t="str" cm="1">
        <f t="array" aca="1" ref="R147" ca="1">IFERROR(IF(AND(INDIRECT("Mérföldkövek[@Kezdés]")&lt;=R$3,R$3&lt;=INDIRECT("Mérföldkövek[@Befejezés]"),NETWORKDAYS(R$3,R$3,0)), INDIRECT("Mérföldkövek[@[Humánerő]]"),0),"")</f>
        <v/>
      </c>
      <c r="S147" s="69" t="str" cm="1">
        <f t="array" aca="1" ref="S147" ca="1">IFERROR(IF(AND(INDIRECT("Mérföldkövek[@Kezdés]")&lt;=S$3,S$3&lt;=INDIRECT("Mérföldkövek[@Befejezés]"),NETWORKDAYS(S$3,S$3,0)), INDIRECT("Mérföldkövek[@[Humánerő]]"),0),"")</f>
        <v/>
      </c>
      <c r="T147" s="69" t="str" cm="1">
        <f t="array" aca="1" ref="T147" ca="1">IFERROR(IF(AND(INDIRECT("Mérföldkövek[@Kezdés]")&lt;=T$3,T$3&lt;=INDIRECT("Mérföldkövek[@Befejezés]"),NETWORKDAYS(T$3,T$3,0)), INDIRECT("Mérföldkövek[@[Humánerő]]"),0),"")</f>
        <v/>
      </c>
      <c r="U147" s="69" t="str" cm="1">
        <f t="array" aca="1" ref="U147" ca="1">IFERROR(IF(AND(INDIRECT("Mérföldkövek[@Kezdés]")&lt;=U$3,U$3&lt;=INDIRECT("Mérföldkövek[@Befejezés]"),NETWORKDAYS(U$3,U$3,0)), INDIRECT("Mérföldkövek[@[Humánerő]]"),0),"")</f>
        <v/>
      </c>
      <c r="V147" s="69" t="str" cm="1">
        <f t="array" aca="1" ref="V147" ca="1">IFERROR(IF(AND(INDIRECT("Mérföldkövek[@Kezdés]")&lt;=V$3,V$3&lt;=INDIRECT("Mérföldkövek[@Befejezés]"),NETWORKDAYS(V$3,V$3,0)), INDIRECT("Mérföldkövek[@[Humánerő]]"),0),"")</f>
        <v/>
      </c>
      <c r="W147" s="69" t="str" cm="1">
        <f t="array" aca="1" ref="W147" ca="1">IFERROR(IF(AND(INDIRECT("Mérföldkövek[@Kezdés]")&lt;=W$3,W$3&lt;=INDIRECT("Mérföldkövek[@Befejezés]"),NETWORKDAYS(W$3,W$3,0)), INDIRECT("Mérföldkövek[@[Humánerő]]"),0),"")</f>
        <v/>
      </c>
      <c r="X147" s="69" t="str" cm="1">
        <f t="array" aca="1" ref="X147" ca="1">IFERROR(IF(AND(INDIRECT("Mérföldkövek[@Kezdés]")&lt;=X$3,X$3&lt;=INDIRECT("Mérföldkövek[@Befejezés]"),NETWORKDAYS(X$3,X$3,0)), INDIRECT("Mérföldkövek[@[Humánerő]]"),0),"")</f>
        <v/>
      </c>
      <c r="Y147" s="69" t="str" cm="1">
        <f t="array" aca="1" ref="Y147" ca="1">IFERROR(IF(AND(INDIRECT("Mérföldkövek[@Kezdés]")&lt;=Y$3,Y$3&lt;=INDIRECT("Mérföldkövek[@Befejezés]"),NETWORKDAYS(Y$3,Y$3,0)), INDIRECT("Mérföldkövek[@[Humánerő]]"),0),"")</f>
        <v/>
      </c>
      <c r="Z147" s="69" t="str" cm="1">
        <f t="array" aca="1" ref="Z147" ca="1">IFERROR(IF(AND(INDIRECT("Mérföldkövek[@Kezdés]")&lt;=Z$3,Z$3&lt;=INDIRECT("Mérföldkövek[@Befejezés]"),NETWORKDAYS(Z$3,Z$3,0)), INDIRECT("Mérföldkövek[@[Humánerő]]"),0),"")</f>
        <v/>
      </c>
      <c r="AA147" s="69" t="str" cm="1">
        <f t="array" aca="1" ref="AA147" ca="1">IFERROR(IF(AND(INDIRECT("Mérföldkövek[@Kezdés]")&lt;=AA$3,AA$3&lt;=INDIRECT("Mérföldkövek[@Befejezés]"),NETWORKDAYS(AA$3,AA$3,0)), INDIRECT("Mérföldkövek[@[Humánerő]]"),0),"")</f>
        <v/>
      </c>
      <c r="AB147" s="69" t="str" cm="1">
        <f t="array" aca="1" ref="AB147" ca="1">IFERROR(IF(AND(INDIRECT("Mérföldkövek[@Kezdés]")&lt;=AB$3,AB$3&lt;=INDIRECT("Mérföldkövek[@Befejezés]"),NETWORKDAYS(AB$3,AB$3,0)), INDIRECT("Mérföldkövek[@[Humánerő]]"),0),"")</f>
        <v/>
      </c>
      <c r="AC147" s="69" t="str" cm="1">
        <f t="array" aca="1" ref="AC147" ca="1">IFERROR(IF(AND(INDIRECT("Mérföldkövek[@Kezdés]")&lt;=AC$3,AC$3&lt;=INDIRECT("Mérföldkövek[@Befejezés]"),NETWORKDAYS(AC$3,AC$3,0)), INDIRECT("Mérföldkövek[@[Humánerő]]"),0),"")</f>
        <v/>
      </c>
      <c r="AD147" s="69" t="str" cm="1">
        <f t="array" aca="1" ref="AD147" ca="1">IFERROR(IF(AND(INDIRECT("Mérföldkövek[@Kezdés]")&lt;=AD$3,AD$3&lt;=INDIRECT("Mérföldkövek[@Befejezés]"),NETWORKDAYS(AD$3,AD$3,0)), INDIRECT("Mérföldkövek[@[Humánerő]]"),0),"")</f>
        <v/>
      </c>
      <c r="AE147" s="69" t="str" cm="1">
        <f t="array" aca="1" ref="AE147" ca="1">IFERROR(IF(AND(INDIRECT("Mérföldkövek[@Kezdés]")&lt;=AE$3,AE$3&lt;=INDIRECT("Mérföldkövek[@Befejezés]"),NETWORKDAYS(AE$3,AE$3,0)), INDIRECT("Mérföldkövek[@[Humánerő]]"),0),"")</f>
        <v/>
      </c>
      <c r="AF147" s="69" t="str" cm="1">
        <f t="array" aca="1" ref="AF147" ca="1">IFERROR(IF(AND(INDIRECT("Mérföldkövek[@Kezdés]")&lt;=AF$3,AF$3&lt;=INDIRECT("Mérföldkövek[@Befejezés]"),NETWORKDAYS(AF$3,AF$3,0)), INDIRECT("Mérföldkövek[@[Humánerő]]"),0),"")</f>
        <v/>
      </c>
      <c r="AG147" s="69" t="str" cm="1">
        <f t="array" aca="1" ref="AG147" ca="1">IFERROR(IF(AND(INDIRECT("Mérföldkövek[@Kezdés]")&lt;=AG$3,AG$3&lt;=INDIRECT("Mérföldkövek[@Befejezés]"),NETWORKDAYS(AG$3,AG$3,0)), INDIRECT("Mérföldkövek[@[Humánerő]]"),0),"")</f>
        <v/>
      </c>
      <c r="AH147" s="69" t="str" cm="1">
        <f t="array" aca="1" ref="AH147" ca="1">IFERROR(IF(AND(INDIRECT("Mérföldkövek[@Kezdés]")&lt;=AH$3,AH$3&lt;=INDIRECT("Mérföldkövek[@Befejezés]"),NETWORKDAYS(AH$3,AH$3,0)), INDIRECT("Mérföldkövek[@[Humánerő]]"),0),"")</f>
        <v/>
      </c>
      <c r="AI147" s="69" t="str" cm="1">
        <f t="array" aca="1" ref="AI147" ca="1">IFERROR(IF(AND(INDIRECT("Mérföldkövek[@Kezdés]")&lt;=AI$3,AI$3&lt;=INDIRECT("Mérföldkövek[@Befejezés]"),NETWORKDAYS(AI$3,AI$3,0)), INDIRECT("Mérföldkövek[@[Humánerő]]"),0),"")</f>
        <v/>
      </c>
      <c r="AJ147" s="69" t="str" cm="1">
        <f t="array" aca="1" ref="AJ147" ca="1">IFERROR(IF(AND(INDIRECT("Mérföldkövek[@Kezdés]")&lt;=AJ$3,AJ$3&lt;=INDIRECT("Mérföldkövek[@Befejezés]"),NETWORKDAYS(AJ$3,AJ$3,0)), INDIRECT("Mérföldkövek[@[Humánerő]]"),0),"")</f>
        <v/>
      </c>
      <c r="AK147" s="69" t="str" cm="1">
        <f t="array" aca="1" ref="AK147" ca="1">IFERROR(IF(AND(INDIRECT("Mérföldkövek[@Kezdés]")&lt;=AK$3,AK$3&lt;=INDIRECT("Mérföldkövek[@Befejezés]"),NETWORKDAYS(AK$3,AK$3,0)), INDIRECT("Mérföldkövek[@[Humánerő]]"),0),"")</f>
        <v/>
      </c>
      <c r="AL147" s="69" t="str" cm="1">
        <f t="array" aca="1" ref="AL147" ca="1">IFERROR(IF(AND(INDIRECT("Mérföldkövek[@Kezdés]")&lt;=AL$3,AL$3&lt;=INDIRECT("Mérföldkövek[@Befejezés]"),NETWORKDAYS(AL$3,AL$3,0)), INDIRECT("Mérföldkövek[@[Humánerő]]"),0),"")</f>
        <v/>
      </c>
      <c r="AM147" s="69" t="str" cm="1">
        <f t="array" aca="1" ref="AM147" ca="1">IFERROR(IF(AND(INDIRECT("Mérföldkövek[@Kezdés]")&lt;=AM$3,AM$3&lt;=INDIRECT("Mérföldkövek[@Befejezés]"),NETWORKDAYS(AM$3,AM$3,0)), INDIRECT("Mérföldkövek[@[Humánerő]]"),0),"")</f>
        <v/>
      </c>
      <c r="AN147" s="69" t="str" cm="1">
        <f t="array" aca="1" ref="AN147" ca="1">IFERROR(IF(AND(INDIRECT("Mérföldkövek[@Kezdés]")&lt;=AN$3,AN$3&lt;=INDIRECT("Mérföldkövek[@Befejezés]"),NETWORKDAYS(AN$3,AN$3,0)), INDIRECT("Mérföldkövek[@[Humánerő]]"),0),"")</f>
        <v/>
      </c>
      <c r="AO147" s="69" t="str" cm="1">
        <f t="array" aca="1" ref="AO147" ca="1">IFERROR(IF(AND(INDIRECT("Mérföldkövek[@Kezdés]")&lt;=AO$3,AO$3&lt;=INDIRECT("Mérföldkövek[@Befejezés]"),NETWORKDAYS(AO$3,AO$3,0)), INDIRECT("Mérföldkövek[@[Humánerő]]"),0),"")</f>
        <v/>
      </c>
      <c r="AP147" s="69" t="str" cm="1">
        <f t="array" aca="1" ref="AP147" ca="1">IFERROR(IF(AND(INDIRECT("Mérföldkövek[@Kezdés]")&lt;=AP$3,AP$3&lt;=INDIRECT("Mérföldkövek[@Befejezés]"),NETWORKDAYS(AP$3,AP$3,0)), INDIRECT("Mérföldkövek[@[Humánerő]]"),0),"")</f>
        <v/>
      </c>
      <c r="AQ147" s="69" t="str" cm="1">
        <f t="array" aca="1" ref="AQ147" ca="1">IFERROR(IF(AND(INDIRECT("Mérföldkövek[@Kezdés]")&lt;=AQ$3,AQ$3&lt;=INDIRECT("Mérföldkövek[@Befejezés]"),NETWORKDAYS(AQ$3,AQ$3,0)), INDIRECT("Mérföldkövek[@[Humánerő]]"),0),"")</f>
        <v/>
      </c>
      <c r="AR147" s="69" t="str" cm="1">
        <f t="array" aca="1" ref="AR147" ca="1">IFERROR(IF(AND(INDIRECT("Mérföldkövek[@Kezdés]")&lt;=AR$3,AR$3&lt;=INDIRECT("Mérföldkövek[@Befejezés]"),NETWORKDAYS(AR$3,AR$3,0)), INDIRECT("Mérföldkövek[@[Humánerő]]"),0),"")</f>
        <v/>
      </c>
      <c r="AS147" s="69" t="str" cm="1">
        <f t="array" aca="1" ref="AS147" ca="1">IFERROR(IF(AND(INDIRECT("Mérföldkövek[@Kezdés]")&lt;=AS$3,AS$3&lt;=INDIRECT("Mérföldkövek[@Befejezés]"),NETWORKDAYS(AS$3,AS$3,0)), INDIRECT("Mérföldkövek[@[Humánerő]]"),0),"")</f>
        <v/>
      </c>
      <c r="AT147" s="69" t="str" cm="1">
        <f t="array" aca="1" ref="AT147" ca="1">IFERROR(IF(AND(INDIRECT("Mérföldkövek[@Kezdés]")&lt;=AT$3,AT$3&lt;=INDIRECT("Mérföldkövek[@Befejezés]"),NETWORKDAYS(AT$3,AT$3,0)), INDIRECT("Mérföldkövek[@[Humánerő]]"),0),"")</f>
        <v/>
      </c>
      <c r="AU147" s="69" t="str" cm="1">
        <f t="array" aca="1" ref="AU147" ca="1">IFERROR(IF(AND(INDIRECT("Mérföldkövek[@Kezdés]")&lt;=AU$3,AU$3&lt;=INDIRECT("Mérföldkövek[@Befejezés]"),NETWORKDAYS(AU$3,AU$3,0)), INDIRECT("Mérföldkövek[@[Humánerő]]"),0),"")</f>
        <v/>
      </c>
      <c r="AV147" s="69" t="str" cm="1">
        <f t="array" aca="1" ref="AV147" ca="1">IFERROR(IF(AND(INDIRECT("Mérföldkövek[@Kezdés]")&lt;=AV$3,AV$3&lt;=INDIRECT("Mérföldkövek[@Befejezés]"),NETWORKDAYS(AV$3,AV$3,0)), INDIRECT("Mérföldkövek[@[Humánerő]]"),0),"")</f>
        <v/>
      </c>
      <c r="AW147" s="69" t="str" cm="1">
        <f t="array" aca="1" ref="AW147" ca="1">IFERROR(IF(AND(INDIRECT("Mérföldkövek[@Kezdés]")&lt;=AW$3,AW$3&lt;=INDIRECT("Mérföldkövek[@Befejezés]"),NETWORKDAYS(AW$3,AW$3,0)), INDIRECT("Mérföldkövek[@[Humánerő]]"),0),"")</f>
        <v/>
      </c>
      <c r="AX147" s="69" t="str" cm="1">
        <f t="array" aca="1" ref="AX147" ca="1">IFERROR(IF(AND(INDIRECT("Mérföldkövek[@Kezdés]")&lt;=AX$3,AX$3&lt;=INDIRECT("Mérföldkövek[@Befejezés]"),NETWORKDAYS(AX$3,AX$3,0)), INDIRECT("Mérföldkövek[@[Humánerő]]"),0),"")</f>
        <v/>
      </c>
      <c r="AY147" s="69" t="str" cm="1">
        <f t="array" aca="1" ref="AY147" ca="1">IFERROR(IF(AND(INDIRECT("Mérföldkövek[@Kezdés]")&lt;=AY$3,AY$3&lt;=INDIRECT("Mérföldkövek[@Befejezés]"),NETWORKDAYS(AY$3,AY$3,0)), INDIRECT("Mérföldkövek[@[Humánerő]]"),0),"")</f>
        <v/>
      </c>
      <c r="AZ147" s="69" t="str" cm="1">
        <f t="array" aca="1" ref="AZ147" ca="1">IFERROR(IF(AND(INDIRECT("Mérföldkövek[@Kezdés]")&lt;=AZ$3,AZ$3&lt;=INDIRECT("Mérföldkövek[@Befejezés]"),NETWORKDAYS(AZ$3,AZ$3,0)), INDIRECT("Mérföldkövek[@[Humánerő]]"),0),"")</f>
        <v/>
      </c>
      <c r="BA147" s="69" t="str" cm="1">
        <f t="array" aca="1" ref="BA147" ca="1">IFERROR(IF(AND(INDIRECT("Mérföldkövek[@Kezdés]")&lt;=BA$3,BA$3&lt;=INDIRECT("Mérföldkövek[@Befejezés]"),NETWORKDAYS(BA$3,BA$3,0)), INDIRECT("Mérföldkövek[@[Humánerő]]"),0),"")</f>
        <v/>
      </c>
    </row>
    <row r="148" spans="12:53" x14ac:dyDescent="0.3">
      <c r="L148" s="69" t="str" cm="1">
        <f t="array" aca="1" ref="L148" ca="1">IFERROR(IF(AND(INDIRECT("Mérföldkövek[@Kezdés]")&lt;=L$3,L$3&lt;=INDIRECT("Mérföldkövek[@Befejezés]"),NETWORKDAYS(L$3,L$3,0)), INDIRECT("Mérföldkövek[@[Humánerő]]"),0),"")</f>
        <v/>
      </c>
      <c r="M148" s="69" t="str" cm="1">
        <f t="array" aca="1" ref="M148" ca="1">IFERROR(IF(AND(INDIRECT("Mérföldkövek[@Kezdés]")&lt;=M$3,M$3&lt;=INDIRECT("Mérföldkövek[@Befejezés]"),NETWORKDAYS(M$3,M$3,0)), INDIRECT("Mérföldkövek[@[Humánerő]]"),0),"")</f>
        <v/>
      </c>
      <c r="N148" s="69" t="str" cm="1">
        <f t="array" aca="1" ref="N148" ca="1">IFERROR(IF(AND(INDIRECT("Mérföldkövek[@Kezdés]")&lt;=N$3,N$3&lt;=INDIRECT("Mérföldkövek[@Befejezés]"),NETWORKDAYS(N$3,N$3,0)), INDIRECT("Mérföldkövek[@[Humánerő]]"),0),"")</f>
        <v/>
      </c>
      <c r="O148" s="69" t="str" cm="1">
        <f t="array" aca="1" ref="O148" ca="1">IFERROR(IF(AND(INDIRECT("Mérföldkövek[@Kezdés]")&lt;=O$3,O$3&lt;=INDIRECT("Mérföldkövek[@Befejezés]"),NETWORKDAYS(O$3,O$3,0)), INDIRECT("Mérföldkövek[@[Humánerő]]"),0),"")</f>
        <v/>
      </c>
      <c r="P148" s="69" t="str" cm="1">
        <f t="array" aca="1" ref="P148" ca="1">IFERROR(IF(AND(INDIRECT("Mérföldkövek[@Kezdés]")&lt;=P$3,P$3&lt;=INDIRECT("Mérföldkövek[@Befejezés]"),NETWORKDAYS(P$3,P$3,0)), INDIRECT("Mérföldkövek[@[Humánerő]]"),0),"")</f>
        <v/>
      </c>
      <c r="Q148" s="69" t="str" cm="1">
        <f t="array" aca="1" ref="Q148" ca="1">IFERROR(IF(AND(INDIRECT("Mérföldkövek[@Kezdés]")&lt;=Q$3,Q$3&lt;=INDIRECT("Mérföldkövek[@Befejezés]"),NETWORKDAYS(Q$3,Q$3,0)), INDIRECT("Mérföldkövek[@[Humánerő]]"),0),"")</f>
        <v/>
      </c>
      <c r="R148" s="69" t="str" cm="1">
        <f t="array" aca="1" ref="R148" ca="1">IFERROR(IF(AND(INDIRECT("Mérföldkövek[@Kezdés]")&lt;=R$3,R$3&lt;=INDIRECT("Mérföldkövek[@Befejezés]"),NETWORKDAYS(R$3,R$3,0)), INDIRECT("Mérföldkövek[@[Humánerő]]"),0),"")</f>
        <v/>
      </c>
      <c r="S148" s="69" t="str" cm="1">
        <f t="array" aca="1" ref="S148" ca="1">IFERROR(IF(AND(INDIRECT("Mérföldkövek[@Kezdés]")&lt;=S$3,S$3&lt;=INDIRECT("Mérföldkövek[@Befejezés]"),NETWORKDAYS(S$3,S$3,0)), INDIRECT("Mérföldkövek[@[Humánerő]]"),0),"")</f>
        <v/>
      </c>
      <c r="T148" s="69" t="str" cm="1">
        <f t="array" aca="1" ref="T148" ca="1">IFERROR(IF(AND(INDIRECT("Mérföldkövek[@Kezdés]")&lt;=T$3,T$3&lt;=INDIRECT("Mérföldkövek[@Befejezés]"),NETWORKDAYS(T$3,T$3,0)), INDIRECT("Mérföldkövek[@[Humánerő]]"),0),"")</f>
        <v/>
      </c>
      <c r="U148" s="69" t="str" cm="1">
        <f t="array" aca="1" ref="U148" ca="1">IFERROR(IF(AND(INDIRECT("Mérföldkövek[@Kezdés]")&lt;=U$3,U$3&lt;=INDIRECT("Mérföldkövek[@Befejezés]"),NETWORKDAYS(U$3,U$3,0)), INDIRECT("Mérföldkövek[@[Humánerő]]"),0),"")</f>
        <v/>
      </c>
      <c r="V148" s="69" t="str" cm="1">
        <f t="array" aca="1" ref="V148" ca="1">IFERROR(IF(AND(INDIRECT("Mérföldkövek[@Kezdés]")&lt;=V$3,V$3&lt;=INDIRECT("Mérföldkövek[@Befejezés]"),NETWORKDAYS(V$3,V$3,0)), INDIRECT("Mérföldkövek[@[Humánerő]]"),0),"")</f>
        <v/>
      </c>
      <c r="W148" s="69" t="str" cm="1">
        <f t="array" aca="1" ref="W148" ca="1">IFERROR(IF(AND(INDIRECT("Mérföldkövek[@Kezdés]")&lt;=W$3,W$3&lt;=INDIRECT("Mérföldkövek[@Befejezés]"),NETWORKDAYS(W$3,W$3,0)), INDIRECT("Mérföldkövek[@[Humánerő]]"),0),"")</f>
        <v/>
      </c>
      <c r="X148" s="69" t="str" cm="1">
        <f t="array" aca="1" ref="X148" ca="1">IFERROR(IF(AND(INDIRECT("Mérföldkövek[@Kezdés]")&lt;=X$3,X$3&lt;=INDIRECT("Mérföldkövek[@Befejezés]"),NETWORKDAYS(X$3,X$3,0)), INDIRECT("Mérföldkövek[@[Humánerő]]"),0),"")</f>
        <v/>
      </c>
      <c r="Y148" s="69" t="str" cm="1">
        <f t="array" aca="1" ref="Y148" ca="1">IFERROR(IF(AND(INDIRECT("Mérföldkövek[@Kezdés]")&lt;=Y$3,Y$3&lt;=INDIRECT("Mérföldkövek[@Befejezés]"),NETWORKDAYS(Y$3,Y$3,0)), INDIRECT("Mérföldkövek[@[Humánerő]]"),0),"")</f>
        <v/>
      </c>
      <c r="Z148" s="69" t="str" cm="1">
        <f t="array" aca="1" ref="Z148" ca="1">IFERROR(IF(AND(INDIRECT("Mérföldkövek[@Kezdés]")&lt;=Z$3,Z$3&lt;=INDIRECT("Mérföldkövek[@Befejezés]"),NETWORKDAYS(Z$3,Z$3,0)), INDIRECT("Mérföldkövek[@[Humánerő]]"),0),"")</f>
        <v/>
      </c>
      <c r="AA148" s="69" t="str" cm="1">
        <f t="array" aca="1" ref="AA148" ca="1">IFERROR(IF(AND(INDIRECT("Mérföldkövek[@Kezdés]")&lt;=AA$3,AA$3&lt;=INDIRECT("Mérföldkövek[@Befejezés]"),NETWORKDAYS(AA$3,AA$3,0)), INDIRECT("Mérföldkövek[@[Humánerő]]"),0),"")</f>
        <v/>
      </c>
      <c r="AB148" s="69" t="str" cm="1">
        <f t="array" aca="1" ref="AB148" ca="1">IFERROR(IF(AND(INDIRECT("Mérföldkövek[@Kezdés]")&lt;=AB$3,AB$3&lt;=INDIRECT("Mérföldkövek[@Befejezés]"),NETWORKDAYS(AB$3,AB$3,0)), INDIRECT("Mérföldkövek[@[Humánerő]]"),0),"")</f>
        <v/>
      </c>
      <c r="AC148" s="69" t="str" cm="1">
        <f t="array" aca="1" ref="AC148" ca="1">IFERROR(IF(AND(INDIRECT("Mérföldkövek[@Kezdés]")&lt;=AC$3,AC$3&lt;=INDIRECT("Mérföldkövek[@Befejezés]"),NETWORKDAYS(AC$3,AC$3,0)), INDIRECT("Mérföldkövek[@[Humánerő]]"),0),"")</f>
        <v/>
      </c>
      <c r="AD148" s="69" t="str" cm="1">
        <f t="array" aca="1" ref="AD148" ca="1">IFERROR(IF(AND(INDIRECT("Mérföldkövek[@Kezdés]")&lt;=AD$3,AD$3&lt;=INDIRECT("Mérföldkövek[@Befejezés]"),NETWORKDAYS(AD$3,AD$3,0)), INDIRECT("Mérföldkövek[@[Humánerő]]"),0),"")</f>
        <v/>
      </c>
      <c r="AE148" s="69" t="str" cm="1">
        <f t="array" aca="1" ref="AE148" ca="1">IFERROR(IF(AND(INDIRECT("Mérföldkövek[@Kezdés]")&lt;=AE$3,AE$3&lt;=INDIRECT("Mérföldkövek[@Befejezés]"),NETWORKDAYS(AE$3,AE$3,0)), INDIRECT("Mérföldkövek[@[Humánerő]]"),0),"")</f>
        <v/>
      </c>
      <c r="AF148" s="69" t="str" cm="1">
        <f t="array" aca="1" ref="AF148" ca="1">IFERROR(IF(AND(INDIRECT("Mérföldkövek[@Kezdés]")&lt;=AF$3,AF$3&lt;=INDIRECT("Mérföldkövek[@Befejezés]"),NETWORKDAYS(AF$3,AF$3,0)), INDIRECT("Mérföldkövek[@[Humánerő]]"),0),"")</f>
        <v/>
      </c>
      <c r="AG148" s="69" t="str" cm="1">
        <f t="array" aca="1" ref="AG148" ca="1">IFERROR(IF(AND(INDIRECT("Mérföldkövek[@Kezdés]")&lt;=AG$3,AG$3&lt;=INDIRECT("Mérföldkövek[@Befejezés]"),NETWORKDAYS(AG$3,AG$3,0)), INDIRECT("Mérföldkövek[@[Humánerő]]"),0),"")</f>
        <v/>
      </c>
      <c r="AH148" s="69" t="str" cm="1">
        <f t="array" aca="1" ref="AH148" ca="1">IFERROR(IF(AND(INDIRECT("Mérföldkövek[@Kezdés]")&lt;=AH$3,AH$3&lt;=INDIRECT("Mérföldkövek[@Befejezés]"),NETWORKDAYS(AH$3,AH$3,0)), INDIRECT("Mérföldkövek[@[Humánerő]]"),0),"")</f>
        <v/>
      </c>
      <c r="AI148" s="69" t="str" cm="1">
        <f t="array" aca="1" ref="AI148" ca="1">IFERROR(IF(AND(INDIRECT("Mérföldkövek[@Kezdés]")&lt;=AI$3,AI$3&lt;=INDIRECT("Mérföldkövek[@Befejezés]"),NETWORKDAYS(AI$3,AI$3,0)), INDIRECT("Mérföldkövek[@[Humánerő]]"),0),"")</f>
        <v/>
      </c>
      <c r="AJ148" s="69" t="str" cm="1">
        <f t="array" aca="1" ref="AJ148" ca="1">IFERROR(IF(AND(INDIRECT("Mérföldkövek[@Kezdés]")&lt;=AJ$3,AJ$3&lt;=INDIRECT("Mérföldkövek[@Befejezés]"),NETWORKDAYS(AJ$3,AJ$3,0)), INDIRECT("Mérföldkövek[@[Humánerő]]"),0),"")</f>
        <v/>
      </c>
      <c r="AK148" s="69" t="str" cm="1">
        <f t="array" aca="1" ref="AK148" ca="1">IFERROR(IF(AND(INDIRECT("Mérföldkövek[@Kezdés]")&lt;=AK$3,AK$3&lt;=INDIRECT("Mérföldkövek[@Befejezés]"),NETWORKDAYS(AK$3,AK$3,0)), INDIRECT("Mérföldkövek[@[Humánerő]]"),0),"")</f>
        <v/>
      </c>
      <c r="AL148" s="69" t="str" cm="1">
        <f t="array" aca="1" ref="AL148" ca="1">IFERROR(IF(AND(INDIRECT("Mérföldkövek[@Kezdés]")&lt;=AL$3,AL$3&lt;=INDIRECT("Mérföldkövek[@Befejezés]"),NETWORKDAYS(AL$3,AL$3,0)), INDIRECT("Mérföldkövek[@[Humánerő]]"),0),"")</f>
        <v/>
      </c>
      <c r="AM148" s="69" t="str" cm="1">
        <f t="array" aca="1" ref="AM148" ca="1">IFERROR(IF(AND(INDIRECT("Mérföldkövek[@Kezdés]")&lt;=AM$3,AM$3&lt;=INDIRECT("Mérföldkövek[@Befejezés]"),NETWORKDAYS(AM$3,AM$3,0)), INDIRECT("Mérföldkövek[@[Humánerő]]"),0),"")</f>
        <v/>
      </c>
      <c r="AN148" s="69" t="str" cm="1">
        <f t="array" aca="1" ref="AN148" ca="1">IFERROR(IF(AND(INDIRECT("Mérföldkövek[@Kezdés]")&lt;=AN$3,AN$3&lt;=INDIRECT("Mérföldkövek[@Befejezés]"),NETWORKDAYS(AN$3,AN$3,0)), INDIRECT("Mérföldkövek[@[Humánerő]]"),0),"")</f>
        <v/>
      </c>
      <c r="AO148" s="69" t="str" cm="1">
        <f t="array" aca="1" ref="AO148" ca="1">IFERROR(IF(AND(INDIRECT("Mérföldkövek[@Kezdés]")&lt;=AO$3,AO$3&lt;=INDIRECT("Mérföldkövek[@Befejezés]"),NETWORKDAYS(AO$3,AO$3,0)), INDIRECT("Mérföldkövek[@[Humánerő]]"),0),"")</f>
        <v/>
      </c>
      <c r="AP148" s="69" t="str" cm="1">
        <f t="array" aca="1" ref="AP148" ca="1">IFERROR(IF(AND(INDIRECT("Mérföldkövek[@Kezdés]")&lt;=AP$3,AP$3&lt;=INDIRECT("Mérföldkövek[@Befejezés]"),NETWORKDAYS(AP$3,AP$3,0)), INDIRECT("Mérföldkövek[@[Humánerő]]"),0),"")</f>
        <v/>
      </c>
      <c r="AQ148" s="69" t="str" cm="1">
        <f t="array" aca="1" ref="AQ148" ca="1">IFERROR(IF(AND(INDIRECT("Mérföldkövek[@Kezdés]")&lt;=AQ$3,AQ$3&lt;=INDIRECT("Mérföldkövek[@Befejezés]"),NETWORKDAYS(AQ$3,AQ$3,0)), INDIRECT("Mérföldkövek[@[Humánerő]]"),0),"")</f>
        <v/>
      </c>
      <c r="AR148" s="69" t="str" cm="1">
        <f t="array" aca="1" ref="AR148" ca="1">IFERROR(IF(AND(INDIRECT("Mérföldkövek[@Kezdés]")&lt;=AR$3,AR$3&lt;=INDIRECT("Mérföldkövek[@Befejezés]"),NETWORKDAYS(AR$3,AR$3,0)), INDIRECT("Mérföldkövek[@[Humánerő]]"),0),"")</f>
        <v/>
      </c>
      <c r="AS148" s="69" t="str" cm="1">
        <f t="array" aca="1" ref="AS148" ca="1">IFERROR(IF(AND(INDIRECT("Mérföldkövek[@Kezdés]")&lt;=AS$3,AS$3&lt;=INDIRECT("Mérföldkövek[@Befejezés]"),NETWORKDAYS(AS$3,AS$3,0)), INDIRECT("Mérföldkövek[@[Humánerő]]"),0),"")</f>
        <v/>
      </c>
      <c r="AT148" s="69" t="str" cm="1">
        <f t="array" aca="1" ref="AT148" ca="1">IFERROR(IF(AND(INDIRECT("Mérföldkövek[@Kezdés]")&lt;=AT$3,AT$3&lt;=INDIRECT("Mérföldkövek[@Befejezés]"),NETWORKDAYS(AT$3,AT$3,0)), INDIRECT("Mérföldkövek[@[Humánerő]]"),0),"")</f>
        <v/>
      </c>
      <c r="AU148" s="69" t="str" cm="1">
        <f t="array" aca="1" ref="AU148" ca="1">IFERROR(IF(AND(INDIRECT("Mérföldkövek[@Kezdés]")&lt;=AU$3,AU$3&lt;=INDIRECT("Mérföldkövek[@Befejezés]"),NETWORKDAYS(AU$3,AU$3,0)), INDIRECT("Mérföldkövek[@[Humánerő]]"),0),"")</f>
        <v/>
      </c>
      <c r="AV148" s="69" t="str" cm="1">
        <f t="array" aca="1" ref="AV148" ca="1">IFERROR(IF(AND(INDIRECT("Mérföldkövek[@Kezdés]")&lt;=AV$3,AV$3&lt;=INDIRECT("Mérföldkövek[@Befejezés]"),NETWORKDAYS(AV$3,AV$3,0)), INDIRECT("Mérföldkövek[@[Humánerő]]"),0),"")</f>
        <v/>
      </c>
      <c r="AW148" s="69" t="str" cm="1">
        <f t="array" aca="1" ref="AW148" ca="1">IFERROR(IF(AND(INDIRECT("Mérföldkövek[@Kezdés]")&lt;=AW$3,AW$3&lt;=INDIRECT("Mérföldkövek[@Befejezés]"),NETWORKDAYS(AW$3,AW$3,0)), INDIRECT("Mérföldkövek[@[Humánerő]]"),0),"")</f>
        <v/>
      </c>
      <c r="AX148" s="69" t="str" cm="1">
        <f t="array" aca="1" ref="AX148" ca="1">IFERROR(IF(AND(INDIRECT("Mérföldkövek[@Kezdés]")&lt;=AX$3,AX$3&lt;=INDIRECT("Mérföldkövek[@Befejezés]"),NETWORKDAYS(AX$3,AX$3,0)), INDIRECT("Mérföldkövek[@[Humánerő]]"),0),"")</f>
        <v/>
      </c>
      <c r="AY148" s="69" t="str" cm="1">
        <f t="array" aca="1" ref="AY148" ca="1">IFERROR(IF(AND(INDIRECT("Mérföldkövek[@Kezdés]")&lt;=AY$3,AY$3&lt;=INDIRECT("Mérföldkövek[@Befejezés]"),NETWORKDAYS(AY$3,AY$3,0)), INDIRECT("Mérföldkövek[@[Humánerő]]"),0),"")</f>
        <v/>
      </c>
      <c r="AZ148" s="69" t="str" cm="1">
        <f t="array" aca="1" ref="AZ148" ca="1">IFERROR(IF(AND(INDIRECT("Mérföldkövek[@Kezdés]")&lt;=AZ$3,AZ$3&lt;=INDIRECT("Mérföldkövek[@Befejezés]"),NETWORKDAYS(AZ$3,AZ$3,0)), INDIRECT("Mérföldkövek[@[Humánerő]]"),0),"")</f>
        <v/>
      </c>
      <c r="BA148" s="69" t="str" cm="1">
        <f t="array" aca="1" ref="BA148" ca="1">IFERROR(IF(AND(INDIRECT("Mérföldkövek[@Kezdés]")&lt;=BA$3,BA$3&lt;=INDIRECT("Mérföldkövek[@Befejezés]"),NETWORKDAYS(BA$3,BA$3,0)), INDIRECT("Mérföldkövek[@[Humánerő]]"),0),"")</f>
        <v/>
      </c>
    </row>
    <row r="149" spans="12:53" x14ac:dyDescent="0.3">
      <c r="L149" s="69" t="str" cm="1">
        <f t="array" aca="1" ref="L149" ca="1">IFERROR(IF(AND(INDIRECT("Mérföldkövek[@Kezdés]")&lt;=L$3,L$3&lt;=INDIRECT("Mérföldkövek[@Befejezés]"),NETWORKDAYS(L$3,L$3,0)), INDIRECT("Mérföldkövek[@[Humánerő]]"),0),"")</f>
        <v/>
      </c>
      <c r="M149" s="69" t="str" cm="1">
        <f t="array" aca="1" ref="M149" ca="1">IFERROR(IF(AND(INDIRECT("Mérföldkövek[@Kezdés]")&lt;=M$3,M$3&lt;=INDIRECT("Mérföldkövek[@Befejezés]"),NETWORKDAYS(M$3,M$3,0)), INDIRECT("Mérföldkövek[@[Humánerő]]"),0),"")</f>
        <v/>
      </c>
      <c r="N149" s="69" t="str" cm="1">
        <f t="array" aca="1" ref="N149" ca="1">IFERROR(IF(AND(INDIRECT("Mérföldkövek[@Kezdés]")&lt;=N$3,N$3&lt;=INDIRECT("Mérföldkövek[@Befejezés]"),NETWORKDAYS(N$3,N$3,0)), INDIRECT("Mérföldkövek[@[Humánerő]]"),0),"")</f>
        <v/>
      </c>
      <c r="O149" s="69" t="str" cm="1">
        <f t="array" aca="1" ref="O149" ca="1">IFERROR(IF(AND(INDIRECT("Mérföldkövek[@Kezdés]")&lt;=O$3,O$3&lt;=INDIRECT("Mérföldkövek[@Befejezés]"),NETWORKDAYS(O$3,O$3,0)), INDIRECT("Mérföldkövek[@[Humánerő]]"),0),"")</f>
        <v/>
      </c>
      <c r="P149" s="69" t="str" cm="1">
        <f t="array" aca="1" ref="P149" ca="1">IFERROR(IF(AND(INDIRECT("Mérföldkövek[@Kezdés]")&lt;=P$3,P$3&lt;=INDIRECT("Mérföldkövek[@Befejezés]"),NETWORKDAYS(P$3,P$3,0)), INDIRECT("Mérföldkövek[@[Humánerő]]"),0),"")</f>
        <v/>
      </c>
      <c r="Q149" s="69" t="str" cm="1">
        <f t="array" aca="1" ref="Q149" ca="1">IFERROR(IF(AND(INDIRECT("Mérföldkövek[@Kezdés]")&lt;=Q$3,Q$3&lt;=INDIRECT("Mérföldkövek[@Befejezés]"),NETWORKDAYS(Q$3,Q$3,0)), INDIRECT("Mérföldkövek[@[Humánerő]]"),0),"")</f>
        <v/>
      </c>
      <c r="R149" s="69" t="str" cm="1">
        <f t="array" aca="1" ref="R149" ca="1">IFERROR(IF(AND(INDIRECT("Mérföldkövek[@Kezdés]")&lt;=R$3,R$3&lt;=INDIRECT("Mérföldkövek[@Befejezés]"),NETWORKDAYS(R$3,R$3,0)), INDIRECT("Mérföldkövek[@[Humánerő]]"),0),"")</f>
        <v/>
      </c>
      <c r="S149" s="69" t="str" cm="1">
        <f t="array" aca="1" ref="S149" ca="1">IFERROR(IF(AND(INDIRECT("Mérföldkövek[@Kezdés]")&lt;=S$3,S$3&lt;=INDIRECT("Mérföldkövek[@Befejezés]"),NETWORKDAYS(S$3,S$3,0)), INDIRECT("Mérföldkövek[@[Humánerő]]"),0),"")</f>
        <v/>
      </c>
      <c r="T149" s="69" t="str" cm="1">
        <f t="array" aca="1" ref="T149" ca="1">IFERROR(IF(AND(INDIRECT("Mérföldkövek[@Kezdés]")&lt;=T$3,T$3&lt;=INDIRECT("Mérföldkövek[@Befejezés]"),NETWORKDAYS(T$3,T$3,0)), INDIRECT("Mérföldkövek[@[Humánerő]]"),0),"")</f>
        <v/>
      </c>
      <c r="U149" s="69" t="str" cm="1">
        <f t="array" aca="1" ref="U149" ca="1">IFERROR(IF(AND(INDIRECT("Mérföldkövek[@Kezdés]")&lt;=U$3,U$3&lt;=INDIRECT("Mérföldkövek[@Befejezés]"),NETWORKDAYS(U$3,U$3,0)), INDIRECT("Mérföldkövek[@[Humánerő]]"),0),"")</f>
        <v/>
      </c>
      <c r="V149" s="69" t="str" cm="1">
        <f t="array" aca="1" ref="V149" ca="1">IFERROR(IF(AND(INDIRECT("Mérföldkövek[@Kezdés]")&lt;=V$3,V$3&lt;=INDIRECT("Mérföldkövek[@Befejezés]"),NETWORKDAYS(V$3,V$3,0)), INDIRECT("Mérföldkövek[@[Humánerő]]"),0),"")</f>
        <v/>
      </c>
      <c r="W149" s="69" t="str" cm="1">
        <f t="array" aca="1" ref="W149" ca="1">IFERROR(IF(AND(INDIRECT("Mérföldkövek[@Kezdés]")&lt;=W$3,W$3&lt;=INDIRECT("Mérföldkövek[@Befejezés]"),NETWORKDAYS(W$3,W$3,0)), INDIRECT("Mérföldkövek[@[Humánerő]]"),0),"")</f>
        <v/>
      </c>
      <c r="X149" s="69" t="str" cm="1">
        <f t="array" aca="1" ref="X149" ca="1">IFERROR(IF(AND(INDIRECT("Mérföldkövek[@Kezdés]")&lt;=X$3,X$3&lt;=INDIRECT("Mérföldkövek[@Befejezés]"),NETWORKDAYS(X$3,X$3,0)), INDIRECT("Mérföldkövek[@[Humánerő]]"),0),"")</f>
        <v/>
      </c>
      <c r="Y149" s="69" t="str" cm="1">
        <f t="array" aca="1" ref="Y149" ca="1">IFERROR(IF(AND(INDIRECT("Mérföldkövek[@Kezdés]")&lt;=Y$3,Y$3&lt;=INDIRECT("Mérföldkövek[@Befejezés]"),NETWORKDAYS(Y$3,Y$3,0)), INDIRECT("Mérföldkövek[@[Humánerő]]"),0),"")</f>
        <v/>
      </c>
      <c r="Z149" s="69" t="str" cm="1">
        <f t="array" aca="1" ref="Z149" ca="1">IFERROR(IF(AND(INDIRECT("Mérföldkövek[@Kezdés]")&lt;=Z$3,Z$3&lt;=INDIRECT("Mérföldkövek[@Befejezés]"),NETWORKDAYS(Z$3,Z$3,0)), INDIRECT("Mérföldkövek[@[Humánerő]]"),0),"")</f>
        <v/>
      </c>
      <c r="AA149" s="69" t="str" cm="1">
        <f t="array" aca="1" ref="AA149" ca="1">IFERROR(IF(AND(INDIRECT("Mérföldkövek[@Kezdés]")&lt;=AA$3,AA$3&lt;=INDIRECT("Mérföldkövek[@Befejezés]"),NETWORKDAYS(AA$3,AA$3,0)), INDIRECT("Mérföldkövek[@[Humánerő]]"),0),"")</f>
        <v/>
      </c>
      <c r="AB149" s="69" t="str" cm="1">
        <f t="array" aca="1" ref="AB149" ca="1">IFERROR(IF(AND(INDIRECT("Mérföldkövek[@Kezdés]")&lt;=AB$3,AB$3&lt;=INDIRECT("Mérföldkövek[@Befejezés]"),NETWORKDAYS(AB$3,AB$3,0)), INDIRECT("Mérföldkövek[@[Humánerő]]"),0),"")</f>
        <v/>
      </c>
      <c r="AC149" s="69" t="str" cm="1">
        <f t="array" aca="1" ref="AC149" ca="1">IFERROR(IF(AND(INDIRECT("Mérföldkövek[@Kezdés]")&lt;=AC$3,AC$3&lt;=INDIRECT("Mérföldkövek[@Befejezés]"),NETWORKDAYS(AC$3,AC$3,0)), INDIRECT("Mérföldkövek[@[Humánerő]]"),0),"")</f>
        <v/>
      </c>
      <c r="AD149" s="69" t="str" cm="1">
        <f t="array" aca="1" ref="AD149" ca="1">IFERROR(IF(AND(INDIRECT("Mérföldkövek[@Kezdés]")&lt;=AD$3,AD$3&lt;=INDIRECT("Mérföldkövek[@Befejezés]"),NETWORKDAYS(AD$3,AD$3,0)), INDIRECT("Mérföldkövek[@[Humánerő]]"),0),"")</f>
        <v/>
      </c>
      <c r="AE149" s="69" t="str" cm="1">
        <f t="array" aca="1" ref="AE149" ca="1">IFERROR(IF(AND(INDIRECT("Mérföldkövek[@Kezdés]")&lt;=AE$3,AE$3&lt;=INDIRECT("Mérföldkövek[@Befejezés]"),NETWORKDAYS(AE$3,AE$3,0)), INDIRECT("Mérföldkövek[@[Humánerő]]"),0),"")</f>
        <v/>
      </c>
      <c r="AF149" s="69" t="str" cm="1">
        <f t="array" aca="1" ref="AF149" ca="1">IFERROR(IF(AND(INDIRECT("Mérföldkövek[@Kezdés]")&lt;=AF$3,AF$3&lt;=INDIRECT("Mérföldkövek[@Befejezés]"),NETWORKDAYS(AF$3,AF$3,0)), INDIRECT("Mérföldkövek[@[Humánerő]]"),0),"")</f>
        <v/>
      </c>
      <c r="AG149" s="69" t="str" cm="1">
        <f t="array" aca="1" ref="AG149" ca="1">IFERROR(IF(AND(INDIRECT("Mérföldkövek[@Kezdés]")&lt;=AG$3,AG$3&lt;=INDIRECT("Mérföldkövek[@Befejezés]"),NETWORKDAYS(AG$3,AG$3,0)), INDIRECT("Mérföldkövek[@[Humánerő]]"),0),"")</f>
        <v/>
      </c>
      <c r="AH149" s="69" t="str" cm="1">
        <f t="array" aca="1" ref="AH149" ca="1">IFERROR(IF(AND(INDIRECT("Mérföldkövek[@Kezdés]")&lt;=AH$3,AH$3&lt;=INDIRECT("Mérföldkövek[@Befejezés]"),NETWORKDAYS(AH$3,AH$3,0)), INDIRECT("Mérföldkövek[@[Humánerő]]"),0),"")</f>
        <v/>
      </c>
      <c r="AI149" s="69" t="str" cm="1">
        <f t="array" aca="1" ref="AI149" ca="1">IFERROR(IF(AND(INDIRECT("Mérföldkövek[@Kezdés]")&lt;=AI$3,AI$3&lt;=INDIRECT("Mérföldkövek[@Befejezés]"),NETWORKDAYS(AI$3,AI$3,0)), INDIRECT("Mérföldkövek[@[Humánerő]]"),0),"")</f>
        <v/>
      </c>
      <c r="AJ149" s="69" t="str" cm="1">
        <f t="array" aca="1" ref="AJ149" ca="1">IFERROR(IF(AND(INDIRECT("Mérföldkövek[@Kezdés]")&lt;=AJ$3,AJ$3&lt;=INDIRECT("Mérföldkövek[@Befejezés]"),NETWORKDAYS(AJ$3,AJ$3,0)), INDIRECT("Mérföldkövek[@[Humánerő]]"),0),"")</f>
        <v/>
      </c>
      <c r="AK149" s="69" t="str" cm="1">
        <f t="array" aca="1" ref="AK149" ca="1">IFERROR(IF(AND(INDIRECT("Mérföldkövek[@Kezdés]")&lt;=AK$3,AK$3&lt;=INDIRECT("Mérföldkövek[@Befejezés]"),NETWORKDAYS(AK$3,AK$3,0)), INDIRECT("Mérföldkövek[@[Humánerő]]"),0),"")</f>
        <v/>
      </c>
      <c r="AL149" s="69" t="str" cm="1">
        <f t="array" aca="1" ref="AL149" ca="1">IFERROR(IF(AND(INDIRECT("Mérföldkövek[@Kezdés]")&lt;=AL$3,AL$3&lt;=INDIRECT("Mérföldkövek[@Befejezés]"),NETWORKDAYS(AL$3,AL$3,0)), INDIRECT("Mérföldkövek[@[Humánerő]]"),0),"")</f>
        <v/>
      </c>
      <c r="AM149" s="69" t="str" cm="1">
        <f t="array" aca="1" ref="AM149" ca="1">IFERROR(IF(AND(INDIRECT("Mérföldkövek[@Kezdés]")&lt;=AM$3,AM$3&lt;=INDIRECT("Mérföldkövek[@Befejezés]"),NETWORKDAYS(AM$3,AM$3,0)), INDIRECT("Mérföldkövek[@[Humánerő]]"),0),"")</f>
        <v/>
      </c>
      <c r="AN149" s="69" t="str" cm="1">
        <f t="array" aca="1" ref="AN149" ca="1">IFERROR(IF(AND(INDIRECT("Mérföldkövek[@Kezdés]")&lt;=AN$3,AN$3&lt;=INDIRECT("Mérföldkövek[@Befejezés]"),NETWORKDAYS(AN$3,AN$3,0)), INDIRECT("Mérföldkövek[@[Humánerő]]"),0),"")</f>
        <v/>
      </c>
      <c r="AO149" s="69" t="str" cm="1">
        <f t="array" aca="1" ref="AO149" ca="1">IFERROR(IF(AND(INDIRECT("Mérföldkövek[@Kezdés]")&lt;=AO$3,AO$3&lt;=INDIRECT("Mérföldkövek[@Befejezés]"),NETWORKDAYS(AO$3,AO$3,0)), INDIRECT("Mérföldkövek[@[Humánerő]]"),0),"")</f>
        <v/>
      </c>
      <c r="AP149" s="69" t="str" cm="1">
        <f t="array" aca="1" ref="AP149" ca="1">IFERROR(IF(AND(INDIRECT("Mérföldkövek[@Kezdés]")&lt;=AP$3,AP$3&lt;=INDIRECT("Mérföldkövek[@Befejezés]"),NETWORKDAYS(AP$3,AP$3,0)), INDIRECT("Mérföldkövek[@[Humánerő]]"),0),"")</f>
        <v/>
      </c>
      <c r="AQ149" s="69" t="str" cm="1">
        <f t="array" aca="1" ref="AQ149" ca="1">IFERROR(IF(AND(INDIRECT("Mérföldkövek[@Kezdés]")&lt;=AQ$3,AQ$3&lt;=INDIRECT("Mérföldkövek[@Befejezés]"),NETWORKDAYS(AQ$3,AQ$3,0)), INDIRECT("Mérföldkövek[@[Humánerő]]"),0),"")</f>
        <v/>
      </c>
      <c r="AR149" s="69" t="str" cm="1">
        <f t="array" aca="1" ref="AR149" ca="1">IFERROR(IF(AND(INDIRECT("Mérföldkövek[@Kezdés]")&lt;=AR$3,AR$3&lt;=INDIRECT("Mérföldkövek[@Befejezés]"),NETWORKDAYS(AR$3,AR$3,0)), INDIRECT("Mérföldkövek[@[Humánerő]]"),0),"")</f>
        <v/>
      </c>
      <c r="AS149" s="69" t="str" cm="1">
        <f t="array" aca="1" ref="AS149" ca="1">IFERROR(IF(AND(INDIRECT("Mérföldkövek[@Kezdés]")&lt;=AS$3,AS$3&lt;=INDIRECT("Mérföldkövek[@Befejezés]"),NETWORKDAYS(AS$3,AS$3,0)), INDIRECT("Mérföldkövek[@[Humánerő]]"),0),"")</f>
        <v/>
      </c>
      <c r="AT149" s="69" t="str" cm="1">
        <f t="array" aca="1" ref="AT149" ca="1">IFERROR(IF(AND(INDIRECT("Mérföldkövek[@Kezdés]")&lt;=AT$3,AT$3&lt;=INDIRECT("Mérföldkövek[@Befejezés]"),NETWORKDAYS(AT$3,AT$3,0)), INDIRECT("Mérföldkövek[@[Humánerő]]"),0),"")</f>
        <v/>
      </c>
      <c r="AU149" s="69" t="str" cm="1">
        <f t="array" aca="1" ref="AU149" ca="1">IFERROR(IF(AND(INDIRECT("Mérföldkövek[@Kezdés]")&lt;=AU$3,AU$3&lt;=INDIRECT("Mérföldkövek[@Befejezés]"),NETWORKDAYS(AU$3,AU$3,0)), INDIRECT("Mérföldkövek[@[Humánerő]]"),0),"")</f>
        <v/>
      </c>
      <c r="AV149" s="69" t="str" cm="1">
        <f t="array" aca="1" ref="AV149" ca="1">IFERROR(IF(AND(INDIRECT("Mérföldkövek[@Kezdés]")&lt;=AV$3,AV$3&lt;=INDIRECT("Mérföldkövek[@Befejezés]"),NETWORKDAYS(AV$3,AV$3,0)), INDIRECT("Mérföldkövek[@[Humánerő]]"),0),"")</f>
        <v/>
      </c>
      <c r="AW149" s="69" t="str" cm="1">
        <f t="array" aca="1" ref="AW149" ca="1">IFERROR(IF(AND(INDIRECT("Mérföldkövek[@Kezdés]")&lt;=AW$3,AW$3&lt;=INDIRECT("Mérföldkövek[@Befejezés]"),NETWORKDAYS(AW$3,AW$3,0)), INDIRECT("Mérföldkövek[@[Humánerő]]"),0),"")</f>
        <v/>
      </c>
      <c r="AX149" s="69" t="str" cm="1">
        <f t="array" aca="1" ref="AX149" ca="1">IFERROR(IF(AND(INDIRECT("Mérföldkövek[@Kezdés]")&lt;=AX$3,AX$3&lt;=INDIRECT("Mérföldkövek[@Befejezés]"),NETWORKDAYS(AX$3,AX$3,0)), INDIRECT("Mérföldkövek[@[Humánerő]]"),0),"")</f>
        <v/>
      </c>
      <c r="AY149" s="69" t="str" cm="1">
        <f t="array" aca="1" ref="AY149" ca="1">IFERROR(IF(AND(INDIRECT("Mérföldkövek[@Kezdés]")&lt;=AY$3,AY$3&lt;=INDIRECT("Mérföldkövek[@Befejezés]"),NETWORKDAYS(AY$3,AY$3,0)), INDIRECT("Mérföldkövek[@[Humánerő]]"),0),"")</f>
        <v/>
      </c>
      <c r="AZ149" s="69" t="str" cm="1">
        <f t="array" aca="1" ref="AZ149" ca="1">IFERROR(IF(AND(INDIRECT("Mérföldkövek[@Kezdés]")&lt;=AZ$3,AZ$3&lt;=INDIRECT("Mérföldkövek[@Befejezés]"),NETWORKDAYS(AZ$3,AZ$3,0)), INDIRECT("Mérföldkövek[@[Humánerő]]"),0),"")</f>
        <v/>
      </c>
      <c r="BA149" s="69" t="str" cm="1">
        <f t="array" aca="1" ref="BA149" ca="1">IFERROR(IF(AND(INDIRECT("Mérföldkövek[@Kezdés]")&lt;=BA$3,BA$3&lt;=INDIRECT("Mérföldkövek[@Befejezés]"),NETWORKDAYS(BA$3,BA$3,0)), INDIRECT("Mérföldkövek[@[Humánerő]]"),0),"")</f>
        <v/>
      </c>
    </row>
    <row r="150" spans="12:53" x14ac:dyDescent="0.3">
      <c r="L150" s="69" t="str" cm="1">
        <f t="array" aca="1" ref="L150" ca="1">IFERROR(IF(AND(INDIRECT("Mérföldkövek[@Kezdés]")&lt;=L$3,L$3&lt;=INDIRECT("Mérföldkövek[@Befejezés]"),NETWORKDAYS(L$3,L$3,0)), INDIRECT("Mérföldkövek[@[Humánerő]]"),0),"")</f>
        <v/>
      </c>
      <c r="M150" s="69" t="str" cm="1">
        <f t="array" aca="1" ref="M150" ca="1">IFERROR(IF(AND(INDIRECT("Mérföldkövek[@Kezdés]")&lt;=M$3,M$3&lt;=INDIRECT("Mérföldkövek[@Befejezés]"),NETWORKDAYS(M$3,M$3,0)), INDIRECT("Mérföldkövek[@[Humánerő]]"),0),"")</f>
        <v/>
      </c>
      <c r="N150" s="69" t="str" cm="1">
        <f t="array" aca="1" ref="N150" ca="1">IFERROR(IF(AND(INDIRECT("Mérföldkövek[@Kezdés]")&lt;=N$3,N$3&lt;=INDIRECT("Mérföldkövek[@Befejezés]"),NETWORKDAYS(N$3,N$3,0)), INDIRECT("Mérföldkövek[@[Humánerő]]"),0),"")</f>
        <v/>
      </c>
      <c r="O150" s="69" t="str" cm="1">
        <f t="array" aca="1" ref="O150" ca="1">IFERROR(IF(AND(INDIRECT("Mérföldkövek[@Kezdés]")&lt;=O$3,O$3&lt;=INDIRECT("Mérföldkövek[@Befejezés]"),NETWORKDAYS(O$3,O$3,0)), INDIRECT("Mérföldkövek[@[Humánerő]]"),0),"")</f>
        <v/>
      </c>
      <c r="P150" s="69" t="str" cm="1">
        <f t="array" aca="1" ref="P150" ca="1">IFERROR(IF(AND(INDIRECT("Mérföldkövek[@Kezdés]")&lt;=P$3,P$3&lt;=INDIRECT("Mérföldkövek[@Befejezés]"),NETWORKDAYS(P$3,P$3,0)), INDIRECT("Mérföldkövek[@[Humánerő]]"),0),"")</f>
        <v/>
      </c>
      <c r="Q150" s="69" t="str" cm="1">
        <f t="array" aca="1" ref="Q150" ca="1">IFERROR(IF(AND(INDIRECT("Mérföldkövek[@Kezdés]")&lt;=Q$3,Q$3&lt;=INDIRECT("Mérföldkövek[@Befejezés]"),NETWORKDAYS(Q$3,Q$3,0)), INDIRECT("Mérföldkövek[@[Humánerő]]"),0),"")</f>
        <v/>
      </c>
      <c r="R150" s="69" t="str" cm="1">
        <f t="array" aca="1" ref="R150" ca="1">IFERROR(IF(AND(INDIRECT("Mérföldkövek[@Kezdés]")&lt;=R$3,R$3&lt;=INDIRECT("Mérföldkövek[@Befejezés]"),NETWORKDAYS(R$3,R$3,0)), INDIRECT("Mérföldkövek[@[Humánerő]]"),0),"")</f>
        <v/>
      </c>
      <c r="S150" s="69" t="str" cm="1">
        <f t="array" aca="1" ref="S150" ca="1">IFERROR(IF(AND(INDIRECT("Mérföldkövek[@Kezdés]")&lt;=S$3,S$3&lt;=INDIRECT("Mérföldkövek[@Befejezés]"),NETWORKDAYS(S$3,S$3,0)), INDIRECT("Mérföldkövek[@[Humánerő]]"),0),"")</f>
        <v/>
      </c>
      <c r="T150" s="69" t="str" cm="1">
        <f t="array" aca="1" ref="T150" ca="1">IFERROR(IF(AND(INDIRECT("Mérföldkövek[@Kezdés]")&lt;=T$3,T$3&lt;=INDIRECT("Mérföldkövek[@Befejezés]"),NETWORKDAYS(T$3,T$3,0)), INDIRECT("Mérföldkövek[@[Humánerő]]"),0),"")</f>
        <v/>
      </c>
      <c r="U150" s="69" t="str" cm="1">
        <f t="array" aca="1" ref="U150" ca="1">IFERROR(IF(AND(INDIRECT("Mérföldkövek[@Kezdés]")&lt;=U$3,U$3&lt;=INDIRECT("Mérföldkövek[@Befejezés]"),NETWORKDAYS(U$3,U$3,0)), INDIRECT("Mérföldkövek[@[Humánerő]]"),0),"")</f>
        <v/>
      </c>
      <c r="V150" s="69" t="str" cm="1">
        <f t="array" aca="1" ref="V150" ca="1">IFERROR(IF(AND(INDIRECT("Mérföldkövek[@Kezdés]")&lt;=V$3,V$3&lt;=INDIRECT("Mérföldkövek[@Befejezés]"),NETWORKDAYS(V$3,V$3,0)), INDIRECT("Mérföldkövek[@[Humánerő]]"),0),"")</f>
        <v/>
      </c>
      <c r="W150" s="69" t="str" cm="1">
        <f t="array" aca="1" ref="W150" ca="1">IFERROR(IF(AND(INDIRECT("Mérföldkövek[@Kezdés]")&lt;=W$3,W$3&lt;=INDIRECT("Mérföldkövek[@Befejezés]"),NETWORKDAYS(W$3,W$3,0)), INDIRECT("Mérföldkövek[@[Humánerő]]"),0),"")</f>
        <v/>
      </c>
      <c r="X150" s="69" t="str" cm="1">
        <f t="array" aca="1" ref="X150" ca="1">IFERROR(IF(AND(INDIRECT("Mérföldkövek[@Kezdés]")&lt;=X$3,X$3&lt;=INDIRECT("Mérföldkövek[@Befejezés]"),NETWORKDAYS(X$3,X$3,0)), INDIRECT("Mérföldkövek[@[Humánerő]]"),0),"")</f>
        <v/>
      </c>
      <c r="Y150" s="69" t="str" cm="1">
        <f t="array" aca="1" ref="Y150" ca="1">IFERROR(IF(AND(INDIRECT("Mérföldkövek[@Kezdés]")&lt;=Y$3,Y$3&lt;=INDIRECT("Mérföldkövek[@Befejezés]"),NETWORKDAYS(Y$3,Y$3,0)), INDIRECT("Mérföldkövek[@[Humánerő]]"),0),"")</f>
        <v/>
      </c>
      <c r="Z150" s="69" t="str" cm="1">
        <f t="array" aca="1" ref="Z150" ca="1">IFERROR(IF(AND(INDIRECT("Mérföldkövek[@Kezdés]")&lt;=Z$3,Z$3&lt;=INDIRECT("Mérföldkövek[@Befejezés]"),NETWORKDAYS(Z$3,Z$3,0)), INDIRECT("Mérföldkövek[@[Humánerő]]"),0),"")</f>
        <v/>
      </c>
      <c r="AA150" s="69" t="str" cm="1">
        <f t="array" aca="1" ref="AA150" ca="1">IFERROR(IF(AND(INDIRECT("Mérföldkövek[@Kezdés]")&lt;=AA$3,AA$3&lt;=INDIRECT("Mérföldkövek[@Befejezés]"),NETWORKDAYS(AA$3,AA$3,0)), INDIRECT("Mérföldkövek[@[Humánerő]]"),0),"")</f>
        <v/>
      </c>
      <c r="AB150" s="69" t="str" cm="1">
        <f t="array" aca="1" ref="AB150" ca="1">IFERROR(IF(AND(INDIRECT("Mérföldkövek[@Kezdés]")&lt;=AB$3,AB$3&lt;=INDIRECT("Mérföldkövek[@Befejezés]"),NETWORKDAYS(AB$3,AB$3,0)), INDIRECT("Mérföldkövek[@[Humánerő]]"),0),"")</f>
        <v/>
      </c>
      <c r="AC150" s="69" t="str" cm="1">
        <f t="array" aca="1" ref="AC150" ca="1">IFERROR(IF(AND(INDIRECT("Mérföldkövek[@Kezdés]")&lt;=AC$3,AC$3&lt;=INDIRECT("Mérföldkövek[@Befejezés]"),NETWORKDAYS(AC$3,AC$3,0)), INDIRECT("Mérföldkövek[@[Humánerő]]"),0),"")</f>
        <v/>
      </c>
      <c r="AD150" s="69" t="str" cm="1">
        <f t="array" aca="1" ref="AD150" ca="1">IFERROR(IF(AND(INDIRECT("Mérföldkövek[@Kezdés]")&lt;=AD$3,AD$3&lt;=INDIRECT("Mérföldkövek[@Befejezés]"),NETWORKDAYS(AD$3,AD$3,0)), INDIRECT("Mérföldkövek[@[Humánerő]]"),0),"")</f>
        <v/>
      </c>
      <c r="AE150" s="69" t="str" cm="1">
        <f t="array" aca="1" ref="AE150" ca="1">IFERROR(IF(AND(INDIRECT("Mérföldkövek[@Kezdés]")&lt;=AE$3,AE$3&lt;=INDIRECT("Mérföldkövek[@Befejezés]"),NETWORKDAYS(AE$3,AE$3,0)), INDIRECT("Mérföldkövek[@[Humánerő]]"),0),"")</f>
        <v/>
      </c>
      <c r="AF150" s="69" t="str" cm="1">
        <f t="array" aca="1" ref="AF150" ca="1">IFERROR(IF(AND(INDIRECT("Mérföldkövek[@Kezdés]")&lt;=AF$3,AF$3&lt;=INDIRECT("Mérföldkövek[@Befejezés]"),NETWORKDAYS(AF$3,AF$3,0)), INDIRECT("Mérföldkövek[@[Humánerő]]"),0),"")</f>
        <v/>
      </c>
      <c r="AG150" s="69" t="str" cm="1">
        <f t="array" aca="1" ref="AG150" ca="1">IFERROR(IF(AND(INDIRECT("Mérföldkövek[@Kezdés]")&lt;=AG$3,AG$3&lt;=INDIRECT("Mérföldkövek[@Befejezés]"),NETWORKDAYS(AG$3,AG$3,0)), INDIRECT("Mérföldkövek[@[Humánerő]]"),0),"")</f>
        <v/>
      </c>
      <c r="AH150" s="69" t="str" cm="1">
        <f t="array" aca="1" ref="AH150" ca="1">IFERROR(IF(AND(INDIRECT("Mérföldkövek[@Kezdés]")&lt;=AH$3,AH$3&lt;=INDIRECT("Mérföldkövek[@Befejezés]"),NETWORKDAYS(AH$3,AH$3,0)), INDIRECT("Mérföldkövek[@[Humánerő]]"),0),"")</f>
        <v/>
      </c>
      <c r="AI150" s="69" t="str" cm="1">
        <f t="array" aca="1" ref="AI150" ca="1">IFERROR(IF(AND(INDIRECT("Mérföldkövek[@Kezdés]")&lt;=AI$3,AI$3&lt;=INDIRECT("Mérföldkövek[@Befejezés]"),NETWORKDAYS(AI$3,AI$3,0)), INDIRECT("Mérföldkövek[@[Humánerő]]"),0),"")</f>
        <v/>
      </c>
      <c r="AJ150" s="69" t="str" cm="1">
        <f t="array" aca="1" ref="AJ150" ca="1">IFERROR(IF(AND(INDIRECT("Mérföldkövek[@Kezdés]")&lt;=AJ$3,AJ$3&lt;=INDIRECT("Mérföldkövek[@Befejezés]"),NETWORKDAYS(AJ$3,AJ$3,0)), INDIRECT("Mérföldkövek[@[Humánerő]]"),0),"")</f>
        <v/>
      </c>
      <c r="AK150" s="69" t="str" cm="1">
        <f t="array" aca="1" ref="AK150" ca="1">IFERROR(IF(AND(INDIRECT("Mérföldkövek[@Kezdés]")&lt;=AK$3,AK$3&lt;=INDIRECT("Mérföldkövek[@Befejezés]"),NETWORKDAYS(AK$3,AK$3,0)), INDIRECT("Mérföldkövek[@[Humánerő]]"),0),"")</f>
        <v/>
      </c>
      <c r="AL150" s="69" t="str" cm="1">
        <f t="array" aca="1" ref="AL150" ca="1">IFERROR(IF(AND(INDIRECT("Mérföldkövek[@Kezdés]")&lt;=AL$3,AL$3&lt;=INDIRECT("Mérföldkövek[@Befejezés]"),NETWORKDAYS(AL$3,AL$3,0)), INDIRECT("Mérföldkövek[@[Humánerő]]"),0),"")</f>
        <v/>
      </c>
      <c r="AM150" s="69" t="str" cm="1">
        <f t="array" aca="1" ref="AM150" ca="1">IFERROR(IF(AND(INDIRECT("Mérföldkövek[@Kezdés]")&lt;=AM$3,AM$3&lt;=INDIRECT("Mérföldkövek[@Befejezés]"),NETWORKDAYS(AM$3,AM$3,0)), INDIRECT("Mérföldkövek[@[Humánerő]]"),0),"")</f>
        <v/>
      </c>
      <c r="AN150" s="69" t="str" cm="1">
        <f t="array" aca="1" ref="AN150" ca="1">IFERROR(IF(AND(INDIRECT("Mérföldkövek[@Kezdés]")&lt;=AN$3,AN$3&lt;=INDIRECT("Mérföldkövek[@Befejezés]"),NETWORKDAYS(AN$3,AN$3,0)), INDIRECT("Mérföldkövek[@[Humánerő]]"),0),"")</f>
        <v/>
      </c>
      <c r="AO150" s="69" t="str" cm="1">
        <f t="array" aca="1" ref="AO150" ca="1">IFERROR(IF(AND(INDIRECT("Mérföldkövek[@Kezdés]")&lt;=AO$3,AO$3&lt;=INDIRECT("Mérföldkövek[@Befejezés]"),NETWORKDAYS(AO$3,AO$3,0)), INDIRECT("Mérföldkövek[@[Humánerő]]"),0),"")</f>
        <v/>
      </c>
      <c r="AP150" s="69" t="str" cm="1">
        <f t="array" aca="1" ref="AP150" ca="1">IFERROR(IF(AND(INDIRECT("Mérföldkövek[@Kezdés]")&lt;=AP$3,AP$3&lt;=INDIRECT("Mérföldkövek[@Befejezés]"),NETWORKDAYS(AP$3,AP$3,0)), INDIRECT("Mérföldkövek[@[Humánerő]]"),0),"")</f>
        <v/>
      </c>
      <c r="AQ150" s="69" t="str" cm="1">
        <f t="array" aca="1" ref="AQ150" ca="1">IFERROR(IF(AND(INDIRECT("Mérföldkövek[@Kezdés]")&lt;=AQ$3,AQ$3&lt;=INDIRECT("Mérföldkövek[@Befejezés]"),NETWORKDAYS(AQ$3,AQ$3,0)), INDIRECT("Mérföldkövek[@[Humánerő]]"),0),"")</f>
        <v/>
      </c>
      <c r="AR150" s="69" t="str" cm="1">
        <f t="array" aca="1" ref="AR150" ca="1">IFERROR(IF(AND(INDIRECT("Mérföldkövek[@Kezdés]")&lt;=AR$3,AR$3&lt;=INDIRECT("Mérföldkövek[@Befejezés]"),NETWORKDAYS(AR$3,AR$3,0)), INDIRECT("Mérföldkövek[@[Humánerő]]"),0),"")</f>
        <v/>
      </c>
      <c r="AS150" s="69" t="str" cm="1">
        <f t="array" aca="1" ref="AS150" ca="1">IFERROR(IF(AND(INDIRECT("Mérföldkövek[@Kezdés]")&lt;=AS$3,AS$3&lt;=INDIRECT("Mérföldkövek[@Befejezés]"),NETWORKDAYS(AS$3,AS$3,0)), INDIRECT("Mérföldkövek[@[Humánerő]]"),0),"")</f>
        <v/>
      </c>
      <c r="AT150" s="69" t="str" cm="1">
        <f t="array" aca="1" ref="AT150" ca="1">IFERROR(IF(AND(INDIRECT("Mérföldkövek[@Kezdés]")&lt;=AT$3,AT$3&lt;=INDIRECT("Mérföldkövek[@Befejezés]"),NETWORKDAYS(AT$3,AT$3,0)), INDIRECT("Mérföldkövek[@[Humánerő]]"),0),"")</f>
        <v/>
      </c>
      <c r="AU150" s="69" t="str" cm="1">
        <f t="array" aca="1" ref="AU150" ca="1">IFERROR(IF(AND(INDIRECT("Mérföldkövek[@Kezdés]")&lt;=AU$3,AU$3&lt;=INDIRECT("Mérföldkövek[@Befejezés]"),NETWORKDAYS(AU$3,AU$3,0)), INDIRECT("Mérföldkövek[@[Humánerő]]"),0),"")</f>
        <v/>
      </c>
      <c r="AV150" s="69" t="str" cm="1">
        <f t="array" aca="1" ref="AV150" ca="1">IFERROR(IF(AND(INDIRECT("Mérföldkövek[@Kezdés]")&lt;=AV$3,AV$3&lt;=INDIRECT("Mérföldkövek[@Befejezés]"),NETWORKDAYS(AV$3,AV$3,0)), INDIRECT("Mérföldkövek[@[Humánerő]]"),0),"")</f>
        <v/>
      </c>
      <c r="AW150" s="69" t="str" cm="1">
        <f t="array" aca="1" ref="AW150" ca="1">IFERROR(IF(AND(INDIRECT("Mérföldkövek[@Kezdés]")&lt;=AW$3,AW$3&lt;=INDIRECT("Mérföldkövek[@Befejezés]"),NETWORKDAYS(AW$3,AW$3,0)), INDIRECT("Mérföldkövek[@[Humánerő]]"),0),"")</f>
        <v/>
      </c>
      <c r="AX150" s="69" t="str" cm="1">
        <f t="array" aca="1" ref="AX150" ca="1">IFERROR(IF(AND(INDIRECT("Mérföldkövek[@Kezdés]")&lt;=AX$3,AX$3&lt;=INDIRECT("Mérföldkövek[@Befejezés]"),NETWORKDAYS(AX$3,AX$3,0)), INDIRECT("Mérföldkövek[@[Humánerő]]"),0),"")</f>
        <v/>
      </c>
      <c r="AY150" s="69" t="str" cm="1">
        <f t="array" aca="1" ref="AY150" ca="1">IFERROR(IF(AND(INDIRECT("Mérföldkövek[@Kezdés]")&lt;=AY$3,AY$3&lt;=INDIRECT("Mérföldkövek[@Befejezés]"),NETWORKDAYS(AY$3,AY$3,0)), INDIRECT("Mérföldkövek[@[Humánerő]]"),0),"")</f>
        <v/>
      </c>
      <c r="AZ150" s="69" t="str" cm="1">
        <f t="array" aca="1" ref="AZ150" ca="1">IFERROR(IF(AND(INDIRECT("Mérföldkövek[@Kezdés]")&lt;=AZ$3,AZ$3&lt;=INDIRECT("Mérföldkövek[@Befejezés]"),NETWORKDAYS(AZ$3,AZ$3,0)), INDIRECT("Mérföldkövek[@[Humánerő]]"),0),"")</f>
        <v/>
      </c>
      <c r="BA150" s="69" t="str" cm="1">
        <f t="array" aca="1" ref="BA150" ca="1">IFERROR(IF(AND(INDIRECT("Mérföldkövek[@Kezdés]")&lt;=BA$3,BA$3&lt;=INDIRECT("Mérföldkövek[@Befejezés]"),NETWORKDAYS(BA$3,BA$3,0)), INDIRECT("Mérföldkövek[@[Humánerő]]"),0),"")</f>
        <v/>
      </c>
    </row>
    <row r="151" spans="12:53" x14ac:dyDescent="0.3">
      <c r="L151" s="69" t="str" cm="1">
        <f t="array" aca="1" ref="L151" ca="1">IFERROR(IF(AND(INDIRECT("Mérföldkövek[@Kezdés]")&lt;=L$3,L$3&lt;=INDIRECT("Mérföldkövek[@Befejezés]"),NETWORKDAYS(L$3,L$3,0)), INDIRECT("Mérföldkövek[@[Humánerő]]"),0),"")</f>
        <v/>
      </c>
      <c r="M151" s="69" t="str" cm="1">
        <f t="array" aca="1" ref="M151" ca="1">IFERROR(IF(AND(INDIRECT("Mérföldkövek[@Kezdés]")&lt;=M$3,M$3&lt;=INDIRECT("Mérföldkövek[@Befejezés]"),NETWORKDAYS(M$3,M$3,0)), INDIRECT("Mérföldkövek[@[Humánerő]]"),0),"")</f>
        <v/>
      </c>
      <c r="N151" s="69" t="str" cm="1">
        <f t="array" aca="1" ref="N151" ca="1">IFERROR(IF(AND(INDIRECT("Mérföldkövek[@Kezdés]")&lt;=N$3,N$3&lt;=INDIRECT("Mérföldkövek[@Befejezés]"),NETWORKDAYS(N$3,N$3,0)), INDIRECT("Mérföldkövek[@[Humánerő]]"),0),"")</f>
        <v/>
      </c>
      <c r="O151" s="69" t="str" cm="1">
        <f t="array" aca="1" ref="O151" ca="1">IFERROR(IF(AND(INDIRECT("Mérföldkövek[@Kezdés]")&lt;=O$3,O$3&lt;=INDIRECT("Mérföldkövek[@Befejezés]"),NETWORKDAYS(O$3,O$3,0)), INDIRECT("Mérföldkövek[@[Humánerő]]"),0),"")</f>
        <v/>
      </c>
      <c r="P151" s="69" t="str" cm="1">
        <f t="array" aca="1" ref="P151" ca="1">IFERROR(IF(AND(INDIRECT("Mérföldkövek[@Kezdés]")&lt;=P$3,P$3&lt;=INDIRECT("Mérföldkövek[@Befejezés]"),NETWORKDAYS(P$3,P$3,0)), INDIRECT("Mérföldkövek[@[Humánerő]]"),0),"")</f>
        <v/>
      </c>
      <c r="Q151" s="69" t="str" cm="1">
        <f t="array" aca="1" ref="Q151" ca="1">IFERROR(IF(AND(INDIRECT("Mérföldkövek[@Kezdés]")&lt;=Q$3,Q$3&lt;=INDIRECT("Mérföldkövek[@Befejezés]"),NETWORKDAYS(Q$3,Q$3,0)), INDIRECT("Mérföldkövek[@[Humánerő]]"),0),"")</f>
        <v/>
      </c>
      <c r="R151" s="69" t="str" cm="1">
        <f t="array" aca="1" ref="R151" ca="1">IFERROR(IF(AND(INDIRECT("Mérföldkövek[@Kezdés]")&lt;=R$3,R$3&lt;=INDIRECT("Mérföldkövek[@Befejezés]"),NETWORKDAYS(R$3,R$3,0)), INDIRECT("Mérföldkövek[@[Humánerő]]"),0),"")</f>
        <v/>
      </c>
      <c r="S151" s="69" t="str" cm="1">
        <f t="array" aca="1" ref="S151" ca="1">IFERROR(IF(AND(INDIRECT("Mérföldkövek[@Kezdés]")&lt;=S$3,S$3&lt;=INDIRECT("Mérföldkövek[@Befejezés]"),NETWORKDAYS(S$3,S$3,0)), INDIRECT("Mérföldkövek[@[Humánerő]]"),0),"")</f>
        <v/>
      </c>
      <c r="T151" s="69" t="str" cm="1">
        <f t="array" aca="1" ref="T151" ca="1">IFERROR(IF(AND(INDIRECT("Mérföldkövek[@Kezdés]")&lt;=T$3,T$3&lt;=INDIRECT("Mérföldkövek[@Befejezés]"),NETWORKDAYS(T$3,T$3,0)), INDIRECT("Mérföldkövek[@[Humánerő]]"),0),"")</f>
        <v/>
      </c>
      <c r="U151" s="69" t="str" cm="1">
        <f t="array" aca="1" ref="U151" ca="1">IFERROR(IF(AND(INDIRECT("Mérföldkövek[@Kezdés]")&lt;=U$3,U$3&lt;=INDIRECT("Mérföldkövek[@Befejezés]"),NETWORKDAYS(U$3,U$3,0)), INDIRECT("Mérföldkövek[@[Humánerő]]"),0),"")</f>
        <v/>
      </c>
      <c r="V151" s="69" t="str" cm="1">
        <f t="array" aca="1" ref="V151" ca="1">IFERROR(IF(AND(INDIRECT("Mérföldkövek[@Kezdés]")&lt;=V$3,V$3&lt;=INDIRECT("Mérföldkövek[@Befejezés]"),NETWORKDAYS(V$3,V$3,0)), INDIRECT("Mérföldkövek[@[Humánerő]]"),0),"")</f>
        <v/>
      </c>
      <c r="W151" s="69" t="str" cm="1">
        <f t="array" aca="1" ref="W151" ca="1">IFERROR(IF(AND(INDIRECT("Mérföldkövek[@Kezdés]")&lt;=W$3,W$3&lt;=INDIRECT("Mérföldkövek[@Befejezés]"),NETWORKDAYS(W$3,W$3,0)), INDIRECT("Mérföldkövek[@[Humánerő]]"),0),"")</f>
        <v/>
      </c>
      <c r="X151" s="69" t="str" cm="1">
        <f t="array" aca="1" ref="X151" ca="1">IFERROR(IF(AND(INDIRECT("Mérföldkövek[@Kezdés]")&lt;=X$3,X$3&lt;=INDIRECT("Mérföldkövek[@Befejezés]"),NETWORKDAYS(X$3,X$3,0)), INDIRECT("Mérföldkövek[@[Humánerő]]"),0),"")</f>
        <v/>
      </c>
      <c r="Y151" s="69" t="str" cm="1">
        <f t="array" aca="1" ref="Y151" ca="1">IFERROR(IF(AND(INDIRECT("Mérföldkövek[@Kezdés]")&lt;=Y$3,Y$3&lt;=INDIRECT("Mérföldkövek[@Befejezés]"),NETWORKDAYS(Y$3,Y$3,0)), INDIRECT("Mérföldkövek[@[Humánerő]]"),0),"")</f>
        <v/>
      </c>
      <c r="Z151" s="69" t="str" cm="1">
        <f t="array" aca="1" ref="Z151" ca="1">IFERROR(IF(AND(INDIRECT("Mérföldkövek[@Kezdés]")&lt;=Z$3,Z$3&lt;=INDIRECT("Mérföldkövek[@Befejezés]"),NETWORKDAYS(Z$3,Z$3,0)), INDIRECT("Mérföldkövek[@[Humánerő]]"),0),"")</f>
        <v/>
      </c>
      <c r="AA151" s="69" t="str" cm="1">
        <f t="array" aca="1" ref="AA151" ca="1">IFERROR(IF(AND(INDIRECT("Mérföldkövek[@Kezdés]")&lt;=AA$3,AA$3&lt;=INDIRECT("Mérföldkövek[@Befejezés]"),NETWORKDAYS(AA$3,AA$3,0)), INDIRECT("Mérföldkövek[@[Humánerő]]"),0),"")</f>
        <v/>
      </c>
      <c r="AB151" s="69" t="str" cm="1">
        <f t="array" aca="1" ref="AB151" ca="1">IFERROR(IF(AND(INDIRECT("Mérföldkövek[@Kezdés]")&lt;=AB$3,AB$3&lt;=INDIRECT("Mérföldkövek[@Befejezés]"),NETWORKDAYS(AB$3,AB$3,0)), INDIRECT("Mérföldkövek[@[Humánerő]]"),0),"")</f>
        <v/>
      </c>
      <c r="AC151" s="69" t="str" cm="1">
        <f t="array" aca="1" ref="AC151" ca="1">IFERROR(IF(AND(INDIRECT("Mérföldkövek[@Kezdés]")&lt;=AC$3,AC$3&lt;=INDIRECT("Mérföldkövek[@Befejezés]"),NETWORKDAYS(AC$3,AC$3,0)), INDIRECT("Mérföldkövek[@[Humánerő]]"),0),"")</f>
        <v/>
      </c>
      <c r="AD151" s="69" t="str" cm="1">
        <f t="array" aca="1" ref="AD151" ca="1">IFERROR(IF(AND(INDIRECT("Mérföldkövek[@Kezdés]")&lt;=AD$3,AD$3&lt;=INDIRECT("Mérföldkövek[@Befejezés]"),NETWORKDAYS(AD$3,AD$3,0)), INDIRECT("Mérföldkövek[@[Humánerő]]"),0),"")</f>
        <v/>
      </c>
      <c r="AE151" s="69" t="str" cm="1">
        <f t="array" aca="1" ref="AE151" ca="1">IFERROR(IF(AND(INDIRECT("Mérföldkövek[@Kezdés]")&lt;=AE$3,AE$3&lt;=INDIRECT("Mérföldkövek[@Befejezés]"),NETWORKDAYS(AE$3,AE$3,0)), INDIRECT("Mérföldkövek[@[Humánerő]]"),0),"")</f>
        <v/>
      </c>
      <c r="AF151" s="69" t="str" cm="1">
        <f t="array" aca="1" ref="AF151" ca="1">IFERROR(IF(AND(INDIRECT("Mérföldkövek[@Kezdés]")&lt;=AF$3,AF$3&lt;=INDIRECT("Mérföldkövek[@Befejezés]"),NETWORKDAYS(AF$3,AF$3,0)), INDIRECT("Mérföldkövek[@[Humánerő]]"),0),"")</f>
        <v/>
      </c>
      <c r="AG151" s="69" t="str" cm="1">
        <f t="array" aca="1" ref="AG151" ca="1">IFERROR(IF(AND(INDIRECT("Mérföldkövek[@Kezdés]")&lt;=AG$3,AG$3&lt;=INDIRECT("Mérföldkövek[@Befejezés]"),NETWORKDAYS(AG$3,AG$3,0)), INDIRECT("Mérföldkövek[@[Humánerő]]"),0),"")</f>
        <v/>
      </c>
      <c r="AH151" s="69" t="str" cm="1">
        <f t="array" aca="1" ref="AH151" ca="1">IFERROR(IF(AND(INDIRECT("Mérföldkövek[@Kezdés]")&lt;=AH$3,AH$3&lt;=INDIRECT("Mérföldkövek[@Befejezés]"),NETWORKDAYS(AH$3,AH$3,0)), INDIRECT("Mérföldkövek[@[Humánerő]]"),0),"")</f>
        <v/>
      </c>
      <c r="AI151" s="69" t="str" cm="1">
        <f t="array" aca="1" ref="AI151" ca="1">IFERROR(IF(AND(INDIRECT("Mérföldkövek[@Kezdés]")&lt;=AI$3,AI$3&lt;=INDIRECT("Mérföldkövek[@Befejezés]"),NETWORKDAYS(AI$3,AI$3,0)), INDIRECT("Mérföldkövek[@[Humánerő]]"),0),"")</f>
        <v/>
      </c>
      <c r="AJ151" s="69" t="str" cm="1">
        <f t="array" aca="1" ref="AJ151" ca="1">IFERROR(IF(AND(INDIRECT("Mérföldkövek[@Kezdés]")&lt;=AJ$3,AJ$3&lt;=INDIRECT("Mérföldkövek[@Befejezés]"),NETWORKDAYS(AJ$3,AJ$3,0)), INDIRECT("Mérföldkövek[@[Humánerő]]"),0),"")</f>
        <v/>
      </c>
      <c r="AK151" s="69" t="str" cm="1">
        <f t="array" aca="1" ref="AK151" ca="1">IFERROR(IF(AND(INDIRECT("Mérföldkövek[@Kezdés]")&lt;=AK$3,AK$3&lt;=INDIRECT("Mérföldkövek[@Befejezés]"),NETWORKDAYS(AK$3,AK$3,0)), INDIRECT("Mérföldkövek[@[Humánerő]]"),0),"")</f>
        <v/>
      </c>
      <c r="AL151" s="69" t="str" cm="1">
        <f t="array" aca="1" ref="AL151" ca="1">IFERROR(IF(AND(INDIRECT("Mérföldkövek[@Kezdés]")&lt;=AL$3,AL$3&lt;=INDIRECT("Mérföldkövek[@Befejezés]"),NETWORKDAYS(AL$3,AL$3,0)), INDIRECT("Mérföldkövek[@[Humánerő]]"),0),"")</f>
        <v/>
      </c>
      <c r="AM151" s="69" t="str" cm="1">
        <f t="array" aca="1" ref="AM151" ca="1">IFERROR(IF(AND(INDIRECT("Mérföldkövek[@Kezdés]")&lt;=AM$3,AM$3&lt;=INDIRECT("Mérföldkövek[@Befejezés]"),NETWORKDAYS(AM$3,AM$3,0)), INDIRECT("Mérföldkövek[@[Humánerő]]"),0),"")</f>
        <v/>
      </c>
      <c r="AN151" s="69" t="str" cm="1">
        <f t="array" aca="1" ref="AN151" ca="1">IFERROR(IF(AND(INDIRECT("Mérföldkövek[@Kezdés]")&lt;=AN$3,AN$3&lt;=INDIRECT("Mérföldkövek[@Befejezés]"),NETWORKDAYS(AN$3,AN$3,0)), INDIRECT("Mérföldkövek[@[Humánerő]]"),0),"")</f>
        <v/>
      </c>
      <c r="AO151" s="69" t="str" cm="1">
        <f t="array" aca="1" ref="AO151" ca="1">IFERROR(IF(AND(INDIRECT("Mérföldkövek[@Kezdés]")&lt;=AO$3,AO$3&lt;=INDIRECT("Mérföldkövek[@Befejezés]"),NETWORKDAYS(AO$3,AO$3,0)), INDIRECT("Mérföldkövek[@[Humánerő]]"),0),"")</f>
        <v/>
      </c>
      <c r="AP151" s="69" t="str" cm="1">
        <f t="array" aca="1" ref="AP151" ca="1">IFERROR(IF(AND(INDIRECT("Mérföldkövek[@Kezdés]")&lt;=AP$3,AP$3&lt;=INDIRECT("Mérföldkövek[@Befejezés]"),NETWORKDAYS(AP$3,AP$3,0)), INDIRECT("Mérföldkövek[@[Humánerő]]"),0),"")</f>
        <v/>
      </c>
      <c r="AQ151" s="69" t="str" cm="1">
        <f t="array" aca="1" ref="AQ151" ca="1">IFERROR(IF(AND(INDIRECT("Mérföldkövek[@Kezdés]")&lt;=AQ$3,AQ$3&lt;=INDIRECT("Mérföldkövek[@Befejezés]"),NETWORKDAYS(AQ$3,AQ$3,0)), INDIRECT("Mérföldkövek[@[Humánerő]]"),0),"")</f>
        <v/>
      </c>
      <c r="AR151" s="69" t="str" cm="1">
        <f t="array" aca="1" ref="AR151" ca="1">IFERROR(IF(AND(INDIRECT("Mérföldkövek[@Kezdés]")&lt;=AR$3,AR$3&lt;=INDIRECT("Mérföldkövek[@Befejezés]"),NETWORKDAYS(AR$3,AR$3,0)), INDIRECT("Mérföldkövek[@[Humánerő]]"),0),"")</f>
        <v/>
      </c>
      <c r="AS151" s="69" t="str" cm="1">
        <f t="array" aca="1" ref="AS151" ca="1">IFERROR(IF(AND(INDIRECT("Mérföldkövek[@Kezdés]")&lt;=AS$3,AS$3&lt;=INDIRECT("Mérföldkövek[@Befejezés]"),NETWORKDAYS(AS$3,AS$3,0)), INDIRECT("Mérföldkövek[@[Humánerő]]"),0),"")</f>
        <v/>
      </c>
      <c r="AT151" s="69" t="str" cm="1">
        <f t="array" aca="1" ref="AT151" ca="1">IFERROR(IF(AND(INDIRECT("Mérföldkövek[@Kezdés]")&lt;=AT$3,AT$3&lt;=INDIRECT("Mérföldkövek[@Befejezés]"),NETWORKDAYS(AT$3,AT$3,0)), INDIRECT("Mérföldkövek[@[Humánerő]]"),0),"")</f>
        <v/>
      </c>
      <c r="AU151" s="69" t="str" cm="1">
        <f t="array" aca="1" ref="AU151" ca="1">IFERROR(IF(AND(INDIRECT("Mérföldkövek[@Kezdés]")&lt;=AU$3,AU$3&lt;=INDIRECT("Mérföldkövek[@Befejezés]"),NETWORKDAYS(AU$3,AU$3,0)), INDIRECT("Mérföldkövek[@[Humánerő]]"),0),"")</f>
        <v/>
      </c>
      <c r="AV151" s="69" t="str" cm="1">
        <f t="array" aca="1" ref="AV151" ca="1">IFERROR(IF(AND(INDIRECT("Mérföldkövek[@Kezdés]")&lt;=AV$3,AV$3&lt;=INDIRECT("Mérföldkövek[@Befejezés]"),NETWORKDAYS(AV$3,AV$3,0)), INDIRECT("Mérföldkövek[@[Humánerő]]"),0),"")</f>
        <v/>
      </c>
      <c r="AW151" s="69" t="str" cm="1">
        <f t="array" aca="1" ref="AW151" ca="1">IFERROR(IF(AND(INDIRECT("Mérföldkövek[@Kezdés]")&lt;=AW$3,AW$3&lt;=INDIRECT("Mérföldkövek[@Befejezés]"),NETWORKDAYS(AW$3,AW$3,0)), INDIRECT("Mérföldkövek[@[Humánerő]]"),0),"")</f>
        <v/>
      </c>
      <c r="AX151" s="69" t="str" cm="1">
        <f t="array" aca="1" ref="AX151" ca="1">IFERROR(IF(AND(INDIRECT("Mérföldkövek[@Kezdés]")&lt;=AX$3,AX$3&lt;=INDIRECT("Mérföldkövek[@Befejezés]"),NETWORKDAYS(AX$3,AX$3,0)), INDIRECT("Mérföldkövek[@[Humánerő]]"),0),"")</f>
        <v/>
      </c>
      <c r="AY151" s="69" t="str" cm="1">
        <f t="array" aca="1" ref="AY151" ca="1">IFERROR(IF(AND(INDIRECT("Mérföldkövek[@Kezdés]")&lt;=AY$3,AY$3&lt;=INDIRECT("Mérföldkövek[@Befejezés]"),NETWORKDAYS(AY$3,AY$3,0)), INDIRECT("Mérföldkövek[@[Humánerő]]"),0),"")</f>
        <v/>
      </c>
      <c r="AZ151" s="69" t="str" cm="1">
        <f t="array" aca="1" ref="AZ151" ca="1">IFERROR(IF(AND(INDIRECT("Mérföldkövek[@Kezdés]")&lt;=AZ$3,AZ$3&lt;=INDIRECT("Mérföldkövek[@Befejezés]"),NETWORKDAYS(AZ$3,AZ$3,0)), INDIRECT("Mérföldkövek[@[Humánerő]]"),0),"")</f>
        <v/>
      </c>
      <c r="BA151" s="69" t="str" cm="1">
        <f t="array" aca="1" ref="BA151" ca="1">IFERROR(IF(AND(INDIRECT("Mérföldkövek[@Kezdés]")&lt;=BA$3,BA$3&lt;=INDIRECT("Mérföldkövek[@Befejezés]"),NETWORKDAYS(BA$3,BA$3,0)), INDIRECT("Mérföldkövek[@[Humánerő]]"),0),"")</f>
        <v/>
      </c>
    </row>
    <row r="152" spans="12:53" x14ac:dyDescent="0.3">
      <c r="L152" s="69" t="str" cm="1">
        <f t="array" aca="1" ref="L152" ca="1">IFERROR(IF(AND(INDIRECT("Mérföldkövek[@Kezdés]")&lt;=L$3,L$3&lt;=INDIRECT("Mérföldkövek[@Befejezés]"),NETWORKDAYS(L$3,L$3,0)), INDIRECT("Mérföldkövek[@[Humánerő]]"),0),"")</f>
        <v/>
      </c>
      <c r="M152" s="69" t="str" cm="1">
        <f t="array" aca="1" ref="M152" ca="1">IFERROR(IF(AND(INDIRECT("Mérföldkövek[@Kezdés]")&lt;=M$3,M$3&lt;=INDIRECT("Mérföldkövek[@Befejezés]"),NETWORKDAYS(M$3,M$3,0)), INDIRECT("Mérföldkövek[@[Humánerő]]"),0),"")</f>
        <v/>
      </c>
      <c r="N152" s="69" t="str" cm="1">
        <f t="array" aca="1" ref="N152" ca="1">IFERROR(IF(AND(INDIRECT("Mérföldkövek[@Kezdés]")&lt;=N$3,N$3&lt;=INDIRECT("Mérföldkövek[@Befejezés]"),NETWORKDAYS(N$3,N$3,0)), INDIRECT("Mérföldkövek[@[Humánerő]]"),0),"")</f>
        <v/>
      </c>
      <c r="O152" s="69" t="str" cm="1">
        <f t="array" aca="1" ref="O152" ca="1">IFERROR(IF(AND(INDIRECT("Mérföldkövek[@Kezdés]")&lt;=O$3,O$3&lt;=INDIRECT("Mérföldkövek[@Befejezés]"),NETWORKDAYS(O$3,O$3,0)), INDIRECT("Mérföldkövek[@[Humánerő]]"),0),"")</f>
        <v/>
      </c>
      <c r="P152" s="69" t="str" cm="1">
        <f t="array" aca="1" ref="P152" ca="1">IFERROR(IF(AND(INDIRECT("Mérföldkövek[@Kezdés]")&lt;=P$3,P$3&lt;=INDIRECT("Mérföldkövek[@Befejezés]"),NETWORKDAYS(P$3,P$3,0)), INDIRECT("Mérföldkövek[@[Humánerő]]"),0),"")</f>
        <v/>
      </c>
      <c r="Q152" s="69" t="str" cm="1">
        <f t="array" aca="1" ref="Q152" ca="1">IFERROR(IF(AND(INDIRECT("Mérföldkövek[@Kezdés]")&lt;=Q$3,Q$3&lt;=INDIRECT("Mérföldkövek[@Befejezés]"),NETWORKDAYS(Q$3,Q$3,0)), INDIRECT("Mérföldkövek[@[Humánerő]]"),0),"")</f>
        <v/>
      </c>
      <c r="R152" s="69" t="str" cm="1">
        <f t="array" aca="1" ref="R152" ca="1">IFERROR(IF(AND(INDIRECT("Mérföldkövek[@Kezdés]")&lt;=R$3,R$3&lt;=INDIRECT("Mérföldkövek[@Befejezés]"),NETWORKDAYS(R$3,R$3,0)), INDIRECT("Mérföldkövek[@[Humánerő]]"),0),"")</f>
        <v/>
      </c>
      <c r="S152" s="69" t="str" cm="1">
        <f t="array" aca="1" ref="S152" ca="1">IFERROR(IF(AND(INDIRECT("Mérföldkövek[@Kezdés]")&lt;=S$3,S$3&lt;=INDIRECT("Mérföldkövek[@Befejezés]"),NETWORKDAYS(S$3,S$3,0)), INDIRECT("Mérföldkövek[@[Humánerő]]"),0),"")</f>
        <v/>
      </c>
      <c r="T152" s="69" t="str" cm="1">
        <f t="array" aca="1" ref="T152" ca="1">IFERROR(IF(AND(INDIRECT("Mérföldkövek[@Kezdés]")&lt;=T$3,T$3&lt;=INDIRECT("Mérföldkövek[@Befejezés]"),NETWORKDAYS(T$3,T$3,0)), INDIRECT("Mérföldkövek[@[Humánerő]]"),0),"")</f>
        <v/>
      </c>
      <c r="U152" s="69" t="str" cm="1">
        <f t="array" aca="1" ref="U152" ca="1">IFERROR(IF(AND(INDIRECT("Mérföldkövek[@Kezdés]")&lt;=U$3,U$3&lt;=INDIRECT("Mérföldkövek[@Befejezés]"),NETWORKDAYS(U$3,U$3,0)), INDIRECT("Mérföldkövek[@[Humánerő]]"),0),"")</f>
        <v/>
      </c>
      <c r="V152" s="69" t="str" cm="1">
        <f t="array" aca="1" ref="V152" ca="1">IFERROR(IF(AND(INDIRECT("Mérföldkövek[@Kezdés]")&lt;=V$3,V$3&lt;=INDIRECT("Mérföldkövek[@Befejezés]"),NETWORKDAYS(V$3,V$3,0)), INDIRECT("Mérföldkövek[@[Humánerő]]"),0),"")</f>
        <v/>
      </c>
      <c r="W152" s="69" t="str" cm="1">
        <f t="array" aca="1" ref="W152" ca="1">IFERROR(IF(AND(INDIRECT("Mérföldkövek[@Kezdés]")&lt;=W$3,W$3&lt;=INDIRECT("Mérföldkövek[@Befejezés]"),NETWORKDAYS(W$3,W$3,0)), INDIRECT("Mérföldkövek[@[Humánerő]]"),0),"")</f>
        <v/>
      </c>
      <c r="X152" s="69" t="str" cm="1">
        <f t="array" aca="1" ref="X152" ca="1">IFERROR(IF(AND(INDIRECT("Mérföldkövek[@Kezdés]")&lt;=X$3,X$3&lt;=INDIRECT("Mérföldkövek[@Befejezés]"),NETWORKDAYS(X$3,X$3,0)), INDIRECT("Mérföldkövek[@[Humánerő]]"),0),"")</f>
        <v/>
      </c>
      <c r="Y152" s="69" t="str" cm="1">
        <f t="array" aca="1" ref="Y152" ca="1">IFERROR(IF(AND(INDIRECT("Mérföldkövek[@Kezdés]")&lt;=Y$3,Y$3&lt;=INDIRECT("Mérföldkövek[@Befejezés]"),NETWORKDAYS(Y$3,Y$3,0)), INDIRECT("Mérföldkövek[@[Humánerő]]"),0),"")</f>
        <v/>
      </c>
      <c r="Z152" s="69" t="str" cm="1">
        <f t="array" aca="1" ref="Z152" ca="1">IFERROR(IF(AND(INDIRECT("Mérföldkövek[@Kezdés]")&lt;=Z$3,Z$3&lt;=INDIRECT("Mérföldkövek[@Befejezés]"),NETWORKDAYS(Z$3,Z$3,0)), INDIRECT("Mérföldkövek[@[Humánerő]]"),0),"")</f>
        <v/>
      </c>
      <c r="AA152" s="69" t="str" cm="1">
        <f t="array" aca="1" ref="AA152" ca="1">IFERROR(IF(AND(INDIRECT("Mérföldkövek[@Kezdés]")&lt;=AA$3,AA$3&lt;=INDIRECT("Mérföldkövek[@Befejezés]"),NETWORKDAYS(AA$3,AA$3,0)), INDIRECT("Mérföldkövek[@[Humánerő]]"),0),"")</f>
        <v/>
      </c>
      <c r="AB152" s="69" t="str" cm="1">
        <f t="array" aca="1" ref="AB152" ca="1">IFERROR(IF(AND(INDIRECT("Mérföldkövek[@Kezdés]")&lt;=AB$3,AB$3&lt;=INDIRECT("Mérföldkövek[@Befejezés]"),NETWORKDAYS(AB$3,AB$3,0)), INDIRECT("Mérföldkövek[@[Humánerő]]"),0),"")</f>
        <v/>
      </c>
      <c r="AC152" s="69" t="str" cm="1">
        <f t="array" aca="1" ref="AC152" ca="1">IFERROR(IF(AND(INDIRECT("Mérföldkövek[@Kezdés]")&lt;=AC$3,AC$3&lt;=INDIRECT("Mérföldkövek[@Befejezés]"),NETWORKDAYS(AC$3,AC$3,0)), INDIRECT("Mérföldkövek[@[Humánerő]]"),0),"")</f>
        <v/>
      </c>
      <c r="AD152" s="69" t="str" cm="1">
        <f t="array" aca="1" ref="AD152" ca="1">IFERROR(IF(AND(INDIRECT("Mérföldkövek[@Kezdés]")&lt;=AD$3,AD$3&lt;=INDIRECT("Mérföldkövek[@Befejezés]"),NETWORKDAYS(AD$3,AD$3,0)), INDIRECT("Mérföldkövek[@[Humánerő]]"),0),"")</f>
        <v/>
      </c>
      <c r="AE152" s="69" t="str" cm="1">
        <f t="array" aca="1" ref="AE152" ca="1">IFERROR(IF(AND(INDIRECT("Mérföldkövek[@Kezdés]")&lt;=AE$3,AE$3&lt;=INDIRECT("Mérföldkövek[@Befejezés]"),NETWORKDAYS(AE$3,AE$3,0)), INDIRECT("Mérföldkövek[@[Humánerő]]"),0),"")</f>
        <v/>
      </c>
      <c r="AF152" s="69" t="str" cm="1">
        <f t="array" aca="1" ref="AF152" ca="1">IFERROR(IF(AND(INDIRECT("Mérföldkövek[@Kezdés]")&lt;=AF$3,AF$3&lt;=INDIRECT("Mérföldkövek[@Befejezés]"),NETWORKDAYS(AF$3,AF$3,0)), INDIRECT("Mérföldkövek[@[Humánerő]]"),0),"")</f>
        <v/>
      </c>
      <c r="AG152" s="69" t="str" cm="1">
        <f t="array" aca="1" ref="AG152" ca="1">IFERROR(IF(AND(INDIRECT("Mérföldkövek[@Kezdés]")&lt;=AG$3,AG$3&lt;=INDIRECT("Mérföldkövek[@Befejezés]"),NETWORKDAYS(AG$3,AG$3,0)), INDIRECT("Mérföldkövek[@[Humánerő]]"),0),"")</f>
        <v/>
      </c>
      <c r="AH152" s="69" t="str" cm="1">
        <f t="array" aca="1" ref="AH152" ca="1">IFERROR(IF(AND(INDIRECT("Mérföldkövek[@Kezdés]")&lt;=AH$3,AH$3&lt;=INDIRECT("Mérföldkövek[@Befejezés]"),NETWORKDAYS(AH$3,AH$3,0)), INDIRECT("Mérföldkövek[@[Humánerő]]"),0),"")</f>
        <v/>
      </c>
      <c r="AI152" s="69" t="str" cm="1">
        <f t="array" aca="1" ref="AI152" ca="1">IFERROR(IF(AND(INDIRECT("Mérföldkövek[@Kezdés]")&lt;=AI$3,AI$3&lt;=INDIRECT("Mérföldkövek[@Befejezés]"),NETWORKDAYS(AI$3,AI$3,0)), INDIRECT("Mérföldkövek[@[Humánerő]]"),0),"")</f>
        <v/>
      </c>
      <c r="AJ152" s="69" t="str" cm="1">
        <f t="array" aca="1" ref="AJ152" ca="1">IFERROR(IF(AND(INDIRECT("Mérföldkövek[@Kezdés]")&lt;=AJ$3,AJ$3&lt;=INDIRECT("Mérföldkövek[@Befejezés]"),NETWORKDAYS(AJ$3,AJ$3,0)), INDIRECT("Mérföldkövek[@[Humánerő]]"),0),"")</f>
        <v/>
      </c>
      <c r="AK152" s="69" t="str" cm="1">
        <f t="array" aca="1" ref="AK152" ca="1">IFERROR(IF(AND(INDIRECT("Mérföldkövek[@Kezdés]")&lt;=AK$3,AK$3&lt;=INDIRECT("Mérföldkövek[@Befejezés]"),NETWORKDAYS(AK$3,AK$3,0)), INDIRECT("Mérföldkövek[@[Humánerő]]"),0),"")</f>
        <v/>
      </c>
      <c r="AL152" s="69" t="str" cm="1">
        <f t="array" aca="1" ref="AL152" ca="1">IFERROR(IF(AND(INDIRECT("Mérföldkövek[@Kezdés]")&lt;=AL$3,AL$3&lt;=INDIRECT("Mérföldkövek[@Befejezés]"),NETWORKDAYS(AL$3,AL$3,0)), INDIRECT("Mérföldkövek[@[Humánerő]]"),0),"")</f>
        <v/>
      </c>
      <c r="AM152" s="69" t="str" cm="1">
        <f t="array" aca="1" ref="AM152" ca="1">IFERROR(IF(AND(INDIRECT("Mérföldkövek[@Kezdés]")&lt;=AM$3,AM$3&lt;=INDIRECT("Mérföldkövek[@Befejezés]"),NETWORKDAYS(AM$3,AM$3,0)), INDIRECT("Mérföldkövek[@[Humánerő]]"),0),"")</f>
        <v/>
      </c>
      <c r="AN152" s="69" t="str" cm="1">
        <f t="array" aca="1" ref="AN152" ca="1">IFERROR(IF(AND(INDIRECT("Mérföldkövek[@Kezdés]")&lt;=AN$3,AN$3&lt;=INDIRECT("Mérföldkövek[@Befejezés]"),NETWORKDAYS(AN$3,AN$3,0)), INDIRECT("Mérföldkövek[@[Humánerő]]"),0),"")</f>
        <v/>
      </c>
      <c r="AO152" s="69" t="str" cm="1">
        <f t="array" aca="1" ref="AO152" ca="1">IFERROR(IF(AND(INDIRECT("Mérföldkövek[@Kezdés]")&lt;=AO$3,AO$3&lt;=INDIRECT("Mérföldkövek[@Befejezés]"),NETWORKDAYS(AO$3,AO$3,0)), INDIRECT("Mérföldkövek[@[Humánerő]]"),0),"")</f>
        <v/>
      </c>
      <c r="AP152" s="69" t="str" cm="1">
        <f t="array" aca="1" ref="AP152" ca="1">IFERROR(IF(AND(INDIRECT("Mérföldkövek[@Kezdés]")&lt;=AP$3,AP$3&lt;=INDIRECT("Mérföldkövek[@Befejezés]"),NETWORKDAYS(AP$3,AP$3,0)), INDIRECT("Mérföldkövek[@[Humánerő]]"),0),"")</f>
        <v/>
      </c>
      <c r="AQ152" s="69" t="str" cm="1">
        <f t="array" aca="1" ref="AQ152" ca="1">IFERROR(IF(AND(INDIRECT("Mérföldkövek[@Kezdés]")&lt;=AQ$3,AQ$3&lt;=INDIRECT("Mérföldkövek[@Befejezés]"),NETWORKDAYS(AQ$3,AQ$3,0)), INDIRECT("Mérföldkövek[@[Humánerő]]"),0),"")</f>
        <v/>
      </c>
      <c r="AR152" s="69" t="str" cm="1">
        <f t="array" aca="1" ref="AR152" ca="1">IFERROR(IF(AND(INDIRECT("Mérföldkövek[@Kezdés]")&lt;=AR$3,AR$3&lt;=INDIRECT("Mérföldkövek[@Befejezés]"),NETWORKDAYS(AR$3,AR$3,0)), INDIRECT("Mérföldkövek[@[Humánerő]]"),0),"")</f>
        <v/>
      </c>
      <c r="AS152" s="69" t="str" cm="1">
        <f t="array" aca="1" ref="AS152" ca="1">IFERROR(IF(AND(INDIRECT("Mérföldkövek[@Kezdés]")&lt;=AS$3,AS$3&lt;=INDIRECT("Mérföldkövek[@Befejezés]"),NETWORKDAYS(AS$3,AS$3,0)), INDIRECT("Mérföldkövek[@[Humánerő]]"),0),"")</f>
        <v/>
      </c>
      <c r="AT152" s="69" t="str" cm="1">
        <f t="array" aca="1" ref="AT152" ca="1">IFERROR(IF(AND(INDIRECT("Mérföldkövek[@Kezdés]")&lt;=AT$3,AT$3&lt;=INDIRECT("Mérföldkövek[@Befejezés]"),NETWORKDAYS(AT$3,AT$3,0)), INDIRECT("Mérföldkövek[@[Humánerő]]"),0),"")</f>
        <v/>
      </c>
      <c r="AU152" s="69" t="str" cm="1">
        <f t="array" aca="1" ref="AU152" ca="1">IFERROR(IF(AND(INDIRECT("Mérföldkövek[@Kezdés]")&lt;=AU$3,AU$3&lt;=INDIRECT("Mérföldkövek[@Befejezés]"),NETWORKDAYS(AU$3,AU$3,0)), INDIRECT("Mérföldkövek[@[Humánerő]]"),0),"")</f>
        <v/>
      </c>
      <c r="AV152" s="69" t="str" cm="1">
        <f t="array" aca="1" ref="AV152" ca="1">IFERROR(IF(AND(INDIRECT("Mérföldkövek[@Kezdés]")&lt;=AV$3,AV$3&lt;=INDIRECT("Mérföldkövek[@Befejezés]"),NETWORKDAYS(AV$3,AV$3,0)), INDIRECT("Mérföldkövek[@[Humánerő]]"),0),"")</f>
        <v/>
      </c>
      <c r="AW152" s="69" t="str" cm="1">
        <f t="array" aca="1" ref="AW152" ca="1">IFERROR(IF(AND(INDIRECT("Mérföldkövek[@Kezdés]")&lt;=AW$3,AW$3&lt;=INDIRECT("Mérföldkövek[@Befejezés]"),NETWORKDAYS(AW$3,AW$3,0)), INDIRECT("Mérföldkövek[@[Humánerő]]"),0),"")</f>
        <v/>
      </c>
      <c r="AX152" s="69" t="str" cm="1">
        <f t="array" aca="1" ref="AX152" ca="1">IFERROR(IF(AND(INDIRECT("Mérföldkövek[@Kezdés]")&lt;=AX$3,AX$3&lt;=INDIRECT("Mérföldkövek[@Befejezés]"),NETWORKDAYS(AX$3,AX$3,0)), INDIRECT("Mérföldkövek[@[Humánerő]]"),0),"")</f>
        <v/>
      </c>
      <c r="AY152" s="69" t="str" cm="1">
        <f t="array" aca="1" ref="AY152" ca="1">IFERROR(IF(AND(INDIRECT("Mérföldkövek[@Kezdés]")&lt;=AY$3,AY$3&lt;=INDIRECT("Mérföldkövek[@Befejezés]"),NETWORKDAYS(AY$3,AY$3,0)), INDIRECT("Mérföldkövek[@[Humánerő]]"),0),"")</f>
        <v/>
      </c>
      <c r="AZ152" s="69" t="str" cm="1">
        <f t="array" aca="1" ref="AZ152" ca="1">IFERROR(IF(AND(INDIRECT("Mérföldkövek[@Kezdés]")&lt;=AZ$3,AZ$3&lt;=INDIRECT("Mérföldkövek[@Befejezés]"),NETWORKDAYS(AZ$3,AZ$3,0)), INDIRECT("Mérföldkövek[@[Humánerő]]"),0),"")</f>
        <v/>
      </c>
      <c r="BA152" s="69" t="str" cm="1">
        <f t="array" aca="1" ref="BA152" ca="1">IFERROR(IF(AND(INDIRECT("Mérföldkövek[@Kezdés]")&lt;=BA$3,BA$3&lt;=INDIRECT("Mérföldkövek[@Befejezés]"),NETWORKDAYS(BA$3,BA$3,0)), INDIRECT("Mérföldkövek[@[Humánerő]]"),0),"")</f>
        <v/>
      </c>
    </row>
    <row r="153" spans="12:53" x14ac:dyDescent="0.3">
      <c r="L153" s="69" t="str" cm="1">
        <f t="array" aca="1" ref="L153" ca="1">IFERROR(IF(AND(INDIRECT("Mérföldkövek[@Kezdés]")&lt;=L$3,L$3&lt;=INDIRECT("Mérföldkövek[@Befejezés]"),NETWORKDAYS(L$3,L$3,0)), INDIRECT("Mérföldkövek[@[Humánerő]]"),0),"")</f>
        <v/>
      </c>
      <c r="M153" s="69" t="str" cm="1">
        <f t="array" aca="1" ref="M153" ca="1">IFERROR(IF(AND(INDIRECT("Mérföldkövek[@Kezdés]")&lt;=M$3,M$3&lt;=INDIRECT("Mérföldkövek[@Befejezés]"),NETWORKDAYS(M$3,M$3,0)), INDIRECT("Mérföldkövek[@[Humánerő]]"),0),"")</f>
        <v/>
      </c>
      <c r="N153" s="69" t="str" cm="1">
        <f t="array" aca="1" ref="N153" ca="1">IFERROR(IF(AND(INDIRECT("Mérföldkövek[@Kezdés]")&lt;=N$3,N$3&lt;=INDIRECT("Mérföldkövek[@Befejezés]"),NETWORKDAYS(N$3,N$3,0)), INDIRECT("Mérföldkövek[@[Humánerő]]"),0),"")</f>
        <v/>
      </c>
      <c r="O153" s="69" t="str" cm="1">
        <f t="array" aca="1" ref="O153" ca="1">IFERROR(IF(AND(INDIRECT("Mérföldkövek[@Kezdés]")&lt;=O$3,O$3&lt;=INDIRECT("Mérföldkövek[@Befejezés]"),NETWORKDAYS(O$3,O$3,0)), INDIRECT("Mérföldkövek[@[Humánerő]]"),0),"")</f>
        <v/>
      </c>
      <c r="P153" s="69" t="str" cm="1">
        <f t="array" aca="1" ref="P153" ca="1">IFERROR(IF(AND(INDIRECT("Mérföldkövek[@Kezdés]")&lt;=P$3,P$3&lt;=INDIRECT("Mérföldkövek[@Befejezés]"),NETWORKDAYS(P$3,P$3,0)), INDIRECT("Mérföldkövek[@[Humánerő]]"),0),"")</f>
        <v/>
      </c>
      <c r="Q153" s="69" t="str" cm="1">
        <f t="array" aca="1" ref="Q153" ca="1">IFERROR(IF(AND(INDIRECT("Mérföldkövek[@Kezdés]")&lt;=Q$3,Q$3&lt;=INDIRECT("Mérföldkövek[@Befejezés]"),NETWORKDAYS(Q$3,Q$3,0)), INDIRECT("Mérföldkövek[@[Humánerő]]"),0),"")</f>
        <v/>
      </c>
      <c r="R153" s="69" t="str" cm="1">
        <f t="array" aca="1" ref="R153" ca="1">IFERROR(IF(AND(INDIRECT("Mérföldkövek[@Kezdés]")&lt;=R$3,R$3&lt;=INDIRECT("Mérföldkövek[@Befejezés]"),NETWORKDAYS(R$3,R$3,0)), INDIRECT("Mérföldkövek[@[Humánerő]]"),0),"")</f>
        <v/>
      </c>
      <c r="S153" s="69" t="str" cm="1">
        <f t="array" aca="1" ref="S153" ca="1">IFERROR(IF(AND(INDIRECT("Mérföldkövek[@Kezdés]")&lt;=S$3,S$3&lt;=INDIRECT("Mérföldkövek[@Befejezés]"),NETWORKDAYS(S$3,S$3,0)), INDIRECT("Mérföldkövek[@[Humánerő]]"),0),"")</f>
        <v/>
      </c>
      <c r="T153" s="69" t="str" cm="1">
        <f t="array" aca="1" ref="T153" ca="1">IFERROR(IF(AND(INDIRECT("Mérföldkövek[@Kezdés]")&lt;=T$3,T$3&lt;=INDIRECT("Mérföldkövek[@Befejezés]"),NETWORKDAYS(T$3,T$3,0)), INDIRECT("Mérföldkövek[@[Humánerő]]"),0),"")</f>
        <v/>
      </c>
      <c r="U153" s="69" t="str" cm="1">
        <f t="array" aca="1" ref="U153" ca="1">IFERROR(IF(AND(INDIRECT("Mérföldkövek[@Kezdés]")&lt;=U$3,U$3&lt;=INDIRECT("Mérföldkövek[@Befejezés]"),NETWORKDAYS(U$3,U$3,0)), INDIRECT("Mérföldkövek[@[Humánerő]]"),0),"")</f>
        <v/>
      </c>
      <c r="V153" s="69" t="str" cm="1">
        <f t="array" aca="1" ref="V153" ca="1">IFERROR(IF(AND(INDIRECT("Mérföldkövek[@Kezdés]")&lt;=V$3,V$3&lt;=INDIRECT("Mérföldkövek[@Befejezés]"),NETWORKDAYS(V$3,V$3,0)), INDIRECT("Mérföldkövek[@[Humánerő]]"),0),"")</f>
        <v/>
      </c>
      <c r="W153" s="69" t="str" cm="1">
        <f t="array" aca="1" ref="W153" ca="1">IFERROR(IF(AND(INDIRECT("Mérföldkövek[@Kezdés]")&lt;=W$3,W$3&lt;=INDIRECT("Mérföldkövek[@Befejezés]"),NETWORKDAYS(W$3,W$3,0)), INDIRECT("Mérföldkövek[@[Humánerő]]"),0),"")</f>
        <v/>
      </c>
      <c r="X153" s="69" t="str" cm="1">
        <f t="array" aca="1" ref="X153" ca="1">IFERROR(IF(AND(INDIRECT("Mérföldkövek[@Kezdés]")&lt;=X$3,X$3&lt;=INDIRECT("Mérföldkövek[@Befejezés]"),NETWORKDAYS(X$3,X$3,0)), INDIRECT("Mérföldkövek[@[Humánerő]]"),0),"")</f>
        <v/>
      </c>
      <c r="Y153" s="69" t="str" cm="1">
        <f t="array" aca="1" ref="Y153" ca="1">IFERROR(IF(AND(INDIRECT("Mérföldkövek[@Kezdés]")&lt;=Y$3,Y$3&lt;=INDIRECT("Mérföldkövek[@Befejezés]"),NETWORKDAYS(Y$3,Y$3,0)), INDIRECT("Mérföldkövek[@[Humánerő]]"),0),"")</f>
        <v/>
      </c>
      <c r="Z153" s="69" t="str" cm="1">
        <f t="array" aca="1" ref="Z153" ca="1">IFERROR(IF(AND(INDIRECT("Mérföldkövek[@Kezdés]")&lt;=Z$3,Z$3&lt;=INDIRECT("Mérföldkövek[@Befejezés]"),NETWORKDAYS(Z$3,Z$3,0)), INDIRECT("Mérföldkövek[@[Humánerő]]"),0),"")</f>
        <v/>
      </c>
      <c r="AA153" s="69" t="str" cm="1">
        <f t="array" aca="1" ref="AA153" ca="1">IFERROR(IF(AND(INDIRECT("Mérföldkövek[@Kezdés]")&lt;=AA$3,AA$3&lt;=INDIRECT("Mérföldkövek[@Befejezés]"),NETWORKDAYS(AA$3,AA$3,0)), INDIRECT("Mérföldkövek[@[Humánerő]]"),0),"")</f>
        <v/>
      </c>
      <c r="AB153" s="69" t="str" cm="1">
        <f t="array" aca="1" ref="AB153" ca="1">IFERROR(IF(AND(INDIRECT("Mérföldkövek[@Kezdés]")&lt;=AB$3,AB$3&lt;=INDIRECT("Mérföldkövek[@Befejezés]"),NETWORKDAYS(AB$3,AB$3,0)), INDIRECT("Mérföldkövek[@[Humánerő]]"),0),"")</f>
        <v/>
      </c>
      <c r="AC153" s="69" t="str" cm="1">
        <f t="array" aca="1" ref="AC153" ca="1">IFERROR(IF(AND(INDIRECT("Mérföldkövek[@Kezdés]")&lt;=AC$3,AC$3&lt;=INDIRECT("Mérföldkövek[@Befejezés]"),NETWORKDAYS(AC$3,AC$3,0)), INDIRECT("Mérföldkövek[@[Humánerő]]"),0),"")</f>
        <v/>
      </c>
      <c r="AD153" s="69" t="str" cm="1">
        <f t="array" aca="1" ref="AD153" ca="1">IFERROR(IF(AND(INDIRECT("Mérföldkövek[@Kezdés]")&lt;=AD$3,AD$3&lt;=INDIRECT("Mérföldkövek[@Befejezés]"),NETWORKDAYS(AD$3,AD$3,0)), INDIRECT("Mérföldkövek[@[Humánerő]]"),0),"")</f>
        <v/>
      </c>
      <c r="AE153" s="69" t="str" cm="1">
        <f t="array" aca="1" ref="AE153" ca="1">IFERROR(IF(AND(INDIRECT("Mérföldkövek[@Kezdés]")&lt;=AE$3,AE$3&lt;=INDIRECT("Mérföldkövek[@Befejezés]"),NETWORKDAYS(AE$3,AE$3,0)), INDIRECT("Mérföldkövek[@[Humánerő]]"),0),"")</f>
        <v/>
      </c>
      <c r="AF153" s="69" t="str" cm="1">
        <f t="array" aca="1" ref="AF153" ca="1">IFERROR(IF(AND(INDIRECT("Mérföldkövek[@Kezdés]")&lt;=AF$3,AF$3&lt;=INDIRECT("Mérföldkövek[@Befejezés]"),NETWORKDAYS(AF$3,AF$3,0)), INDIRECT("Mérföldkövek[@[Humánerő]]"),0),"")</f>
        <v/>
      </c>
      <c r="AG153" s="69" t="str" cm="1">
        <f t="array" aca="1" ref="AG153" ca="1">IFERROR(IF(AND(INDIRECT("Mérföldkövek[@Kezdés]")&lt;=AG$3,AG$3&lt;=INDIRECT("Mérföldkövek[@Befejezés]"),NETWORKDAYS(AG$3,AG$3,0)), INDIRECT("Mérföldkövek[@[Humánerő]]"),0),"")</f>
        <v/>
      </c>
      <c r="AH153" s="69" t="str" cm="1">
        <f t="array" aca="1" ref="AH153" ca="1">IFERROR(IF(AND(INDIRECT("Mérföldkövek[@Kezdés]")&lt;=AH$3,AH$3&lt;=INDIRECT("Mérföldkövek[@Befejezés]"),NETWORKDAYS(AH$3,AH$3,0)), INDIRECT("Mérföldkövek[@[Humánerő]]"),0),"")</f>
        <v/>
      </c>
      <c r="AI153" s="69" t="str" cm="1">
        <f t="array" aca="1" ref="AI153" ca="1">IFERROR(IF(AND(INDIRECT("Mérföldkövek[@Kezdés]")&lt;=AI$3,AI$3&lt;=INDIRECT("Mérföldkövek[@Befejezés]"),NETWORKDAYS(AI$3,AI$3,0)), INDIRECT("Mérföldkövek[@[Humánerő]]"),0),"")</f>
        <v/>
      </c>
      <c r="AJ153" s="69" t="str" cm="1">
        <f t="array" aca="1" ref="AJ153" ca="1">IFERROR(IF(AND(INDIRECT("Mérföldkövek[@Kezdés]")&lt;=AJ$3,AJ$3&lt;=INDIRECT("Mérföldkövek[@Befejezés]"),NETWORKDAYS(AJ$3,AJ$3,0)), INDIRECT("Mérföldkövek[@[Humánerő]]"),0),"")</f>
        <v/>
      </c>
      <c r="AK153" s="69" t="str" cm="1">
        <f t="array" aca="1" ref="AK153" ca="1">IFERROR(IF(AND(INDIRECT("Mérföldkövek[@Kezdés]")&lt;=AK$3,AK$3&lt;=INDIRECT("Mérföldkövek[@Befejezés]"),NETWORKDAYS(AK$3,AK$3,0)), INDIRECT("Mérföldkövek[@[Humánerő]]"),0),"")</f>
        <v/>
      </c>
      <c r="AL153" s="69" t="str" cm="1">
        <f t="array" aca="1" ref="AL153" ca="1">IFERROR(IF(AND(INDIRECT("Mérföldkövek[@Kezdés]")&lt;=AL$3,AL$3&lt;=INDIRECT("Mérföldkövek[@Befejezés]"),NETWORKDAYS(AL$3,AL$3,0)), INDIRECT("Mérföldkövek[@[Humánerő]]"),0),"")</f>
        <v/>
      </c>
      <c r="AM153" s="69" t="str" cm="1">
        <f t="array" aca="1" ref="AM153" ca="1">IFERROR(IF(AND(INDIRECT("Mérföldkövek[@Kezdés]")&lt;=AM$3,AM$3&lt;=INDIRECT("Mérföldkövek[@Befejezés]"),NETWORKDAYS(AM$3,AM$3,0)), INDIRECT("Mérföldkövek[@[Humánerő]]"),0),"")</f>
        <v/>
      </c>
      <c r="AN153" s="69" t="str" cm="1">
        <f t="array" aca="1" ref="AN153" ca="1">IFERROR(IF(AND(INDIRECT("Mérföldkövek[@Kezdés]")&lt;=AN$3,AN$3&lt;=INDIRECT("Mérföldkövek[@Befejezés]"),NETWORKDAYS(AN$3,AN$3,0)), INDIRECT("Mérföldkövek[@[Humánerő]]"),0),"")</f>
        <v/>
      </c>
      <c r="AO153" s="69" t="str" cm="1">
        <f t="array" aca="1" ref="AO153" ca="1">IFERROR(IF(AND(INDIRECT("Mérföldkövek[@Kezdés]")&lt;=AO$3,AO$3&lt;=INDIRECT("Mérföldkövek[@Befejezés]"),NETWORKDAYS(AO$3,AO$3,0)), INDIRECT("Mérföldkövek[@[Humánerő]]"),0),"")</f>
        <v/>
      </c>
      <c r="AP153" s="69" t="str" cm="1">
        <f t="array" aca="1" ref="AP153" ca="1">IFERROR(IF(AND(INDIRECT("Mérföldkövek[@Kezdés]")&lt;=AP$3,AP$3&lt;=INDIRECT("Mérföldkövek[@Befejezés]"),NETWORKDAYS(AP$3,AP$3,0)), INDIRECT("Mérföldkövek[@[Humánerő]]"),0),"")</f>
        <v/>
      </c>
      <c r="AQ153" s="69" t="str" cm="1">
        <f t="array" aca="1" ref="AQ153" ca="1">IFERROR(IF(AND(INDIRECT("Mérföldkövek[@Kezdés]")&lt;=AQ$3,AQ$3&lt;=INDIRECT("Mérföldkövek[@Befejezés]"),NETWORKDAYS(AQ$3,AQ$3,0)), INDIRECT("Mérföldkövek[@[Humánerő]]"),0),"")</f>
        <v/>
      </c>
      <c r="AR153" s="69" t="str" cm="1">
        <f t="array" aca="1" ref="AR153" ca="1">IFERROR(IF(AND(INDIRECT("Mérföldkövek[@Kezdés]")&lt;=AR$3,AR$3&lt;=INDIRECT("Mérföldkövek[@Befejezés]"),NETWORKDAYS(AR$3,AR$3,0)), INDIRECT("Mérföldkövek[@[Humánerő]]"),0),"")</f>
        <v/>
      </c>
      <c r="AS153" s="69" t="str" cm="1">
        <f t="array" aca="1" ref="AS153" ca="1">IFERROR(IF(AND(INDIRECT("Mérföldkövek[@Kezdés]")&lt;=AS$3,AS$3&lt;=INDIRECT("Mérföldkövek[@Befejezés]"),NETWORKDAYS(AS$3,AS$3,0)), INDIRECT("Mérföldkövek[@[Humánerő]]"),0),"")</f>
        <v/>
      </c>
      <c r="AT153" s="69" t="str" cm="1">
        <f t="array" aca="1" ref="AT153" ca="1">IFERROR(IF(AND(INDIRECT("Mérföldkövek[@Kezdés]")&lt;=AT$3,AT$3&lt;=INDIRECT("Mérföldkövek[@Befejezés]"),NETWORKDAYS(AT$3,AT$3,0)), INDIRECT("Mérföldkövek[@[Humánerő]]"),0),"")</f>
        <v/>
      </c>
      <c r="AU153" s="69" t="str" cm="1">
        <f t="array" aca="1" ref="AU153" ca="1">IFERROR(IF(AND(INDIRECT("Mérföldkövek[@Kezdés]")&lt;=AU$3,AU$3&lt;=INDIRECT("Mérföldkövek[@Befejezés]"),NETWORKDAYS(AU$3,AU$3,0)), INDIRECT("Mérföldkövek[@[Humánerő]]"),0),"")</f>
        <v/>
      </c>
      <c r="AV153" s="69" t="str" cm="1">
        <f t="array" aca="1" ref="AV153" ca="1">IFERROR(IF(AND(INDIRECT("Mérföldkövek[@Kezdés]")&lt;=AV$3,AV$3&lt;=INDIRECT("Mérföldkövek[@Befejezés]"),NETWORKDAYS(AV$3,AV$3,0)), INDIRECT("Mérföldkövek[@[Humánerő]]"),0),"")</f>
        <v/>
      </c>
      <c r="AW153" s="69" t="str" cm="1">
        <f t="array" aca="1" ref="AW153" ca="1">IFERROR(IF(AND(INDIRECT("Mérföldkövek[@Kezdés]")&lt;=AW$3,AW$3&lt;=INDIRECT("Mérföldkövek[@Befejezés]"),NETWORKDAYS(AW$3,AW$3,0)), INDIRECT("Mérföldkövek[@[Humánerő]]"),0),"")</f>
        <v/>
      </c>
      <c r="AX153" s="69" t="str" cm="1">
        <f t="array" aca="1" ref="AX153" ca="1">IFERROR(IF(AND(INDIRECT("Mérföldkövek[@Kezdés]")&lt;=AX$3,AX$3&lt;=INDIRECT("Mérföldkövek[@Befejezés]"),NETWORKDAYS(AX$3,AX$3,0)), INDIRECT("Mérföldkövek[@[Humánerő]]"),0),"")</f>
        <v/>
      </c>
      <c r="AY153" s="69" t="str" cm="1">
        <f t="array" aca="1" ref="AY153" ca="1">IFERROR(IF(AND(INDIRECT("Mérföldkövek[@Kezdés]")&lt;=AY$3,AY$3&lt;=INDIRECT("Mérföldkövek[@Befejezés]"),NETWORKDAYS(AY$3,AY$3,0)), INDIRECT("Mérföldkövek[@[Humánerő]]"),0),"")</f>
        <v/>
      </c>
      <c r="AZ153" s="69" t="str" cm="1">
        <f t="array" aca="1" ref="AZ153" ca="1">IFERROR(IF(AND(INDIRECT("Mérföldkövek[@Kezdés]")&lt;=AZ$3,AZ$3&lt;=INDIRECT("Mérföldkövek[@Befejezés]"),NETWORKDAYS(AZ$3,AZ$3,0)), INDIRECT("Mérföldkövek[@[Humánerő]]"),0),"")</f>
        <v/>
      </c>
      <c r="BA153" s="69" t="str" cm="1">
        <f t="array" aca="1" ref="BA153" ca="1">IFERROR(IF(AND(INDIRECT("Mérföldkövek[@Kezdés]")&lt;=BA$3,BA$3&lt;=INDIRECT("Mérföldkövek[@Befejezés]"),NETWORKDAYS(BA$3,BA$3,0)), INDIRECT("Mérföldkövek[@[Humánerő]]"),0),"")</f>
        <v/>
      </c>
    </row>
    <row r="154" spans="12:53" x14ac:dyDescent="0.3">
      <c r="L154" s="69" t="str" cm="1">
        <f t="array" aca="1" ref="L154" ca="1">IFERROR(IF(AND(INDIRECT("Mérföldkövek[@Kezdés]")&lt;=L$3,L$3&lt;=INDIRECT("Mérföldkövek[@Befejezés]"),NETWORKDAYS(L$3,L$3,0)), INDIRECT("Mérföldkövek[@[Humánerő]]"),0),"")</f>
        <v/>
      </c>
      <c r="M154" s="69" t="str" cm="1">
        <f t="array" aca="1" ref="M154" ca="1">IFERROR(IF(AND(INDIRECT("Mérföldkövek[@Kezdés]")&lt;=M$3,M$3&lt;=INDIRECT("Mérföldkövek[@Befejezés]"),NETWORKDAYS(M$3,M$3,0)), INDIRECT("Mérföldkövek[@[Humánerő]]"),0),"")</f>
        <v/>
      </c>
      <c r="N154" s="69" t="str" cm="1">
        <f t="array" aca="1" ref="N154" ca="1">IFERROR(IF(AND(INDIRECT("Mérföldkövek[@Kezdés]")&lt;=N$3,N$3&lt;=INDIRECT("Mérföldkövek[@Befejezés]"),NETWORKDAYS(N$3,N$3,0)), INDIRECT("Mérföldkövek[@[Humánerő]]"),0),"")</f>
        <v/>
      </c>
      <c r="O154" s="69" t="str" cm="1">
        <f t="array" aca="1" ref="O154" ca="1">IFERROR(IF(AND(INDIRECT("Mérföldkövek[@Kezdés]")&lt;=O$3,O$3&lt;=INDIRECT("Mérföldkövek[@Befejezés]"),NETWORKDAYS(O$3,O$3,0)), INDIRECT("Mérföldkövek[@[Humánerő]]"),0),"")</f>
        <v/>
      </c>
      <c r="P154" s="69" t="str" cm="1">
        <f t="array" aca="1" ref="P154" ca="1">IFERROR(IF(AND(INDIRECT("Mérföldkövek[@Kezdés]")&lt;=P$3,P$3&lt;=INDIRECT("Mérföldkövek[@Befejezés]"),NETWORKDAYS(P$3,P$3,0)), INDIRECT("Mérföldkövek[@[Humánerő]]"),0),"")</f>
        <v/>
      </c>
      <c r="Q154" s="69" t="str" cm="1">
        <f t="array" aca="1" ref="Q154" ca="1">IFERROR(IF(AND(INDIRECT("Mérföldkövek[@Kezdés]")&lt;=Q$3,Q$3&lt;=INDIRECT("Mérföldkövek[@Befejezés]"),NETWORKDAYS(Q$3,Q$3,0)), INDIRECT("Mérföldkövek[@[Humánerő]]"),0),"")</f>
        <v/>
      </c>
      <c r="R154" s="69" t="str" cm="1">
        <f t="array" aca="1" ref="R154" ca="1">IFERROR(IF(AND(INDIRECT("Mérföldkövek[@Kezdés]")&lt;=R$3,R$3&lt;=INDIRECT("Mérföldkövek[@Befejezés]"),NETWORKDAYS(R$3,R$3,0)), INDIRECT("Mérföldkövek[@[Humánerő]]"),0),"")</f>
        <v/>
      </c>
      <c r="S154" s="69" t="str" cm="1">
        <f t="array" aca="1" ref="S154" ca="1">IFERROR(IF(AND(INDIRECT("Mérföldkövek[@Kezdés]")&lt;=S$3,S$3&lt;=INDIRECT("Mérföldkövek[@Befejezés]"),NETWORKDAYS(S$3,S$3,0)), INDIRECT("Mérföldkövek[@[Humánerő]]"),0),"")</f>
        <v/>
      </c>
      <c r="T154" s="69" t="str" cm="1">
        <f t="array" aca="1" ref="T154" ca="1">IFERROR(IF(AND(INDIRECT("Mérföldkövek[@Kezdés]")&lt;=T$3,T$3&lt;=INDIRECT("Mérföldkövek[@Befejezés]"),NETWORKDAYS(T$3,T$3,0)), INDIRECT("Mérföldkövek[@[Humánerő]]"),0),"")</f>
        <v/>
      </c>
      <c r="U154" s="69" t="str" cm="1">
        <f t="array" aca="1" ref="U154" ca="1">IFERROR(IF(AND(INDIRECT("Mérföldkövek[@Kezdés]")&lt;=U$3,U$3&lt;=INDIRECT("Mérföldkövek[@Befejezés]"),NETWORKDAYS(U$3,U$3,0)), INDIRECT("Mérföldkövek[@[Humánerő]]"),0),"")</f>
        <v/>
      </c>
      <c r="V154" s="69" t="str" cm="1">
        <f t="array" aca="1" ref="V154" ca="1">IFERROR(IF(AND(INDIRECT("Mérföldkövek[@Kezdés]")&lt;=V$3,V$3&lt;=INDIRECT("Mérföldkövek[@Befejezés]"),NETWORKDAYS(V$3,V$3,0)), INDIRECT("Mérföldkövek[@[Humánerő]]"),0),"")</f>
        <v/>
      </c>
      <c r="W154" s="69" t="str" cm="1">
        <f t="array" aca="1" ref="W154" ca="1">IFERROR(IF(AND(INDIRECT("Mérföldkövek[@Kezdés]")&lt;=W$3,W$3&lt;=INDIRECT("Mérföldkövek[@Befejezés]"),NETWORKDAYS(W$3,W$3,0)), INDIRECT("Mérföldkövek[@[Humánerő]]"),0),"")</f>
        <v/>
      </c>
      <c r="X154" s="69" t="str" cm="1">
        <f t="array" aca="1" ref="X154" ca="1">IFERROR(IF(AND(INDIRECT("Mérföldkövek[@Kezdés]")&lt;=X$3,X$3&lt;=INDIRECT("Mérföldkövek[@Befejezés]"),NETWORKDAYS(X$3,X$3,0)), INDIRECT("Mérföldkövek[@[Humánerő]]"),0),"")</f>
        <v/>
      </c>
      <c r="Y154" s="69" t="str" cm="1">
        <f t="array" aca="1" ref="Y154" ca="1">IFERROR(IF(AND(INDIRECT("Mérföldkövek[@Kezdés]")&lt;=Y$3,Y$3&lt;=INDIRECT("Mérföldkövek[@Befejezés]"),NETWORKDAYS(Y$3,Y$3,0)), INDIRECT("Mérföldkövek[@[Humánerő]]"),0),"")</f>
        <v/>
      </c>
      <c r="Z154" s="69" t="str" cm="1">
        <f t="array" aca="1" ref="Z154" ca="1">IFERROR(IF(AND(INDIRECT("Mérföldkövek[@Kezdés]")&lt;=Z$3,Z$3&lt;=INDIRECT("Mérföldkövek[@Befejezés]"),NETWORKDAYS(Z$3,Z$3,0)), INDIRECT("Mérföldkövek[@[Humánerő]]"),0),"")</f>
        <v/>
      </c>
      <c r="AA154" s="69" t="str" cm="1">
        <f t="array" aca="1" ref="AA154" ca="1">IFERROR(IF(AND(INDIRECT("Mérföldkövek[@Kezdés]")&lt;=AA$3,AA$3&lt;=INDIRECT("Mérföldkövek[@Befejezés]"),NETWORKDAYS(AA$3,AA$3,0)), INDIRECT("Mérföldkövek[@[Humánerő]]"),0),"")</f>
        <v/>
      </c>
      <c r="AB154" s="69" t="str" cm="1">
        <f t="array" aca="1" ref="AB154" ca="1">IFERROR(IF(AND(INDIRECT("Mérföldkövek[@Kezdés]")&lt;=AB$3,AB$3&lt;=INDIRECT("Mérföldkövek[@Befejezés]"),NETWORKDAYS(AB$3,AB$3,0)), INDIRECT("Mérföldkövek[@[Humánerő]]"),0),"")</f>
        <v/>
      </c>
      <c r="AC154" s="69" t="str" cm="1">
        <f t="array" aca="1" ref="AC154" ca="1">IFERROR(IF(AND(INDIRECT("Mérföldkövek[@Kezdés]")&lt;=AC$3,AC$3&lt;=INDIRECT("Mérföldkövek[@Befejezés]"),NETWORKDAYS(AC$3,AC$3,0)), INDIRECT("Mérföldkövek[@[Humánerő]]"),0),"")</f>
        <v/>
      </c>
      <c r="AD154" s="69" t="str" cm="1">
        <f t="array" aca="1" ref="AD154" ca="1">IFERROR(IF(AND(INDIRECT("Mérföldkövek[@Kezdés]")&lt;=AD$3,AD$3&lt;=INDIRECT("Mérföldkövek[@Befejezés]"),NETWORKDAYS(AD$3,AD$3,0)), INDIRECT("Mérföldkövek[@[Humánerő]]"),0),"")</f>
        <v/>
      </c>
      <c r="AE154" s="69" t="str" cm="1">
        <f t="array" aca="1" ref="AE154" ca="1">IFERROR(IF(AND(INDIRECT("Mérföldkövek[@Kezdés]")&lt;=AE$3,AE$3&lt;=INDIRECT("Mérföldkövek[@Befejezés]"),NETWORKDAYS(AE$3,AE$3,0)), INDIRECT("Mérföldkövek[@[Humánerő]]"),0),"")</f>
        <v/>
      </c>
      <c r="AF154" s="69" t="str" cm="1">
        <f t="array" aca="1" ref="AF154" ca="1">IFERROR(IF(AND(INDIRECT("Mérföldkövek[@Kezdés]")&lt;=AF$3,AF$3&lt;=INDIRECT("Mérföldkövek[@Befejezés]"),NETWORKDAYS(AF$3,AF$3,0)), INDIRECT("Mérföldkövek[@[Humánerő]]"),0),"")</f>
        <v/>
      </c>
      <c r="AG154" s="69" t="str" cm="1">
        <f t="array" aca="1" ref="AG154" ca="1">IFERROR(IF(AND(INDIRECT("Mérföldkövek[@Kezdés]")&lt;=AG$3,AG$3&lt;=INDIRECT("Mérföldkövek[@Befejezés]"),NETWORKDAYS(AG$3,AG$3,0)), INDIRECT("Mérföldkövek[@[Humánerő]]"),0),"")</f>
        <v/>
      </c>
      <c r="AH154" s="69" t="str" cm="1">
        <f t="array" aca="1" ref="AH154" ca="1">IFERROR(IF(AND(INDIRECT("Mérföldkövek[@Kezdés]")&lt;=AH$3,AH$3&lt;=INDIRECT("Mérföldkövek[@Befejezés]"),NETWORKDAYS(AH$3,AH$3,0)), INDIRECT("Mérföldkövek[@[Humánerő]]"),0),"")</f>
        <v/>
      </c>
      <c r="AI154" s="69" t="str" cm="1">
        <f t="array" aca="1" ref="AI154" ca="1">IFERROR(IF(AND(INDIRECT("Mérföldkövek[@Kezdés]")&lt;=AI$3,AI$3&lt;=INDIRECT("Mérföldkövek[@Befejezés]"),NETWORKDAYS(AI$3,AI$3,0)), INDIRECT("Mérföldkövek[@[Humánerő]]"),0),"")</f>
        <v/>
      </c>
      <c r="AJ154" s="69" t="str" cm="1">
        <f t="array" aca="1" ref="AJ154" ca="1">IFERROR(IF(AND(INDIRECT("Mérföldkövek[@Kezdés]")&lt;=AJ$3,AJ$3&lt;=INDIRECT("Mérföldkövek[@Befejezés]"),NETWORKDAYS(AJ$3,AJ$3,0)), INDIRECT("Mérföldkövek[@[Humánerő]]"),0),"")</f>
        <v/>
      </c>
      <c r="AK154" s="69" t="str" cm="1">
        <f t="array" aca="1" ref="AK154" ca="1">IFERROR(IF(AND(INDIRECT("Mérföldkövek[@Kezdés]")&lt;=AK$3,AK$3&lt;=INDIRECT("Mérföldkövek[@Befejezés]"),NETWORKDAYS(AK$3,AK$3,0)), INDIRECT("Mérföldkövek[@[Humánerő]]"),0),"")</f>
        <v/>
      </c>
      <c r="AL154" s="69" t="str" cm="1">
        <f t="array" aca="1" ref="AL154" ca="1">IFERROR(IF(AND(INDIRECT("Mérföldkövek[@Kezdés]")&lt;=AL$3,AL$3&lt;=INDIRECT("Mérföldkövek[@Befejezés]"),NETWORKDAYS(AL$3,AL$3,0)), INDIRECT("Mérföldkövek[@[Humánerő]]"),0),"")</f>
        <v/>
      </c>
      <c r="AM154" s="69" t="str" cm="1">
        <f t="array" aca="1" ref="AM154" ca="1">IFERROR(IF(AND(INDIRECT("Mérföldkövek[@Kezdés]")&lt;=AM$3,AM$3&lt;=INDIRECT("Mérföldkövek[@Befejezés]"),NETWORKDAYS(AM$3,AM$3,0)), INDIRECT("Mérföldkövek[@[Humánerő]]"),0),"")</f>
        <v/>
      </c>
      <c r="AN154" s="69" t="str" cm="1">
        <f t="array" aca="1" ref="AN154" ca="1">IFERROR(IF(AND(INDIRECT("Mérföldkövek[@Kezdés]")&lt;=AN$3,AN$3&lt;=INDIRECT("Mérföldkövek[@Befejezés]"),NETWORKDAYS(AN$3,AN$3,0)), INDIRECT("Mérföldkövek[@[Humánerő]]"),0),"")</f>
        <v/>
      </c>
      <c r="AO154" s="69" t="str" cm="1">
        <f t="array" aca="1" ref="AO154" ca="1">IFERROR(IF(AND(INDIRECT("Mérföldkövek[@Kezdés]")&lt;=AO$3,AO$3&lt;=INDIRECT("Mérföldkövek[@Befejezés]"),NETWORKDAYS(AO$3,AO$3,0)), INDIRECT("Mérföldkövek[@[Humánerő]]"),0),"")</f>
        <v/>
      </c>
      <c r="AP154" s="69" t="str" cm="1">
        <f t="array" aca="1" ref="AP154" ca="1">IFERROR(IF(AND(INDIRECT("Mérföldkövek[@Kezdés]")&lt;=AP$3,AP$3&lt;=INDIRECT("Mérföldkövek[@Befejezés]"),NETWORKDAYS(AP$3,AP$3,0)), INDIRECT("Mérföldkövek[@[Humánerő]]"),0),"")</f>
        <v/>
      </c>
      <c r="AQ154" s="69" t="str" cm="1">
        <f t="array" aca="1" ref="AQ154" ca="1">IFERROR(IF(AND(INDIRECT("Mérföldkövek[@Kezdés]")&lt;=AQ$3,AQ$3&lt;=INDIRECT("Mérföldkövek[@Befejezés]"),NETWORKDAYS(AQ$3,AQ$3,0)), INDIRECT("Mérföldkövek[@[Humánerő]]"),0),"")</f>
        <v/>
      </c>
      <c r="AR154" s="69" t="str" cm="1">
        <f t="array" aca="1" ref="AR154" ca="1">IFERROR(IF(AND(INDIRECT("Mérföldkövek[@Kezdés]")&lt;=AR$3,AR$3&lt;=INDIRECT("Mérföldkövek[@Befejezés]"),NETWORKDAYS(AR$3,AR$3,0)), INDIRECT("Mérföldkövek[@[Humánerő]]"),0),"")</f>
        <v/>
      </c>
      <c r="AS154" s="69" t="str" cm="1">
        <f t="array" aca="1" ref="AS154" ca="1">IFERROR(IF(AND(INDIRECT("Mérföldkövek[@Kezdés]")&lt;=AS$3,AS$3&lt;=INDIRECT("Mérföldkövek[@Befejezés]"),NETWORKDAYS(AS$3,AS$3,0)), INDIRECT("Mérföldkövek[@[Humánerő]]"),0),"")</f>
        <v/>
      </c>
      <c r="AT154" s="69" t="str" cm="1">
        <f t="array" aca="1" ref="AT154" ca="1">IFERROR(IF(AND(INDIRECT("Mérföldkövek[@Kezdés]")&lt;=AT$3,AT$3&lt;=INDIRECT("Mérföldkövek[@Befejezés]"),NETWORKDAYS(AT$3,AT$3,0)), INDIRECT("Mérföldkövek[@[Humánerő]]"),0),"")</f>
        <v/>
      </c>
      <c r="AU154" s="69" t="str" cm="1">
        <f t="array" aca="1" ref="AU154" ca="1">IFERROR(IF(AND(INDIRECT("Mérföldkövek[@Kezdés]")&lt;=AU$3,AU$3&lt;=INDIRECT("Mérföldkövek[@Befejezés]"),NETWORKDAYS(AU$3,AU$3,0)), INDIRECT("Mérföldkövek[@[Humánerő]]"),0),"")</f>
        <v/>
      </c>
      <c r="AV154" s="69" t="str" cm="1">
        <f t="array" aca="1" ref="AV154" ca="1">IFERROR(IF(AND(INDIRECT("Mérföldkövek[@Kezdés]")&lt;=AV$3,AV$3&lt;=INDIRECT("Mérföldkövek[@Befejezés]"),NETWORKDAYS(AV$3,AV$3,0)), INDIRECT("Mérföldkövek[@[Humánerő]]"),0),"")</f>
        <v/>
      </c>
      <c r="AW154" s="69" t="str" cm="1">
        <f t="array" aca="1" ref="AW154" ca="1">IFERROR(IF(AND(INDIRECT("Mérföldkövek[@Kezdés]")&lt;=AW$3,AW$3&lt;=INDIRECT("Mérföldkövek[@Befejezés]"),NETWORKDAYS(AW$3,AW$3,0)), INDIRECT("Mérföldkövek[@[Humánerő]]"),0),"")</f>
        <v/>
      </c>
      <c r="AX154" s="69" t="str" cm="1">
        <f t="array" aca="1" ref="AX154" ca="1">IFERROR(IF(AND(INDIRECT("Mérföldkövek[@Kezdés]")&lt;=AX$3,AX$3&lt;=INDIRECT("Mérföldkövek[@Befejezés]"),NETWORKDAYS(AX$3,AX$3,0)), INDIRECT("Mérföldkövek[@[Humánerő]]"),0),"")</f>
        <v/>
      </c>
      <c r="AY154" s="69" t="str" cm="1">
        <f t="array" aca="1" ref="AY154" ca="1">IFERROR(IF(AND(INDIRECT("Mérföldkövek[@Kezdés]")&lt;=AY$3,AY$3&lt;=INDIRECT("Mérföldkövek[@Befejezés]"),NETWORKDAYS(AY$3,AY$3,0)), INDIRECT("Mérföldkövek[@[Humánerő]]"),0),"")</f>
        <v/>
      </c>
      <c r="AZ154" s="69" t="str" cm="1">
        <f t="array" aca="1" ref="AZ154" ca="1">IFERROR(IF(AND(INDIRECT("Mérföldkövek[@Kezdés]")&lt;=AZ$3,AZ$3&lt;=INDIRECT("Mérföldkövek[@Befejezés]"),NETWORKDAYS(AZ$3,AZ$3,0)), INDIRECT("Mérföldkövek[@[Humánerő]]"),0),"")</f>
        <v/>
      </c>
      <c r="BA154" s="69" t="str" cm="1">
        <f t="array" aca="1" ref="BA154" ca="1">IFERROR(IF(AND(INDIRECT("Mérföldkövek[@Kezdés]")&lt;=BA$3,BA$3&lt;=INDIRECT("Mérföldkövek[@Befejezés]"),NETWORKDAYS(BA$3,BA$3,0)), INDIRECT("Mérföldkövek[@[Humánerő]]"),0),"")</f>
        <v/>
      </c>
    </row>
    <row r="155" spans="12:53" x14ac:dyDescent="0.3">
      <c r="L155" s="69" t="str" cm="1">
        <f t="array" aca="1" ref="L155" ca="1">IFERROR(IF(AND(INDIRECT("Mérföldkövek[@Kezdés]")&lt;=L$3,L$3&lt;=INDIRECT("Mérföldkövek[@Befejezés]"),NETWORKDAYS(L$3,L$3,0)), INDIRECT("Mérföldkövek[@[Humánerő]]"),0),"")</f>
        <v/>
      </c>
      <c r="M155" s="69" t="str" cm="1">
        <f t="array" aca="1" ref="M155" ca="1">IFERROR(IF(AND(INDIRECT("Mérföldkövek[@Kezdés]")&lt;=M$3,M$3&lt;=INDIRECT("Mérföldkövek[@Befejezés]"),NETWORKDAYS(M$3,M$3,0)), INDIRECT("Mérföldkövek[@[Humánerő]]"),0),"")</f>
        <v/>
      </c>
      <c r="N155" s="69" t="str" cm="1">
        <f t="array" aca="1" ref="N155" ca="1">IFERROR(IF(AND(INDIRECT("Mérföldkövek[@Kezdés]")&lt;=N$3,N$3&lt;=INDIRECT("Mérföldkövek[@Befejezés]"),NETWORKDAYS(N$3,N$3,0)), INDIRECT("Mérföldkövek[@[Humánerő]]"),0),"")</f>
        <v/>
      </c>
      <c r="O155" s="69" t="str" cm="1">
        <f t="array" aca="1" ref="O155" ca="1">IFERROR(IF(AND(INDIRECT("Mérföldkövek[@Kezdés]")&lt;=O$3,O$3&lt;=INDIRECT("Mérföldkövek[@Befejezés]"),NETWORKDAYS(O$3,O$3,0)), INDIRECT("Mérföldkövek[@[Humánerő]]"),0),"")</f>
        <v/>
      </c>
      <c r="P155" s="69" t="str" cm="1">
        <f t="array" aca="1" ref="P155" ca="1">IFERROR(IF(AND(INDIRECT("Mérföldkövek[@Kezdés]")&lt;=P$3,P$3&lt;=INDIRECT("Mérföldkövek[@Befejezés]"),NETWORKDAYS(P$3,P$3,0)), INDIRECT("Mérföldkövek[@[Humánerő]]"),0),"")</f>
        <v/>
      </c>
      <c r="Q155" s="69" t="str" cm="1">
        <f t="array" aca="1" ref="Q155" ca="1">IFERROR(IF(AND(INDIRECT("Mérföldkövek[@Kezdés]")&lt;=Q$3,Q$3&lt;=INDIRECT("Mérföldkövek[@Befejezés]"),NETWORKDAYS(Q$3,Q$3,0)), INDIRECT("Mérföldkövek[@[Humánerő]]"),0),"")</f>
        <v/>
      </c>
      <c r="R155" s="69" t="str" cm="1">
        <f t="array" aca="1" ref="R155" ca="1">IFERROR(IF(AND(INDIRECT("Mérföldkövek[@Kezdés]")&lt;=R$3,R$3&lt;=INDIRECT("Mérföldkövek[@Befejezés]"),NETWORKDAYS(R$3,R$3,0)), INDIRECT("Mérföldkövek[@[Humánerő]]"),0),"")</f>
        <v/>
      </c>
      <c r="S155" s="69" t="str" cm="1">
        <f t="array" aca="1" ref="S155" ca="1">IFERROR(IF(AND(INDIRECT("Mérföldkövek[@Kezdés]")&lt;=S$3,S$3&lt;=INDIRECT("Mérföldkövek[@Befejezés]"),NETWORKDAYS(S$3,S$3,0)), INDIRECT("Mérföldkövek[@[Humánerő]]"),0),"")</f>
        <v/>
      </c>
      <c r="T155" s="69" t="str" cm="1">
        <f t="array" aca="1" ref="T155" ca="1">IFERROR(IF(AND(INDIRECT("Mérföldkövek[@Kezdés]")&lt;=T$3,T$3&lt;=INDIRECT("Mérföldkövek[@Befejezés]"),NETWORKDAYS(T$3,T$3,0)), INDIRECT("Mérföldkövek[@[Humánerő]]"),0),"")</f>
        <v/>
      </c>
      <c r="U155" s="69" t="str" cm="1">
        <f t="array" aca="1" ref="U155" ca="1">IFERROR(IF(AND(INDIRECT("Mérföldkövek[@Kezdés]")&lt;=U$3,U$3&lt;=INDIRECT("Mérföldkövek[@Befejezés]"),NETWORKDAYS(U$3,U$3,0)), INDIRECT("Mérföldkövek[@[Humánerő]]"),0),"")</f>
        <v/>
      </c>
      <c r="V155" s="69" t="str" cm="1">
        <f t="array" aca="1" ref="V155" ca="1">IFERROR(IF(AND(INDIRECT("Mérföldkövek[@Kezdés]")&lt;=V$3,V$3&lt;=INDIRECT("Mérföldkövek[@Befejezés]"),NETWORKDAYS(V$3,V$3,0)), INDIRECT("Mérföldkövek[@[Humánerő]]"),0),"")</f>
        <v/>
      </c>
      <c r="W155" s="69" t="str" cm="1">
        <f t="array" aca="1" ref="W155" ca="1">IFERROR(IF(AND(INDIRECT("Mérföldkövek[@Kezdés]")&lt;=W$3,W$3&lt;=INDIRECT("Mérföldkövek[@Befejezés]"),NETWORKDAYS(W$3,W$3,0)), INDIRECT("Mérföldkövek[@[Humánerő]]"),0),"")</f>
        <v/>
      </c>
      <c r="X155" s="69" t="str" cm="1">
        <f t="array" aca="1" ref="X155" ca="1">IFERROR(IF(AND(INDIRECT("Mérföldkövek[@Kezdés]")&lt;=X$3,X$3&lt;=INDIRECT("Mérföldkövek[@Befejezés]"),NETWORKDAYS(X$3,X$3,0)), INDIRECT("Mérföldkövek[@[Humánerő]]"),0),"")</f>
        <v/>
      </c>
      <c r="Y155" s="69" t="str" cm="1">
        <f t="array" aca="1" ref="Y155" ca="1">IFERROR(IF(AND(INDIRECT("Mérföldkövek[@Kezdés]")&lt;=Y$3,Y$3&lt;=INDIRECT("Mérföldkövek[@Befejezés]"),NETWORKDAYS(Y$3,Y$3,0)), INDIRECT("Mérföldkövek[@[Humánerő]]"),0),"")</f>
        <v/>
      </c>
      <c r="Z155" s="69" t="str" cm="1">
        <f t="array" aca="1" ref="Z155" ca="1">IFERROR(IF(AND(INDIRECT("Mérföldkövek[@Kezdés]")&lt;=Z$3,Z$3&lt;=INDIRECT("Mérföldkövek[@Befejezés]"),NETWORKDAYS(Z$3,Z$3,0)), INDIRECT("Mérföldkövek[@[Humánerő]]"),0),"")</f>
        <v/>
      </c>
      <c r="AA155" s="69" t="str" cm="1">
        <f t="array" aca="1" ref="AA155" ca="1">IFERROR(IF(AND(INDIRECT("Mérföldkövek[@Kezdés]")&lt;=AA$3,AA$3&lt;=INDIRECT("Mérföldkövek[@Befejezés]"),NETWORKDAYS(AA$3,AA$3,0)), INDIRECT("Mérföldkövek[@[Humánerő]]"),0),"")</f>
        <v/>
      </c>
      <c r="AB155" s="69" t="str" cm="1">
        <f t="array" aca="1" ref="AB155" ca="1">IFERROR(IF(AND(INDIRECT("Mérföldkövek[@Kezdés]")&lt;=AB$3,AB$3&lt;=INDIRECT("Mérföldkövek[@Befejezés]"),NETWORKDAYS(AB$3,AB$3,0)), INDIRECT("Mérföldkövek[@[Humánerő]]"),0),"")</f>
        <v/>
      </c>
      <c r="AC155" s="69" t="str" cm="1">
        <f t="array" aca="1" ref="AC155" ca="1">IFERROR(IF(AND(INDIRECT("Mérföldkövek[@Kezdés]")&lt;=AC$3,AC$3&lt;=INDIRECT("Mérföldkövek[@Befejezés]"),NETWORKDAYS(AC$3,AC$3,0)), INDIRECT("Mérföldkövek[@[Humánerő]]"),0),"")</f>
        <v/>
      </c>
      <c r="AD155" s="69" t="str" cm="1">
        <f t="array" aca="1" ref="AD155" ca="1">IFERROR(IF(AND(INDIRECT("Mérföldkövek[@Kezdés]")&lt;=AD$3,AD$3&lt;=INDIRECT("Mérföldkövek[@Befejezés]"),NETWORKDAYS(AD$3,AD$3,0)), INDIRECT("Mérföldkövek[@[Humánerő]]"),0),"")</f>
        <v/>
      </c>
      <c r="AE155" s="69" t="str" cm="1">
        <f t="array" aca="1" ref="AE155" ca="1">IFERROR(IF(AND(INDIRECT("Mérföldkövek[@Kezdés]")&lt;=AE$3,AE$3&lt;=INDIRECT("Mérföldkövek[@Befejezés]"),NETWORKDAYS(AE$3,AE$3,0)), INDIRECT("Mérföldkövek[@[Humánerő]]"),0),"")</f>
        <v/>
      </c>
      <c r="AF155" s="69" t="str" cm="1">
        <f t="array" aca="1" ref="AF155" ca="1">IFERROR(IF(AND(INDIRECT("Mérföldkövek[@Kezdés]")&lt;=AF$3,AF$3&lt;=INDIRECT("Mérföldkövek[@Befejezés]"),NETWORKDAYS(AF$3,AF$3,0)), INDIRECT("Mérföldkövek[@[Humánerő]]"),0),"")</f>
        <v/>
      </c>
      <c r="AG155" s="69" t="str" cm="1">
        <f t="array" aca="1" ref="AG155" ca="1">IFERROR(IF(AND(INDIRECT("Mérföldkövek[@Kezdés]")&lt;=AG$3,AG$3&lt;=INDIRECT("Mérföldkövek[@Befejezés]"),NETWORKDAYS(AG$3,AG$3,0)), INDIRECT("Mérföldkövek[@[Humánerő]]"),0),"")</f>
        <v/>
      </c>
      <c r="AH155" s="69" t="str" cm="1">
        <f t="array" aca="1" ref="AH155" ca="1">IFERROR(IF(AND(INDIRECT("Mérföldkövek[@Kezdés]")&lt;=AH$3,AH$3&lt;=INDIRECT("Mérföldkövek[@Befejezés]"),NETWORKDAYS(AH$3,AH$3,0)), INDIRECT("Mérföldkövek[@[Humánerő]]"),0),"")</f>
        <v/>
      </c>
      <c r="AI155" s="69" t="str" cm="1">
        <f t="array" aca="1" ref="AI155" ca="1">IFERROR(IF(AND(INDIRECT("Mérföldkövek[@Kezdés]")&lt;=AI$3,AI$3&lt;=INDIRECT("Mérföldkövek[@Befejezés]"),NETWORKDAYS(AI$3,AI$3,0)), INDIRECT("Mérföldkövek[@[Humánerő]]"),0),"")</f>
        <v/>
      </c>
      <c r="AJ155" s="69" t="str" cm="1">
        <f t="array" aca="1" ref="AJ155" ca="1">IFERROR(IF(AND(INDIRECT("Mérföldkövek[@Kezdés]")&lt;=AJ$3,AJ$3&lt;=INDIRECT("Mérföldkövek[@Befejezés]"),NETWORKDAYS(AJ$3,AJ$3,0)), INDIRECT("Mérföldkövek[@[Humánerő]]"),0),"")</f>
        <v/>
      </c>
      <c r="AK155" s="69" t="str" cm="1">
        <f t="array" aca="1" ref="AK155" ca="1">IFERROR(IF(AND(INDIRECT("Mérföldkövek[@Kezdés]")&lt;=AK$3,AK$3&lt;=INDIRECT("Mérföldkövek[@Befejezés]"),NETWORKDAYS(AK$3,AK$3,0)), INDIRECT("Mérföldkövek[@[Humánerő]]"),0),"")</f>
        <v/>
      </c>
      <c r="AL155" s="69" t="str" cm="1">
        <f t="array" aca="1" ref="AL155" ca="1">IFERROR(IF(AND(INDIRECT("Mérföldkövek[@Kezdés]")&lt;=AL$3,AL$3&lt;=INDIRECT("Mérföldkövek[@Befejezés]"),NETWORKDAYS(AL$3,AL$3,0)), INDIRECT("Mérföldkövek[@[Humánerő]]"),0),"")</f>
        <v/>
      </c>
      <c r="AM155" s="69" t="str" cm="1">
        <f t="array" aca="1" ref="AM155" ca="1">IFERROR(IF(AND(INDIRECT("Mérföldkövek[@Kezdés]")&lt;=AM$3,AM$3&lt;=INDIRECT("Mérföldkövek[@Befejezés]"),NETWORKDAYS(AM$3,AM$3,0)), INDIRECT("Mérföldkövek[@[Humánerő]]"),0),"")</f>
        <v/>
      </c>
      <c r="AN155" s="69" t="str" cm="1">
        <f t="array" aca="1" ref="AN155" ca="1">IFERROR(IF(AND(INDIRECT("Mérföldkövek[@Kezdés]")&lt;=AN$3,AN$3&lt;=INDIRECT("Mérföldkövek[@Befejezés]"),NETWORKDAYS(AN$3,AN$3,0)), INDIRECT("Mérföldkövek[@[Humánerő]]"),0),"")</f>
        <v/>
      </c>
      <c r="AO155" s="69" t="str" cm="1">
        <f t="array" aca="1" ref="AO155" ca="1">IFERROR(IF(AND(INDIRECT("Mérföldkövek[@Kezdés]")&lt;=AO$3,AO$3&lt;=INDIRECT("Mérföldkövek[@Befejezés]"),NETWORKDAYS(AO$3,AO$3,0)), INDIRECT("Mérföldkövek[@[Humánerő]]"),0),"")</f>
        <v/>
      </c>
      <c r="AP155" s="69" t="str" cm="1">
        <f t="array" aca="1" ref="AP155" ca="1">IFERROR(IF(AND(INDIRECT("Mérföldkövek[@Kezdés]")&lt;=AP$3,AP$3&lt;=INDIRECT("Mérföldkövek[@Befejezés]"),NETWORKDAYS(AP$3,AP$3,0)), INDIRECT("Mérföldkövek[@[Humánerő]]"),0),"")</f>
        <v/>
      </c>
      <c r="AQ155" s="69" t="str" cm="1">
        <f t="array" aca="1" ref="AQ155" ca="1">IFERROR(IF(AND(INDIRECT("Mérföldkövek[@Kezdés]")&lt;=AQ$3,AQ$3&lt;=INDIRECT("Mérföldkövek[@Befejezés]"),NETWORKDAYS(AQ$3,AQ$3,0)), INDIRECT("Mérföldkövek[@[Humánerő]]"),0),"")</f>
        <v/>
      </c>
      <c r="AR155" s="69" t="str" cm="1">
        <f t="array" aca="1" ref="AR155" ca="1">IFERROR(IF(AND(INDIRECT("Mérföldkövek[@Kezdés]")&lt;=AR$3,AR$3&lt;=INDIRECT("Mérföldkövek[@Befejezés]"),NETWORKDAYS(AR$3,AR$3,0)), INDIRECT("Mérföldkövek[@[Humánerő]]"),0),"")</f>
        <v/>
      </c>
      <c r="AS155" s="69" t="str" cm="1">
        <f t="array" aca="1" ref="AS155" ca="1">IFERROR(IF(AND(INDIRECT("Mérföldkövek[@Kezdés]")&lt;=AS$3,AS$3&lt;=INDIRECT("Mérföldkövek[@Befejezés]"),NETWORKDAYS(AS$3,AS$3,0)), INDIRECT("Mérföldkövek[@[Humánerő]]"),0),"")</f>
        <v/>
      </c>
      <c r="AT155" s="69" t="str" cm="1">
        <f t="array" aca="1" ref="AT155" ca="1">IFERROR(IF(AND(INDIRECT("Mérföldkövek[@Kezdés]")&lt;=AT$3,AT$3&lt;=INDIRECT("Mérföldkövek[@Befejezés]"),NETWORKDAYS(AT$3,AT$3,0)), INDIRECT("Mérföldkövek[@[Humánerő]]"),0),"")</f>
        <v/>
      </c>
      <c r="AU155" s="69" t="str" cm="1">
        <f t="array" aca="1" ref="AU155" ca="1">IFERROR(IF(AND(INDIRECT("Mérföldkövek[@Kezdés]")&lt;=AU$3,AU$3&lt;=INDIRECT("Mérföldkövek[@Befejezés]"),NETWORKDAYS(AU$3,AU$3,0)), INDIRECT("Mérföldkövek[@[Humánerő]]"),0),"")</f>
        <v/>
      </c>
      <c r="AV155" s="69" t="str" cm="1">
        <f t="array" aca="1" ref="AV155" ca="1">IFERROR(IF(AND(INDIRECT("Mérföldkövek[@Kezdés]")&lt;=AV$3,AV$3&lt;=INDIRECT("Mérföldkövek[@Befejezés]"),NETWORKDAYS(AV$3,AV$3,0)), INDIRECT("Mérföldkövek[@[Humánerő]]"),0),"")</f>
        <v/>
      </c>
      <c r="AW155" s="69" t="str" cm="1">
        <f t="array" aca="1" ref="AW155" ca="1">IFERROR(IF(AND(INDIRECT("Mérföldkövek[@Kezdés]")&lt;=AW$3,AW$3&lt;=INDIRECT("Mérföldkövek[@Befejezés]"),NETWORKDAYS(AW$3,AW$3,0)), INDIRECT("Mérföldkövek[@[Humánerő]]"),0),"")</f>
        <v/>
      </c>
      <c r="AX155" s="69" t="str" cm="1">
        <f t="array" aca="1" ref="AX155" ca="1">IFERROR(IF(AND(INDIRECT("Mérföldkövek[@Kezdés]")&lt;=AX$3,AX$3&lt;=INDIRECT("Mérföldkövek[@Befejezés]"),NETWORKDAYS(AX$3,AX$3,0)), INDIRECT("Mérföldkövek[@[Humánerő]]"),0),"")</f>
        <v/>
      </c>
      <c r="AY155" s="69" t="str" cm="1">
        <f t="array" aca="1" ref="AY155" ca="1">IFERROR(IF(AND(INDIRECT("Mérföldkövek[@Kezdés]")&lt;=AY$3,AY$3&lt;=INDIRECT("Mérföldkövek[@Befejezés]"),NETWORKDAYS(AY$3,AY$3,0)), INDIRECT("Mérföldkövek[@[Humánerő]]"),0),"")</f>
        <v/>
      </c>
      <c r="AZ155" s="69" t="str" cm="1">
        <f t="array" aca="1" ref="AZ155" ca="1">IFERROR(IF(AND(INDIRECT("Mérföldkövek[@Kezdés]")&lt;=AZ$3,AZ$3&lt;=INDIRECT("Mérföldkövek[@Befejezés]"),NETWORKDAYS(AZ$3,AZ$3,0)), INDIRECT("Mérföldkövek[@[Humánerő]]"),0),"")</f>
        <v/>
      </c>
      <c r="BA155" s="69" t="str" cm="1">
        <f t="array" aca="1" ref="BA155" ca="1">IFERROR(IF(AND(INDIRECT("Mérföldkövek[@Kezdés]")&lt;=BA$3,BA$3&lt;=INDIRECT("Mérföldkövek[@Befejezés]"),NETWORKDAYS(BA$3,BA$3,0)), INDIRECT("Mérföldkövek[@[Humánerő]]"),0),"")</f>
        <v/>
      </c>
    </row>
    <row r="156" spans="12:53" x14ac:dyDescent="0.3">
      <c r="L156" s="69" t="str" cm="1">
        <f t="array" aca="1" ref="L156" ca="1">IFERROR(IF(AND(INDIRECT("Mérföldkövek[@Kezdés]")&lt;=L$3,L$3&lt;=INDIRECT("Mérföldkövek[@Befejezés]"),NETWORKDAYS(L$3,L$3,0)), INDIRECT("Mérföldkövek[@[Humánerő]]"),0),"")</f>
        <v/>
      </c>
      <c r="M156" s="69" t="str" cm="1">
        <f t="array" aca="1" ref="M156" ca="1">IFERROR(IF(AND(INDIRECT("Mérföldkövek[@Kezdés]")&lt;=M$3,M$3&lt;=INDIRECT("Mérföldkövek[@Befejezés]"),NETWORKDAYS(M$3,M$3,0)), INDIRECT("Mérföldkövek[@[Humánerő]]"),0),"")</f>
        <v/>
      </c>
      <c r="N156" s="69" t="str" cm="1">
        <f t="array" aca="1" ref="N156" ca="1">IFERROR(IF(AND(INDIRECT("Mérföldkövek[@Kezdés]")&lt;=N$3,N$3&lt;=INDIRECT("Mérföldkövek[@Befejezés]"),NETWORKDAYS(N$3,N$3,0)), INDIRECT("Mérföldkövek[@[Humánerő]]"),0),"")</f>
        <v/>
      </c>
      <c r="O156" s="69" t="str" cm="1">
        <f t="array" aca="1" ref="O156" ca="1">IFERROR(IF(AND(INDIRECT("Mérföldkövek[@Kezdés]")&lt;=O$3,O$3&lt;=INDIRECT("Mérföldkövek[@Befejezés]"),NETWORKDAYS(O$3,O$3,0)), INDIRECT("Mérföldkövek[@[Humánerő]]"),0),"")</f>
        <v/>
      </c>
      <c r="P156" s="69" t="str" cm="1">
        <f t="array" aca="1" ref="P156" ca="1">IFERROR(IF(AND(INDIRECT("Mérföldkövek[@Kezdés]")&lt;=P$3,P$3&lt;=INDIRECT("Mérföldkövek[@Befejezés]"),NETWORKDAYS(P$3,P$3,0)), INDIRECT("Mérföldkövek[@[Humánerő]]"),0),"")</f>
        <v/>
      </c>
      <c r="Q156" s="69" t="str" cm="1">
        <f t="array" aca="1" ref="Q156" ca="1">IFERROR(IF(AND(INDIRECT("Mérföldkövek[@Kezdés]")&lt;=Q$3,Q$3&lt;=INDIRECT("Mérföldkövek[@Befejezés]"),NETWORKDAYS(Q$3,Q$3,0)), INDIRECT("Mérföldkövek[@[Humánerő]]"),0),"")</f>
        <v/>
      </c>
      <c r="R156" s="69" t="str" cm="1">
        <f t="array" aca="1" ref="R156" ca="1">IFERROR(IF(AND(INDIRECT("Mérföldkövek[@Kezdés]")&lt;=R$3,R$3&lt;=INDIRECT("Mérföldkövek[@Befejezés]"),NETWORKDAYS(R$3,R$3,0)), INDIRECT("Mérföldkövek[@[Humánerő]]"),0),"")</f>
        <v/>
      </c>
      <c r="S156" s="69" t="str" cm="1">
        <f t="array" aca="1" ref="S156" ca="1">IFERROR(IF(AND(INDIRECT("Mérföldkövek[@Kezdés]")&lt;=S$3,S$3&lt;=INDIRECT("Mérföldkövek[@Befejezés]"),NETWORKDAYS(S$3,S$3,0)), INDIRECT("Mérföldkövek[@[Humánerő]]"),0),"")</f>
        <v/>
      </c>
      <c r="T156" s="69" t="str" cm="1">
        <f t="array" aca="1" ref="T156" ca="1">IFERROR(IF(AND(INDIRECT("Mérföldkövek[@Kezdés]")&lt;=T$3,T$3&lt;=INDIRECT("Mérföldkövek[@Befejezés]"),NETWORKDAYS(T$3,T$3,0)), INDIRECT("Mérföldkövek[@[Humánerő]]"),0),"")</f>
        <v/>
      </c>
      <c r="U156" s="69" t="str" cm="1">
        <f t="array" aca="1" ref="U156" ca="1">IFERROR(IF(AND(INDIRECT("Mérföldkövek[@Kezdés]")&lt;=U$3,U$3&lt;=INDIRECT("Mérföldkövek[@Befejezés]"),NETWORKDAYS(U$3,U$3,0)), INDIRECT("Mérföldkövek[@[Humánerő]]"),0),"")</f>
        <v/>
      </c>
      <c r="V156" s="69" t="str" cm="1">
        <f t="array" aca="1" ref="V156" ca="1">IFERROR(IF(AND(INDIRECT("Mérföldkövek[@Kezdés]")&lt;=V$3,V$3&lt;=INDIRECT("Mérföldkövek[@Befejezés]"),NETWORKDAYS(V$3,V$3,0)), INDIRECT("Mérföldkövek[@[Humánerő]]"),0),"")</f>
        <v/>
      </c>
      <c r="W156" s="69" t="str" cm="1">
        <f t="array" aca="1" ref="W156" ca="1">IFERROR(IF(AND(INDIRECT("Mérföldkövek[@Kezdés]")&lt;=W$3,W$3&lt;=INDIRECT("Mérföldkövek[@Befejezés]"),NETWORKDAYS(W$3,W$3,0)), INDIRECT("Mérföldkövek[@[Humánerő]]"),0),"")</f>
        <v/>
      </c>
      <c r="X156" s="69" t="str" cm="1">
        <f t="array" aca="1" ref="X156" ca="1">IFERROR(IF(AND(INDIRECT("Mérföldkövek[@Kezdés]")&lt;=X$3,X$3&lt;=INDIRECT("Mérföldkövek[@Befejezés]"),NETWORKDAYS(X$3,X$3,0)), INDIRECT("Mérföldkövek[@[Humánerő]]"),0),"")</f>
        <v/>
      </c>
      <c r="Y156" s="69" t="str" cm="1">
        <f t="array" aca="1" ref="Y156" ca="1">IFERROR(IF(AND(INDIRECT("Mérföldkövek[@Kezdés]")&lt;=Y$3,Y$3&lt;=INDIRECT("Mérföldkövek[@Befejezés]"),NETWORKDAYS(Y$3,Y$3,0)), INDIRECT("Mérföldkövek[@[Humánerő]]"),0),"")</f>
        <v/>
      </c>
      <c r="Z156" s="69" t="str" cm="1">
        <f t="array" aca="1" ref="Z156" ca="1">IFERROR(IF(AND(INDIRECT("Mérföldkövek[@Kezdés]")&lt;=Z$3,Z$3&lt;=INDIRECT("Mérföldkövek[@Befejezés]"),NETWORKDAYS(Z$3,Z$3,0)), INDIRECT("Mérföldkövek[@[Humánerő]]"),0),"")</f>
        <v/>
      </c>
      <c r="AA156" s="69" t="str" cm="1">
        <f t="array" aca="1" ref="AA156" ca="1">IFERROR(IF(AND(INDIRECT("Mérföldkövek[@Kezdés]")&lt;=AA$3,AA$3&lt;=INDIRECT("Mérföldkövek[@Befejezés]"),NETWORKDAYS(AA$3,AA$3,0)), INDIRECT("Mérföldkövek[@[Humánerő]]"),0),"")</f>
        <v/>
      </c>
      <c r="AB156" s="69" t="str" cm="1">
        <f t="array" aca="1" ref="AB156" ca="1">IFERROR(IF(AND(INDIRECT("Mérföldkövek[@Kezdés]")&lt;=AB$3,AB$3&lt;=INDIRECT("Mérföldkövek[@Befejezés]"),NETWORKDAYS(AB$3,AB$3,0)), INDIRECT("Mérföldkövek[@[Humánerő]]"),0),"")</f>
        <v/>
      </c>
      <c r="AC156" s="69" t="str" cm="1">
        <f t="array" aca="1" ref="AC156" ca="1">IFERROR(IF(AND(INDIRECT("Mérföldkövek[@Kezdés]")&lt;=AC$3,AC$3&lt;=INDIRECT("Mérföldkövek[@Befejezés]"),NETWORKDAYS(AC$3,AC$3,0)), INDIRECT("Mérföldkövek[@[Humánerő]]"),0),"")</f>
        <v/>
      </c>
      <c r="AD156" s="69" t="str" cm="1">
        <f t="array" aca="1" ref="AD156" ca="1">IFERROR(IF(AND(INDIRECT("Mérföldkövek[@Kezdés]")&lt;=AD$3,AD$3&lt;=INDIRECT("Mérföldkövek[@Befejezés]"),NETWORKDAYS(AD$3,AD$3,0)), INDIRECT("Mérföldkövek[@[Humánerő]]"),0),"")</f>
        <v/>
      </c>
      <c r="AE156" s="69" t="str" cm="1">
        <f t="array" aca="1" ref="AE156" ca="1">IFERROR(IF(AND(INDIRECT("Mérföldkövek[@Kezdés]")&lt;=AE$3,AE$3&lt;=INDIRECT("Mérföldkövek[@Befejezés]"),NETWORKDAYS(AE$3,AE$3,0)), INDIRECT("Mérföldkövek[@[Humánerő]]"),0),"")</f>
        <v/>
      </c>
      <c r="AF156" s="69" t="str" cm="1">
        <f t="array" aca="1" ref="AF156" ca="1">IFERROR(IF(AND(INDIRECT("Mérföldkövek[@Kezdés]")&lt;=AF$3,AF$3&lt;=INDIRECT("Mérföldkövek[@Befejezés]"),NETWORKDAYS(AF$3,AF$3,0)), INDIRECT("Mérföldkövek[@[Humánerő]]"),0),"")</f>
        <v/>
      </c>
      <c r="AG156" s="69" t="str" cm="1">
        <f t="array" aca="1" ref="AG156" ca="1">IFERROR(IF(AND(INDIRECT("Mérföldkövek[@Kezdés]")&lt;=AG$3,AG$3&lt;=INDIRECT("Mérföldkövek[@Befejezés]"),NETWORKDAYS(AG$3,AG$3,0)), INDIRECT("Mérföldkövek[@[Humánerő]]"),0),"")</f>
        <v/>
      </c>
      <c r="AH156" s="69" t="str" cm="1">
        <f t="array" aca="1" ref="AH156" ca="1">IFERROR(IF(AND(INDIRECT("Mérföldkövek[@Kezdés]")&lt;=AH$3,AH$3&lt;=INDIRECT("Mérföldkövek[@Befejezés]"),NETWORKDAYS(AH$3,AH$3,0)), INDIRECT("Mérföldkövek[@[Humánerő]]"),0),"")</f>
        <v/>
      </c>
      <c r="AI156" s="69" t="str" cm="1">
        <f t="array" aca="1" ref="AI156" ca="1">IFERROR(IF(AND(INDIRECT("Mérföldkövek[@Kezdés]")&lt;=AI$3,AI$3&lt;=INDIRECT("Mérföldkövek[@Befejezés]"),NETWORKDAYS(AI$3,AI$3,0)), INDIRECT("Mérföldkövek[@[Humánerő]]"),0),"")</f>
        <v/>
      </c>
      <c r="AJ156" s="69" t="str" cm="1">
        <f t="array" aca="1" ref="AJ156" ca="1">IFERROR(IF(AND(INDIRECT("Mérföldkövek[@Kezdés]")&lt;=AJ$3,AJ$3&lt;=INDIRECT("Mérföldkövek[@Befejezés]"),NETWORKDAYS(AJ$3,AJ$3,0)), INDIRECT("Mérföldkövek[@[Humánerő]]"),0),"")</f>
        <v/>
      </c>
      <c r="AK156" s="69" t="str" cm="1">
        <f t="array" aca="1" ref="AK156" ca="1">IFERROR(IF(AND(INDIRECT("Mérföldkövek[@Kezdés]")&lt;=AK$3,AK$3&lt;=INDIRECT("Mérföldkövek[@Befejezés]"),NETWORKDAYS(AK$3,AK$3,0)), INDIRECT("Mérföldkövek[@[Humánerő]]"),0),"")</f>
        <v/>
      </c>
      <c r="AL156" s="69" t="str" cm="1">
        <f t="array" aca="1" ref="AL156" ca="1">IFERROR(IF(AND(INDIRECT("Mérföldkövek[@Kezdés]")&lt;=AL$3,AL$3&lt;=INDIRECT("Mérföldkövek[@Befejezés]"),NETWORKDAYS(AL$3,AL$3,0)), INDIRECT("Mérföldkövek[@[Humánerő]]"),0),"")</f>
        <v/>
      </c>
      <c r="AM156" s="69" t="str" cm="1">
        <f t="array" aca="1" ref="AM156" ca="1">IFERROR(IF(AND(INDIRECT("Mérföldkövek[@Kezdés]")&lt;=AM$3,AM$3&lt;=INDIRECT("Mérföldkövek[@Befejezés]"),NETWORKDAYS(AM$3,AM$3,0)), INDIRECT("Mérföldkövek[@[Humánerő]]"),0),"")</f>
        <v/>
      </c>
      <c r="AN156" s="69" t="str" cm="1">
        <f t="array" aca="1" ref="AN156" ca="1">IFERROR(IF(AND(INDIRECT("Mérföldkövek[@Kezdés]")&lt;=AN$3,AN$3&lt;=INDIRECT("Mérföldkövek[@Befejezés]"),NETWORKDAYS(AN$3,AN$3,0)), INDIRECT("Mérföldkövek[@[Humánerő]]"),0),"")</f>
        <v/>
      </c>
      <c r="AO156" s="69" t="str" cm="1">
        <f t="array" aca="1" ref="AO156" ca="1">IFERROR(IF(AND(INDIRECT("Mérföldkövek[@Kezdés]")&lt;=AO$3,AO$3&lt;=INDIRECT("Mérföldkövek[@Befejezés]"),NETWORKDAYS(AO$3,AO$3,0)), INDIRECT("Mérföldkövek[@[Humánerő]]"),0),"")</f>
        <v/>
      </c>
      <c r="AP156" s="69" t="str" cm="1">
        <f t="array" aca="1" ref="AP156" ca="1">IFERROR(IF(AND(INDIRECT("Mérföldkövek[@Kezdés]")&lt;=AP$3,AP$3&lt;=INDIRECT("Mérföldkövek[@Befejezés]"),NETWORKDAYS(AP$3,AP$3,0)), INDIRECT("Mérföldkövek[@[Humánerő]]"),0),"")</f>
        <v/>
      </c>
      <c r="AQ156" s="69" t="str" cm="1">
        <f t="array" aca="1" ref="AQ156" ca="1">IFERROR(IF(AND(INDIRECT("Mérföldkövek[@Kezdés]")&lt;=AQ$3,AQ$3&lt;=INDIRECT("Mérföldkövek[@Befejezés]"),NETWORKDAYS(AQ$3,AQ$3,0)), INDIRECT("Mérföldkövek[@[Humánerő]]"),0),"")</f>
        <v/>
      </c>
      <c r="AR156" s="69" t="str" cm="1">
        <f t="array" aca="1" ref="AR156" ca="1">IFERROR(IF(AND(INDIRECT("Mérföldkövek[@Kezdés]")&lt;=AR$3,AR$3&lt;=INDIRECT("Mérföldkövek[@Befejezés]"),NETWORKDAYS(AR$3,AR$3,0)), INDIRECT("Mérföldkövek[@[Humánerő]]"),0),"")</f>
        <v/>
      </c>
      <c r="AS156" s="69" t="str" cm="1">
        <f t="array" aca="1" ref="AS156" ca="1">IFERROR(IF(AND(INDIRECT("Mérföldkövek[@Kezdés]")&lt;=AS$3,AS$3&lt;=INDIRECT("Mérföldkövek[@Befejezés]"),NETWORKDAYS(AS$3,AS$3,0)), INDIRECT("Mérföldkövek[@[Humánerő]]"),0),"")</f>
        <v/>
      </c>
      <c r="AT156" s="69" t="str" cm="1">
        <f t="array" aca="1" ref="AT156" ca="1">IFERROR(IF(AND(INDIRECT("Mérföldkövek[@Kezdés]")&lt;=AT$3,AT$3&lt;=INDIRECT("Mérföldkövek[@Befejezés]"),NETWORKDAYS(AT$3,AT$3,0)), INDIRECT("Mérföldkövek[@[Humánerő]]"),0),"")</f>
        <v/>
      </c>
      <c r="AU156" s="69" t="str" cm="1">
        <f t="array" aca="1" ref="AU156" ca="1">IFERROR(IF(AND(INDIRECT("Mérföldkövek[@Kezdés]")&lt;=AU$3,AU$3&lt;=INDIRECT("Mérföldkövek[@Befejezés]"),NETWORKDAYS(AU$3,AU$3,0)), INDIRECT("Mérföldkövek[@[Humánerő]]"),0),"")</f>
        <v/>
      </c>
      <c r="AV156" s="69" t="str" cm="1">
        <f t="array" aca="1" ref="AV156" ca="1">IFERROR(IF(AND(INDIRECT("Mérföldkövek[@Kezdés]")&lt;=AV$3,AV$3&lt;=INDIRECT("Mérföldkövek[@Befejezés]"),NETWORKDAYS(AV$3,AV$3,0)), INDIRECT("Mérföldkövek[@[Humánerő]]"),0),"")</f>
        <v/>
      </c>
      <c r="AW156" s="69" t="str" cm="1">
        <f t="array" aca="1" ref="AW156" ca="1">IFERROR(IF(AND(INDIRECT("Mérföldkövek[@Kezdés]")&lt;=AW$3,AW$3&lt;=INDIRECT("Mérföldkövek[@Befejezés]"),NETWORKDAYS(AW$3,AW$3,0)), INDIRECT("Mérföldkövek[@[Humánerő]]"),0),"")</f>
        <v/>
      </c>
      <c r="AX156" s="69" t="str" cm="1">
        <f t="array" aca="1" ref="AX156" ca="1">IFERROR(IF(AND(INDIRECT("Mérföldkövek[@Kezdés]")&lt;=AX$3,AX$3&lt;=INDIRECT("Mérföldkövek[@Befejezés]"),NETWORKDAYS(AX$3,AX$3,0)), INDIRECT("Mérföldkövek[@[Humánerő]]"),0),"")</f>
        <v/>
      </c>
      <c r="AY156" s="69" t="str" cm="1">
        <f t="array" aca="1" ref="AY156" ca="1">IFERROR(IF(AND(INDIRECT("Mérföldkövek[@Kezdés]")&lt;=AY$3,AY$3&lt;=INDIRECT("Mérföldkövek[@Befejezés]"),NETWORKDAYS(AY$3,AY$3,0)), INDIRECT("Mérföldkövek[@[Humánerő]]"),0),"")</f>
        <v/>
      </c>
      <c r="AZ156" s="69" t="str" cm="1">
        <f t="array" aca="1" ref="AZ156" ca="1">IFERROR(IF(AND(INDIRECT("Mérföldkövek[@Kezdés]")&lt;=AZ$3,AZ$3&lt;=INDIRECT("Mérföldkövek[@Befejezés]"),NETWORKDAYS(AZ$3,AZ$3,0)), INDIRECT("Mérföldkövek[@[Humánerő]]"),0),"")</f>
        <v/>
      </c>
      <c r="BA156" s="69" t="str" cm="1">
        <f t="array" aca="1" ref="BA156" ca="1">IFERROR(IF(AND(INDIRECT("Mérföldkövek[@Kezdés]")&lt;=BA$3,BA$3&lt;=INDIRECT("Mérföldkövek[@Befejezés]"),NETWORKDAYS(BA$3,BA$3,0)), INDIRECT("Mérföldkövek[@[Humánerő]]"),0),"")</f>
        <v/>
      </c>
    </row>
    <row r="157" spans="12:53" x14ac:dyDescent="0.3">
      <c r="L157" s="69" t="str" cm="1">
        <f t="array" aca="1" ref="L157" ca="1">IFERROR(IF(AND(INDIRECT("Mérföldkövek[@Kezdés]")&lt;=L$3,L$3&lt;=INDIRECT("Mérföldkövek[@Befejezés]"),NETWORKDAYS(L$3,L$3,0)), INDIRECT("Mérföldkövek[@[Humánerő]]"),0),"")</f>
        <v/>
      </c>
      <c r="M157" s="69" t="str" cm="1">
        <f t="array" aca="1" ref="M157" ca="1">IFERROR(IF(AND(INDIRECT("Mérföldkövek[@Kezdés]")&lt;=M$3,M$3&lt;=INDIRECT("Mérföldkövek[@Befejezés]"),NETWORKDAYS(M$3,M$3,0)), INDIRECT("Mérföldkövek[@[Humánerő]]"),0),"")</f>
        <v/>
      </c>
      <c r="N157" s="69" t="str" cm="1">
        <f t="array" aca="1" ref="N157" ca="1">IFERROR(IF(AND(INDIRECT("Mérföldkövek[@Kezdés]")&lt;=N$3,N$3&lt;=INDIRECT("Mérföldkövek[@Befejezés]"),NETWORKDAYS(N$3,N$3,0)), INDIRECT("Mérföldkövek[@[Humánerő]]"),0),"")</f>
        <v/>
      </c>
      <c r="O157" s="69" t="str" cm="1">
        <f t="array" aca="1" ref="O157" ca="1">IFERROR(IF(AND(INDIRECT("Mérföldkövek[@Kezdés]")&lt;=O$3,O$3&lt;=INDIRECT("Mérföldkövek[@Befejezés]"),NETWORKDAYS(O$3,O$3,0)), INDIRECT("Mérföldkövek[@[Humánerő]]"),0),"")</f>
        <v/>
      </c>
      <c r="P157" s="69" t="str" cm="1">
        <f t="array" aca="1" ref="P157" ca="1">IFERROR(IF(AND(INDIRECT("Mérföldkövek[@Kezdés]")&lt;=P$3,P$3&lt;=INDIRECT("Mérföldkövek[@Befejezés]"),NETWORKDAYS(P$3,P$3,0)), INDIRECT("Mérföldkövek[@[Humánerő]]"),0),"")</f>
        <v/>
      </c>
      <c r="Q157" s="69" t="str" cm="1">
        <f t="array" aca="1" ref="Q157" ca="1">IFERROR(IF(AND(INDIRECT("Mérföldkövek[@Kezdés]")&lt;=Q$3,Q$3&lt;=INDIRECT("Mérföldkövek[@Befejezés]"),NETWORKDAYS(Q$3,Q$3,0)), INDIRECT("Mérföldkövek[@[Humánerő]]"),0),"")</f>
        <v/>
      </c>
      <c r="R157" s="69" t="str" cm="1">
        <f t="array" aca="1" ref="R157" ca="1">IFERROR(IF(AND(INDIRECT("Mérföldkövek[@Kezdés]")&lt;=R$3,R$3&lt;=INDIRECT("Mérföldkövek[@Befejezés]"),NETWORKDAYS(R$3,R$3,0)), INDIRECT("Mérföldkövek[@[Humánerő]]"),0),"")</f>
        <v/>
      </c>
      <c r="S157" s="69" t="str" cm="1">
        <f t="array" aca="1" ref="S157" ca="1">IFERROR(IF(AND(INDIRECT("Mérföldkövek[@Kezdés]")&lt;=S$3,S$3&lt;=INDIRECT("Mérföldkövek[@Befejezés]"),NETWORKDAYS(S$3,S$3,0)), INDIRECT("Mérföldkövek[@[Humánerő]]"),0),"")</f>
        <v/>
      </c>
      <c r="T157" s="69" t="str" cm="1">
        <f t="array" aca="1" ref="T157" ca="1">IFERROR(IF(AND(INDIRECT("Mérföldkövek[@Kezdés]")&lt;=T$3,T$3&lt;=INDIRECT("Mérföldkövek[@Befejezés]"),NETWORKDAYS(T$3,T$3,0)), INDIRECT("Mérföldkövek[@[Humánerő]]"),0),"")</f>
        <v/>
      </c>
      <c r="U157" s="69" t="str" cm="1">
        <f t="array" aca="1" ref="U157" ca="1">IFERROR(IF(AND(INDIRECT("Mérföldkövek[@Kezdés]")&lt;=U$3,U$3&lt;=INDIRECT("Mérföldkövek[@Befejezés]"),NETWORKDAYS(U$3,U$3,0)), INDIRECT("Mérföldkövek[@[Humánerő]]"),0),"")</f>
        <v/>
      </c>
      <c r="V157" s="69" t="str" cm="1">
        <f t="array" aca="1" ref="V157" ca="1">IFERROR(IF(AND(INDIRECT("Mérföldkövek[@Kezdés]")&lt;=V$3,V$3&lt;=INDIRECT("Mérföldkövek[@Befejezés]"),NETWORKDAYS(V$3,V$3,0)), INDIRECT("Mérföldkövek[@[Humánerő]]"),0),"")</f>
        <v/>
      </c>
      <c r="W157" s="69" t="str" cm="1">
        <f t="array" aca="1" ref="W157" ca="1">IFERROR(IF(AND(INDIRECT("Mérföldkövek[@Kezdés]")&lt;=W$3,W$3&lt;=INDIRECT("Mérföldkövek[@Befejezés]"),NETWORKDAYS(W$3,W$3,0)), INDIRECT("Mérföldkövek[@[Humánerő]]"),0),"")</f>
        <v/>
      </c>
      <c r="X157" s="69" t="str" cm="1">
        <f t="array" aca="1" ref="X157" ca="1">IFERROR(IF(AND(INDIRECT("Mérföldkövek[@Kezdés]")&lt;=X$3,X$3&lt;=INDIRECT("Mérföldkövek[@Befejezés]"),NETWORKDAYS(X$3,X$3,0)), INDIRECT("Mérföldkövek[@[Humánerő]]"),0),"")</f>
        <v/>
      </c>
      <c r="Y157" s="69" t="str" cm="1">
        <f t="array" aca="1" ref="Y157" ca="1">IFERROR(IF(AND(INDIRECT("Mérföldkövek[@Kezdés]")&lt;=Y$3,Y$3&lt;=INDIRECT("Mérföldkövek[@Befejezés]"),NETWORKDAYS(Y$3,Y$3,0)), INDIRECT("Mérföldkövek[@[Humánerő]]"),0),"")</f>
        <v/>
      </c>
      <c r="Z157" s="69" t="str" cm="1">
        <f t="array" aca="1" ref="Z157" ca="1">IFERROR(IF(AND(INDIRECT("Mérföldkövek[@Kezdés]")&lt;=Z$3,Z$3&lt;=INDIRECT("Mérföldkövek[@Befejezés]"),NETWORKDAYS(Z$3,Z$3,0)), INDIRECT("Mérföldkövek[@[Humánerő]]"),0),"")</f>
        <v/>
      </c>
      <c r="AA157" s="69" t="str" cm="1">
        <f t="array" aca="1" ref="AA157" ca="1">IFERROR(IF(AND(INDIRECT("Mérföldkövek[@Kezdés]")&lt;=AA$3,AA$3&lt;=INDIRECT("Mérföldkövek[@Befejezés]"),NETWORKDAYS(AA$3,AA$3,0)), INDIRECT("Mérföldkövek[@[Humánerő]]"),0),"")</f>
        <v/>
      </c>
      <c r="AB157" s="69" t="str" cm="1">
        <f t="array" aca="1" ref="AB157" ca="1">IFERROR(IF(AND(INDIRECT("Mérföldkövek[@Kezdés]")&lt;=AB$3,AB$3&lt;=INDIRECT("Mérföldkövek[@Befejezés]"),NETWORKDAYS(AB$3,AB$3,0)), INDIRECT("Mérföldkövek[@[Humánerő]]"),0),"")</f>
        <v/>
      </c>
      <c r="AC157" s="69" t="str" cm="1">
        <f t="array" aca="1" ref="AC157" ca="1">IFERROR(IF(AND(INDIRECT("Mérföldkövek[@Kezdés]")&lt;=AC$3,AC$3&lt;=INDIRECT("Mérföldkövek[@Befejezés]"),NETWORKDAYS(AC$3,AC$3,0)), INDIRECT("Mérföldkövek[@[Humánerő]]"),0),"")</f>
        <v/>
      </c>
      <c r="AD157" s="69" t="str" cm="1">
        <f t="array" aca="1" ref="AD157" ca="1">IFERROR(IF(AND(INDIRECT("Mérföldkövek[@Kezdés]")&lt;=AD$3,AD$3&lt;=INDIRECT("Mérföldkövek[@Befejezés]"),NETWORKDAYS(AD$3,AD$3,0)), INDIRECT("Mérföldkövek[@[Humánerő]]"),0),"")</f>
        <v/>
      </c>
      <c r="AE157" s="69" t="str" cm="1">
        <f t="array" aca="1" ref="AE157" ca="1">IFERROR(IF(AND(INDIRECT("Mérföldkövek[@Kezdés]")&lt;=AE$3,AE$3&lt;=INDIRECT("Mérföldkövek[@Befejezés]"),NETWORKDAYS(AE$3,AE$3,0)), INDIRECT("Mérföldkövek[@[Humánerő]]"),0),"")</f>
        <v/>
      </c>
      <c r="AF157" s="69" t="str" cm="1">
        <f t="array" aca="1" ref="AF157" ca="1">IFERROR(IF(AND(INDIRECT("Mérföldkövek[@Kezdés]")&lt;=AF$3,AF$3&lt;=INDIRECT("Mérföldkövek[@Befejezés]"),NETWORKDAYS(AF$3,AF$3,0)), INDIRECT("Mérföldkövek[@[Humánerő]]"),0),"")</f>
        <v/>
      </c>
      <c r="AG157" s="69" t="str" cm="1">
        <f t="array" aca="1" ref="AG157" ca="1">IFERROR(IF(AND(INDIRECT("Mérföldkövek[@Kezdés]")&lt;=AG$3,AG$3&lt;=INDIRECT("Mérföldkövek[@Befejezés]"),NETWORKDAYS(AG$3,AG$3,0)), INDIRECT("Mérföldkövek[@[Humánerő]]"),0),"")</f>
        <v/>
      </c>
      <c r="AH157" s="69" t="str" cm="1">
        <f t="array" aca="1" ref="AH157" ca="1">IFERROR(IF(AND(INDIRECT("Mérföldkövek[@Kezdés]")&lt;=AH$3,AH$3&lt;=INDIRECT("Mérföldkövek[@Befejezés]"),NETWORKDAYS(AH$3,AH$3,0)), INDIRECT("Mérföldkövek[@[Humánerő]]"),0),"")</f>
        <v/>
      </c>
      <c r="AI157" s="69" t="str" cm="1">
        <f t="array" aca="1" ref="AI157" ca="1">IFERROR(IF(AND(INDIRECT("Mérföldkövek[@Kezdés]")&lt;=AI$3,AI$3&lt;=INDIRECT("Mérföldkövek[@Befejezés]"),NETWORKDAYS(AI$3,AI$3,0)), INDIRECT("Mérföldkövek[@[Humánerő]]"),0),"")</f>
        <v/>
      </c>
      <c r="AJ157" s="69" t="str" cm="1">
        <f t="array" aca="1" ref="AJ157" ca="1">IFERROR(IF(AND(INDIRECT("Mérföldkövek[@Kezdés]")&lt;=AJ$3,AJ$3&lt;=INDIRECT("Mérföldkövek[@Befejezés]"),NETWORKDAYS(AJ$3,AJ$3,0)), INDIRECT("Mérföldkövek[@[Humánerő]]"),0),"")</f>
        <v/>
      </c>
      <c r="AK157" s="69" t="str" cm="1">
        <f t="array" aca="1" ref="AK157" ca="1">IFERROR(IF(AND(INDIRECT("Mérföldkövek[@Kezdés]")&lt;=AK$3,AK$3&lt;=INDIRECT("Mérföldkövek[@Befejezés]"),NETWORKDAYS(AK$3,AK$3,0)), INDIRECT("Mérföldkövek[@[Humánerő]]"),0),"")</f>
        <v/>
      </c>
      <c r="AL157" s="69" t="str" cm="1">
        <f t="array" aca="1" ref="AL157" ca="1">IFERROR(IF(AND(INDIRECT("Mérföldkövek[@Kezdés]")&lt;=AL$3,AL$3&lt;=INDIRECT("Mérföldkövek[@Befejezés]"),NETWORKDAYS(AL$3,AL$3,0)), INDIRECT("Mérföldkövek[@[Humánerő]]"),0),"")</f>
        <v/>
      </c>
      <c r="AM157" s="69" t="str" cm="1">
        <f t="array" aca="1" ref="AM157" ca="1">IFERROR(IF(AND(INDIRECT("Mérföldkövek[@Kezdés]")&lt;=AM$3,AM$3&lt;=INDIRECT("Mérföldkövek[@Befejezés]"),NETWORKDAYS(AM$3,AM$3,0)), INDIRECT("Mérföldkövek[@[Humánerő]]"),0),"")</f>
        <v/>
      </c>
      <c r="AN157" s="69" t="str" cm="1">
        <f t="array" aca="1" ref="AN157" ca="1">IFERROR(IF(AND(INDIRECT("Mérföldkövek[@Kezdés]")&lt;=AN$3,AN$3&lt;=INDIRECT("Mérföldkövek[@Befejezés]"),NETWORKDAYS(AN$3,AN$3,0)), INDIRECT("Mérföldkövek[@[Humánerő]]"),0),"")</f>
        <v/>
      </c>
      <c r="AO157" s="69" t="str" cm="1">
        <f t="array" aca="1" ref="AO157" ca="1">IFERROR(IF(AND(INDIRECT("Mérföldkövek[@Kezdés]")&lt;=AO$3,AO$3&lt;=INDIRECT("Mérföldkövek[@Befejezés]"),NETWORKDAYS(AO$3,AO$3,0)), INDIRECT("Mérföldkövek[@[Humánerő]]"),0),"")</f>
        <v/>
      </c>
      <c r="AP157" s="69" t="str" cm="1">
        <f t="array" aca="1" ref="AP157" ca="1">IFERROR(IF(AND(INDIRECT("Mérföldkövek[@Kezdés]")&lt;=AP$3,AP$3&lt;=INDIRECT("Mérföldkövek[@Befejezés]"),NETWORKDAYS(AP$3,AP$3,0)), INDIRECT("Mérföldkövek[@[Humánerő]]"),0),"")</f>
        <v/>
      </c>
      <c r="AQ157" s="69" t="str" cm="1">
        <f t="array" aca="1" ref="AQ157" ca="1">IFERROR(IF(AND(INDIRECT("Mérföldkövek[@Kezdés]")&lt;=AQ$3,AQ$3&lt;=INDIRECT("Mérföldkövek[@Befejezés]"),NETWORKDAYS(AQ$3,AQ$3,0)), INDIRECT("Mérföldkövek[@[Humánerő]]"),0),"")</f>
        <v/>
      </c>
      <c r="AR157" s="69" t="str" cm="1">
        <f t="array" aca="1" ref="AR157" ca="1">IFERROR(IF(AND(INDIRECT("Mérföldkövek[@Kezdés]")&lt;=AR$3,AR$3&lt;=INDIRECT("Mérföldkövek[@Befejezés]"),NETWORKDAYS(AR$3,AR$3,0)), INDIRECT("Mérföldkövek[@[Humánerő]]"),0),"")</f>
        <v/>
      </c>
      <c r="AS157" s="69" t="str" cm="1">
        <f t="array" aca="1" ref="AS157" ca="1">IFERROR(IF(AND(INDIRECT("Mérföldkövek[@Kezdés]")&lt;=AS$3,AS$3&lt;=INDIRECT("Mérföldkövek[@Befejezés]"),NETWORKDAYS(AS$3,AS$3,0)), INDIRECT("Mérföldkövek[@[Humánerő]]"),0),"")</f>
        <v/>
      </c>
      <c r="AT157" s="69" t="str" cm="1">
        <f t="array" aca="1" ref="AT157" ca="1">IFERROR(IF(AND(INDIRECT("Mérföldkövek[@Kezdés]")&lt;=AT$3,AT$3&lt;=INDIRECT("Mérföldkövek[@Befejezés]"),NETWORKDAYS(AT$3,AT$3,0)), INDIRECT("Mérföldkövek[@[Humánerő]]"),0),"")</f>
        <v/>
      </c>
      <c r="AU157" s="69" t="str" cm="1">
        <f t="array" aca="1" ref="AU157" ca="1">IFERROR(IF(AND(INDIRECT("Mérföldkövek[@Kezdés]")&lt;=AU$3,AU$3&lt;=INDIRECT("Mérföldkövek[@Befejezés]"),NETWORKDAYS(AU$3,AU$3,0)), INDIRECT("Mérföldkövek[@[Humánerő]]"),0),"")</f>
        <v/>
      </c>
      <c r="AV157" s="69" t="str" cm="1">
        <f t="array" aca="1" ref="AV157" ca="1">IFERROR(IF(AND(INDIRECT("Mérföldkövek[@Kezdés]")&lt;=AV$3,AV$3&lt;=INDIRECT("Mérföldkövek[@Befejezés]"),NETWORKDAYS(AV$3,AV$3,0)), INDIRECT("Mérföldkövek[@[Humánerő]]"),0),"")</f>
        <v/>
      </c>
      <c r="AW157" s="69" t="str" cm="1">
        <f t="array" aca="1" ref="AW157" ca="1">IFERROR(IF(AND(INDIRECT("Mérföldkövek[@Kezdés]")&lt;=AW$3,AW$3&lt;=INDIRECT("Mérföldkövek[@Befejezés]"),NETWORKDAYS(AW$3,AW$3,0)), INDIRECT("Mérföldkövek[@[Humánerő]]"),0),"")</f>
        <v/>
      </c>
      <c r="AX157" s="69" t="str" cm="1">
        <f t="array" aca="1" ref="AX157" ca="1">IFERROR(IF(AND(INDIRECT("Mérföldkövek[@Kezdés]")&lt;=AX$3,AX$3&lt;=INDIRECT("Mérföldkövek[@Befejezés]"),NETWORKDAYS(AX$3,AX$3,0)), INDIRECT("Mérföldkövek[@[Humánerő]]"),0),"")</f>
        <v/>
      </c>
      <c r="AY157" s="69" t="str" cm="1">
        <f t="array" aca="1" ref="AY157" ca="1">IFERROR(IF(AND(INDIRECT("Mérföldkövek[@Kezdés]")&lt;=AY$3,AY$3&lt;=INDIRECT("Mérföldkövek[@Befejezés]"),NETWORKDAYS(AY$3,AY$3,0)), INDIRECT("Mérföldkövek[@[Humánerő]]"),0),"")</f>
        <v/>
      </c>
      <c r="AZ157" s="69" t="str" cm="1">
        <f t="array" aca="1" ref="AZ157" ca="1">IFERROR(IF(AND(INDIRECT("Mérföldkövek[@Kezdés]")&lt;=AZ$3,AZ$3&lt;=INDIRECT("Mérföldkövek[@Befejezés]"),NETWORKDAYS(AZ$3,AZ$3,0)), INDIRECT("Mérföldkövek[@[Humánerő]]"),0),"")</f>
        <v/>
      </c>
      <c r="BA157" s="69" t="str" cm="1">
        <f t="array" aca="1" ref="BA157" ca="1">IFERROR(IF(AND(INDIRECT("Mérföldkövek[@Kezdés]")&lt;=BA$3,BA$3&lt;=INDIRECT("Mérföldkövek[@Befejezés]"),NETWORKDAYS(BA$3,BA$3,0)), INDIRECT("Mérföldkövek[@[Humánerő]]"),0),"")</f>
        <v/>
      </c>
    </row>
    <row r="158" spans="12:53" x14ac:dyDescent="0.3">
      <c r="L158" s="69" t="str" cm="1">
        <f t="array" aca="1" ref="L158" ca="1">IFERROR(IF(AND(INDIRECT("Mérföldkövek[@Kezdés]")&lt;=L$3,L$3&lt;=INDIRECT("Mérföldkövek[@Befejezés]"),NETWORKDAYS(L$3,L$3,0)), INDIRECT("Mérföldkövek[@[Humánerő]]"),0),"")</f>
        <v/>
      </c>
      <c r="M158" s="69" t="str" cm="1">
        <f t="array" aca="1" ref="M158" ca="1">IFERROR(IF(AND(INDIRECT("Mérföldkövek[@Kezdés]")&lt;=M$3,M$3&lt;=INDIRECT("Mérföldkövek[@Befejezés]"),NETWORKDAYS(M$3,M$3,0)), INDIRECT("Mérföldkövek[@[Humánerő]]"),0),"")</f>
        <v/>
      </c>
      <c r="N158" s="69" t="str" cm="1">
        <f t="array" aca="1" ref="N158" ca="1">IFERROR(IF(AND(INDIRECT("Mérföldkövek[@Kezdés]")&lt;=N$3,N$3&lt;=INDIRECT("Mérföldkövek[@Befejezés]"),NETWORKDAYS(N$3,N$3,0)), INDIRECT("Mérföldkövek[@[Humánerő]]"),0),"")</f>
        <v/>
      </c>
      <c r="O158" s="69" t="str" cm="1">
        <f t="array" aca="1" ref="O158" ca="1">IFERROR(IF(AND(INDIRECT("Mérföldkövek[@Kezdés]")&lt;=O$3,O$3&lt;=INDIRECT("Mérföldkövek[@Befejezés]"),NETWORKDAYS(O$3,O$3,0)), INDIRECT("Mérföldkövek[@[Humánerő]]"),0),"")</f>
        <v/>
      </c>
      <c r="P158" s="69" t="str" cm="1">
        <f t="array" aca="1" ref="P158" ca="1">IFERROR(IF(AND(INDIRECT("Mérföldkövek[@Kezdés]")&lt;=P$3,P$3&lt;=INDIRECT("Mérföldkövek[@Befejezés]"),NETWORKDAYS(P$3,P$3,0)), INDIRECT("Mérföldkövek[@[Humánerő]]"),0),"")</f>
        <v/>
      </c>
      <c r="Q158" s="69" t="str" cm="1">
        <f t="array" aca="1" ref="Q158" ca="1">IFERROR(IF(AND(INDIRECT("Mérföldkövek[@Kezdés]")&lt;=Q$3,Q$3&lt;=INDIRECT("Mérföldkövek[@Befejezés]"),NETWORKDAYS(Q$3,Q$3,0)), INDIRECT("Mérföldkövek[@[Humánerő]]"),0),"")</f>
        <v/>
      </c>
      <c r="R158" s="69" t="str" cm="1">
        <f t="array" aca="1" ref="R158" ca="1">IFERROR(IF(AND(INDIRECT("Mérföldkövek[@Kezdés]")&lt;=R$3,R$3&lt;=INDIRECT("Mérföldkövek[@Befejezés]"),NETWORKDAYS(R$3,R$3,0)), INDIRECT("Mérföldkövek[@[Humánerő]]"),0),"")</f>
        <v/>
      </c>
      <c r="S158" s="69" t="str" cm="1">
        <f t="array" aca="1" ref="S158" ca="1">IFERROR(IF(AND(INDIRECT("Mérföldkövek[@Kezdés]")&lt;=S$3,S$3&lt;=INDIRECT("Mérföldkövek[@Befejezés]"),NETWORKDAYS(S$3,S$3,0)), INDIRECT("Mérföldkövek[@[Humánerő]]"),0),"")</f>
        <v/>
      </c>
      <c r="T158" s="69" t="str" cm="1">
        <f t="array" aca="1" ref="T158" ca="1">IFERROR(IF(AND(INDIRECT("Mérföldkövek[@Kezdés]")&lt;=T$3,T$3&lt;=INDIRECT("Mérföldkövek[@Befejezés]"),NETWORKDAYS(T$3,T$3,0)), INDIRECT("Mérföldkövek[@[Humánerő]]"),0),"")</f>
        <v/>
      </c>
      <c r="U158" s="69" t="str" cm="1">
        <f t="array" aca="1" ref="U158" ca="1">IFERROR(IF(AND(INDIRECT("Mérföldkövek[@Kezdés]")&lt;=U$3,U$3&lt;=INDIRECT("Mérföldkövek[@Befejezés]"),NETWORKDAYS(U$3,U$3,0)), INDIRECT("Mérföldkövek[@[Humánerő]]"),0),"")</f>
        <v/>
      </c>
      <c r="V158" s="69" t="str" cm="1">
        <f t="array" aca="1" ref="V158" ca="1">IFERROR(IF(AND(INDIRECT("Mérföldkövek[@Kezdés]")&lt;=V$3,V$3&lt;=INDIRECT("Mérföldkövek[@Befejezés]"),NETWORKDAYS(V$3,V$3,0)), INDIRECT("Mérföldkövek[@[Humánerő]]"),0),"")</f>
        <v/>
      </c>
      <c r="W158" s="69" t="str" cm="1">
        <f t="array" aca="1" ref="W158" ca="1">IFERROR(IF(AND(INDIRECT("Mérföldkövek[@Kezdés]")&lt;=W$3,W$3&lt;=INDIRECT("Mérföldkövek[@Befejezés]"),NETWORKDAYS(W$3,W$3,0)), INDIRECT("Mérföldkövek[@[Humánerő]]"),0),"")</f>
        <v/>
      </c>
      <c r="X158" s="69" t="str" cm="1">
        <f t="array" aca="1" ref="X158" ca="1">IFERROR(IF(AND(INDIRECT("Mérföldkövek[@Kezdés]")&lt;=X$3,X$3&lt;=INDIRECT("Mérföldkövek[@Befejezés]"),NETWORKDAYS(X$3,X$3,0)), INDIRECT("Mérföldkövek[@[Humánerő]]"),0),"")</f>
        <v/>
      </c>
      <c r="Y158" s="69" t="str" cm="1">
        <f t="array" aca="1" ref="Y158" ca="1">IFERROR(IF(AND(INDIRECT("Mérföldkövek[@Kezdés]")&lt;=Y$3,Y$3&lt;=INDIRECT("Mérföldkövek[@Befejezés]"),NETWORKDAYS(Y$3,Y$3,0)), INDIRECT("Mérföldkövek[@[Humánerő]]"),0),"")</f>
        <v/>
      </c>
      <c r="Z158" s="69" t="str" cm="1">
        <f t="array" aca="1" ref="Z158" ca="1">IFERROR(IF(AND(INDIRECT("Mérföldkövek[@Kezdés]")&lt;=Z$3,Z$3&lt;=INDIRECT("Mérföldkövek[@Befejezés]"),NETWORKDAYS(Z$3,Z$3,0)), INDIRECT("Mérföldkövek[@[Humánerő]]"),0),"")</f>
        <v/>
      </c>
      <c r="AA158" s="69" t="str" cm="1">
        <f t="array" aca="1" ref="AA158" ca="1">IFERROR(IF(AND(INDIRECT("Mérföldkövek[@Kezdés]")&lt;=AA$3,AA$3&lt;=INDIRECT("Mérföldkövek[@Befejezés]"),NETWORKDAYS(AA$3,AA$3,0)), INDIRECT("Mérföldkövek[@[Humánerő]]"),0),"")</f>
        <v/>
      </c>
      <c r="AB158" s="69" t="str" cm="1">
        <f t="array" aca="1" ref="AB158" ca="1">IFERROR(IF(AND(INDIRECT("Mérföldkövek[@Kezdés]")&lt;=AB$3,AB$3&lt;=INDIRECT("Mérföldkövek[@Befejezés]"),NETWORKDAYS(AB$3,AB$3,0)), INDIRECT("Mérföldkövek[@[Humánerő]]"),0),"")</f>
        <v/>
      </c>
      <c r="AC158" s="69" t="str" cm="1">
        <f t="array" aca="1" ref="AC158" ca="1">IFERROR(IF(AND(INDIRECT("Mérföldkövek[@Kezdés]")&lt;=AC$3,AC$3&lt;=INDIRECT("Mérföldkövek[@Befejezés]"),NETWORKDAYS(AC$3,AC$3,0)), INDIRECT("Mérföldkövek[@[Humánerő]]"),0),"")</f>
        <v/>
      </c>
      <c r="AD158" s="69" t="str" cm="1">
        <f t="array" aca="1" ref="AD158" ca="1">IFERROR(IF(AND(INDIRECT("Mérföldkövek[@Kezdés]")&lt;=AD$3,AD$3&lt;=INDIRECT("Mérföldkövek[@Befejezés]"),NETWORKDAYS(AD$3,AD$3,0)), INDIRECT("Mérföldkövek[@[Humánerő]]"),0),"")</f>
        <v/>
      </c>
      <c r="AE158" s="69" t="str" cm="1">
        <f t="array" aca="1" ref="AE158" ca="1">IFERROR(IF(AND(INDIRECT("Mérföldkövek[@Kezdés]")&lt;=AE$3,AE$3&lt;=INDIRECT("Mérföldkövek[@Befejezés]"),NETWORKDAYS(AE$3,AE$3,0)), INDIRECT("Mérföldkövek[@[Humánerő]]"),0),"")</f>
        <v/>
      </c>
      <c r="AF158" s="69" t="str" cm="1">
        <f t="array" aca="1" ref="AF158" ca="1">IFERROR(IF(AND(INDIRECT("Mérföldkövek[@Kezdés]")&lt;=AF$3,AF$3&lt;=INDIRECT("Mérföldkövek[@Befejezés]"),NETWORKDAYS(AF$3,AF$3,0)), INDIRECT("Mérföldkövek[@[Humánerő]]"),0),"")</f>
        <v/>
      </c>
      <c r="AG158" s="69" t="str" cm="1">
        <f t="array" aca="1" ref="AG158" ca="1">IFERROR(IF(AND(INDIRECT("Mérföldkövek[@Kezdés]")&lt;=AG$3,AG$3&lt;=INDIRECT("Mérföldkövek[@Befejezés]"),NETWORKDAYS(AG$3,AG$3,0)), INDIRECT("Mérföldkövek[@[Humánerő]]"),0),"")</f>
        <v/>
      </c>
      <c r="AH158" s="69" t="str" cm="1">
        <f t="array" aca="1" ref="AH158" ca="1">IFERROR(IF(AND(INDIRECT("Mérföldkövek[@Kezdés]")&lt;=AH$3,AH$3&lt;=INDIRECT("Mérföldkövek[@Befejezés]"),NETWORKDAYS(AH$3,AH$3,0)), INDIRECT("Mérföldkövek[@[Humánerő]]"),0),"")</f>
        <v/>
      </c>
      <c r="AI158" s="69" t="str" cm="1">
        <f t="array" aca="1" ref="AI158" ca="1">IFERROR(IF(AND(INDIRECT("Mérföldkövek[@Kezdés]")&lt;=AI$3,AI$3&lt;=INDIRECT("Mérföldkövek[@Befejezés]"),NETWORKDAYS(AI$3,AI$3,0)), INDIRECT("Mérföldkövek[@[Humánerő]]"),0),"")</f>
        <v/>
      </c>
      <c r="AJ158" s="69" t="str" cm="1">
        <f t="array" aca="1" ref="AJ158" ca="1">IFERROR(IF(AND(INDIRECT("Mérföldkövek[@Kezdés]")&lt;=AJ$3,AJ$3&lt;=INDIRECT("Mérföldkövek[@Befejezés]"),NETWORKDAYS(AJ$3,AJ$3,0)), INDIRECT("Mérföldkövek[@[Humánerő]]"),0),"")</f>
        <v/>
      </c>
      <c r="AK158" s="69" t="str" cm="1">
        <f t="array" aca="1" ref="AK158" ca="1">IFERROR(IF(AND(INDIRECT("Mérföldkövek[@Kezdés]")&lt;=AK$3,AK$3&lt;=INDIRECT("Mérföldkövek[@Befejezés]"),NETWORKDAYS(AK$3,AK$3,0)), INDIRECT("Mérföldkövek[@[Humánerő]]"),0),"")</f>
        <v/>
      </c>
      <c r="AL158" s="69" t="str" cm="1">
        <f t="array" aca="1" ref="AL158" ca="1">IFERROR(IF(AND(INDIRECT("Mérföldkövek[@Kezdés]")&lt;=AL$3,AL$3&lt;=INDIRECT("Mérföldkövek[@Befejezés]"),NETWORKDAYS(AL$3,AL$3,0)), INDIRECT("Mérföldkövek[@[Humánerő]]"),0),"")</f>
        <v/>
      </c>
      <c r="AM158" s="69" t="str" cm="1">
        <f t="array" aca="1" ref="AM158" ca="1">IFERROR(IF(AND(INDIRECT("Mérföldkövek[@Kezdés]")&lt;=AM$3,AM$3&lt;=INDIRECT("Mérföldkövek[@Befejezés]"),NETWORKDAYS(AM$3,AM$3,0)), INDIRECT("Mérföldkövek[@[Humánerő]]"),0),"")</f>
        <v/>
      </c>
      <c r="AN158" s="69" t="str" cm="1">
        <f t="array" aca="1" ref="AN158" ca="1">IFERROR(IF(AND(INDIRECT("Mérföldkövek[@Kezdés]")&lt;=AN$3,AN$3&lt;=INDIRECT("Mérföldkövek[@Befejezés]"),NETWORKDAYS(AN$3,AN$3,0)), INDIRECT("Mérföldkövek[@[Humánerő]]"),0),"")</f>
        <v/>
      </c>
      <c r="AO158" s="69" t="str" cm="1">
        <f t="array" aca="1" ref="AO158" ca="1">IFERROR(IF(AND(INDIRECT("Mérföldkövek[@Kezdés]")&lt;=AO$3,AO$3&lt;=INDIRECT("Mérföldkövek[@Befejezés]"),NETWORKDAYS(AO$3,AO$3,0)), INDIRECT("Mérföldkövek[@[Humánerő]]"),0),"")</f>
        <v/>
      </c>
      <c r="AP158" s="69" t="str" cm="1">
        <f t="array" aca="1" ref="AP158" ca="1">IFERROR(IF(AND(INDIRECT("Mérföldkövek[@Kezdés]")&lt;=AP$3,AP$3&lt;=INDIRECT("Mérföldkövek[@Befejezés]"),NETWORKDAYS(AP$3,AP$3,0)), INDIRECT("Mérföldkövek[@[Humánerő]]"),0),"")</f>
        <v/>
      </c>
      <c r="AQ158" s="69" t="str" cm="1">
        <f t="array" aca="1" ref="AQ158" ca="1">IFERROR(IF(AND(INDIRECT("Mérföldkövek[@Kezdés]")&lt;=AQ$3,AQ$3&lt;=INDIRECT("Mérföldkövek[@Befejezés]"),NETWORKDAYS(AQ$3,AQ$3,0)), INDIRECT("Mérföldkövek[@[Humánerő]]"),0),"")</f>
        <v/>
      </c>
      <c r="AR158" s="69" t="str" cm="1">
        <f t="array" aca="1" ref="AR158" ca="1">IFERROR(IF(AND(INDIRECT("Mérföldkövek[@Kezdés]")&lt;=AR$3,AR$3&lt;=INDIRECT("Mérföldkövek[@Befejezés]"),NETWORKDAYS(AR$3,AR$3,0)), INDIRECT("Mérföldkövek[@[Humánerő]]"),0),"")</f>
        <v/>
      </c>
      <c r="AS158" s="69" t="str" cm="1">
        <f t="array" aca="1" ref="AS158" ca="1">IFERROR(IF(AND(INDIRECT("Mérföldkövek[@Kezdés]")&lt;=AS$3,AS$3&lt;=INDIRECT("Mérföldkövek[@Befejezés]"),NETWORKDAYS(AS$3,AS$3,0)), INDIRECT("Mérföldkövek[@[Humánerő]]"),0),"")</f>
        <v/>
      </c>
      <c r="AT158" s="69" t="str" cm="1">
        <f t="array" aca="1" ref="AT158" ca="1">IFERROR(IF(AND(INDIRECT("Mérföldkövek[@Kezdés]")&lt;=AT$3,AT$3&lt;=INDIRECT("Mérföldkövek[@Befejezés]"),NETWORKDAYS(AT$3,AT$3,0)), INDIRECT("Mérföldkövek[@[Humánerő]]"),0),"")</f>
        <v/>
      </c>
      <c r="AU158" s="69" t="str" cm="1">
        <f t="array" aca="1" ref="AU158" ca="1">IFERROR(IF(AND(INDIRECT("Mérföldkövek[@Kezdés]")&lt;=AU$3,AU$3&lt;=INDIRECT("Mérföldkövek[@Befejezés]"),NETWORKDAYS(AU$3,AU$3,0)), INDIRECT("Mérföldkövek[@[Humánerő]]"),0),"")</f>
        <v/>
      </c>
      <c r="AV158" s="69" t="str" cm="1">
        <f t="array" aca="1" ref="AV158" ca="1">IFERROR(IF(AND(INDIRECT("Mérföldkövek[@Kezdés]")&lt;=AV$3,AV$3&lt;=INDIRECT("Mérföldkövek[@Befejezés]"),NETWORKDAYS(AV$3,AV$3,0)), INDIRECT("Mérföldkövek[@[Humánerő]]"),0),"")</f>
        <v/>
      </c>
      <c r="AW158" s="69" t="str" cm="1">
        <f t="array" aca="1" ref="AW158" ca="1">IFERROR(IF(AND(INDIRECT("Mérföldkövek[@Kezdés]")&lt;=AW$3,AW$3&lt;=INDIRECT("Mérföldkövek[@Befejezés]"),NETWORKDAYS(AW$3,AW$3,0)), INDIRECT("Mérföldkövek[@[Humánerő]]"),0),"")</f>
        <v/>
      </c>
      <c r="AX158" s="69" t="str" cm="1">
        <f t="array" aca="1" ref="AX158" ca="1">IFERROR(IF(AND(INDIRECT("Mérföldkövek[@Kezdés]")&lt;=AX$3,AX$3&lt;=INDIRECT("Mérföldkövek[@Befejezés]"),NETWORKDAYS(AX$3,AX$3,0)), INDIRECT("Mérföldkövek[@[Humánerő]]"),0),"")</f>
        <v/>
      </c>
      <c r="AY158" s="69" t="str" cm="1">
        <f t="array" aca="1" ref="AY158" ca="1">IFERROR(IF(AND(INDIRECT("Mérföldkövek[@Kezdés]")&lt;=AY$3,AY$3&lt;=INDIRECT("Mérföldkövek[@Befejezés]"),NETWORKDAYS(AY$3,AY$3,0)), INDIRECT("Mérföldkövek[@[Humánerő]]"),0),"")</f>
        <v/>
      </c>
      <c r="AZ158" s="69" t="str" cm="1">
        <f t="array" aca="1" ref="AZ158" ca="1">IFERROR(IF(AND(INDIRECT("Mérföldkövek[@Kezdés]")&lt;=AZ$3,AZ$3&lt;=INDIRECT("Mérföldkövek[@Befejezés]"),NETWORKDAYS(AZ$3,AZ$3,0)), INDIRECT("Mérföldkövek[@[Humánerő]]"),0),"")</f>
        <v/>
      </c>
      <c r="BA158" s="69" t="str" cm="1">
        <f t="array" aca="1" ref="BA158" ca="1">IFERROR(IF(AND(INDIRECT("Mérföldkövek[@Kezdés]")&lt;=BA$3,BA$3&lt;=INDIRECT("Mérföldkövek[@Befejezés]"),NETWORKDAYS(BA$3,BA$3,0)), INDIRECT("Mérföldkövek[@[Humánerő]]"),0),"")</f>
        <v/>
      </c>
    </row>
    <row r="159" spans="12:53" x14ac:dyDescent="0.3">
      <c r="L159" s="69" t="str" cm="1">
        <f t="array" aca="1" ref="L159" ca="1">IFERROR(IF(AND(INDIRECT("Mérföldkövek[@Kezdés]")&lt;=L$3,L$3&lt;=INDIRECT("Mérföldkövek[@Befejezés]"),NETWORKDAYS(L$3,L$3,0)), INDIRECT("Mérföldkövek[@[Humánerő]]"),0),"")</f>
        <v/>
      </c>
      <c r="M159" s="69" t="str" cm="1">
        <f t="array" aca="1" ref="M159" ca="1">IFERROR(IF(AND(INDIRECT("Mérföldkövek[@Kezdés]")&lt;=M$3,M$3&lt;=INDIRECT("Mérföldkövek[@Befejezés]"),NETWORKDAYS(M$3,M$3,0)), INDIRECT("Mérföldkövek[@[Humánerő]]"),0),"")</f>
        <v/>
      </c>
      <c r="N159" s="69" t="str" cm="1">
        <f t="array" aca="1" ref="N159" ca="1">IFERROR(IF(AND(INDIRECT("Mérföldkövek[@Kezdés]")&lt;=N$3,N$3&lt;=INDIRECT("Mérföldkövek[@Befejezés]"),NETWORKDAYS(N$3,N$3,0)), INDIRECT("Mérföldkövek[@[Humánerő]]"),0),"")</f>
        <v/>
      </c>
      <c r="O159" s="69" t="str" cm="1">
        <f t="array" aca="1" ref="O159" ca="1">IFERROR(IF(AND(INDIRECT("Mérföldkövek[@Kezdés]")&lt;=O$3,O$3&lt;=INDIRECT("Mérföldkövek[@Befejezés]"),NETWORKDAYS(O$3,O$3,0)), INDIRECT("Mérföldkövek[@[Humánerő]]"),0),"")</f>
        <v/>
      </c>
      <c r="P159" s="69" t="str" cm="1">
        <f t="array" aca="1" ref="P159" ca="1">IFERROR(IF(AND(INDIRECT("Mérföldkövek[@Kezdés]")&lt;=P$3,P$3&lt;=INDIRECT("Mérföldkövek[@Befejezés]"),NETWORKDAYS(P$3,P$3,0)), INDIRECT("Mérföldkövek[@[Humánerő]]"),0),"")</f>
        <v/>
      </c>
      <c r="Q159" s="69" t="str" cm="1">
        <f t="array" aca="1" ref="Q159" ca="1">IFERROR(IF(AND(INDIRECT("Mérföldkövek[@Kezdés]")&lt;=Q$3,Q$3&lt;=INDIRECT("Mérföldkövek[@Befejezés]"),NETWORKDAYS(Q$3,Q$3,0)), INDIRECT("Mérföldkövek[@[Humánerő]]"),0),"")</f>
        <v/>
      </c>
      <c r="R159" s="69" t="str" cm="1">
        <f t="array" aca="1" ref="R159" ca="1">IFERROR(IF(AND(INDIRECT("Mérföldkövek[@Kezdés]")&lt;=R$3,R$3&lt;=INDIRECT("Mérföldkövek[@Befejezés]"),NETWORKDAYS(R$3,R$3,0)), INDIRECT("Mérföldkövek[@[Humánerő]]"),0),"")</f>
        <v/>
      </c>
      <c r="S159" s="69" t="str" cm="1">
        <f t="array" aca="1" ref="S159" ca="1">IFERROR(IF(AND(INDIRECT("Mérföldkövek[@Kezdés]")&lt;=S$3,S$3&lt;=INDIRECT("Mérföldkövek[@Befejezés]"),NETWORKDAYS(S$3,S$3,0)), INDIRECT("Mérföldkövek[@[Humánerő]]"),0),"")</f>
        <v/>
      </c>
      <c r="T159" s="69" t="str" cm="1">
        <f t="array" aca="1" ref="T159" ca="1">IFERROR(IF(AND(INDIRECT("Mérföldkövek[@Kezdés]")&lt;=T$3,T$3&lt;=INDIRECT("Mérföldkövek[@Befejezés]"),NETWORKDAYS(T$3,T$3,0)), INDIRECT("Mérföldkövek[@[Humánerő]]"),0),"")</f>
        <v/>
      </c>
      <c r="U159" s="69" t="str" cm="1">
        <f t="array" aca="1" ref="U159" ca="1">IFERROR(IF(AND(INDIRECT("Mérföldkövek[@Kezdés]")&lt;=U$3,U$3&lt;=INDIRECT("Mérföldkövek[@Befejezés]"),NETWORKDAYS(U$3,U$3,0)), INDIRECT("Mérföldkövek[@[Humánerő]]"),0),"")</f>
        <v/>
      </c>
      <c r="V159" s="69" t="str" cm="1">
        <f t="array" aca="1" ref="V159" ca="1">IFERROR(IF(AND(INDIRECT("Mérföldkövek[@Kezdés]")&lt;=V$3,V$3&lt;=INDIRECT("Mérföldkövek[@Befejezés]"),NETWORKDAYS(V$3,V$3,0)), INDIRECT("Mérföldkövek[@[Humánerő]]"),0),"")</f>
        <v/>
      </c>
      <c r="W159" s="69" t="str" cm="1">
        <f t="array" aca="1" ref="W159" ca="1">IFERROR(IF(AND(INDIRECT("Mérföldkövek[@Kezdés]")&lt;=W$3,W$3&lt;=INDIRECT("Mérföldkövek[@Befejezés]"),NETWORKDAYS(W$3,W$3,0)), INDIRECT("Mérföldkövek[@[Humánerő]]"),0),"")</f>
        <v/>
      </c>
      <c r="X159" s="69" t="str" cm="1">
        <f t="array" aca="1" ref="X159" ca="1">IFERROR(IF(AND(INDIRECT("Mérföldkövek[@Kezdés]")&lt;=X$3,X$3&lt;=INDIRECT("Mérföldkövek[@Befejezés]"),NETWORKDAYS(X$3,X$3,0)), INDIRECT("Mérföldkövek[@[Humánerő]]"),0),"")</f>
        <v/>
      </c>
      <c r="Y159" s="69" t="str" cm="1">
        <f t="array" aca="1" ref="Y159" ca="1">IFERROR(IF(AND(INDIRECT("Mérföldkövek[@Kezdés]")&lt;=Y$3,Y$3&lt;=INDIRECT("Mérföldkövek[@Befejezés]"),NETWORKDAYS(Y$3,Y$3,0)), INDIRECT("Mérföldkövek[@[Humánerő]]"),0),"")</f>
        <v/>
      </c>
      <c r="Z159" s="69" t="str" cm="1">
        <f t="array" aca="1" ref="Z159" ca="1">IFERROR(IF(AND(INDIRECT("Mérföldkövek[@Kezdés]")&lt;=Z$3,Z$3&lt;=INDIRECT("Mérföldkövek[@Befejezés]"),NETWORKDAYS(Z$3,Z$3,0)), INDIRECT("Mérföldkövek[@[Humánerő]]"),0),"")</f>
        <v/>
      </c>
      <c r="AA159" s="69" t="str" cm="1">
        <f t="array" aca="1" ref="AA159" ca="1">IFERROR(IF(AND(INDIRECT("Mérföldkövek[@Kezdés]")&lt;=AA$3,AA$3&lt;=INDIRECT("Mérföldkövek[@Befejezés]"),NETWORKDAYS(AA$3,AA$3,0)), INDIRECT("Mérföldkövek[@[Humánerő]]"),0),"")</f>
        <v/>
      </c>
      <c r="AB159" s="69" t="str" cm="1">
        <f t="array" aca="1" ref="AB159" ca="1">IFERROR(IF(AND(INDIRECT("Mérföldkövek[@Kezdés]")&lt;=AB$3,AB$3&lt;=INDIRECT("Mérföldkövek[@Befejezés]"),NETWORKDAYS(AB$3,AB$3,0)), INDIRECT("Mérföldkövek[@[Humánerő]]"),0),"")</f>
        <v/>
      </c>
      <c r="AC159" s="69" t="str" cm="1">
        <f t="array" aca="1" ref="AC159" ca="1">IFERROR(IF(AND(INDIRECT("Mérföldkövek[@Kezdés]")&lt;=AC$3,AC$3&lt;=INDIRECT("Mérföldkövek[@Befejezés]"),NETWORKDAYS(AC$3,AC$3,0)), INDIRECT("Mérföldkövek[@[Humánerő]]"),0),"")</f>
        <v/>
      </c>
      <c r="AD159" s="69" t="str" cm="1">
        <f t="array" aca="1" ref="AD159" ca="1">IFERROR(IF(AND(INDIRECT("Mérföldkövek[@Kezdés]")&lt;=AD$3,AD$3&lt;=INDIRECT("Mérföldkövek[@Befejezés]"),NETWORKDAYS(AD$3,AD$3,0)), INDIRECT("Mérföldkövek[@[Humánerő]]"),0),"")</f>
        <v/>
      </c>
      <c r="AE159" s="69" t="str" cm="1">
        <f t="array" aca="1" ref="AE159" ca="1">IFERROR(IF(AND(INDIRECT("Mérföldkövek[@Kezdés]")&lt;=AE$3,AE$3&lt;=INDIRECT("Mérföldkövek[@Befejezés]"),NETWORKDAYS(AE$3,AE$3,0)), INDIRECT("Mérföldkövek[@[Humánerő]]"),0),"")</f>
        <v/>
      </c>
      <c r="AF159" s="69" t="str" cm="1">
        <f t="array" aca="1" ref="AF159" ca="1">IFERROR(IF(AND(INDIRECT("Mérföldkövek[@Kezdés]")&lt;=AF$3,AF$3&lt;=INDIRECT("Mérföldkövek[@Befejezés]"),NETWORKDAYS(AF$3,AF$3,0)), INDIRECT("Mérföldkövek[@[Humánerő]]"),0),"")</f>
        <v/>
      </c>
      <c r="AG159" s="69" t="str" cm="1">
        <f t="array" aca="1" ref="AG159" ca="1">IFERROR(IF(AND(INDIRECT("Mérföldkövek[@Kezdés]")&lt;=AG$3,AG$3&lt;=INDIRECT("Mérföldkövek[@Befejezés]"),NETWORKDAYS(AG$3,AG$3,0)), INDIRECT("Mérföldkövek[@[Humánerő]]"),0),"")</f>
        <v/>
      </c>
      <c r="AH159" s="69" t="str" cm="1">
        <f t="array" aca="1" ref="AH159" ca="1">IFERROR(IF(AND(INDIRECT("Mérföldkövek[@Kezdés]")&lt;=AH$3,AH$3&lt;=INDIRECT("Mérföldkövek[@Befejezés]"),NETWORKDAYS(AH$3,AH$3,0)), INDIRECT("Mérföldkövek[@[Humánerő]]"),0),"")</f>
        <v/>
      </c>
      <c r="AI159" s="69" t="str" cm="1">
        <f t="array" aca="1" ref="AI159" ca="1">IFERROR(IF(AND(INDIRECT("Mérföldkövek[@Kezdés]")&lt;=AI$3,AI$3&lt;=INDIRECT("Mérföldkövek[@Befejezés]"),NETWORKDAYS(AI$3,AI$3,0)), INDIRECT("Mérföldkövek[@[Humánerő]]"),0),"")</f>
        <v/>
      </c>
      <c r="AJ159" s="69" t="str" cm="1">
        <f t="array" aca="1" ref="AJ159" ca="1">IFERROR(IF(AND(INDIRECT("Mérföldkövek[@Kezdés]")&lt;=AJ$3,AJ$3&lt;=INDIRECT("Mérföldkövek[@Befejezés]"),NETWORKDAYS(AJ$3,AJ$3,0)), INDIRECT("Mérföldkövek[@[Humánerő]]"),0),"")</f>
        <v/>
      </c>
      <c r="AK159" s="69" t="str" cm="1">
        <f t="array" aca="1" ref="AK159" ca="1">IFERROR(IF(AND(INDIRECT("Mérföldkövek[@Kezdés]")&lt;=AK$3,AK$3&lt;=INDIRECT("Mérföldkövek[@Befejezés]"),NETWORKDAYS(AK$3,AK$3,0)), INDIRECT("Mérföldkövek[@[Humánerő]]"),0),"")</f>
        <v/>
      </c>
      <c r="AL159" s="69" t="str" cm="1">
        <f t="array" aca="1" ref="AL159" ca="1">IFERROR(IF(AND(INDIRECT("Mérföldkövek[@Kezdés]")&lt;=AL$3,AL$3&lt;=INDIRECT("Mérföldkövek[@Befejezés]"),NETWORKDAYS(AL$3,AL$3,0)), INDIRECT("Mérföldkövek[@[Humánerő]]"),0),"")</f>
        <v/>
      </c>
      <c r="AM159" s="69" t="str" cm="1">
        <f t="array" aca="1" ref="AM159" ca="1">IFERROR(IF(AND(INDIRECT("Mérföldkövek[@Kezdés]")&lt;=AM$3,AM$3&lt;=INDIRECT("Mérföldkövek[@Befejezés]"),NETWORKDAYS(AM$3,AM$3,0)), INDIRECT("Mérföldkövek[@[Humánerő]]"),0),"")</f>
        <v/>
      </c>
      <c r="AN159" s="69" t="str" cm="1">
        <f t="array" aca="1" ref="AN159" ca="1">IFERROR(IF(AND(INDIRECT("Mérföldkövek[@Kezdés]")&lt;=AN$3,AN$3&lt;=INDIRECT("Mérföldkövek[@Befejezés]"),NETWORKDAYS(AN$3,AN$3,0)), INDIRECT("Mérföldkövek[@[Humánerő]]"),0),"")</f>
        <v/>
      </c>
      <c r="AO159" s="69" t="str" cm="1">
        <f t="array" aca="1" ref="AO159" ca="1">IFERROR(IF(AND(INDIRECT("Mérföldkövek[@Kezdés]")&lt;=AO$3,AO$3&lt;=INDIRECT("Mérföldkövek[@Befejezés]"),NETWORKDAYS(AO$3,AO$3,0)), INDIRECT("Mérföldkövek[@[Humánerő]]"),0),"")</f>
        <v/>
      </c>
      <c r="AP159" s="69" t="str" cm="1">
        <f t="array" aca="1" ref="AP159" ca="1">IFERROR(IF(AND(INDIRECT("Mérföldkövek[@Kezdés]")&lt;=AP$3,AP$3&lt;=INDIRECT("Mérföldkövek[@Befejezés]"),NETWORKDAYS(AP$3,AP$3,0)), INDIRECT("Mérföldkövek[@[Humánerő]]"),0),"")</f>
        <v/>
      </c>
      <c r="AQ159" s="69" t="str" cm="1">
        <f t="array" aca="1" ref="AQ159" ca="1">IFERROR(IF(AND(INDIRECT("Mérföldkövek[@Kezdés]")&lt;=AQ$3,AQ$3&lt;=INDIRECT("Mérföldkövek[@Befejezés]"),NETWORKDAYS(AQ$3,AQ$3,0)), INDIRECT("Mérföldkövek[@[Humánerő]]"),0),"")</f>
        <v/>
      </c>
      <c r="AR159" s="69" t="str" cm="1">
        <f t="array" aca="1" ref="AR159" ca="1">IFERROR(IF(AND(INDIRECT("Mérföldkövek[@Kezdés]")&lt;=AR$3,AR$3&lt;=INDIRECT("Mérföldkövek[@Befejezés]"),NETWORKDAYS(AR$3,AR$3,0)), INDIRECT("Mérföldkövek[@[Humánerő]]"),0),"")</f>
        <v/>
      </c>
      <c r="AS159" s="69" t="str" cm="1">
        <f t="array" aca="1" ref="AS159" ca="1">IFERROR(IF(AND(INDIRECT("Mérföldkövek[@Kezdés]")&lt;=AS$3,AS$3&lt;=INDIRECT("Mérföldkövek[@Befejezés]"),NETWORKDAYS(AS$3,AS$3,0)), INDIRECT("Mérföldkövek[@[Humánerő]]"),0),"")</f>
        <v/>
      </c>
      <c r="AT159" s="69" t="str" cm="1">
        <f t="array" aca="1" ref="AT159" ca="1">IFERROR(IF(AND(INDIRECT("Mérföldkövek[@Kezdés]")&lt;=AT$3,AT$3&lt;=INDIRECT("Mérföldkövek[@Befejezés]"),NETWORKDAYS(AT$3,AT$3,0)), INDIRECT("Mérföldkövek[@[Humánerő]]"),0),"")</f>
        <v/>
      </c>
      <c r="AU159" s="69" t="str" cm="1">
        <f t="array" aca="1" ref="AU159" ca="1">IFERROR(IF(AND(INDIRECT("Mérföldkövek[@Kezdés]")&lt;=AU$3,AU$3&lt;=INDIRECT("Mérföldkövek[@Befejezés]"),NETWORKDAYS(AU$3,AU$3,0)), INDIRECT("Mérföldkövek[@[Humánerő]]"),0),"")</f>
        <v/>
      </c>
      <c r="AV159" s="69" t="str" cm="1">
        <f t="array" aca="1" ref="AV159" ca="1">IFERROR(IF(AND(INDIRECT("Mérföldkövek[@Kezdés]")&lt;=AV$3,AV$3&lt;=INDIRECT("Mérföldkövek[@Befejezés]"),NETWORKDAYS(AV$3,AV$3,0)), INDIRECT("Mérföldkövek[@[Humánerő]]"),0),"")</f>
        <v/>
      </c>
      <c r="AW159" s="69" t="str" cm="1">
        <f t="array" aca="1" ref="AW159" ca="1">IFERROR(IF(AND(INDIRECT("Mérföldkövek[@Kezdés]")&lt;=AW$3,AW$3&lt;=INDIRECT("Mérföldkövek[@Befejezés]"),NETWORKDAYS(AW$3,AW$3,0)), INDIRECT("Mérföldkövek[@[Humánerő]]"),0),"")</f>
        <v/>
      </c>
      <c r="AX159" s="69" t="str" cm="1">
        <f t="array" aca="1" ref="AX159" ca="1">IFERROR(IF(AND(INDIRECT("Mérföldkövek[@Kezdés]")&lt;=AX$3,AX$3&lt;=INDIRECT("Mérföldkövek[@Befejezés]"),NETWORKDAYS(AX$3,AX$3,0)), INDIRECT("Mérföldkövek[@[Humánerő]]"),0),"")</f>
        <v/>
      </c>
      <c r="AY159" s="69" t="str" cm="1">
        <f t="array" aca="1" ref="AY159" ca="1">IFERROR(IF(AND(INDIRECT("Mérföldkövek[@Kezdés]")&lt;=AY$3,AY$3&lt;=INDIRECT("Mérföldkövek[@Befejezés]"),NETWORKDAYS(AY$3,AY$3,0)), INDIRECT("Mérföldkövek[@[Humánerő]]"),0),"")</f>
        <v/>
      </c>
      <c r="AZ159" s="69" t="str" cm="1">
        <f t="array" aca="1" ref="AZ159" ca="1">IFERROR(IF(AND(INDIRECT("Mérföldkövek[@Kezdés]")&lt;=AZ$3,AZ$3&lt;=INDIRECT("Mérföldkövek[@Befejezés]"),NETWORKDAYS(AZ$3,AZ$3,0)), INDIRECT("Mérföldkövek[@[Humánerő]]"),0),"")</f>
        <v/>
      </c>
      <c r="BA159" s="69" t="str" cm="1">
        <f t="array" aca="1" ref="BA159" ca="1">IFERROR(IF(AND(INDIRECT("Mérföldkövek[@Kezdés]")&lt;=BA$3,BA$3&lt;=INDIRECT("Mérföldkövek[@Befejezés]"),NETWORKDAYS(BA$3,BA$3,0)), INDIRECT("Mérföldkövek[@[Humánerő]]"),0),"")</f>
        <v/>
      </c>
    </row>
    <row r="160" spans="12:53" x14ac:dyDescent="0.3">
      <c r="L160" s="69" t="str" cm="1">
        <f t="array" aca="1" ref="L160" ca="1">IFERROR(IF(AND(INDIRECT("Mérföldkövek[@Kezdés]")&lt;=L$3,L$3&lt;=INDIRECT("Mérföldkövek[@Befejezés]"),NETWORKDAYS(L$3,L$3,0)), INDIRECT("Mérföldkövek[@[Humánerő]]"),0),"")</f>
        <v/>
      </c>
      <c r="M160" s="69" t="str" cm="1">
        <f t="array" aca="1" ref="M160" ca="1">IFERROR(IF(AND(INDIRECT("Mérföldkövek[@Kezdés]")&lt;=M$3,M$3&lt;=INDIRECT("Mérföldkövek[@Befejezés]"),NETWORKDAYS(M$3,M$3,0)), INDIRECT("Mérföldkövek[@[Humánerő]]"),0),"")</f>
        <v/>
      </c>
      <c r="N160" s="69" t="str" cm="1">
        <f t="array" aca="1" ref="N160" ca="1">IFERROR(IF(AND(INDIRECT("Mérföldkövek[@Kezdés]")&lt;=N$3,N$3&lt;=INDIRECT("Mérföldkövek[@Befejezés]"),NETWORKDAYS(N$3,N$3,0)), INDIRECT("Mérföldkövek[@[Humánerő]]"),0),"")</f>
        <v/>
      </c>
      <c r="O160" s="69" t="str" cm="1">
        <f t="array" aca="1" ref="O160" ca="1">IFERROR(IF(AND(INDIRECT("Mérföldkövek[@Kezdés]")&lt;=O$3,O$3&lt;=INDIRECT("Mérföldkövek[@Befejezés]"),NETWORKDAYS(O$3,O$3,0)), INDIRECT("Mérföldkövek[@[Humánerő]]"),0),"")</f>
        <v/>
      </c>
      <c r="P160" s="69" t="str" cm="1">
        <f t="array" aca="1" ref="P160" ca="1">IFERROR(IF(AND(INDIRECT("Mérföldkövek[@Kezdés]")&lt;=P$3,P$3&lt;=INDIRECT("Mérföldkövek[@Befejezés]"),NETWORKDAYS(P$3,P$3,0)), INDIRECT("Mérföldkövek[@[Humánerő]]"),0),"")</f>
        <v/>
      </c>
      <c r="Q160" s="69" t="str" cm="1">
        <f t="array" aca="1" ref="Q160" ca="1">IFERROR(IF(AND(INDIRECT("Mérföldkövek[@Kezdés]")&lt;=Q$3,Q$3&lt;=INDIRECT("Mérföldkövek[@Befejezés]"),NETWORKDAYS(Q$3,Q$3,0)), INDIRECT("Mérföldkövek[@[Humánerő]]"),0),"")</f>
        <v/>
      </c>
      <c r="R160" s="69" t="str" cm="1">
        <f t="array" aca="1" ref="R160" ca="1">IFERROR(IF(AND(INDIRECT("Mérföldkövek[@Kezdés]")&lt;=R$3,R$3&lt;=INDIRECT("Mérföldkövek[@Befejezés]"),NETWORKDAYS(R$3,R$3,0)), INDIRECT("Mérföldkövek[@[Humánerő]]"),0),"")</f>
        <v/>
      </c>
      <c r="S160" s="69" t="str" cm="1">
        <f t="array" aca="1" ref="S160" ca="1">IFERROR(IF(AND(INDIRECT("Mérföldkövek[@Kezdés]")&lt;=S$3,S$3&lt;=INDIRECT("Mérföldkövek[@Befejezés]"),NETWORKDAYS(S$3,S$3,0)), INDIRECT("Mérföldkövek[@[Humánerő]]"),0),"")</f>
        <v/>
      </c>
      <c r="T160" s="69" t="str" cm="1">
        <f t="array" aca="1" ref="T160" ca="1">IFERROR(IF(AND(INDIRECT("Mérföldkövek[@Kezdés]")&lt;=T$3,T$3&lt;=INDIRECT("Mérföldkövek[@Befejezés]"),NETWORKDAYS(T$3,T$3,0)), INDIRECT("Mérföldkövek[@[Humánerő]]"),0),"")</f>
        <v/>
      </c>
      <c r="U160" s="69" t="str" cm="1">
        <f t="array" aca="1" ref="U160" ca="1">IFERROR(IF(AND(INDIRECT("Mérföldkövek[@Kezdés]")&lt;=U$3,U$3&lt;=INDIRECT("Mérföldkövek[@Befejezés]"),NETWORKDAYS(U$3,U$3,0)), INDIRECT("Mérföldkövek[@[Humánerő]]"),0),"")</f>
        <v/>
      </c>
      <c r="V160" s="69" t="str" cm="1">
        <f t="array" aca="1" ref="V160" ca="1">IFERROR(IF(AND(INDIRECT("Mérföldkövek[@Kezdés]")&lt;=V$3,V$3&lt;=INDIRECT("Mérföldkövek[@Befejezés]"),NETWORKDAYS(V$3,V$3,0)), INDIRECT("Mérföldkövek[@[Humánerő]]"),0),"")</f>
        <v/>
      </c>
      <c r="W160" s="69" t="str" cm="1">
        <f t="array" aca="1" ref="W160" ca="1">IFERROR(IF(AND(INDIRECT("Mérföldkövek[@Kezdés]")&lt;=W$3,W$3&lt;=INDIRECT("Mérföldkövek[@Befejezés]"),NETWORKDAYS(W$3,W$3,0)), INDIRECT("Mérföldkövek[@[Humánerő]]"),0),"")</f>
        <v/>
      </c>
      <c r="X160" s="69" t="str" cm="1">
        <f t="array" aca="1" ref="X160" ca="1">IFERROR(IF(AND(INDIRECT("Mérföldkövek[@Kezdés]")&lt;=X$3,X$3&lt;=INDIRECT("Mérföldkövek[@Befejezés]"),NETWORKDAYS(X$3,X$3,0)), INDIRECT("Mérföldkövek[@[Humánerő]]"),0),"")</f>
        <v/>
      </c>
      <c r="Y160" s="69" t="str" cm="1">
        <f t="array" aca="1" ref="Y160" ca="1">IFERROR(IF(AND(INDIRECT("Mérföldkövek[@Kezdés]")&lt;=Y$3,Y$3&lt;=INDIRECT("Mérföldkövek[@Befejezés]"),NETWORKDAYS(Y$3,Y$3,0)), INDIRECT("Mérföldkövek[@[Humánerő]]"),0),"")</f>
        <v/>
      </c>
      <c r="Z160" s="69" t="str" cm="1">
        <f t="array" aca="1" ref="Z160" ca="1">IFERROR(IF(AND(INDIRECT("Mérföldkövek[@Kezdés]")&lt;=Z$3,Z$3&lt;=INDIRECT("Mérföldkövek[@Befejezés]"),NETWORKDAYS(Z$3,Z$3,0)), INDIRECT("Mérföldkövek[@[Humánerő]]"),0),"")</f>
        <v/>
      </c>
      <c r="AA160" s="69" t="str" cm="1">
        <f t="array" aca="1" ref="AA160" ca="1">IFERROR(IF(AND(INDIRECT("Mérföldkövek[@Kezdés]")&lt;=AA$3,AA$3&lt;=INDIRECT("Mérföldkövek[@Befejezés]"),NETWORKDAYS(AA$3,AA$3,0)), INDIRECT("Mérföldkövek[@[Humánerő]]"),0),"")</f>
        <v/>
      </c>
      <c r="AB160" s="69" t="str" cm="1">
        <f t="array" aca="1" ref="AB160" ca="1">IFERROR(IF(AND(INDIRECT("Mérföldkövek[@Kezdés]")&lt;=AB$3,AB$3&lt;=INDIRECT("Mérföldkövek[@Befejezés]"),NETWORKDAYS(AB$3,AB$3,0)), INDIRECT("Mérföldkövek[@[Humánerő]]"),0),"")</f>
        <v/>
      </c>
      <c r="AC160" s="69" t="str" cm="1">
        <f t="array" aca="1" ref="AC160" ca="1">IFERROR(IF(AND(INDIRECT("Mérföldkövek[@Kezdés]")&lt;=AC$3,AC$3&lt;=INDIRECT("Mérföldkövek[@Befejezés]"),NETWORKDAYS(AC$3,AC$3,0)), INDIRECT("Mérföldkövek[@[Humánerő]]"),0),"")</f>
        <v/>
      </c>
      <c r="AD160" s="69" t="str" cm="1">
        <f t="array" aca="1" ref="AD160" ca="1">IFERROR(IF(AND(INDIRECT("Mérföldkövek[@Kezdés]")&lt;=AD$3,AD$3&lt;=INDIRECT("Mérföldkövek[@Befejezés]"),NETWORKDAYS(AD$3,AD$3,0)), INDIRECT("Mérföldkövek[@[Humánerő]]"),0),"")</f>
        <v/>
      </c>
      <c r="AE160" s="69" t="str" cm="1">
        <f t="array" aca="1" ref="AE160" ca="1">IFERROR(IF(AND(INDIRECT("Mérföldkövek[@Kezdés]")&lt;=AE$3,AE$3&lt;=INDIRECT("Mérföldkövek[@Befejezés]"),NETWORKDAYS(AE$3,AE$3,0)), INDIRECT("Mérföldkövek[@[Humánerő]]"),0),"")</f>
        <v/>
      </c>
      <c r="AF160" s="69" t="str" cm="1">
        <f t="array" aca="1" ref="AF160" ca="1">IFERROR(IF(AND(INDIRECT("Mérföldkövek[@Kezdés]")&lt;=AF$3,AF$3&lt;=INDIRECT("Mérföldkövek[@Befejezés]"),NETWORKDAYS(AF$3,AF$3,0)), INDIRECT("Mérföldkövek[@[Humánerő]]"),0),"")</f>
        <v/>
      </c>
      <c r="AG160" s="69" t="str" cm="1">
        <f t="array" aca="1" ref="AG160" ca="1">IFERROR(IF(AND(INDIRECT("Mérföldkövek[@Kezdés]")&lt;=AG$3,AG$3&lt;=INDIRECT("Mérföldkövek[@Befejezés]"),NETWORKDAYS(AG$3,AG$3,0)), INDIRECT("Mérföldkövek[@[Humánerő]]"),0),"")</f>
        <v/>
      </c>
      <c r="AH160" s="69" t="str" cm="1">
        <f t="array" aca="1" ref="AH160" ca="1">IFERROR(IF(AND(INDIRECT("Mérföldkövek[@Kezdés]")&lt;=AH$3,AH$3&lt;=INDIRECT("Mérföldkövek[@Befejezés]"),NETWORKDAYS(AH$3,AH$3,0)), INDIRECT("Mérföldkövek[@[Humánerő]]"),0),"")</f>
        <v/>
      </c>
      <c r="AI160" s="69" t="str" cm="1">
        <f t="array" aca="1" ref="AI160" ca="1">IFERROR(IF(AND(INDIRECT("Mérföldkövek[@Kezdés]")&lt;=AI$3,AI$3&lt;=INDIRECT("Mérföldkövek[@Befejezés]"),NETWORKDAYS(AI$3,AI$3,0)), INDIRECT("Mérföldkövek[@[Humánerő]]"),0),"")</f>
        <v/>
      </c>
      <c r="AJ160" s="69" t="str" cm="1">
        <f t="array" aca="1" ref="AJ160" ca="1">IFERROR(IF(AND(INDIRECT("Mérföldkövek[@Kezdés]")&lt;=AJ$3,AJ$3&lt;=INDIRECT("Mérföldkövek[@Befejezés]"),NETWORKDAYS(AJ$3,AJ$3,0)), INDIRECT("Mérföldkövek[@[Humánerő]]"),0),"")</f>
        <v/>
      </c>
      <c r="AK160" s="69" t="str" cm="1">
        <f t="array" aca="1" ref="AK160" ca="1">IFERROR(IF(AND(INDIRECT("Mérföldkövek[@Kezdés]")&lt;=AK$3,AK$3&lt;=INDIRECT("Mérföldkövek[@Befejezés]"),NETWORKDAYS(AK$3,AK$3,0)), INDIRECT("Mérföldkövek[@[Humánerő]]"),0),"")</f>
        <v/>
      </c>
      <c r="AL160" s="69" t="str" cm="1">
        <f t="array" aca="1" ref="AL160" ca="1">IFERROR(IF(AND(INDIRECT("Mérföldkövek[@Kezdés]")&lt;=AL$3,AL$3&lt;=INDIRECT("Mérföldkövek[@Befejezés]"),NETWORKDAYS(AL$3,AL$3,0)), INDIRECT("Mérföldkövek[@[Humánerő]]"),0),"")</f>
        <v/>
      </c>
      <c r="AM160" s="69" t="str" cm="1">
        <f t="array" aca="1" ref="AM160" ca="1">IFERROR(IF(AND(INDIRECT("Mérföldkövek[@Kezdés]")&lt;=AM$3,AM$3&lt;=INDIRECT("Mérföldkövek[@Befejezés]"),NETWORKDAYS(AM$3,AM$3,0)), INDIRECT("Mérföldkövek[@[Humánerő]]"),0),"")</f>
        <v/>
      </c>
      <c r="AN160" s="69" t="str" cm="1">
        <f t="array" aca="1" ref="AN160" ca="1">IFERROR(IF(AND(INDIRECT("Mérföldkövek[@Kezdés]")&lt;=AN$3,AN$3&lt;=INDIRECT("Mérföldkövek[@Befejezés]"),NETWORKDAYS(AN$3,AN$3,0)), INDIRECT("Mérföldkövek[@[Humánerő]]"),0),"")</f>
        <v/>
      </c>
      <c r="AO160" s="69" t="str" cm="1">
        <f t="array" aca="1" ref="AO160" ca="1">IFERROR(IF(AND(INDIRECT("Mérföldkövek[@Kezdés]")&lt;=AO$3,AO$3&lt;=INDIRECT("Mérföldkövek[@Befejezés]"),NETWORKDAYS(AO$3,AO$3,0)), INDIRECT("Mérföldkövek[@[Humánerő]]"),0),"")</f>
        <v/>
      </c>
      <c r="AP160" s="69" t="str" cm="1">
        <f t="array" aca="1" ref="AP160" ca="1">IFERROR(IF(AND(INDIRECT("Mérföldkövek[@Kezdés]")&lt;=AP$3,AP$3&lt;=INDIRECT("Mérföldkövek[@Befejezés]"),NETWORKDAYS(AP$3,AP$3,0)), INDIRECT("Mérföldkövek[@[Humánerő]]"),0),"")</f>
        <v/>
      </c>
      <c r="AQ160" s="69" t="str" cm="1">
        <f t="array" aca="1" ref="AQ160" ca="1">IFERROR(IF(AND(INDIRECT("Mérföldkövek[@Kezdés]")&lt;=AQ$3,AQ$3&lt;=INDIRECT("Mérföldkövek[@Befejezés]"),NETWORKDAYS(AQ$3,AQ$3,0)), INDIRECT("Mérföldkövek[@[Humánerő]]"),0),"")</f>
        <v/>
      </c>
      <c r="AR160" s="69" t="str" cm="1">
        <f t="array" aca="1" ref="AR160" ca="1">IFERROR(IF(AND(INDIRECT("Mérföldkövek[@Kezdés]")&lt;=AR$3,AR$3&lt;=INDIRECT("Mérföldkövek[@Befejezés]"),NETWORKDAYS(AR$3,AR$3,0)), INDIRECT("Mérföldkövek[@[Humánerő]]"),0),"")</f>
        <v/>
      </c>
      <c r="AS160" s="69" t="str" cm="1">
        <f t="array" aca="1" ref="AS160" ca="1">IFERROR(IF(AND(INDIRECT("Mérföldkövek[@Kezdés]")&lt;=AS$3,AS$3&lt;=INDIRECT("Mérföldkövek[@Befejezés]"),NETWORKDAYS(AS$3,AS$3,0)), INDIRECT("Mérföldkövek[@[Humánerő]]"),0),"")</f>
        <v/>
      </c>
      <c r="AT160" s="69" t="str" cm="1">
        <f t="array" aca="1" ref="AT160" ca="1">IFERROR(IF(AND(INDIRECT("Mérföldkövek[@Kezdés]")&lt;=AT$3,AT$3&lt;=INDIRECT("Mérföldkövek[@Befejezés]"),NETWORKDAYS(AT$3,AT$3,0)), INDIRECT("Mérföldkövek[@[Humánerő]]"),0),"")</f>
        <v/>
      </c>
      <c r="AU160" s="69" t="str" cm="1">
        <f t="array" aca="1" ref="AU160" ca="1">IFERROR(IF(AND(INDIRECT("Mérföldkövek[@Kezdés]")&lt;=AU$3,AU$3&lt;=INDIRECT("Mérföldkövek[@Befejezés]"),NETWORKDAYS(AU$3,AU$3,0)), INDIRECT("Mérföldkövek[@[Humánerő]]"),0),"")</f>
        <v/>
      </c>
      <c r="AV160" s="69" t="str" cm="1">
        <f t="array" aca="1" ref="AV160" ca="1">IFERROR(IF(AND(INDIRECT("Mérföldkövek[@Kezdés]")&lt;=AV$3,AV$3&lt;=INDIRECT("Mérföldkövek[@Befejezés]"),NETWORKDAYS(AV$3,AV$3,0)), INDIRECT("Mérföldkövek[@[Humánerő]]"),0),"")</f>
        <v/>
      </c>
      <c r="AW160" s="69" t="str" cm="1">
        <f t="array" aca="1" ref="AW160" ca="1">IFERROR(IF(AND(INDIRECT("Mérföldkövek[@Kezdés]")&lt;=AW$3,AW$3&lt;=INDIRECT("Mérföldkövek[@Befejezés]"),NETWORKDAYS(AW$3,AW$3,0)), INDIRECT("Mérföldkövek[@[Humánerő]]"),0),"")</f>
        <v/>
      </c>
      <c r="AX160" s="69" t="str" cm="1">
        <f t="array" aca="1" ref="AX160" ca="1">IFERROR(IF(AND(INDIRECT("Mérföldkövek[@Kezdés]")&lt;=AX$3,AX$3&lt;=INDIRECT("Mérföldkövek[@Befejezés]"),NETWORKDAYS(AX$3,AX$3,0)), INDIRECT("Mérföldkövek[@[Humánerő]]"),0),"")</f>
        <v/>
      </c>
      <c r="AY160" s="69" t="str" cm="1">
        <f t="array" aca="1" ref="AY160" ca="1">IFERROR(IF(AND(INDIRECT("Mérföldkövek[@Kezdés]")&lt;=AY$3,AY$3&lt;=INDIRECT("Mérföldkövek[@Befejezés]"),NETWORKDAYS(AY$3,AY$3,0)), INDIRECT("Mérföldkövek[@[Humánerő]]"),0),"")</f>
        <v/>
      </c>
      <c r="AZ160" s="69" t="str" cm="1">
        <f t="array" aca="1" ref="AZ160" ca="1">IFERROR(IF(AND(INDIRECT("Mérföldkövek[@Kezdés]")&lt;=AZ$3,AZ$3&lt;=INDIRECT("Mérföldkövek[@Befejezés]"),NETWORKDAYS(AZ$3,AZ$3,0)), INDIRECT("Mérföldkövek[@[Humánerő]]"),0),"")</f>
        <v/>
      </c>
      <c r="BA160" s="69" t="str" cm="1">
        <f t="array" aca="1" ref="BA160" ca="1">IFERROR(IF(AND(INDIRECT("Mérföldkövek[@Kezdés]")&lt;=BA$3,BA$3&lt;=INDIRECT("Mérföldkövek[@Befejezés]"),NETWORKDAYS(BA$3,BA$3,0)), INDIRECT("Mérföldkövek[@[Humánerő]]"),0),"")</f>
        <v/>
      </c>
    </row>
    <row r="161" spans="12:53" x14ac:dyDescent="0.3">
      <c r="L161" s="69" t="str" cm="1">
        <f t="array" aca="1" ref="L161" ca="1">IFERROR(IF(AND(INDIRECT("Mérföldkövek[@Kezdés]")&lt;=L$3,L$3&lt;=INDIRECT("Mérföldkövek[@Befejezés]"),NETWORKDAYS(L$3,L$3,0)), INDIRECT("Mérföldkövek[@[Humánerő]]"),0),"")</f>
        <v/>
      </c>
      <c r="M161" s="69" t="str" cm="1">
        <f t="array" aca="1" ref="M161" ca="1">IFERROR(IF(AND(INDIRECT("Mérföldkövek[@Kezdés]")&lt;=M$3,M$3&lt;=INDIRECT("Mérföldkövek[@Befejezés]"),NETWORKDAYS(M$3,M$3,0)), INDIRECT("Mérföldkövek[@[Humánerő]]"),0),"")</f>
        <v/>
      </c>
      <c r="N161" s="69" t="str" cm="1">
        <f t="array" aca="1" ref="N161" ca="1">IFERROR(IF(AND(INDIRECT("Mérföldkövek[@Kezdés]")&lt;=N$3,N$3&lt;=INDIRECT("Mérföldkövek[@Befejezés]"),NETWORKDAYS(N$3,N$3,0)), INDIRECT("Mérföldkövek[@[Humánerő]]"),0),"")</f>
        <v/>
      </c>
      <c r="O161" s="69" t="str" cm="1">
        <f t="array" aca="1" ref="O161" ca="1">IFERROR(IF(AND(INDIRECT("Mérföldkövek[@Kezdés]")&lt;=O$3,O$3&lt;=INDIRECT("Mérföldkövek[@Befejezés]"),NETWORKDAYS(O$3,O$3,0)), INDIRECT("Mérföldkövek[@[Humánerő]]"),0),"")</f>
        <v/>
      </c>
      <c r="P161" s="69" t="str" cm="1">
        <f t="array" aca="1" ref="P161" ca="1">IFERROR(IF(AND(INDIRECT("Mérföldkövek[@Kezdés]")&lt;=P$3,P$3&lt;=INDIRECT("Mérföldkövek[@Befejezés]"),NETWORKDAYS(P$3,P$3,0)), INDIRECT("Mérföldkövek[@[Humánerő]]"),0),"")</f>
        <v/>
      </c>
      <c r="Q161" s="69" t="str" cm="1">
        <f t="array" aca="1" ref="Q161" ca="1">IFERROR(IF(AND(INDIRECT("Mérföldkövek[@Kezdés]")&lt;=Q$3,Q$3&lt;=INDIRECT("Mérföldkövek[@Befejezés]"),NETWORKDAYS(Q$3,Q$3,0)), INDIRECT("Mérföldkövek[@[Humánerő]]"),0),"")</f>
        <v/>
      </c>
      <c r="R161" s="69" t="str" cm="1">
        <f t="array" aca="1" ref="R161" ca="1">IFERROR(IF(AND(INDIRECT("Mérföldkövek[@Kezdés]")&lt;=R$3,R$3&lt;=INDIRECT("Mérföldkövek[@Befejezés]"),NETWORKDAYS(R$3,R$3,0)), INDIRECT("Mérföldkövek[@[Humánerő]]"),0),"")</f>
        <v/>
      </c>
      <c r="S161" s="69" t="str" cm="1">
        <f t="array" aca="1" ref="S161" ca="1">IFERROR(IF(AND(INDIRECT("Mérföldkövek[@Kezdés]")&lt;=S$3,S$3&lt;=INDIRECT("Mérföldkövek[@Befejezés]"),NETWORKDAYS(S$3,S$3,0)), INDIRECT("Mérföldkövek[@[Humánerő]]"),0),"")</f>
        <v/>
      </c>
      <c r="T161" s="69" t="str" cm="1">
        <f t="array" aca="1" ref="T161" ca="1">IFERROR(IF(AND(INDIRECT("Mérföldkövek[@Kezdés]")&lt;=T$3,T$3&lt;=INDIRECT("Mérföldkövek[@Befejezés]"),NETWORKDAYS(T$3,T$3,0)), INDIRECT("Mérföldkövek[@[Humánerő]]"),0),"")</f>
        <v/>
      </c>
      <c r="U161" s="69" t="str" cm="1">
        <f t="array" aca="1" ref="U161" ca="1">IFERROR(IF(AND(INDIRECT("Mérföldkövek[@Kezdés]")&lt;=U$3,U$3&lt;=INDIRECT("Mérföldkövek[@Befejezés]"),NETWORKDAYS(U$3,U$3,0)), INDIRECT("Mérföldkövek[@[Humánerő]]"),0),"")</f>
        <v/>
      </c>
      <c r="V161" s="69" t="str" cm="1">
        <f t="array" aca="1" ref="V161" ca="1">IFERROR(IF(AND(INDIRECT("Mérföldkövek[@Kezdés]")&lt;=V$3,V$3&lt;=INDIRECT("Mérföldkövek[@Befejezés]"),NETWORKDAYS(V$3,V$3,0)), INDIRECT("Mérföldkövek[@[Humánerő]]"),0),"")</f>
        <v/>
      </c>
      <c r="W161" s="69" t="str" cm="1">
        <f t="array" aca="1" ref="W161" ca="1">IFERROR(IF(AND(INDIRECT("Mérföldkövek[@Kezdés]")&lt;=W$3,W$3&lt;=INDIRECT("Mérföldkövek[@Befejezés]"),NETWORKDAYS(W$3,W$3,0)), INDIRECT("Mérföldkövek[@[Humánerő]]"),0),"")</f>
        <v/>
      </c>
      <c r="X161" s="69" t="str" cm="1">
        <f t="array" aca="1" ref="X161" ca="1">IFERROR(IF(AND(INDIRECT("Mérföldkövek[@Kezdés]")&lt;=X$3,X$3&lt;=INDIRECT("Mérföldkövek[@Befejezés]"),NETWORKDAYS(X$3,X$3,0)), INDIRECT("Mérföldkövek[@[Humánerő]]"),0),"")</f>
        <v/>
      </c>
      <c r="Y161" s="69" t="str" cm="1">
        <f t="array" aca="1" ref="Y161" ca="1">IFERROR(IF(AND(INDIRECT("Mérföldkövek[@Kezdés]")&lt;=Y$3,Y$3&lt;=INDIRECT("Mérföldkövek[@Befejezés]"),NETWORKDAYS(Y$3,Y$3,0)), INDIRECT("Mérföldkövek[@[Humánerő]]"),0),"")</f>
        <v/>
      </c>
      <c r="Z161" s="69" t="str" cm="1">
        <f t="array" aca="1" ref="Z161" ca="1">IFERROR(IF(AND(INDIRECT("Mérföldkövek[@Kezdés]")&lt;=Z$3,Z$3&lt;=INDIRECT("Mérföldkövek[@Befejezés]"),NETWORKDAYS(Z$3,Z$3,0)), INDIRECT("Mérföldkövek[@[Humánerő]]"),0),"")</f>
        <v/>
      </c>
      <c r="AA161" s="69" t="str" cm="1">
        <f t="array" aca="1" ref="AA161" ca="1">IFERROR(IF(AND(INDIRECT("Mérföldkövek[@Kezdés]")&lt;=AA$3,AA$3&lt;=INDIRECT("Mérföldkövek[@Befejezés]"),NETWORKDAYS(AA$3,AA$3,0)), INDIRECT("Mérföldkövek[@[Humánerő]]"),0),"")</f>
        <v/>
      </c>
      <c r="AB161" s="69" t="str" cm="1">
        <f t="array" aca="1" ref="AB161" ca="1">IFERROR(IF(AND(INDIRECT("Mérföldkövek[@Kezdés]")&lt;=AB$3,AB$3&lt;=INDIRECT("Mérföldkövek[@Befejezés]"),NETWORKDAYS(AB$3,AB$3,0)), INDIRECT("Mérföldkövek[@[Humánerő]]"),0),"")</f>
        <v/>
      </c>
      <c r="AC161" s="69" t="str" cm="1">
        <f t="array" aca="1" ref="AC161" ca="1">IFERROR(IF(AND(INDIRECT("Mérföldkövek[@Kezdés]")&lt;=AC$3,AC$3&lt;=INDIRECT("Mérföldkövek[@Befejezés]"),NETWORKDAYS(AC$3,AC$3,0)), INDIRECT("Mérföldkövek[@[Humánerő]]"),0),"")</f>
        <v/>
      </c>
      <c r="AD161" s="69" t="str" cm="1">
        <f t="array" aca="1" ref="AD161" ca="1">IFERROR(IF(AND(INDIRECT("Mérföldkövek[@Kezdés]")&lt;=AD$3,AD$3&lt;=INDIRECT("Mérföldkövek[@Befejezés]"),NETWORKDAYS(AD$3,AD$3,0)), INDIRECT("Mérföldkövek[@[Humánerő]]"),0),"")</f>
        <v/>
      </c>
      <c r="AE161" s="69" t="str" cm="1">
        <f t="array" aca="1" ref="AE161" ca="1">IFERROR(IF(AND(INDIRECT("Mérföldkövek[@Kezdés]")&lt;=AE$3,AE$3&lt;=INDIRECT("Mérföldkövek[@Befejezés]"),NETWORKDAYS(AE$3,AE$3,0)), INDIRECT("Mérföldkövek[@[Humánerő]]"),0),"")</f>
        <v/>
      </c>
      <c r="AF161" s="69" t="str" cm="1">
        <f t="array" aca="1" ref="AF161" ca="1">IFERROR(IF(AND(INDIRECT("Mérföldkövek[@Kezdés]")&lt;=AF$3,AF$3&lt;=INDIRECT("Mérföldkövek[@Befejezés]"),NETWORKDAYS(AF$3,AF$3,0)), INDIRECT("Mérföldkövek[@[Humánerő]]"),0),"")</f>
        <v/>
      </c>
      <c r="AG161" s="69" t="str" cm="1">
        <f t="array" aca="1" ref="AG161" ca="1">IFERROR(IF(AND(INDIRECT("Mérföldkövek[@Kezdés]")&lt;=AG$3,AG$3&lt;=INDIRECT("Mérföldkövek[@Befejezés]"),NETWORKDAYS(AG$3,AG$3,0)), INDIRECT("Mérföldkövek[@[Humánerő]]"),0),"")</f>
        <v/>
      </c>
      <c r="AH161" s="69" t="str" cm="1">
        <f t="array" aca="1" ref="AH161" ca="1">IFERROR(IF(AND(INDIRECT("Mérföldkövek[@Kezdés]")&lt;=AH$3,AH$3&lt;=INDIRECT("Mérföldkövek[@Befejezés]"),NETWORKDAYS(AH$3,AH$3,0)), INDIRECT("Mérföldkövek[@[Humánerő]]"),0),"")</f>
        <v/>
      </c>
      <c r="AI161" s="69" t="str" cm="1">
        <f t="array" aca="1" ref="AI161" ca="1">IFERROR(IF(AND(INDIRECT("Mérföldkövek[@Kezdés]")&lt;=AI$3,AI$3&lt;=INDIRECT("Mérföldkövek[@Befejezés]"),NETWORKDAYS(AI$3,AI$3,0)), INDIRECT("Mérföldkövek[@[Humánerő]]"),0),"")</f>
        <v/>
      </c>
      <c r="AJ161" s="69" t="str" cm="1">
        <f t="array" aca="1" ref="AJ161" ca="1">IFERROR(IF(AND(INDIRECT("Mérföldkövek[@Kezdés]")&lt;=AJ$3,AJ$3&lt;=INDIRECT("Mérföldkövek[@Befejezés]"),NETWORKDAYS(AJ$3,AJ$3,0)), INDIRECT("Mérföldkövek[@[Humánerő]]"),0),"")</f>
        <v/>
      </c>
      <c r="AK161" s="69" t="str" cm="1">
        <f t="array" aca="1" ref="AK161" ca="1">IFERROR(IF(AND(INDIRECT("Mérföldkövek[@Kezdés]")&lt;=AK$3,AK$3&lt;=INDIRECT("Mérföldkövek[@Befejezés]"),NETWORKDAYS(AK$3,AK$3,0)), INDIRECT("Mérföldkövek[@[Humánerő]]"),0),"")</f>
        <v/>
      </c>
      <c r="AL161" s="69" t="str" cm="1">
        <f t="array" aca="1" ref="AL161" ca="1">IFERROR(IF(AND(INDIRECT("Mérföldkövek[@Kezdés]")&lt;=AL$3,AL$3&lt;=INDIRECT("Mérföldkövek[@Befejezés]"),NETWORKDAYS(AL$3,AL$3,0)), INDIRECT("Mérföldkövek[@[Humánerő]]"),0),"")</f>
        <v/>
      </c>
      <c r="AM161" s="69" t="str" cm="1">
        <f t="array" aca="1" ref="AM161" ca="1">IFERROR(IF(AND(INDIRECT("Mérföldkövek[@Kezdés]")&lt;=AM$3,AM$3&lt;=INDIRECT("Mérföldkövek[@Befejezés]"),NETWORKDAYS(AM$3,AM$3,0)), INDIRECT("Mérföldkövek[@[Humánerő]]"),0),"")</f>
        <v/>
      </c>
      <c r="AN161" s="69" t="str" cm="1">
        <f t="array" aca="1" ref="AN161" ca="1">IFERROR(IF(AND(INDIRECT("Mérföldkövek[@Kezdés]")&lt;=AN$3,AN$3&lt;=INDIRECT("Mérföldkövek[@Befejezés]"),NETWORKDAYS(AN$3,AN$3,0)), INDIRECT("Mérföldkövek[@[Humánerő]]"),0),"")</f>
        <v/>
      </c>
      <c r="AO161" s="69" t="str" cm="1">
        <f t="array" aca="1" ref="AO161" ca="1">IFERROR(IF(AND(INDIRECT("Mérföldkövek[@Kezdés]")&lt;=AO$3,AO$3&lt;=INDIRECT("Mérföldkövek[@Befejezés]"),NETWORKDAYS(AO$3,AO$3,0)), INDIRECT("Mérföldkövek[@[Humánerő]]"),0),"")</f>
        <v/>
      </c>
      <c r="AP161" s="69" t="str" cm="1">
        <f t="array" aca="1" ref="AP161" ca="1">IFERROR(IF(AND(INDIRECT("Mérföldkövek[@Kezdés]")&lt;=AP$3,AP$3&lt;=INDIRECT("Mérföldkövek[@Befejezés]"),NETWORKDAYS(AP$3,AP$3,0)), INDIRECT("Mérföldkövek[@[Humánerő]]"),0),"")</f>
        <v/>
      </c>
      <c r="AQ161" s="69" t="str" cm="1">
        <f t="array" aca="1" ref="AQ161" ca="1">IFERROR(IF(AND(INDIRECT("Mérföldkövek[@Kezdés]")&lt;=AQ$3,AQ$3&lt;=INDIRECT("Mérföldkövek[@Befejezés]"),NETWORKDAYS(AQ$3,AQ$3,0)), INDIRECT("Mérföldkövek[@[Humánerő]]"),0),"")</f>
        <v/>
      </c>
      <c r="AR161" s="69" t="str" cm="1">
        <f t="array" aca="1" ref="AR161" ca="1">IFERROR(IF(AND(INDIRECT("Mérföldkövek[@Kezdés]")&lt;=AR$3,AR$3&lt;=INDIRECT("Mérföldkövek[@Befejezés]"),NETWORKDAYS(AR$3,AR$3,0)), INDIRECT("Mérföldkövek[@[Humánerő]]"),0),"")</f>
        <v/>
      </c>
      <c r="AS161" s="69" t="str" cm="1">
        <f t="array" aca="1" ref="AS161" ca="1">IFERROR(IF(AND(INDIRECT("Mérföldkövek[@Kezdés]")&lt;=AS$3,AS$3&lt;=INDIRECT("Mérföldkövek[@Befejezés]"),NETWORKDAYS(AS$3,AS$3,0)), INDIRECT("Mérföldkövek[@[Humánerő]]"),0),"")</f>
        <v/>
      </c>
      <c r="AT161" s="69" t="str" cm="1">
        <f t="array" aca="1" ref="AT161" ca="1">IFERROR(IF(AND(INDIRECT("Mérföldkövek[@Kezdés]")&lt;=AT$3,AT$3&lt;=INDIRECT("Mérföldkövek[@Befejezés]"),NETWORKDAYS(AT$3,AT$3,0)), INDIRECT("Mérföldkövek[@[Humánerő]]"),0),"")</f>
        <v/>
      </c>
      <c r="AU161" s="69" t="str" cm="1">
        <f t="array" aca="1" ref="AU161" ca="1">IFERROR(IF(AND(INDIRECT("Mérföldkövek[@Kezdés]")&lt;=AU$3,AU$3&lt;=INDIRECT("Mérföldkövek[@Befejezés]"),NETWORKDAYS(AU$3,AU$3,0)), INDIRECT("Mérföldkövek[@[Humánerő]]"),0),"")</f>
        <v/>
      </c>
      <c r="AV161" s="69" t="str" cm="1">
        <f t="array" aca="1" ref="AV161" ca="1">IFERROR(IF(AND(INDIRECT("Mérföldkövek[@Kezdés]")&lt;=AV$3,AV$3&lt;=INDIRECT("Mérföldkövek[@Befejezés]"),NETWORKDAYS(AV$3,AV$3,0)), INDIRECT("Mérföldkövek[@[Humánerő]]"),0),"")</f>
        <v/>
      </c>
      <c r="AW161" s="69" t="str" cm="1">
        <f t="array" aca="1" ref="AW161" ca="1">IFERROR(IF(AND(INDIRECT("Mérföldkövek[@Kezdés]")&lt;=AW$3,AW$3&lt;=INDIRECT("Mérföldkövek[@Befejezés]"),NETWORKDAYS(AW$3,AW$3,0)), INDIRECT("Mérföldkövek[@[Humánerő]]"),0),"")</f>
        <v/>
      </c>
      <c r="AX161" s="69" t="str" cm="1">
        <f t="array" aca="1" ref="AX161" ca="1">IFERROR(IF(AND(INDIRECT("Mérföldkövek[@Kezdés]")&lt;=AX$3,AX$3&lt;=INDIRECT("Mérföldkövek[@Befejezés]"),NETWORKDAYS(AX$3,AX$3,0)), INDIRECT("Mérföldkövek[@[Humánerő]]"),0),"")</f>
        <v/>
      </c>
      <c r="AY161" s="69" t="str" cm="1">
        <f t="array" aca="1" ref="AY161" ca="1">IFERROR(IF(AND(INDIRECT("Mérföldkövek[@Kezdés]")&lt;=AY$3,AY$3&lt;=INDIRECT("Mérföldkövek[@Befejezés]"),NETWORKDAYS(AY$3,AY$3,0)), INDIRECT("Mérföldkövek[@[Humánerő]]"),0),"")</f>
        <v/>
      </c>
      <c r="AZ161" s="69" t="str" cm="1">
        <f t="array" aca="1" ref="AZ161" ca="1">IFERROR(IF(AND(INDIRECT("Mérföldkövek[@Kezdés]")&lt;=AZ$3,AZ$3&lt;=INDIRECT("Mérföldkövek[@Befejezés]"),NETWORKDAYS(AZ$3,AZ$3,0)), INDIRECT("Mérföldkövek[@[Humánerő]]"),0),"")</f>
        <v/>
      </c>
      <c r="BA161" s="69" t="str" cm="1">
        <f t="array" aca="1" ref="BA161" ca="1">IFERROR(IF(AND(INDIRECT("Mérföldkövek[@Kezdés]")&lt;=BA$3,BA$3&lt;=INDIRECT("Mérföldkövek[@Befejezés]"),NETWORKDAYS(BA$3,BA$3,0)), INDIRECT("Mérföldkövek[@[Humánerő]]"),0),"")</f>
        <v/>
      </c>
    </row>
    <row r="162" spans="12:53" x14ac:dyDescent="0.3">
      <c r="L162" s="69" t="str" cm="1">
        <f t="array" aca="1" ref="L162" ca="1">IFERROR(IF(AND(INDIRECT("Mérföldkövek[@Kezdés]")&lt;=L$3,L$3&lt;=INDIRECT("Mérföldkövek[@Befejezés]"),NETWORKDAYS(L$3,L$3,0)), INDIRECT("Mérföldkövek[@[Humánerő]]"),0),"")</f>
        <v/>
      </c>
      <c r="M162" s="69" t="str" cm="1">
        <f t="array" aca="1" ref="M162" ca="1">IFERROR(IF(AND(INDIRECT("Mérföldkövek[@Kezdés]")&lt;=M$3,M$3&lt;=INDIRECT("Mérföldkövek[@Befejezés]"),NETWORKDAYS(M$3,M$3,0)), INDIRECT("Mérföldkövek[@[Humánerő]]"),0),"")</f>
        <v/>
      </c>
      <c r="N162" s="69" t="str" cm="1">
        <f t="array" aca="1" ref="N162" ca="1">IFERROR(IF(AND(INDIRECT("Mérföldkövek[@Kezdés]")&lt;=N$3,N$3&lt;=INDIRECT("Mérföldkövek[@Befejezés]"),NETWORKDAYS(N$3,N$3,0)), INDIRECT("Mérföldkövek[@[Humánerő]]"),0),"")</f>
        <v/>
      </c>
      <c r="O162" s="69" t="str" cm="1">
        <f t="array" aca="1" ref="O162" ca="1">IFERROR(IF(AND(INDIRECT("Mérföldkövek[@Kezdés]")&lt;=O$3,O$3&lt;=INDIRECT("Mérföldkövek[@Befejezés]"),NETWORKDAYS(O$3,O$3,0)), INDIRECT("Mérföldkövek[@[Humánerő]]"),0),"")</f>
        <v/>
      </c>
      <c r="P162" s="69" t="str" cm="1">
        <f t="array" aca="1" ref="P162" ca="1">IFERROR(IF(AND(INDIRECT("Mérföldkövek[@Kezdés]")&lt;=P$3,P$3&lt;=INDIRECT("Mérföldkövek[@Befejezés]"),NETWORKDAYS(P$3,P$3,0)), INDIRECT("Mérföldkövek[@[Humánerő]]"),0),"")</f>
        <v/>
      </c>
      <c r="Q162" s="69" t="str" cm="1">
        <f t="array" aca="1" ref="Q162" ca="1">IFERROR(IF(AND(INDIRECT("Mérföldkövek[@Kezdés]")&lt;=Q$3,Q$3&lt;=INDIRECT("Mérföldkövek[@Befejezés]"),NETWORKDAYS(Q$3,Q$3,0)), INDIRECT("Mérföldkövek[@[Humánerő]]"),0),"")</f>
        <v/>
      </c>
      <c r="R162" s="69" t="str" cm="1">
        <f t="array" aca="1" ref="R162" ca="1">IFERROR(IF(AND(INDIRECT("Mérföldkövek[@Kezdés]")&lt;=R$3,R$3&lt;=INDIRECT("Mérföldkövek[@Befejezés]"),NETWORKDAYS(R$3,R$3,0)), INDIRECT("Mérföldkövek[@[Humánerő]]"),0),"")</f>
        <v/>
      </c>
      <c r="S162" s="69" t="str" cm="1">
        <f t="array" aca="1" ref="S162" ca="1">IFERROR(IF(AND(INDIRECT("Mérföldkövek[@Kezdés]")&lt;=S$3,S$3&lt;=INDIRECT("Mérföldkövek[@Befejezés]"),NETWORKDAYS(S$3,S$3,0)), INDIRECT("Mérföldkövek[@[Humánerő]]"),0),"")</f>
        <v/>
      </c>
      <c r="T162" s="69" t="str" cm="1">
        <f t="array" aca="1" ref="T162" ca="1">IFERROR(IF(AND(INDIRECT("Mérföldkövek[@Kezdés]")&lt;=T$3,T$3&lt;=INDIRECT("Mérföldkövek[@Befejezés]"),NETWORKDAYS(T$3,T$3,0)), INDIRECT("Mérföldkövek[@[Humánerő]]"),0),"")</f>
        <v/>
      </c>
      <c r="U162" s="69" t="str" cm="1">
        <f t="array" aca="1" ref="U162" ca="1">IFERROR(IF(AND(INDIRECT("Mérföldkövek[@Kezdés]")&lt;=U$3,U$3&lt;=INDIRECT("Mérföldkövek[@Befejezés]"),NETWORKDAYS(U$3,U$3,0)), INDIRECT("Mérföldkövek[@[Humánerő]]"),0),"")</f>
        <v/>
      </c>
      <c r="V162" s="69" t="str" cm="1">
        <f t="array" aca="1" ref="V162" ca="1">IFERROR(IF(AND(INDIRECT("Mérföldkövek[@Kezdés]")&lt;=V$3,V$3&lt;=INDIRECT("Mérföldkövek[@Befejezés]"),NETWORKDAYS(V$3,V$3,0)), INDIRECT("Mérföldkövek[@[Humánerő]]"),0),"")</f>
        <v/>
      </c>
      <c r="W162" s="69" t="str" cm="1">
        <f t="array" aca="1" ref="W162" ca="1">IFERROR(IF(AND(INDIRECT("Mérföldkövek[@Kezdés]")&lt;=W$3,W$3&lt;=INDIRECT("Mérföldkövek[@Befejezés]"),NETWORKDAYS(W$3,W$3,0)), INDIRECT("Mérföldkövek[@[Humánerő]]"),0),"")</f>
        <v/>
      </c>
      <c r="X162" s="69" t="str" cm="1">
        <f t="array" aca="1" ref="X162" ca="1">IFERROR(IF(AND(INDIRECT("Mérföldkövek[@Kezdés]")&lt;=X$3,X$3&lt;=INDIRECT("Mérföldkövek[@Befejezés]"),NETWORKDAYS(X$3,X$3,0)), INDIRECT("Mérföldkövek[@[Humánerő]]"),0),"")</f>
        <v/>
      </c>
      <c r="Y162" s="69" t="str" cm="1">
        <f t="array" aca="1" ref="Y162" ca="1">IFERROR(IF(AND(INDIRECT("Mérföldkövek[@Kezdés]")&lt;=Y$3,Y$3&lt;=INDIRECT("Mérföldkövek[@Befejezés]"),NETWORKDAYS(Y$3,Y$3,0)), INDIRECT("Mérföldkövek[@[Humánerő]]"),0),"")</f>
        <v/>
      </c>
      <c r="Z162" s="69" t="str" cm="1">
        <f t="array" aca="1" ref="Z162" ca="1">IFERROR(IF(AND(INDIRECT("Mérföldkövek[@Kezdés]")&lt;=Z$3,Z$3&lt;=INDIRECT("Mérföldkövek[@Befejezés]"),NETWORKDAYS(Z$3,Z$3,0)), INDIRECT("Mérföldkövek[@[Humánerő]]"),0),"")</f>
        <v/>
      </c>
      <c r="AA162" s="69" t="str" cm="1">
        <f t="array" aca="1" ref="AA162" ca="1">IFERROR(IF(AND(INDIRECT("Mérföldkövek[@Kezdés]")&lt;=AA$3,AA$3&lt;=INDIRECT("Mérföldkövek[@Befejezés]"),NETWORKDAYS(AA$3,AA$3,0)), INDIRECT("Mérföldkövek[@[Humánerő]]"),0),"")</f>
        <v/>
      </c>
      <c r="AB162" s="69" t="str" cm="1">
        <f t="array" aca="1" ref="AB162" ca="1">IFERROR(IF(AND(INDIRECT("Mérföldkövek[@Kezdés]")&lt;=AB$3,AB$3&lt;=INDIRECT("Mérföldkövek[@Befejezés]"),NETWORKDAYS(AB$3,AB$3,0)), INDIRECT("Mérföldkövek[@[Humánerő]]"),0),"")</f>
        <v/>
      </c>
      <c r="AC162" s="69" t="str" cm="1">
        <f t="array" aca="1" ref="AC162" ca="1">IFERROR(IF(AND(INDIRECT("Mérföldkövek[@Kezdés]")&lt;=AC$3,AC$3&lt;=INDIRECT("Mérföldkövek[@Befejezés]"),NETWORKDAYS(AC$3,AC$3,0)), INDIRECT("Mérföldkövek[@[Humánerő]]"),0),"")</f>
        <v/>
      </c>
      <c r="AD162" s="69" t="str" cm="1">
        <f t="array" aca="1" ref="AD162" ca="1">IFERROR(IF(AND(INDIRECT("Mérföldkövek[@Kezdés]")&lt;=AD$3,AD$3&lt;=INDIRECT("Mérföldkövek[@Befejezés]"),NETWORKDAYS(AD$3,AD$3,0)), INDIRECT("Mérföldkövek[@[Humánerő]]"),0),"")</f>
        <v/>
      </c>
      <c r="AE162" s="69" t="str" cm="1">
        <f t="array" aca="1" ref="AE162" ca="1">IFERROR(IF(AND(INDIRECT("Mérföldkövek[@Kezdés]")&lt;=AE$3,AE$3&lt;=INDIRECT("Mérföldkövek[@Befejezés]"),NETWORKDAYS(AE$3,AE$3,0)), INDIRECT("Mérföldkövek[@[Humánerő]]"),0),"")</f>
        <v/>
      </c>
      <c r="AF162" s="69" t="str" cm="1">
        <f t="array" aca="1" ref="AF162" ca="1">IFERROR(IF(AND(INDIRECT("Mérföldkövek[@Kezdés]")&lt;=AF$3,AF$3&lt;=INDIRECT("Mérföldkövek[@Befejezés]"),NETWORKDAYS(AF$3,AF$3,0)), INDIRECT("Mérföldkövek[@[Humánerő]]"),0),"")</f>
        <v/>
      </c>
      <c r="AG162" s="69" t="str" cm="1">
        <f t="array" aca="1" ref="AG162" ca="1">IFERROR(IF(AND(INDIRECT("Mérföldkövek[@Kezdés]")&lt;=AG$3,AG$3&lt;=INDIRECT("Mérföldkövek[@Befejezés]"),NETWORKDAYS(AG$3,AG$3,0)), INDIRECT("Mérföldkövek[@[Humánerő]]"),0),"")</f>
        <v/>
      </c>
      <c r="AH162" s="69" t="str" cm="1">
        <f t="array" aca="1" ref="AH162" ca="1">IFERROR(IF(AND(INDIRECT("Mérföldkövek[@Kezdés]")&lt;=AH$3,AH$3&lt;=INDIRECT("Mérföldkövek[@Befejezés]"),NETWORKDAYS(AH$3,AH$3,0)), INDIRECT("Mérföldkövek[@[Humánerő]]"),0),"")</f>
        <v/>
      </c>
      <c r="AI162" s="69" t="str" cm="1">
        <f t="array" aca="1" ref="AI162" ca="1">IFERROR(IF(AND(INDIRECT("Mérföldkövek[@Kezdés]")&lt;=AI$3,AI$3&lt;=INDIRECT("Mérföldkövek[@Befejezés]"),NETWORKDAYS(AI$3,AI$3,0)), INDIRECT("Mérföldkövek[@[Humánerő]]"),0),"")</f>
        <v/>
      </c>
      <c r="AJ162" s="69" t="str" cm="1">
        <f t="array" aca="1" ref="AJ162" ca="1">IFERROR(IF(AND(INDIRECT("Mérföldkövek[@Kezdés]")&lt;=AJ$3,AJ$3&lt;=INDIRECT("Mérföldkövek[@Befejezés]"),NETWORKDAYS(AJ$3,AJ$3,0)), INDIRECT("Mérföldkövek[@[Humánerő]]"),0),"")</f>
        <v/>
      </c>
      <c r="AK162" s="69" t="str" cm="1">
        <f t="array" aca="1" ref="AK162" ca="1">IFERROR(IF(AND(INDIRECT("Mérföldkövek[@Kezdés]")&lt;=AK$3,AK$3&lt;=INDIRECT("Mérföldkövek[@Befejezés]"),NETWORKDAYS(AK$3,AK$3,0)), INDIRECT("Mérföldkövek[@[Humánerő]]"),0),"")</f>
        <v/>
      </c>
      <c r="AL162" s="69" t="str" cm="1">
        <f t="array" aca="1" ref="AL162" ca="1">IFERROR(IF(AND(INDIRECT("Mérföldkövek[@Kezdés]")&lt;=AL$3,AL$3&lt;=INDIRECT("Mérföldkövek[@Befejezés]"),NETWORKDAYS(AL$3,AL$3,0)), INDIRECT("Mérföldkövek[@[Humánerő]]"),0),"")</f>
        <v/>
      </c>
      <c r="AM162" s="69" t="str" cm="1">
        <f t="array" aca="1" ref="AM162" ca="1">IFERROR(IF(AND(INDIRECT("Mérföldkövek[@Kezdés]")&lt;=AM$3,AM$3&lt;=INDIRECT("Mérföldkövek[@Befejezés]"),NETWORKDAYS(AM$3,AM$3,0)), INDIRECT("Mérföldkövek[@[Humánerő]]"),0),"")</f>
        <v/>
      </c>
      <c r="AN162" s="69" t="str" cm="1">
        <f t="array" aca="1" ref="AN162" ca="1">IFERROR(IF(AND(INDIRECT("Mérföldkövek[@Kezdés]")&lt;=AN$3,AN$3&lt;=INDIRECT("Mérföldkövek[@Befejezés]"),NETWORKDAYS(AN$3,AN$3,0)), INDIRECT("Mérföldkövek[@[Humánerő]]"),0),"")</f>
        <v/>
      </c>
      <c r="AO162" s="69" t="str" cm="1">
        <f t="array" aca="1" ref="AO162" ca="1">IFERROR(IF(AND(INDIRECT("Mérföldkövek[@Kezdés]")&lt;=AO$3,AO$3&lt;=INDIRECT("Mérföldkövek[@Befejezés]"),NETWORKDAYS(AO$3,AO$3,0)), INDIRECT("Mérföldkövek[@[Humánerő]]"),0),"")</f>
        <v/>
      </c>
      <c r="AP162" s="69" t="str" cm="1">
        <f t="array" aca="1" ref="AP162" ca="1">IFERROR(IF(AND(INDIRECT("Mérföldkövek[@Kezdés]")&lt;=AP$3,AP$3&lt;=INDIRECT("Mérföldkövek[@Befejezés]"),NETWORKDAYS(AP$3,AP$3,0)), INDIRECT("Mérföldkövek[@[Humánerő]]"),0),"")</f>
        <v/>
      </c>
      <c r="AQ162" s="69" t="str" cm="1">
        <f t="array" aca="1" ref="AQ162" ca="1">IFERROR(IF(AND(INDIRECT("Mérföldkövek[@Kezdés]")&lt;=AQ$3,AQ$3&lt;=INDIRECT("Mérföldkövek[@Befejezés]"),NETWORKDAYS(AQ$3,AQ$3,0)), INDIRECT("Mérföldkövek[@[Humánerő]]"),0),"")</f>
        <v/>
      </c>
      <c r="AR162" s="69" t="str" cm="1">
        <f t="array" aca="1" ref="AR162" ca="1">IFERROR(IF(AND(INDIRECT("Mérföldkövek[@Kezdés]")&lt;=AR$3,AR$3&lt;=INDIRECT("Mérföldkövek[@Befejezés]"),NETWORKDAYS(AR$3,AR$3,0)), INDIRECT("Mérföldkövek[@[Humánerő]]"),0),"")</f>
        <v/>
      </c>
      <c r="AS162" s="69" t="str" cm="1">
        <f t="array" aca="1" ref="AS162" ca="1">IFERROR(IF(AND(INDIRECT("Mérföldkövek[@Kezdés]")&lt;=AS$3,AS$3&lt;=INDIRECT("Mérföldkövek[@Befejezés]"),NETWORKDAYS(AS$3,AS$3,0)), INDIRECT("Mérföldkövek[@[Humánerő]]"),0),"")</f>
        <v/>
      </c>
      <c r="AT162" s="69" t="str" cm="1">
        <f t="array" aca="1" ref="AT162" ca="1">IFERROR(IF(AND(INDIRECT("Mérföldkövek[@Kezdés]")&lt;=AT$3,AT$3&lt;=INDIRECT("Mérföldkövek[@Befejezés]"),NETWORKDAYS(AT$3,AT$3,0)), INDIRECT("Mérföldkövek[@[Humánerő]]"),0),"")</f>
        <v/>
      </c>
      <c r="AU162" s="69" t="str" cm="1">
        <f t="array" aca="1" ref="AU162" ca="1">IFERROR(IF(AND(INDIRECT("Mérföldkövek[@Kezdés]")&lt;=AU$3,AU$3&lt;=INDIRECT("Mérföldkövek[@Befejezés]"),NETWORKDAYS(AU$3,AU$3,0)), INDIRECT("Mérföldkövek[@[Humánerő]]"),0),"")</f>
        <v/>
      </c>
      <c r="AV162" s="69" t="str" cm="1">
        <f t="array" aca="1" ref="AV162" ca="1">IFERROR(IF(AND(INDIRECT("Mérföldkövek[@Kezdés]")&lt;=AV$3,AV$3&lt;=INDIRECT("Mérföldkövek[@Befejezés]"),NETWORKDAYS(AV$3,AV$3,0)), INDIRECT("Mérföldkövek[@[Humánerő]]"),0),"")</f>
        <v/>
      </c>
      <c r="AW162" s="69" t="str" cm="1">
        <f t="array" aca="1" ref="AW162" ca="1">IFERROR(IF(AND(INDIRECT("Mérföldkövek[@Kezdés]")&lt;=AW$3,AW$3&lt;=INDIRECT("Mérföldkövek[@Befejezés]"),NETWORKDAYS(AW$3,AW$3,0)), INDIRECT("Mérföldkövek[@[Humánerő]]"),0),"")</f>
        <v/>
      </c>
      <c r="AX162" s="69" t="str" cm="1">
        <f t="array" aca="1" ref="AX162" ca="1">IFERROR(IF(AND(INDIRECT("Mérföldkövek[@Kezdés]")&lt;=AX$3,AX$3&lt;=INDIRECT("Mérföldkövek[@Befejezés]"),NETWORKDAYS(AX$3,AX$3,0)), INDIRECT("Mérföldkövek[@[Humánerő]]"),0),"")</f>
        <v/>
      </c>
      <c r="AY162" s="69" t="str" cm="1">
        <f t="array" aca="1" ref="AY162" ca="1">IFERROR(IF(AND(INDIRECT("Mérföldkövek[@Kezdés]")&lt;=AY$3,AY$3&lt;=INDIRECT("Mérföldkövek[@Befejezés]"),NETWORKDAYS(AY$3,AY$3,0)), INDIRECT("Mérföldkövek[@[Humánerő]]"),0),"")</f>
        <v/>
      </c>
      <c r="AZ162" s="69" t="str" cm="1">
        <f t="array" aca="1" ref="AZ162" ca="1">IFERROR(IF(AND(INDIRECT("Mérföldkövek[@Kezdés]")&lt;=AZ$3,AZ$3&lt;=INDIRECT("Mérföldkövek[@Befejezés]"),NETWORKDAYS(AZ$3,AZ$3,0)), INDIRECT("Mérföldkövek[@[Humánerő]]"),0),"")</f>
        <v/>
      </c>
      <c r="BA162" s="69" t="str" cm="1">
        <f t="array" aca="1" ref="BA162" ca="1">IFERROR(IF(AND(INDIRECT("Mérföldkövek[@Kezdés]")&lt;=BA$3,BA$3&lt;=INDIRECT("Mérföldkövek[@Befejezés]"),NETWORKDAYS(BA$3,BA$3,0)), INDIRECT("Mérföldkövek[@[Humánerő]]"),0),"")</f>
        <v/>
      </c>
    </row>
    <row r="163" spans="12:53" x14ac:dyDescent="0.3">
      <c r="L163" s="69" t="str" cm="1">
        <f t="array" aca="1" ref="L163" ca="1">IFERROR(IF(AND(INDIRECT("Mérföldkövek[@Kezdés]")&lt;=L$3,L$3&lt;=INDIRECT("Mérföldkövek[@Befejezés]"),NETWORKDAYS(L$3,L$3,0)), INDIRECT("Mérföldkövek[@[Humánerő]]"),0),"")</f>
        <v/>
      </c>
      <c r="M163" s="69" t="str" cm="1">
        <f t="array" aca="1" ref="M163" ca="1">IFERROR(IF(AND(INDIRECT("Mérföldkövek[@Kezdés]")&lt;=M$3,M$3&lt;=INDIRECT("Mérföldkövek[@Befejezés]"),NETWORKDAYS(M$3,M$3,0)), INDIRECT("Mérföldkövek[@[Humánerő]]"),0),"")</f>
        <v/>
      </c>
      <c r="N163" s="69" t="str" cm="1">
        <f t="array" aca="1" ref="N163" ca="1">IFERROR(IF(AND(INDIRECT("Mérföldkövek[@Kezdés]")&lt;=N$3,N$3&lt;=INDIRECT("Mérföldkövek[@Befejezés]"),NETWORKDAYS(N$3,N$3,0)), INDIRECT("Mérföldkövek[@[Humánerő]]"),0),"")</f>
        <v/>
      </c>
      <c r="O163" s="69" t="str" cm="1">
        <f t="array" aca="1" ref="O163" ca="1">IFERROR(IF(AND(INDIRECT("Mérföldkövek[@Kezdés]")&lt;=O$3,O$3&lt;=INDIRECT("Mérföldkövek[@Befejezés]"),NETWORKDAYS(O$3,O$3,0)), INDIRECT("Mérföldkövek[@[Humánerő]]"),0),"")</f>
        <v/>
      </c>
      <c r="P163" s="69" t="str" cm="1">
        <f t="array" aca="1" ref="P163" ca="1">IFERROR(IF(AND(INDIRECT("Mérföldkövek[@Kezdés]")&lt;=P$3,P$3&lt;=INDIRECT("Mérföldkövek[@Befejezés]"),NETWORKDAYS(P$3,P$3,0)), INDIRECT("Mérföldkövek[@[Humánerő]]"),0),"")</f>
        <v/>
      </c>
      <c r="Q163" s="69" t="str" cm="1">
        <f t="array" aca="1" ref="Q163" ca="1">IFERROR(IF(AND(INDIRECT("Mérföldkövek[@Kezdés]")&lt;=Q$3,Q$3&lt;=INDIRECT("Mérföldkövek[@Befejezés]"),NETWORKDAYS(Q$3,Q$3,0)), INDIRECT("Mérföldkövek[@[Humánerő]]"),0),"")</f>
        <v/>
      </c>
      <c r="R163" s="69" t="str" cm="1">
        <f t="array" aca="1" ref="R163" ca="1">IFERROR(IF(AND(INDIRECT("Mérföldkövek[@Kezdés]")&lt;=R$3,R$3&lt;=INDIRECT("Mérföldkövek[@Befejezés]"),NETWORKDAYS(R$3,R$3,0)), INDIRECT("Mérföldkövek[@[Humánerő]]"),0),"")</f>
        <v/>
      </c>
      <c r="S163" s="69" t="str" cm="1">
        <f t="array" aca="1" ref="S163" ca="1">IFERROR(IF(AND(INDIRECT("Mérföldkövek[@Kezdés]")&lt;=S$3,S$3&lt;=INDIRECT("Mérföldkövek[@Befejezés]"),NETWORKDAYS(S$3,S$3,0)), INDIRECT("Mérföldkövek[@[Humánerő]]"),0),"")</f>
        <v/>
      </c>
      <c r="T163" s="69" t="str" cm="1">
        <f t="array" aca="1" ref="T163" ca="1">IFERROR(IF(AND(INDIRECT("Mérföldkövek[@Kezdés]")&lt;=T$3,T$3&lt;=INDIRECT("Mérföldkövek[@Befejezés]"),NETWORKDAYS(T$3,T$3,0)), INDIRECT("Mérföldkövek[@[Humánerő]]"),0),"")</f>
        <v/>
      </c>
      <c r="U163" s="69" t="str" cm="1">
        <f t="array" aca="1" ref="U163" ca="1">IFERROR(IF(AND(INDIRECT("Mérföldkövek[@Kezdés]")&lt;=U$3,U$3&lt;=INDIRECT("Mérföldkövek[@Befejezés]"),NETWORKDAYS(U$3,U$3,0)), INDIRECT("Mérföldkövek[@[Humánerő]]"),0),"")</f>
        <v/>
      </c>
      <c r="V163" s="69" t="str" cm="1">
        <f t="array" aca="1" ref="V163" ca="1">IFERROR(IF(AND(INDIRECT("Mérföldkövek[@Kezdés]")&lt;=V$3,V$3&lt;=INDIRECT("Mérföldkövek[@Befejezés]"),NETWORKDAYS(V$3,V$3,0)), INDIRECT("Mérföldkövek[@[Humánerő]]"),0),"")</f>
        <v/>
      </c>
      <c r="W163" s="69" t="str" cm="1">
        <f t="array" aca="1" ref="W163" ca="1">IFERROR(IF(AND(INDIRECT("Mérföldkövek[@Kezdés]")&lt;=W$3,W$3&lt;=INDIRECT("Mérföldkövek[@Befejezés]"),NETWORKDAYS(W$3,W$3,0)), INDIRECT("Mérföldkövek[@[Humánerő]]"),0),"")</f>
        <v/>
      </c>
      <c r="X163" s="69" t="str" cm="1">
        <f t="array" aca="1" ref="X163" ca="1">IFERROR(IF(AND(INDIRECT("Mérföldkövek[@Kezdés]")&lt;=X$3,X$3&lt;=INDIRECT("Mérföldkövek[@Befejezés]"),NETWORKDAYS(X$3,X$3,0)), INDIRECT("Mérföldkövek[@[Humánerő]]"),0),"")</f>
        <v/>
      </c>
      <c r="Y163" s="69" t="str" cm="1">
        <f t="array" aca="1" ref="Y163" ca="1">IFERROR(IF(AND(INDIRECT("Mérföldkövek[@Kezdés]")&lt;=Y$3,Y$3&lt;=INDIRECT("Mérföldkövek[@Befejezés]"),NETWORKDAYS(Y$3,Y$3,0)), INDIRECT("Mérföldkövek[@[Humánerő]]"),0),"")</f>
        <v/>
      </c>
      <c r="Z163" s="69" t="str" cm="1">
        <f t="array" aca="1" ref="Z163" ca="1">IFERROR(IF(AND(INDIRECT("Mérföldkövek[@Kezdés]")&lt;=Z$3,Z$3&lt;=INDIRECT("Mérföldkövek[@Befejezés]"),NETWORKDAYS(Z$3,Z$3,0)), INDIRECT("Mérföldkövek[@[Humánerő]]"),0),"")</f>
        <v/>
      </c>
      <c r="AA163" s="69" t="str" cm="1">
        <f t="array" aca="1" ref="AA163" ca="1">IFERROR(IF(AND(INDIRECT("Mérföldkövek[@Kezdés]")&lt;=AA$3,AA$3&lt;=INDIRECT("Mérföldkövek[@Befejezés]"),NETWORKDAYS(AA$3,AA$3,0)), INDIRECT("Mérföldkövek[@[Humánerő]]"),0),"")</f>
        <v/>
      </c>
      <c r="AB163" s="69" t="str" cm="1">
        <f t="array" aca="1" ref="AB163" ca="1">IFERROR(IF(AND(INDIRECT("Mérföldkövek[@Kezdés]")&lt;=AB$3,AB$3&lt;=INDIRECT("Mérföldkövek[@Befejezés]"),NETWORKDAYS(AB$3,AB$3,0)), INDIRECT("Mérföldkövek[@[Humánerő]]"),0),"")</f>
        <v/>
      </c>
      <c r="AC163" s="69" t="str" cm="1">
        <f t="array" aca="1" ref="AC163" ca="1">IFERROR(IF(AND(INDIRECT("Mérföldkövek[@Kezdés]")&lt;=AC$3,AC$3&lt;=INDIRECT("Mérföldkövek[@Befejezés]"),NETWORKDAYS(AC$3,AC$3,0)), INDIRECT("Mérföldkövek[@[Humánerő]]"),0),"")</f>
        <v/>
      </c>
      <c r="AD163" s="69" t="str" cm="1">
        <f t="array" aca="1" ref="AD163" ca="1">IFERROR(IF(AND(INDIRECT("Mérföldkövek[@Kezdés]")&lt;=AD$3,AD$3&lt;=INDIRECT("Mérföldkövek[@Befejezés]"),NETWORKDAYS(AD$3,AD$3,0)), INDIRECT("Mérföldkövek[@[Humánerő]]"),0),"")</f>
        <v/>
      </c>
      <c r="AE163" s="69" t="str" cm="1">
        <f t="array" aca="1" ref="AE163" ca="1">IFERROR(IF(AND(INDIRECT("Mérföldkövek[@Kezdés]")&lt;=AE$3,AE$3&lt;=INDIRECT("Mérföldkövek[@Befejezés]"),NETWORKDAYS(AE$3,AE$3,0)), INDIRECT("Mérföldkövek[@[Humánerő]]"),0),"")</f>
        <v/>
      </c>
      <c r="AF163" s="69" t="str" cm="1">
        <f t="array" aca="1" ref="AF163" ca="1">IFERROR(IF(AND(INDIRECT("Mérföldkövek[@Kezdés]")&lt;=AF$3,AF$3&lt;=INDIRECT("Mérföldkövek[@Befejezés]"),NETWORKDAYS(AF$3,AF$3,0)), INDIRECT("Mérföldkövek[@[Humánerő]]"),0),"")</f>
        <v/>
      </c>
      <c r="AG163" s="69" t="str" cm="1">
        <f t="array" aca="1" ref="AG163" ca="1">IFERROR(IF(AND(INDIRECT("Mérföldkövek[@Kezdés]")&lt;=AG$3,AG$3&lt;=INDIRECT("Mérföldkövek[@Befejezés]"),NETWORKDAYS(AG$3,AG$3,0)), INDIRECT("Mérföldkövek[@[Humánerő]]"),0),"")</f>
        <v/>
      </c>
      <c r="AH163" s="69" t="str" cm="1">
        <f t="array" aca="1" ref="AH163" ca="1">IFERROR(IF(AND(INDIRECT("Mérföldkövek[@Kezdés]")&lt;=AH$3,AH$3&lt;=INDIRECT("Mérföldkövek[@Befejezés]"),NETWORKDAYS(AH$3,AH$3,0)), INDIRECT("Mérföldkövek[@[Humánerő]]"),0),"")</f>
        <v/>
      </c>
      <c r="AI163" s="69" t="str" cm="1">
        <f t="array" aca="1" ref="AI163" ca="1">IFERROR(IF(AND(INDIRECT("Mérföldkövek[@Kezdés]")&lt;=AI$3,AI$3&lt;=INDIRECT("Mérföldkövek[@Befejezés]"),NETWORKDAYS(AI$3,AI$3,0)), INDIRECT("Mérföldkövek[@[Humánerő]]"),0),"")</f>
        <v/>
      </c>
      <c r="AJ163" s="69" t="str" cm="1">
        <f t="array" aca="1" ref="AJ163" ca="1">IFERROR(IF(AND(INDIRECT("Mérföldkövek[@Kezdés]")&lt;=AJ$3,AJ$3&lt;=INDIRECT("Mérföldkövek[@Befejezés]"),NETWORKDAYS(AJ$3,AJ$3,0)), INDIRECT("Mérföldkövek[@[Humánerő]]"),0),"")</f>
        <v/>
      </c>
      <c r="AK163" s="69" t="str" cm="1">
        <f t="array" aca="1" ref="AK163" ca="1">IFERROR(IF(AND(INDIRECT("Mérföldkövek[@Kezdés]")&lt;=AK$3,AK$3&lt;=INDIRECT("Mérföldkövek[@Befejezés]"),NETWORKDAYS(AK$3,AK$3,0)), INDIRECT("Mérföldkövek[@[Humánerő]]"),0),"")</f>
        <v/>
      </c>
      <c r="AL163" s="69" t="str" cm="1">
        <f t="array" aca="1" ref="AL163" ca="1">IFERROR(IF(AND(INDIRECT("Mérföldkövek[@Kezdés]")&lt;=AL$3,AL$3&lt;=INDIRECT("Mérföldkövek[@Befejezés]"),NETWORKDAYS(AL$3,AL$3,0)), INDIRECT("Mérföldkövek[@[Humánerő]]"),0),"")</f>
        <v/>
      </c>
      <c r="AM163" s="69" t="str" cm="1">
        <f t="array" aca="1" ref="AM163" ca="1">IFERROR(IF(AND(INDIRECT("Mérföldkövek[@Kezdés]")&lt;=AM$3,AM$3&lt;=INDIRECT("Mérföldkövek[@Befejezés]"),NETWORKDAYS(AM$3,AM$3,0)), INDIRECT("Mérföldkövek[@[Humánerő]]"),0),"")</f>
        <v/>
      </c>
      <c r="AN163" s="69" t="str" cm="1">
        <f t="array" aca="1" ref="AN163" ca="1">IFERROR(IF(AND(INDIRECT("Mérföldkövek[@Kezdés]")&lt;=AN$3,AN$3&lt;=INDIRECT("Mérföldkövek[@Befejezés]"),NETWORKDAYS(AN$3,AN$3,0)), INDIRECT("Mérföldkövek[@[Humánerő]]"),0),"")</f>
        <v/>
      </c>
      <c r="AO163" s="69" t="str" cm="1">
        <f t="array" aca="1" ref="AO163" ca="1">IFERROR(IF(AND(INDIRECT("Mérföldkövek[@Kezdés]")&lt;=AO$3,AO$3&lt;=INDIRECT("Mérföldkövek[@Befejezés]"),NETWORKDAYS(AO$3,AO$3,0)), INDIRECT("Mérföldkövek[@[Humánerő]]"),0),"")</f>
        <v/>
      </c>
      <c r="AP163" s="69" t="str" cm="1">
        <f t="array" aca="1" ref="AP163" ca="1">IFERROR(IF(AND(INDIRECT("Mérföldkövek[@Kezdés]")&lt;=AP$3,AP$3&lt;=INDIRECT("Mérföldkövek[@Befejezés]"),NETWORKDAYS(AP$3,AP$3,0)), INDIRECT("Mérföldkövek[@[Humánerő]]"),0),"")</f>
        <v/>
      </c>
      <c r="AQ163" s="69" t="str" cm="1">
        <f t="array" aca="1" ref="AQ163" ca="1">IFERROR(IF(AND(INDIRECT("Mérföldkövek[@Kezdés]")&lt;=AQ$3,AQ$3&lt;=INDIRECT("Mérföldkövek[@Befejezés]"),NETWORKDAYS(AQ$3,AQ$3,0)), INDIRECT("Mérföldkövek[@[Humánerő]]"),0),"")</f>
        <v/>
      </c>
      <c r="AR163" s="69" t="str" cm="1">
        <f t="array" aca="1" ref="AR163" ca="1">IFERROR(IF(AND(INDIRECT("Mérföldkövek[@Kezdés]")&lt;=AR$3,AR$3&lt;=INDIRECT("Mérföldkövek[@Befejezés]"),NETWORKDAYS(AR$3,AR$3,0)), INDIRECT("Mérföldkövek[@[Humánerő]]"),0),"")</f>
        <v/>
      </c>
      <c r="AS163" s="69" t="str" cm="1">
        <f t="array" aca="1" ref="AS163" ca="1">IFERROR(IF(AND(INDIRECT("Mérföldkövek[@Kezdés]")&lt;=AS$3,AS$3&lt;=INDIRECT("Mérföldkövek[@Befejezés]"),NETWORKDAYS(AS$3,AS$3,0)), INDIRECT("Mérföldkövek[@[Humánerő]]"),0),"")</f>
        <v/>
      </c>
      <c r="AT163" s="69" t="str" cm="1">
        <f t="array" aca="1" ref="AT163" ca="1">IFERROR(IF(AND(INDIRECT("Mérföldkövek[@Kezdés]")&lt;=AT$3,AT$3&lt;=INDIRECT("Mérföldkövek[@Befejezés]"),NETWORKDAYS(AT$3,AT$3,0)), INDIRECT("Mérföldkövek[@[Humánerő]]"),0),"")</f>
        <v/>
      </c>
      <c r="AU163" s="69" t="str" cm="1">
        <f t="array" aca="1" ref="AU163" ca="1">IFERROR(IF(AND(INDIRECT("Mérföldkövek[@Kezdés]")&lt;=AU$3,AU$3&lt;=INDIRECT("Mérföldkövek[@Befejezés]"),NETWORKDAYS(AU$3,AU$3,0)), INDIRECT("Mérföldkövek[@[Humánerő]]"),0),"")</f>
        <v/>
      </c>
      <c r="AV163" s="69" t="str" cm="1">
        <f t="array" aca="1" ref="AV163" ca="1">IFERROR(IF(AND(INDIRECT("Mérföldkövek[@Kezdés]")&lt;=AV$3,AV$3&lt;=INDIRECT("Mérföldkövek[@Befejezés]"),NETWORKDAYS(AV$3,AV$3,0)), INDIRECT("Mérföldkövek[@[Humánerő]]"),0),"")</f>
        <v/>
      </c>
      <c r="AW163" s="69" t="str" cm="1">
        <f t="array" aca="1" ref="AW163" ca="1">IFERROR(IF(AND(INDIRECT("Mérföldkövek[@Kezdés]")&lt;=AW$3,AW$3&lt;=INDIRECT("Mérföldkövek[@Befejezés]"),NETWORKDAYS(AW$3,AW$3,0)), INDIRECT("Mérföldkövek[@[Humánerő]]"),0),"")</f>
        <v/>
      </c>
      <c r="AX163" s="69" t="str" cm="1">
        <f t="array" aca="1" ref="AX163" ca="1">IFERROR(IF(AND(INDIRECT("Mérföldkövek[@Kezdés]")&lt;=AX$3,AX$3&lt;=INDIRECT("Mérföldkövek[@Befejezés]"),NETWORKDAYS(AX$3,AX$3,0)), INDIRECT("Mérföldkövek[@[Humánerő]]"),0),"")</f>
        <v/>
      </c>
      <c r="AY163" s="69" t="str" cm="1">
        <f t="array" aca="1" ref="AY163" ca="1">IFERROR(IF(AND(INDIRECT("Mérföldkövek[@Kezdés]")&lt;=AY$3,AY$3&lt;=INDIRECT("Mérföldkövek[@Befejezés]"),NETWORKDAYS(AY$3,AY$3,0)), INDIRECT("Mérföldkövek[@[Humánerő]]"),0),"")</f>
        <v/>
      </c>
      <c r="AZ163" s="69" t="str" cm="1">
        <f t="array" aca="1" ref="AZ163" ca="1">IFERROR(IF(AND(INDIRECT("Mérföldkövek[@Kezdés]")&lt;=AZ$3,AZ$3&lt;=INDIRECT("Mérföldkövek[@Befejezés]"),NETWORKDAYS(AZ$3,AZ$3,0)), INDIRECT("Mérföldkövek[@[Humánerő]]"),0),"")</f>
        <v/>
      </c>
      <c r="BA163" s="69" t="str" cm="1">
        <f t="array" aca="1" ref="BA163" ca="1">IFERROR(IF(AND(INDIRECT("Mérföldkövek[@Kezdés]")&lt;=BA$3,BA$3&lt;=INDIRECT("Mérföldkövek[@Befejezés]"),NETWORKDAYS(BA$3,BA$3,0)), INDIRECT("Mérföldkövek[@[Humánerő]]"),0),"")</f>
        <v/>
      </c>
    </row>
    <row r="164" spans="12:53" x14ac:dyDescent="0.3">
      <c r="L164" s="69" t="str" cm="1">
        <f t="array" aca="1" ref="L164" ca="1">IFERROR(IF(AND(INDIRECT("Mérföldkövek[@Kezdés]")&lt;=L$3,L$3&lt;=INDIRECT("Mérföldkövek[@Befejezés]"),NETWORKDAYS(L$3,L$3,0)), INDIRECT("Mérföldkövek[@[Humánerő]]"),0),"")</f>
        <v/>
      </c>
      <c r="M164" s="69" t="str" cm="1">
        <f t="array" aca="1" ref="M164" ca="1">IFERROR(IF(AND(INDIRECT("Mérföldkövek[@Kezdés]")&lt;=M$3,M$3&lt;=INDIRECT("Mérföldkövek[@Befejezés]"),NETWORKDAYS(M$3,M$3,0)), INDIRECT("Mérföldkövek[@[Humánerő]]"),0),"")</f>
        <v/>
      </c>
      <c r="N164" s="69" t="str" cm="1">
        <f t="array" aca="1" ref="N164" ca="1">IFERROR(IF(AND(INDIRECT("Mérföldkövek[@Kezdés]")&lt;=N$3,N$3&lt;=INDIRECT("Mérföldkövek[@Befejezés]"),NETWORKDAYS(N$3,N$3,0)), INDIRECT("Mérföldkövek[@[Humánerő]]"),0),"")</f>
        <v/>
      </c>
      <c r="O164" s="69" t="str" cm="1">
        <f t="array" aca="1" ref="O164" ca="1">IFERROR(IF(AND(INDIRECT("Mérföldkövek[@Kezdés]")&lt;=O$3,O$3&lt;=INDIRECT("Mérföldkövek[@Befejezés]"),NETWORKDAYS(O$3,O$3,0)), INDIRECT("Mérföldkövek[@[Humánerő]]"),0),"")</f>
        <v/>
      </c>
      <c r="P164" s="69" t="str" cm="1">
        <f t="array" aca="1" ref="P164" ca="1">IFERROR(IF(AND(INDIRECT("Mérföldkövek[@Kezdés]")&lt;=P$3,P$3&lt;=INDIRECT("Mérföldkövek[@Befejezés]"),NETWORKDAYS(P$3,P$3,0)), INDIRECT("Mérföldkövek[@[Humánerő]]"),0),"")</f>
        <v/>
      </c>
      <c r="Q164" s="69" t="str" cm="1">
        <f t="array" aca="1" ref="Q164" ca="1">IFERROR(IF(AND(INDIRECT("Mérföldkövek[@Kezdés]")&lt;=Q$3,Q$3&lt;=INDIRECT("Mérföldkövek[@Befejezés]"),NETWORKDAYS(Q$3,Q$3,0)), INDIRECT("Mérföldkövek[@[Humánerő]]"),0),"")</f>
        <v/>
      </c>
      <c r="R164" s="69" t="str" cm="1">
        <f t="array" aca="1" ref="R164" ca="1">IFERROR(IF(AND(INDIRECT("Mérföldkövek[@Kezdés]")&lt;=R$3,R$3&lt;=INDIRECT("Mérföldkövek[@Befejezés]"),NETWORKDAYS(R$3,R$3,0)), INDIRECT("Mérföldkövek[@[Humánerő]]"),0),"")</f>
        <v/>
      </c>
      <c r="S164" s="69" t="str" cm="1">
        <f t="array" aca="1" ref="S164" ca="1">IFERROR(IF(AND(INDIRECT("Mérföldkövek[@Kezdés]")&lt;=S$3,S$3&lt;=INDIRECT("Mérföldkövek[@Befejezés]"),NETWORKDAYS(S$3,S$3,0)), INDIRECT("Mérföldkövek[@[Humánerő]]"),0),"")</f>
        <v/>
      </c>
      <c r="T164" s="69" t="str" cm="1">
        <f t="array" aca="1" ref="T164" ca="1">IFERROR(IF(AND(INDIRECT("Mérföldkövek[@Kezdés]")&lt;=T$3,T$3&lt;=INDIRECT("Mérföldkövek[@Befejezés]"),NETWORKDAYS(T$3,T$3,0)), INDIRECT("Mérföldkövek[@[Humánerő]]"),0),"")</f>
        <v/>
      </c>
      <c r="U164" s="69" t="str" cm="1">
        <f t="array" aca="1" ref="U164" ca="1">IFERROR(IF(AND(INDIRECT("Mérföldkövek[@Kezdés]")&lt;=U$3,U$3&lt;=INDIRECT("Mérföldkövek[@Befejezés]"),NETWORKDAYS(U$3,U$3,0)), INDIRECT("Mérföldkövek[@[Humánerő]]"),0),"")</f>
        <v/>
      </c>
      <c r="V164" s="69" t="str" cm="1">
        <f t="array" aca="1" ref="V164" ca="1">IFERROR(IF(AND(INDIRECT("Mérföldkövek[@Kezdés]")&lt;=V$3,V$3&lt;=INDIRECT("Mérföldkövek[@Befejezés]"),NETWORKDAYS(V$3,V$3,0)), INDIRECT("Mérföldkövek[@[Humánerő]]"),0),"")</f>
        <v/>
      </c>
      <c r="W164" s="69" t="str" cm="1">
        <f t="array" aca="1" ref="W164" ca="1">IFERROR(IF(AND(INDIRECT("Mérföldkövek[@Kezdés]")&lt;=W$3,W$3&lt;=INDIRECT("Mérföldkövek[@Befejezés]"),NETWORKDAYS(W$3,W$3,0)), INDIRECT("Mérföldkövek[@[Humánerő]]"),0),"")</f>
        <v/>
      </c>
      <c r="X164" s="69" t="str" cm="1">
        <f t="array" aca="1" ref="X164" ca="1">IFERROR(IF(AND(INDIRECT("Mérföldkövek[@Kezdés]")&lt;=X$3,X$3&lt;=INDIRECT("Mérföldkövek[@Befejezés]"),NETWORKDAYS(X$3,X$3,0)), INDIRECT("Mérföldkövek[@[Humánerő]]"),0),"")</f>
        <v/>
      </c>
      <c r="Y164" s="69" t="str" cm="1">
        <f t="array" aca="1" ref="Y164" ca="1">IFERROR(IF(AND(INDIRECT("Mérföldkövek[@Kezdés]")&lt;=Y$3,Y$3&lt;=INDIRECT("Mérföldkövek[@Befejezés]"),NETWORKDAYS(Y$3,Y$3,0)), INDIRECT("Mérföldkövek[@[Humánerő]]"),0),"")</f>
        <v/>
      </c>
      <c r="Z164" s="69" t="str" cm="1">
        <f t="array" aca="1" ref="Z164" ca="1">IFERROR(IF(AND(INDIRECT("Mérföldkövek[@Kezdés]")&lt;=Z$3,Z$3&lt;=INDIRECT("Mérföldkövek[@Befejezés]"),NETWORKDAYS(Z$3,Z$3,0)), INDIRECT("Mérföldkövek[@[Humánerő]]"),0),"")</f>
        <v/>
      </c>
      <c r="AA164" s="69" t="str" cm="1">
        <f t="array" aca="1" ref="AA164" ca="1">IFERROR(IF(AND(INDIRECT("Mérföldkövek[@Kezdés]")&lt;=AA$3,AA$3&lt;=INDIRECT("Mérföldkövek[@Befejezés]"),NETWORKDAYS(AA$3,AA$3,0)), INDIRECT("Mérföldkövek[@[Humánerő]]"),0),"")</f>
        <v/>
      </c>
      <c r="AB164" s="69" t="str" cm="1">
        <f t="array" aca="1" ref="AB164" ca="1">IFERROR(IF(AND(INDIRECT("Mérföldkövek[@Kezdés]")&lt;=AB$3,AB$3&lt;=INDIRECT("Mérföldkövek[@Befejezés]"),NETWORKDAYS(AB$3,AB$3,0)), INDIRECT("Mérföldkövek[@[Humánerő]]"),0),"")</f>
        <v/>
      </c>
      <c r="AC164" s="69" t="str" cm="1">
        <f t="array" aca="1" ref="AC164" ca="1">IFERROR(IF(AND(INDIRECT("Mérföldkövek[@Kezdés]")&lt;=AC$3,AC$3&lt;=INDIRECT("Mérföldkövek[@Befejezés]"),NETWORKDAYS(AC$3,AC$3,0)), INDIRECT("Mérföldkövek[@[Humánerő]]"),0),"")</f>
        <v/>
      </c>
      <c r="AD164" s="69" t="str" cm="1">
        <f t="array" aca="1" ref="AD164" ca="1">IFERROR(IF(AND(INDIRECT("Mérföldkövek[@Kezdés]")&lt;=AD$3,AD$3&lt;=INDIRECT("Mérföldkövek[@Befejezés]"),NETWORKDAYS(AD$3,AD$3,0)), INDIRECT("Mérföldkövek[@[Humánerő]]"),0),"")</f>
        <v/>
      </c>
      <c r="AE164" s="69" t="str" cm="1">
        <f t="array" aca="1" ref="AE164" ca="1">IFERROR(IF(AND(INDIRECT("Mérföldkövek[@Kezdés]")&lt;=AE$3,AE$3&lt;=INDIRECT("Mérföldkövek[@Befejezés]"),NETWORKDAYS(AE$3,AE$3,0)), INDIRECT("Mérföldkövek[@[Humánerő]]"),0),"")</f>
        <v/>
      </c>
      <c r="AF164" s="69" t="str" cm="1">
        <f t="array" aca="1" ref="AF164" ca="1">IFERROR(IF(AND(INDIRECT("Mérföldkövek[@Kezdés]")&lt;=AF$3,AF$3&lt;=INDIRECT("Mérföldkövek[@Befejezés]"),NETWORKDAYS(AF$3,AF$3,0)), INDIRECT("Mérföldkövek[@[Humánerő]]"),0),"")</f>
        <v/>
      </c>
      <c r="AG164" s="69" t="str" cm="1">
        <f t="array" aca="1" ref="AG164" ca="1">IFERROR(IF(AND(INDIRECT("Mérföldkövek[@Kezdés]")&lt;=AG$3,AG$3&lt;=INDIRECT("Mérföldkövek[@Befejezés]"),NETWORKDAYS(AG$3,AG$3,0)), INDIRECT("Mérföldkövek[@[Humánerő]]"),0),"")</f>
        <v/>
      </c>
      <c r="AH164" s="69" t="str" cm="1">
        <f t="array" aca="1" ref="AH164" ca="1">IFERROR(IF(AND(INDIRECT("Mérföldkövek[@Kezdés]")&lt;=AH$3,AH$3&lt;=INDIRECT("Mérföldkövek[@Befejezés]"),NETWORKDAYS(AH$3,AH$3,0)), INDIRECT("Mérföldkövek[@[Humánerő]]"),0),"")</f>
        <v/>
      </c>
      <c r="AI164" s="69" t="str" cm="1">
        <f t="array" aca="1" ref="AI164" ca="1">IFERROR(IF(AND(INDIRECT("Mérföldkövek[@Kezdés]")&lt;=AI$3,AI$3&lt;=INDIRECT("Mérföldkövek[@Befejezés]"),NETWORKDAYS(AI$3,AI$3,0)), INDIRECT("Mérföldkövek[@[Humánerő]]"),0),"")</f>
        <v/>
      </c>
      <c r="AJ164" s="69" t="str" cm="1">
        <f t="array" aca="1" ref="AJ164" ca="1">IFERROR(IF(AND(INDIRECT("Mérföldkövek[@Kezdés]")&lt;=AJ$3,AJ$3&lt;=INDIRECT("Mérföldkövek[@Befejezés]"),NETWORKDAYS(AJ$3,AJ$3,0)), INDIRECT("Mérföldkövek[@[Humánerő]]"),0),"")</f>
        <v/>
      </c>
      <c r="AK164" s="69" t="str" cm="1">
        <f t="array" aca="1" ref="AK164" ca="1">IFERROR(IF(AND(INDIRECT("Mérföldkövek[@Kezdés]")&lt;=AK$3,AK$3&lt;=INDIRECT("Mérföldkövek[@Befejezés]"),NETWORKDAYS(AK$3,AK$3,0)), INDIRECT("Mérföldkövek[@[Humánerő]]"),0),"")</f>
        <v/>
      </c>
      <c r="AL164" s="69" t="str" cm="1">
        <f t="array" aca="1" ref="AL164" ca="1">IFERROR(IF(AND(INDIRECT("Mérföldkövek[@Kezdés]")&lt;=AL$3,AL$3&lt;=INDIRECT("Mérföldkövek[@Befejezés]"),NETWORKDAYS(AL$3,AL$3,0)), INDIRECT("Mérföldkövek[@[Humánerő]]"),0),"")</f>
        <v/>
      </c>
      <c r="AM164" s="69" t="str" cm="1">
        <f t="array" aca="1" ref="AM164" ca="1">IFERROR(IF(AND(INDIRECT("Mérföldkövek[@Kezdés]")&lt;=AM$3,AM$3&lt;=INDIRECT("Mérföldkövek[@Befejezés]"),NETWORKDAYS(AM$3,AM$3,0)), INDIRECT("Mérföldkövek[@[Humánerő]]"),0),"")</f>
        <v/>
      </c>
      <c r="AN164" s="69" t="str" cm="1">
        <f t="array" aca="1" ref="AN164" ca="1">IFERROR(IF(AND(INDIRECT("Mérföldkövek[@Kezdés]")&lt;=AN$3,AN$3&lt;=INDIRECT("Mérföldkövek[@Befejezés]"),NETWORKDAYS(AN$3,AN$3,0)), INDIRECT("Mérföldkövek[@[Humánerő]]"),0),"")</f>
        <v/>
      </c>
      <c r="AO164" s="69" t="str" cm="1">
        <f t="array" aca="1" ref="AO164" ca="1">IFERROR(IF(AND(INDIRECT("Mérföldkövek[@Kezdés]")&lt;=AO$3,AO$3&lt;=INDIRECT("Mérföldkövek[@Befejezés]"),NETWORKDAYS(AO$3,AO$3,0)), INDIRECT("Mérföldkövek[@[Humánerő]]"),0),"")</f>
        <v/>
      </c>
      <c r="AP164" s="69" t="str" cm="1">
        <f t="array" aca="1" ref="AP164" ca="1">IFERROR(IF(AND(INDIRECT("Mérföldkövek[@Kezdés]")&lt;=AP$3,AP$3&lt;=INDIRECT("Mérföldkövek[@Befejezés]"),NETWORKDAYS(AP$3,AP$3,0)), INDIRECT("Mérföldkövek[@[Humánerő]]"),0),"")</f>
        <v/>
      </c>
      <c r="AQ164" s="69" t="str" cm="1">
        <f t="array" aca="1" ref="AQ164" ca="1">IFERROR(IF(AND(INDIRECT("Mérföldkövek[@Kezdés]")&lt;=AQ$3,AQ$3&lt;=INDIRECT("Mérföldkövek[@Befejezés]"),NETWORKDAYS(AQ$3,AQ$3,0)), INDIRECT("Mérföldkövek[@[Humánerő]]"),0),"")</f>
        <v/>
      </c>
      <c r="AR164" s="69" t="str" cm="1">
        <f t="array" aca="1" ref="AR164" ca="1">IFERROR(IF(AND(INDIRECT("Mérföldkövek[@Kezdés]")&lt;=AR$3,AR$3&lt;=INDIRECT("Mérföldkövek[@Befejezés]"),NETWORKDAYS(AR$3,AR$3,0)), INDIRECT("Mérföldkövek[@[Humánerő]]"),0),"")</f>
        <v/>
      </c>
      <c r="AS164" s="69" t="str" cm="1">
        <f t="array" aca="1" ref="AS164" ca="1">IFERROR(IF(AND(INDIRECT("Mérföldkövek[@Kezdés]")&lt;=AS$3,AS$3&lt;=INDIRECT("Mérföldkövek[@Befejezés]"),NETWORKDAYS(AS$3,AS$3,0)), INDIRECT("Mérföldkövek[@[Humánerő]]"),0),"")</f>
        <v/>
      </c>
      <c r="AT164" s="69" t="str" cm="1">
        <f t="array" aca="1" ref="AT164" ca="1">IFERROR(IF(AND(INDIRECT("Mérföldkövek[@Kezdés]")&lt;=AT$3,AT$3&lt;=INDIRECT("Mérföldkövek[@Befejezés]"),NETWORKDAYS(AT$3,AT$3,0)), INDIRECT("Mérföldkövek[@[Humánerő]]"),0),"")</f>
        <v/>
      </c>
      <c r="AU164" s="69" t="str" cm="1">
        <f t="array" aca="1" ref="AU164" ca="1">IFERROR(IF(AND(INDIRECT("Mérföldkövek[@Kezdés]")&lt;=AU$3,AU$3&lt;=INDIRECT("Mérföldkövek[@Befejezés]"),NETWORKDAYS(AU$3,AU$3,0)), INDIRECT("Mérföldkövek[@[Humánerő]]"),0),"")</f>
        <v/>
      </c>
      <c r="AV164" s="69" t="str" cm="1">
        <f t="array" aca="1" ref="AV164" ca="1">IFERROR(IF(AND(INDIRECT("Mérföldkövek[@Kezdés]")&lt;=AV$3,AV$3&lt;=INDIRECT("Mérföldkövek[@Befejezés]"),NETWORKDAYS(AV$3,AV$3,0)), INDIRECT("Mérföldkövek[@[Humánerő]]"),0),"")</f>
        <v/>
      </c>
      <c r="AW164" s="69" t="str" cm="1">
        <f t="array" aca="1" ref="AW164" ca="1">IFERROR(IF(AND(INDIRECT("Mérföldkövek[@Kezdés]")&lt;=AW$3,AW$3&lt;=INDIRECT("Mérföldkövek[@Befejezés]"),NETWORKDAYS(AW$3,AW$3,0)), INDIRECT("Mérföldkövek[@[Humánerő]]"),0),"")</f>
        <v/>
      </c>
      <c r="AX164" s="69" t="str" cm="1">
        <f t="array" aca="1" ref="AX164" ca="1">IFERROR(IF(AND(INDIRECT("Mérföldkövek[@Kezdés]")&lt;=AX$3,AX$3&lt;=INDIRECT("Mérföldkövek[@Befejezés]"),NETWORKDAYS(AX$3,AX$3,0)), INDIRECT("Mérföldkövek[@[Humánerő]]"),0),"")</f>
        <v/>
      </c>
      <c r="AY164" s="69" t="str" cm="1">
        <f t="array" aca="1" ref="AY164" ca="1">IFERROR(IF(AND(INDIRECT("Mérföldkövek[@Kezdés]")&lt;=AY$3,AY$3&lt;=INDIRECT("Mérföldkövek[@Befejezés]"),NETWORKDAYS(AY$3,AY$3,0)), INDIRECT("Mérföldkövek[@[Humánerő]]"),0),"")</f>
        <v/>
      </c>
      <c r="AZ164" s="69" t="str" cm="1">
        <f t="array" aca="1" ref="AZ164" ca="1">IFERROR(IF(AND(INDIRECT("Mérföldkövek[@Kezdés]")&lt;=AZ$3,AZ$3&lt;=INDIRECT("Mérföldkövek[@Befejezés]"),NETWORKDAYS(AZ$3,AZ$3,0)), INDIRECT("Mérföldkövek[@[Humánerő]]"),0),"")</f>
        <v/>
      </c>
      <c r="BA164" s="69" t="str" cm="1">
        <f t="array" aca="1" ref="BA164" ca="1">IFERROR(IF(AND(INDIRECT("Mérföldkövek[@Kezdés]")&lt;=BA$3,BA$3&lt;=INDIRECT("Mérföldkövek[@Befejezés]"),NETWORKDAYS(BA$3,BA$3,0)), INDIRECT("Mérföldkövek[@[Humánerő]]"),0),"")</f>
        <v/>
      </c>
    </row>
    <row r="165" spans="12:53" x14ac:dyDescent="0.3">
      <c r="L165" s="69" t="str" cm="1">
        <f t="array" aca="1" ref="L165" ca="1">IFERROR(IF(AND(INDIRECT("Mérföldkövek[@Kezdés]")&lt;=L$3,L$3&lt;=INDIRECT("Mérföldkövek[@Befejezés]"),NETWORKDAYS(L$3,L$3,0)), INDIRECT("Mérföldkövek[@[Humánerő]]"),0),"")</f>
        <v/>
      </c>
      <c r="M165" s="69" t="str" cm="1">
        <f t="array" aca="1" ref="M165" ca="1">IFERROR(IF(AND(INDIRECT("Mérföldkövek[@Kezdés]")&lt;=M$3,M$3&lt;=INDIRECT("Mérföldkövek[@Befejezés]"),NETWORKDAYS(M$3,M$3,0)), INDIRECT("Mérföldkövek[@[Humánerő]]"),0),"")</f>
        <v/>
      </c>
      <c r="N165" s="69" t="str" cm="1">
        <f t="array" aca="1" ref="N165" ca="1">IFERROR(IF(AND(INDIRECT("Mérföldkövek[@Kezdés]")&lt;=N$3,N$3&lt;=INDIRECT("Mérföldkövek[@Befejezés]"),NETWORKDAYS(N$3,N$3,0)), INDIRECT("Mérföldkövek[@[Humánerő]]"),0),"")</f>
        <v/>
      </c>
      <c r="O165" s="69" t="str" cm="1">
        <f t="array" aca="1" ref="O165" ca="1">IFERROR(IF(AND(INDIRECT("Mérföldkövek[@Kezdés]")&lt;=O$3,O$3&lt;=INDIRECT("Mérföldkövek[@Befejezés]"),NETWORKDAYS(O$3,O$3,0)), INDIRECT("Mérföldkövek[@[Humánerő]]"),0),"")</f>
        <v/>
      </c>
      <c r="P165" s="69" t="str" cm="1">
        <f t="array" aca="1" ref="P165" ca="1">IFERROR(IF(AND(INDIRECT("Mérföldkövek[@Kezdés]")&lt;=P$3,P$3&lt;=INDIRECT("Mérföldkövek[@Befejezés]"),NETWORKDAYS(P$3,P$3,0)), INDIRECT("Mérföldkövek[@[Humánerő]]"),0),"")</f>
        <v/>
      </c>
      <c r="Q165" s="69" t="str" cm="1">
        <f t="array" aca="1" ref="Q165" ca="1">IFERROR(IF(AND(INDIRECT("Mérföldkövek[@Kezdés]")&lt;=Q$3,Q$3&lt;=INDIRECT("Mérföldkövek[@Befejezés]"),NETWORKDAYS(Q$3,Q$3,0)), INDIRECT("Mérföldkövek[@[Humánerő]]"),0),"")</f>
        <v/>
      </c>
      <c r="R165" s="69" t="str" cm="1">
        <f t="array" aca="1" ref="R165" ca="1">IFERROR(IF(AND(INDIRECT("Mérföldkövek[@Kezdés]")&lt;=R$3,R$3&lt;=INDIRECT("Mérföldkövek[@Befejezés]"),NETWORKDAYS(R$3,R$3,0)), INDIRECT("Mérföldkövek[@[Humánerő]]"),0),"")</f>
        <v/>
      </c>
      <c r="S165" s="69" t="str" cm="1">
        <f t="array" aca="1" ref="S165" ca="1">IFERROR(IF(AND(INDIRECT("Mérföldkövek[@Kezdés]")&lt;=S$3,S$3&lt;=INDIRECT("Mérföldkövek[@Befejezés]"),NETWORKDAYS(S$3,S$3,0)), INDIRECT("Mérföldkövek[@[Humánerő]]"),0),"")</f>
        <v/>
      </c>
      <c r="T165" s="69" t="str" cm="1">
        <f t="array" aca="1" ref="T165" ca="1">IFERROR(IF(AND(INDIRECT("Mérföldkövek[@Kezdés]")&lt;=T$3,T$3&lt;=INDIRECT("Mérföldkövek[@Befejezés]"),NETWORKDAYS(T$3,T$3,0)), INDIRECT("Mérföldkövek[@[Humánerő]]"),0),"")</f>
        <v/>
      </c>
      <c r="U165" s="69" t="str" cm="1">
        <f t="array" aca="1" ref="U165" ca="1">IFERROR(IF(AND(INDIRECT("Mérföldkövek[@Kezdés]")&lt;=U$3,U$3&lt;=INDIRECT("Mérföldkövek[@Befejezés]"),NETWORKDAYS(U$3,U$3,0)), INDIRECT("Mérföldkövek[@[Humánerő]]"),0),"")</f>
        <v/>
      </c>
      <c r="V165" s="69" t="str" cm="1">
        <f t="array" aca="1" ref="V165" ca="1">IFERROR(IF(AND(INDIRECT("Mérföldkövek[@Kezdés]")&lt;=V$3,V$3&lt;=INDIRECT("Mérföldkövek[@Befejezés]"),NETWORKDAYS(V$3,V$3,0)), INDIRECT("Mérföldkövek[@[Humánerő]]"),0),"")</f>
        <v/>
      </c>
      <c r="W165" s="69" t="str" cm="1">
        <f t="array" aca="1" ref="W165" ca="1">IFERROR(IF(AND(INDIRECT("Mérföldkövek[@Kezdés]")&lt;=W$3,W$3&lt;=INDIRECT("Mérföldkövek[@Befejezés]"),NETWORKDAYS(W$3,W$3,0)), INDIRECT("Mérföldkövek[@[Humánerő]]"),0),"")</f>
        <v/>
      </c>
      <c r="X165" s="69" t="str" cm="1">
        <f t="array" aca="1" ref="X165" ca="1">IFERROR(IF(AND(INDIRECT("Mérföldkövek[@Kezdés]")&lt;=X$3,X$3&lt;=INDIRECT("Mérföldkövek[@Befejezés]"),NETWORKDAYS(X$3,X$3,0)), INDIRECT("Mérföldkövek[@[Humánerő]]"),0),"")</f>
        <v/>
      </c>
      <c r="Y165" s="69" t="str" cm="1">
        <f t="array" aca="1" ref="Y165" ca="1">IFERROR(IF(AND(INDIRECT("Mérföldkövek[@Kezdés]")&lt;=Y$3,Y$3&lt;=INDIRECT("Mérföldkövek[@Befejezés]"),NETWORKDAYS(Y$3,Y$3,0)), INDIRECT("Mérföldkövek[@[Humánerő]]"),0),"")</f>
        <v/>
      </c>
      <c r="Z165" s="69" t="str" cm="1">
        <f t="array" aca="1" ref="Z165" ca="1">IFERROR(IF(AND(INDIRECT("Mérföldkövek[@Kezdés]")&lt;=Z$3,Z$3&lt;=INDIRECT("Mérföldkövek[@Befejezés]"),NETWORKDAYS(Z$3,Z$3,0)), INDIRECT("Mérföldkövek[@[Humánerő]]"),0),"")</f>
        <v/>
      </c>
      <c r="AA165" s="69" t="str" cm="1">
        <f t="array" aca="1" ref="AA165" ca="1">IFERROR(IF(AND(INDIRECT("Mérföldkövek[@Kezdés]")&lt;=AA$3,AA$3&lt;=INDIRECT("Mérföldkövek[@Befejezés]"),NETWORKDAYS(AA$3,AA$3,0)), INDIRECT("Mérföldkövek[@[Humánerő]]"),0),"")</f>
        <v/>
      </c>
      <c r="AB165" s="69" t="str" cm="1">
        <f t="array" aca="1" ref="AB165" ca="1">IFERROR(IF(AND(INDIRECT("Mérföldkövek[@Kezdés]")&lt;=AB$3,AB$3&lt;=INDIRECT("Mérföldkövek[@Befejezés]"),NETWORKDAYS(AB$3,AB$3,0)), INDIRECT("Mérföldkövek[@[Humánerő]]"),0),"")</f>
        <v/>
      </c>
      <c r="AC165" s="69" t="str" cm="1">
        <f t="array" aca="1" ref="AC165" ca="1">IFERROR(IF(AND(INDIRECT("Mérföldkövek[@Kezdés]")&lt;=AC$3,AC$3&lt;=INDIRECT("Mérföldkövek[@Befejezés]"),NETWORKDAYS(AC$3,AC$3,0)), INDIRECT("Mérföldkövek[@[Humánerő]]"),0),"")</f>
        <v/>
      </c>
      <c r="AD165" s="69" t="str" cm="1">
        <f t="array" aca="1" ref="AD165" ca="1">IFERROR(IF(AND(INDIRECT("Mérföldkövek[@Kezdés]")&lt;=AD$3,AD$3&lt;=INDIRECT("Mérföldkövek[@Befejezés]"),NETWORKDAYS(AD$3,AD$3,0)), INDIRECT("Mérföldkövek[@[Humánerő]]"),0),"")</f>
        <v/>
      </c>
      <c r="AE165" s="69" t="str" cm="1">
        <f t="array" aca="1" ref="AE165" ca="1">IFERROR(IF(AND(INDIRECT("Mérföldkövek[@Kezdés]")&lt;=AE$3,AE$3&lt;=INDIRECT("Mérföldkövek[@Befejezés]"),NETWORKDAYS(AE$3,AE$3,0)), INDIRECT("Mérföldkövek[@[Humánerő]]"),0),"")</f>
        <v/>
      </c>
      <c r="AF165" s="69" t="str" cm="1">
        <f t="array" aca="1" ref="AF165" ca="1">IFERROR(IF(AND(INDIRECT("Mérföldkövek[@Kezdés]")&lt;=AF$3,AF$3&lt;=INDIRECT("Mérföldkövek[@Befejezés]"),NETWORKDAYS(AF$3,AF$3,0)), INDIRECT("Mérföldkövek[@[Humánerő]]"),0),"")</f>
        <v/>
      </c>
      <c r="AG165" s="69" t="str" cm="1">
        <f t="array" aca="1" ref="AG165" ca="1">IFERROR(IF(AND(INDIRECT("Mérföldkövek[@Kezdés]")&lt;=AG$3,AG$3&lt;=INDIRECT("Mérföldkövek[@Befejezés]"),NETWORKDAYS(AG$3,AG$3,0)), INDIRECT("Mérföldkövek[@[Humánerő]]"),0),"")</f>
        <v/>
      </c>
      <c r="AH165" s="69" t="str" cm="1">
        <f t="array" aca="1" ref="AH165" ca="1">IFERROR(IF(AND(INDIRECT("Mérföldkövek[@Kezdés]")&lt;=AH$3,AH$3&lt;=INDIRECT("Mérföldkövek[@Befejezés]"),NETWORKDAYS(AH$3,AH$3,0)), INDIRECT("Mérföldkövek[@[Humánerő]]"),0),"")</f>
        <v/>
      </c>
      <c r="AI165" s="69" t="str" cm="1">
        <f t="array" aca="1" ref="AI165" ca="1">IFERROR(IF(AND(INDIRECT("Mérföldkövek[@Kezdés]")&lt;=AI$3,AI$3&lt;=INDIRECT("Mérföldkövek[@Befejezés]"),NETWORKDAYS(AI$3,AI$3,0)), INDIRECT("Mérföldkövek[@[Humánerő]]"),0),"")</f>
        <v/>
      </c>
      <c r="AJ165" s="69" t="str" cm="1">
        <f t="array" aca="1" ref="AJ165" ca="1">IFERROR(IF(AND(INDIRECT("Mérföldkövek[@Kezdés]")&lt;=AJ$3,AJ$3&lt;=INDIRECT("Mérföldkövek[@Befejezés]"),NETWORKDAYS(AJ$3,AJ$3,0)), INDIRECT("Mérföldkövek[@[Humánerő]]"),0),"")</f>
        <v/>
      </c>
      <c r="AK165" s="69" t="str" cm="1">
        <f t="array" aca="1" ref="AK165" ca="1">IFERROR(IF(AND(INDIRECT("Mérföldkövek[@Kezdés]")&lt;=AK$3,AK$3&lt;=INDIRECT("Mérföldkövek[@Befejezés]"),NETWORKDAYS(AK$3,AK$3,0)), INDIRECT("Mérföldkövek[@[Humánerő]]"),0),"")</f>
        <v/>
      </c>
      <c r="AL165" s="69" t="str" cm="1">
        <f t="array" aca="1" ref="AL165" ca="1">IFERROR(IF(AND(INDIRECT("Mérföldkövek[@Kezdés]")&lt;=AL$3,AL$3&lt;=INDIRECT("Mérföldkövek[@Befejezés]"),NETWORKDAYS(AL$3,AL$3,0)), INDIRECT("Mérföldkövek[@[Humánerő]]"),0),"")</f>
        <v/>
      </c>
      <c r="AM165" s="69" t="str" cm="1">
        <f t="array" aca="1" ref="AM165" ca="1">IFERROR(IF(AND(INDIRECT("Mérföldkövek[@Kezdés]")&lt;=AM$3,AM$3&lt;=INDIRECT("Mérföldkövek[@Befejezés]"),NETWORKDAYS(AM$3,AM$3,0)), INDIRECT("Mérföldkövek[@[Humánerő]]"),0),"")</f>
        <v/>
      </c>
      <c r="AN165" s="69" t="str" cm="1">
        <f t="array" aca="1" ref="AN165" ca="1">IFERROR(IF(AND(INDIRECT("Mérföldkövek[@Kezdés]")&lt;=AN$3,AN$3&lt;=INDIRECT("Mérföldkövek[@Befejezés]"),NETWORKDAYS(AN$3,AN$3,0)), INDIRECT("Mérföldkövek[@[Humánerő]]"),0),"")</f>
        <v/>
      </c>
      <c r="AO165" s="69" t="str" cm="1">
        <f t="array" aca="1" ref="AO165" ca="1">IFERROR(IF(AND(INDIRECT("Mérföldkövek[@Kezdés]")&lt;=AO$3,AO$3&lt;=INDIRECT("Mérföldkövek[@Befejezés]"),NETWORKDAYS(AO$3,AO$3,0)), INDIRECT("Mérföldkövek[@[Humánerő]]"),0),"")</f>
        <v/>
      </c>
      <c r="AP165" s="69" t="str" cm="1">
        <f t="array" aca="1" ref="AP165" ca="1">IFERROR(IF(AND(INDIRECT("Mérföldkövek[@Kezdés]")&lt;=AP$3,AP$3&lt;=INDIRECT("Mérföldkövek[@Befejezés]"),NETWORKDAYS(AP$3,AP$3,0)), INDIRECT("Mérföldkövek[@[Humánerő]]"),0),"")</f>
        <v/>
      </c>
      <c r="AQ165" s="69" t="str" cm="1">
        <f t="array" aca="1" ref="AQ165" ca="1">IFERROR(IF(AND(INDIRECT("Mérföldkövek[@Kezdés]")&lt;=AQ$3,AQ$3&lt;=INDIRECT("Mérföldkövek[@Befejezés]"),NETWORKDAYS(AQ$3,AQ$3,0)), INDIRECT("Mérföldkövek[@[Humánerő]]"),0),"")</f>
        <v/>
      </c>
      <c r="AR165" s="69" t="str" cm="1">
        <f t="array" aca="1" ref="AR165" ca="1">IFERROR(IF(AND(INDIRECT("Mérföldkövek[@Kezdés]")&lt;=AR$3,AR$3&lt;=INDIRECT("Mérföldkövek[@Befejezés]"),NETWORKDAYS(AR$3,AR$3,0)), INDIRECT("Mérföldkövek[@[Humánerő]]"),0),"")</f>
        <v/>
      </c>
      <c r="AS165" s="69" t="str" cm="1">
        <f t="array" aca="1" ref="AS165" ca="1">IFERROR(IF(AND(INDIRECT("Mérföldkövek[@Kezdés]")&lt;=AS$3,AS$3&lt;=INDIRECT("Mérföldkövek[@Befejezés]"),NETWORKDAYS(AS$3,AS$3,0)), INDIRECT("Mérföldkövek[@[Humánerő]]"),0),"")</f>
        <v/>
      </c>
      <c r="AT165" s="69" t="str" cm="1">
        <f t="array" aca="1" ref="AT165" ca="1">IFERROR(IF(AND(INDIRECT("Mérföldkövek[@Kezdés]")&lt;=AT$3,AT$3&lt;=INDIRECT("Mérföldkövek[@Befejezés]"),NETWORKDAYS(AT$3,AT$3,0)), INDIRECT("Mérföldkövek[@[Humánerő]]"),0),"")</f>
        <v/>
      </c>
      <c r="AU165" s="69" t="str" cm="1">
        <f t="array" aca="1" ref="AU165" ca="1">IFERROR(IF(AND(INDIRECT("Mérföldkövek[@Kezdés]")&lt;=AU$3,AU$3&lt;=INDIRECT("Mérföldkövek[@Befejezés]"),NETWORKDAYS(AU$3,AU$3,0)), INDIRECT("Mérföldkövek[@[Humánerő]]"),0),"")</f>
        <v/>
      </c>
      <c r="AV165" s="69" t="str" cm="1">
        <f t="array" aca="1" ref="AV165" ca="1">IFERROR(IF(AND(INDIRECT("Mérföldkövek[@Kezdés]")&lt;=AV$3,AV$3&lt;=INDIRECT("Mérföldkövek[@Befejezés]"),NETWORKDAYS(AV$3,AV$3,0)), INDIRECT("Mérföldkövek[@[Humánerő]]"),0),"")</f>
        <v/>
      </c>
      <c r="AW165" s="69" t="str" cm="1">
        <f t="array" aca="1" ref="AW165" ca="1">IFERROR(IF(AND(INDIRECT("Mérföldkövek[@Kezdés]")&lt;=AW$3,AW$3&lt;=INDIRECT("Mérföldkövek[@Befejezés]"),NETWORKDAYS(AW$3,AW$3,0)), INDIRECT("Mérföldkövek[@[Humánerő]]"),0),"")</f>
        <v/>
      </c>
      <c r="AX165" s="69" t="str" cm="1">
        <f t="array" aca="1" ref="AX165" ca="1">IFERROR(IF(AND(INDIRECT("Mérföldkövek[@Kezdés]")&lt;=AX$3,AX$3&lt;=INDIRECT("Mérföldkövek[@Befejezés]"),NETWORKDAYS(AX$3,AX$3,0)), INDIRECT("Mérföldkövek[@[Humánerő]]"),0),"")</f>
        <v/>
      </c>
      <c r="AY165" s="69" t="str" cm="1">
        <f t="array" aca="1" ref="AY165" ca="1">IFERROR(IF(AND(INDIRECT("Mérföldkövek[@Kezdés]")&lt;=AY$3,AY$3&lt;=INDIRECT("Mérföldkövek[@Befejezés]"),NETWORKDAYS(AY$3,AY$3,0)), INDIRECT("Mérföldkövek[@[Humánerő]]"),0),"")</f>
        <v/>
      </c>
      <c r="AZ165" s="69" t="str" cm="1">
        <f t="array" aca="1" ref="AZ165" ca="1">IFERROR(IF(AND(INDIRECT("Mérföldkövek[@Kezdés]")&lt;=AZ$3,AZ$3&lt;=INDIRECT("Mérföldkövek[@Befejezés]"),NETWORKDAYS(AZ$3,AZ$3,0)), INDIRECT("Mérföldkövek[@[Humánerő]]"),0),"")</f>
        <v/>
      </c>
      <c r="BA165" s="69" t="str" cm="1">
        <f t="array" aca="1" ref="BA165" ca="1">IFERROR(IF(AND(INDIRECT("Mérföldkövek[@Kezdés]")&lt;=BA$3,BA$3&lt;=INDIRECT("Mérföldkövek[@Befejezés]"),NETWORKDAYS(BA$3,BA$3,0)), INDIRECT("Mérföldkövek[@[Humánerő]]"),0),"")</f>
        <v/>
      </c>
    </row>
    <row r="166" spans="12:53" x14ac:dyDescent="0.3">
      <c r="L166" s="69" t="str" cm="1">
        <f t="array" aca="1" ref="L166" ca="1">IFERROR(IF(AND(INDIRECT("Mérföldkövek[@Kezdés]")&lt;=L$3,L$3&lt;=INDIRECT("Mérföldkövek[@Befejezés]"),NETWORKDAYS(L$3,L$3,0)), INDIRECT("Mérföldkövek[@[Humánerő]]"),0),"")</f>
        <v/>
      </c>
      <c r="M166" s="69" t="str" cm="1">
        <f t="array" aca="1" ref="M166" ca="1">IFERROR(IF(AND(INDIRECT("Mérföldkövek[@Kezdés]")&lt;=M$3,M$3&lt;=INDIRECT("Mérföldkövek[@Befejezés]"),NETWORKDAYS(M$3,M$3,0)), INDIRECT("Mérföldkövek[@[Humánerő]]"),0),"")</f>
        <v/>
      </c>
      <c r="N166" s="69" t="str" cm="1">
        <f t="array" aca="1" ref="N166" ca="1">IFERROR(IF(AND(INDIRECT("Mérföldkövek[@Kezdés]")&lt;=N$3,N$3&lt;=INDIRECT("Mérföldkövek[@Befejezés]"),NETWORKDAYS(N$3,N$3,0)), INDIRECT("Mérföldkövek[@[Humánerő]]"),0),"")</f>
        <v/>
      </c>
      <c r="O166" s="69" t="str" cm="1">
        <f t="array" aca="1" ref="O166" ca="1">IFERROR(IF(AND(INDIRECT("Mérföldkövek[@Kezdés]")&lt;=O$3,O$3&lt;=INDIRECT("Mérföldkövek[@Befejezés]"),NETWORKDAYS(O$3,O$3,0)), INDIRECT("Mérföldkövek[@[Humánerő]]"),0),"")</f>
        <v/>
      </c>
      <c r="P166" s="69" t="str" cm="1">
        <f t="array" aca="1" ref="P166" ca="1">IFERROR(IF(AND(INDIRECT("Mérföldkövek[@Kezdés]")&lt;=P$3,P$3&lt;=INDIRECT("Mérföldkövek[@Befejezés]"),NETWORKDAYS(P$3,P$3,0)), INDIRECT("Mérföldkövek[@[Humánerő]]"),0),"")</f>
        <v/>
      </c>
      <c r="Q166" s="69" t="str" cm="1">
        <f t="array" aca="1" ref="Q166" ca="1">IFERROR(IF(AND(INDIRECT("Mérföldkövek[@Kezdés]")&lt;=Q$3,Q$3&lt;=INDIRECT("Mérföldkövek[@Befejezés]"),NETWORKDAYS(Q$3,Q$3,0)), INDIRECT("Mérföldkövek[@[Humánerő]]"),0),"")</f>
        <v/>
      </c>
      <c r="R166" s="69" t="str" cm="1">
        <f t="array" aca="1" ref="R166" ca="1">IFERROR(IF(AND(INDIRECT("Mérföldkövek[@Kezdés]")&lt;=R$3,R$3&lt;=INDIRECT("Mérföldkövek[@Befejezés]"),NETWORKDAYS(R$3,R$3,0)), INDIRECT("Mérföldkövek[@[Humánerő]]"),0),"")</f>
        <v/>
      </c>
      <c r="S166" s="69" t="str" cm="1">
        <f t="array" aca="1" ref="S166" ca="1">IFERROR(IF(AND(INDIRECT("Mérföldkövek[@Kezdés]")&lt;=S$3,S$3&lt;=INDIRECT("Mérföldkövek[@Befejezés]"),NETWORKDAYS(S$3,S$3,0)), INDIRECT("Mérföldkövek[@[Humánerő]]"),0),"")</f>
        <v/>
      </c>
      <c r="T166" s="69" t="str" cm="1">
        <f t="array" aca="1" ref="T166" ca="1">IFERROR(IF(AND(INDIRECT("Mérföldkövek[@Kezdés]")&lt;=T$3,T$3&lt;=INDIRECT("Mérföldkövek[@Befejezés]"),NETWORKDAYS(T$3,T$3,0)), INDIRECT("Mérföldkövek[@[Humánerő]]"),0),"")</f>
        <v/>
      </c>
      <c r="U166" s="69" t="str" cm="1">
        <f t="array" aca="1" ref="U166" ca="1">IFERROR(IF(AND(INDIRECT("Mérföldkövek[@Kezdés]")&lt;=U$3,U$3&lt;=INDIRECT("Mérföldkövek[@Befejezés]"),NETWORKDAYS(U$3,U$3,0)), INDIRECT("Mérföldkövek[@[Humánerő]]"),0),"")</f>
        <v/>
      </c>
      <c r="V166" s="69" t="str" cm="1">
        <f t="array" aca="1" ref="V166" ca="1">IFERROR(IF(AND(INDIRECT("Mérföldkövek[@Kezdés]")&lt;=V$3,V$3&lt;=INDIRECT("Mérföldkövek[@Befejezés]"),NETWORKDAYS(V$3,V$3,0)), INDIRECT("Mérföldkövek[@[Humánerő]]"),0),"")</f>
        <v/>
      </c>
      <c r="W166" s="69" t="str" cm="1">
        <f t="array" aca="1" ref="W166" ca="1">IFERROR(IF(AND(INDIRECT("Mérföldkövek[@Kezdés]")&lt;=W$3,W$3&lt;=INDIRECT("Mérföldkövek[@Befejezés]"),NETWORKDAYS(W$3,W$3,0)), INDIRECT("Mérföldkövek[@[Humánerő]]"),0),"")</f>
        <v/>
      </c>
      <c r="X166" s="69" t="str" cm="1">
        <f t="array" aca="1" ref="X166" ca="1">IFERROR(IF(AND(INDIRECT("Mérföldkövek[@Kezdés]")&lt;=X$3,X$3&lt;=INDIRECT("Mérföldkövek[@Befejezés]"),NETWORKDAYS(X$3,X$3,0)), INDIRECT("Mérföldkövek[@[Humánerő]]"),0),"")</f>
        <v/>
      </c>
      <c r="Y166" s="69" t="str" cm="1">
        <f t="array" aca="1" ref="Y166" ca="1">IFERROR(IF(AND(INDIRECT("Mérföldkövek[@Kezdés]")&lt;=Y$3,Y$3&lt;=INDIRECT("Mérföldkövek[@Befejezés]"),NETWORKDAYS(Y$3,Y$3,0)), INDIRECT("Mérföldkövek[@[Humánerő]]"),0),"")</f>
        <v/>
      </c>
      <c r="Z166" s="69" t="str" cm="1">
        <f t="array" aca="1" ref="Z166" ca="1">IFERROR(IF(AND(INDIRECT("Mérföldkövek[@Kezdés]")&lt;=Z$3,Z$3&lt;=INDIRECT("Mérföldkövek[@Befejezés]"),NETWORKDAYS(Z$3,Z$3,0)), INDIRECT("Mérföldkövek[@[Humánerő]]"),0),"")</f>
        <v/>
      </c>
      <c r="AA166" s="69" t="str" cm="1">
        <f t="array" aca="1" ref="AA166" ca="1">IFERROR(IF(AND(INDIRECT("Mérföldkövek[@Kezdés]")&lt;=AA$3,AA$3&lt;=INDIRECT("Mérföldkövek[@Befejezés]"),NETWORKDAYS(AA$3,AA$3,0)), INDIRECT("Mérföldkövek[@[Humánerő]]"),0),"")</f>
        <v/>
      </c>
      <c r="AB166" s="69" t="str" cm="1">
        <f t="array" aca="1" ref="AB166" ca="1">IFERROR(IF(AND(INDIRECT("Mérföldkövek[@Kezdés]")&lt;=AB$3,AB$3&lt;=INDIRECT("Mérföldkövek[@Befejezés]"),NETWORKDAYS(AB$3,AB$3,0)), INDIRECT("Mérföldkövek[@[Humánerő]]"),0),"")</f>
        <v/>
      </c>
      <c r="AC166" s="69" t="str" cm="1">
        <f t="array" aca="1" ref="AC166" ca="1">IFERROR(IF(AND(INDIRECT("Mérföldkövek[@Kezdés]")&lt;=AC$3,AC$3&lt;=INDIRECT("Mérföldkövek[@Befejezés]"),NETWORKDAYS(AC$3,AC$3,0)), INDIRECT("Mérföldkövek[@[Humánerő]]"),0),"")</f>
        <v/>
      </c>
      <c r="AD166" s="69" t="str" cm="1">
        <f t="array" aca="1" ref="AD166" ca="1">IFERROR(IF(AND(INDIRECT("Mérföldkövek[@Kezdés]")&lt;=AD$3,AD$3&lt;=INDIRECT("Mérföldkövek[@Befejezés]"),NETWORKDAYS(AD$3,AD$3,0)), INDIRECT("Mérföldkövek[@[Humánerő]]"),0),"")</f>
        <v/>
      </c>
      <c r="AE166" s="69" t="str" cm="1">
        <f t="array" aca="1" ref="AE166" ca="1">IFERROR(IF(AND(INDIRECT("Mérföldkövek[@Kezdés]")&lt;=AE$3,AE$3&lt;=INDIRECT("Mérföldkövek[@Befejezés]"),NETWORKDAYS(AE$3,AE$3,0)), INDIRECT("Mérföldkövek[@[Humánerő]]"),0),"")</f>
        <v/>
      </c>
      <c r="AF166" s="69" t="str" cm="1">
        <f t="array" aca="1" ref="AF166" ca="1">IFERROR(IF(AND(INDIRECT("Mérföldkövek[@Kezdés]")&lt;=AF$3,AF$3&lt;=INDIRECT("Mérföldkövek[@Befejezés]"),NETWORKDAYS(AF$3,AF$3,0)), INDIRECT("Mérföldkövek[@[Humánerő]]"),0),"")</f>
        <v/>
      </c>
      <c r="AG166" s="69" t="str" cm="1">
        <f t="array" aca="1" ref="AG166" ca="1">IFERROR(IF(AND(INDIRECT("Mérföldkövek[@Kezdés]")&lt;=AG$3,AG$3&lt;=INDIRECT("Mérföldkövek[@Befejezés]"),NETWORKDAYS(AG$3,AG$3,0)), INDIRECT("Mérföldkövek[@[Humánerő]]"),0),"")</f>
        <v/>
      </c>
      <c r="AH166" s="69" t="str" cm="1">
        <f t="array" aca="1" ref="AH166" ca="1">IFERROR(IF(AND(INDIRECT("Mérföldkövek[@Kezdés]")&lt;=AH$3,AH$3&lt;=INDIRECT("Mérföldkövek[@Befejezés]"),NETWORKDAYS(AH$3,AH$3,0)), INDIRECT("Mérföldkövek[@[Humánerő]]"),0),"")</f>
        <v/>
      </c>
      <c r="AI166" s="69" t="str" cm="1">
        <f t="array" aca="1" ref="AI166" ca="1">IFERROR(IF(AND(INDIRECT("Mérföldkövek[@Kezdés]")&lt;=AI$3,AI$3&lt;=INDIRECT("Mérföldkövek[@Befejezés]"),NETWORKDAYS(AI$3,AI$3,0)), INDIRECT("Mérföldkövek[@[Humánerő]]"),0),"")</f>
        <v/>
      </c>
      <c r="AJ166" s="69" t="str" cm="1">
        <f t="array" aca="1" ref="AJ166" ca="1">IFERROR(IF(AND(INDIRECT("Mérföldkövek[@Kezdés]")&lt;=AJ$3,AJ$3&lt;=INDIRECT("Mérföldkövek[@Befejezés]"),NETWORKDAYS(AJ$3,AJ$3,0)), INDIRECT("Mérföldkövek[@[Humánerő]]"),0),"")</f>
        <v/>
      </c>
      <c r="AK166" s="69" t="str" cm="1">
        <f t="array" aca="1" ref="AK166" ca="1">IFERROR(IF(AND(INDIRECT("Mérföldkövek[@Kezdés]")&lt;=AK$3,AK$3&lt;=INDIRECT("Mérföldkövek[@Befejezés]"),NETWORKDAYS(AK$3,AK$3,0)), INDIRECT("Mérföldkövek[@[Humánerő]]"),0),"")</f>
        <v/>
      </c>
      <c r="AL166" s="69" t="str" cm="1">
        <f t="array" aca="1" ref="AL166" ca="1">IFERROR(IF(AND(INDIRECT("Mérföldkövek[@Kezdés]")&lt;=AL$3,AL$3&lt;=INDIRECT("Mérföldkövek[@Befejezés]"),NETWORKDAYS(AL$3,AL$3,0)), INDIRECT("Mérföldkövek[@[Humánerő]]"),0),"")</f>
        <v/>
      </c>
      <c r="AM166" s="69" t="str" cm="1">
        <f t="array" aca="1" ref="AM166" ca="1">IFERROR(IF(AND(INDIRECT("Mérföldkövek[@Kezdés]")&lt;=AM$3,AM$3&lt;=INDIRECT("Mérföldkövek[@Befejezés]"),NETWORKDAYS(AM$3,AM$3,0)), INDIRECT("Mérföldkövek[@[Humánerő]]"),0),"")</f>
        <v/>
      </c>
      <c r="AN166" s="69" t="str" cm="1">
        <f t="array" aca="1" ref="AN166" ca="1">IFERROR(IF(AND(INDIRECT("Mérföldkövek[@Kezdés]")&lt;=AN$3,AN$3&lt;=INDIRECT("Mérföldkövek[@Befejezés]"),NETWORKDAYS(AN$3,AN$3,0)), INDIRECT("Mérföldkövek[@[Humánerő]]"),0),"")</f>
        <v/>
      </c>
      <c r="AO166" s="69" t="str" cm="1">
        <f t="array" aca="1" ref="AO166" ca="1">IFERROR(IF(AND(INDIRECT("Mérföldkövek[@Kezdés]")&lt;=AO$3,AO$3&lt;=INDIRECT("Mérföldkövek[@Befejezés]"),NETWORKDAYS(AO$3,AO$3,0)), INDIRECT("Mérföldkövek[@[Humánerő]]"),0),"")</f>
        <v/>
      </c>
      <c r="AP166" s="69" t="str" cm="1">
        <f t="array" aca="1" ref="AP166" ca="1">IFERROR(IF(AND(INDIRECT("Mérföldkövek[@Kezdés]")&lt;=AP$3,AP$3&lt;=INDIRECT("Mérföldkövek[@Befejezés]"),NETWORKDAYS(AP$3,AP$3,0)), INDIRECT("Mérföldkövek[@[Humánerő]]"),0),"")</f>
        <v/>
      </c>
      <c r="AQ166" s="69" t="str" cm="1">
        <f t="array" aca="1" ref="AQ166" ca="1">IFERROR(IF(AND(INDIRECT("Mérföldkövek[@Kezdés]")&lt;=AQ$3,AQ$3&lt;=INDIRECT("Mérföldkövek[@Befejezés]"),NETWORKDAYS(AQ$3,AQ$3,0)), INDIRECT("Mérföldkövek[@[Humánerő]]"),0),"")</f>
        <v/>
      </c>
      <c r="AR166" s="69" t="str" cm="1">
        <f t="array" aca="1" ref="AR166" ca="1">IFERROR(IF(AND(INDIRECT("Mérföldkövek[@Kezdés]")&lt;=AR$3,AR$3&lt;=INDIRECT("Mérföldkövek[@Befejezés]"),NETWORKDAYS(AR$3,AR$3,0)), INDIRECT("Mérföldkövek[@[Humánerő]]"),0),"")</f>
        <v/>
      </c>
      <c r="AS166" s="69" t="str" cm="1">
        <f t="array" aca="1" ref="AS166" ca="1">IFERROR(IF(AND(INDIRECT("Mérföldkövek[@Kezdés]")&lt;=AS$3,AS$3&lt;=INDIRECT("Mérföldkövek[@Befejezés]"),NETWORKDAYS(AS$3,AS$3,0)), INDIRECT("Mérföldkövek[@[Humánerő]]"),0),"")</f>
        <v/>
      </c>
      <c r="AT166" s="69" t="str" cm="1">
        <f t="array" aca="1" ref="AT166" ca="1">IFERROR(IF(AND(INDIRECT("Mérföldkövek[@Kezdés]")&lt;=AT$3,AT$3&lt;=INDIRECT("Mérföldkövek[@Befejezés]"),NETWORKDAYS(AT$3,AT$3,0)), INDIRECT("Mérföldkövek[@[Humánerő]]"),0),"")</f>
        <v/>
      </c>
      <c r="AU166" s="69" t="str" cm="1">
        <f t="array" aca="1" ref="AU166" ca="1">IFERROR(IF(AND(INDIRECT("Mérföldkövek[@Kezdés]")&lt;=AU$3,AU$3&lt;=INDIRECT("Mérföldkövek[@Befejezés]"),NETWORKDAYS(AU$3,AU$3,0)), INDIRECT("Mérföldkövek[@[Humánerő]]"),0),"")</f>
        <v/>
      </c>
      <c r="AV166" s="69" t="str" cm="1">
        <f t="array" aca="1" ref="AV166" ca="1">IFERROR(IF(AND(INDIRECT("Mérföldkövek[@Kezdés]")&lt;=AV$3,AV$3&lt;=INDIRECT("Mérföldkövek[@Befejezés]"),NETWORKDAYS(AV$3,AV$3,0)), INDIRECT("Mérföldkövek[@[Humánerő]]"),0),"")</f>
        <v/>
      </c>
      <c r="AW166" s="69" t="str" cm="1">
        <f t="array" aca="1" ref="AW166" ca="1">IFERROR(IF(AND(INDIRECT("Mérföldkövek[@Kezdés]")&lt;=AW$3,AW$3&lt;=INDIRECT("Mérföldkövek[@Befejezés]"),NETWORKDAYS(AW$3,AW$3,0)), INDIRECT("Mérföldkövek[@[Humánerő]]"),0),"")</f>
        <v/>
      </c>
      <c r="AX166" s="69" t="str" cm="1">
        <f t="array" aca="1" ref="AX166" ca="1">IFERROR(IF(AND(INDIRECT("Mérföldkövek[@Kezdés]")&lt;=AX$3,AX$3&lt;=INDIRECT("Mérföldkövek[@Befejezés]"),NETWORKDAYS(AX$3,AX$3,0)), INDIRECT("Mérföldkövek[@[Humánerő]]"),0),"")</f>
        <v/>
      </c>
      <c r="AY166" s="69" t="str" cm="1">
        <f t="array" aca="1" ref="AY166" ca="1">IFERROR(IF(AND(INDIRECT("Mérföldkövek[@Kezdés]")&lt;=AY$3,AY$3&lt;=INDIRECT("Mérföldkövek[@Befejezés]"),NETWORKDAYS(AY$3,AY$3,0)), INDIRECT("Mérföldkövek[@[Humánerő]]"),0),"")</f>
        <v/>
      </c>
      <c r="AZ166" s="69" t="str" cm="1">
        <f t="array" aca="1" ref="AZ166" ca="1">IFERROR(IF(AND(INDIRECT("Mérföldkövek[@Kezdés]")&lt;=AZ$3,AZ$3&lt;=INDIRECT("Mérföldkövek[@Befejezés]"),NETWORKDAYS(AZ$3,AZ$3,0)), INDIRECT("Mérföldkövek[@[Humánerő]]"),0),"")</f>
        <v/>
      </c>
      <c r="BA166" s="69" t="str" cm="1">
        <f t="array" aca="1" ref="BA166" ca="1">IFERROR(IF(AND(INDIRECT("Mérföldkövek[@Kezdés]")&lt;=BA$3,BA$3&lt;=INDIRECT("Mérföldkövek[@Befejezés]"),NETWORKDAYS(BA$3,BA$3,0)), INDIRECT("Mérföldkövek[@[Humánerő]]"),0),"")</f>
        <v/>
      </c>
    </row>
    <row r="167" spans="12:53" x14ac:dyDescent="0.3">
      <c r="L167" s="69" t="str" cm="1">
        <f t="array" aca="1" ref="L167" ca="1">IFERROR(IF(AND(INDIRECT("Mérföldkövek[@Kezdés]")&lt;=L$3,L$3&lt;=INDIRECT("Mérföldkövek[@Befejezés]"),NETWORKDAYS(L$3,L$3,0)), INDIRECT("Mérföldkövek[@[Humánerő]]"),0),"")</f>
        <v/>
      </c>
      <c r="M167" s="69" t="str" cm="1">
        <f t="array" aca="1" ref="M167" ca="1">IFERROR(IF(AND(INDIRECT("Mérföldkövek[@Kezdés]")&lt;=M$3,M$3&lt;=INDIRECT("Mérföldkövek[@Befejezés]"),NETWORKDAYS(M$3,M$3,0)), INDIRECT("Mérföldkövek[@[Humánerő]]"),0),"")</f>
        <v/>
      </c>
      <c r="N167" s="69" t="str" cm="1">
        <f t="array" aca="1" ref="N167" ca="1">IFERROR(IF(AND(INDIRECT("Mérföldkövek[@Kezdés]")&lt;=N$3,N$3&lt;=INDIRECT("Mérföldkövek[@Befejezés]"),NETWORKDAYS(N$3,N$3,0)), INDIRECT("Mérföldkövek[@[Humánerő]]"),0),"")</f>
        <v/>
      </c>
      <c r="O167" s="69" t="str" cm="1">
        <f t="array" aca="1" ref="O167" ca="1">IFERROR(IF(AND(INDIRECT("Mérföldkövek[@Kezdés]")&lt;=O$3,O$3&lt;=INDIRECT("Mérföldkövek[@Befejezés]"),NETWORKDAYS(O$3,O$3,0)), INDIRECT("Mérföldkövek[@[Humánerő]]"),0),"")</f>
        <v/>
      </c>
      <c r="P167" s="69" t="str" cm="1">
        <f t="array" aca="1" ref="P167" ca="1">IFERROR(IF(AND(INDIRECT("Mérföldkövek[@Kezdés]")&lt;=P$3,P$3&lt;=INDIRECT("Mérföldkövek[@Befejezés]"),NETWORKDAYS(P$3,P$3,0)), INDIRECT("Mérföldkövek[@[Humánerő]]"),0),"")</f>
        <v/>
      </c>
      <c r="Q167" s="69" t="str" cm="1">
        <f t="array" aca="1" ref="Q167" ca="1">IFERROR(IF(AND(INDIRECT("Mérföldkövek[@Kezdés]")&lt;=Q$3,Q$3&lt;=INDIRECT("Mérföldkövek[@Befejezés]"),NETWORKDAYS(Q$3,Q$3,0)), INDIRECT("Mérföldkövek[@[Humánerő]]"),0),"")</f>
        <v/>
      </c>
      <c r="R167" s="69" t="str" cm="1">
        <f t="array" aca="1" ref="R167" ca="1">IFERROR(IF(AND(INDIRECT("Mérföldkövek[@Kezdés]")&lt;=R$3,R$3&lt;=INDIRECT("Mérföldkövek[@Befejezés]"),NETWORKDAYS(R$3,R$3,0)), INDIRECT("Mérföldkövek[@[Humánerő]]"),0),"")</f>
        <v/>
      </c>
      <c r="S167" s="69" t="str" cm="1">
        <f t="array" aca="1" ref="S167" ca="1">IFERROR(IF(AND(INDIRECT("Mérföldkövek[@Kezdés]")&lt;=S$3,S$3&lt;=INDIRECT("Mérföldkövek[@Befejezés]"),NETWORKDAYS(S$3,S$3,0)), INDIRECT("Mérföldkövek[@[Humánerő]]"),0),"")</f>
        <v/>
      </c>
      <c r="T167" s="69" t="str" cm="1">
        <f t="array" aca="1" ref="T167" ca="1">IFERROR(IF(AND(INDIRECT("Mérföldkövek[@Kezdés]")&lt;=T$3,T$3&lt;=INDIRECT("Mérföldkövek[@Befejezés]"),NETWORKDAYS(T$3,T$3,0)), INDIRECT("Mérföldkövek[@[Humánerő]]"),0),"")</f>
        <v/>
      </c>
      <c r="U167" s="69" t="str" cm="1">
        <f t="array" aca="1" ref="U167" ca="1">IFERROR(IF(AND(INDIRECT("Mérföldkövek[@Kezdés]")&lt;=U$3,U$3&lt;=INDIRECT("Mérföldkövek[@Befejezés]"),NETWORKDAYS(U$3,U$3,0)), INDIRECT("Mérföldkövek[@[Humánerő]]"),0),"")</f>
        <v/>
      </c>
      <c r="V167" s="69" t="str" cm="1">
        <f t="array" aca="1" ref="V167" ca="1">IFERROR(IF(AND(INDIRECT("Mérföldkövek[@Kezdés]")&lt;=V$3,V$3&lt;=INDIRECT("Mérföldkövek[@Befejezés]"),NETWORKDAYS(V$3,V$3,0)), INDIRECT("Mérföldkövek[@[Humánerő]]"),0),"")</f>
        <v/>
      </c>
      <c r="W167" s="69" t="str" cm="1">
        <f t="array" aca="1" ref="W167" ca="1">IFERROR(IF(AND(INDIRECT("Mérföldkövek[@Kezdés]")&lt;=W$3,W$3&lt;=INDIRECT("Mérföldkövek[@Befejezés]"),NETWORKDAYS(W$3,W$3,0)), INDIRECT("Mérföldkövek[@[Humánerő]]"),0),"")</f>
        <v/>
      </c>
      <c r="X167" s="69" t="str" cm="1">
        <f t="array" aca="1" ref="X167" ca="1">IFERROR(IF(AND(INDIRECT("Mérföldkövek[@Kezdés]")&lt;=X$3,X$3&lt;=INDIRECT("Mérföldkövek[@Befejezés]"),NETWORKDAYS(X$3,X$3,0)), INDIRECT("Mérföldkövek[@[Humánerő]]"),0),"")</f>
        <v/>
      </c>
      <c r="Y167" s="69" t="str" cm="1">
        <f t="array" aca="1" ref="Y167" ca="1">IFERROR(IF(AND(INDIRECT("Mérföldkövek[@Kezdés]")&lt;=Y$3,Y$3&lt;=INDIRECT("Mérföldkövek[@Befejezés]"),NETWORKDAYS(Y$3,Y$3,0)), INDIRECT("Mérföldkövek[@[Humánerő]]"),0),"")</f>
        <v/>
      </c>
      <c r="Z167" s="69" t="str" cm="1">
        <f t="array" aca="1" ref="Z167" ca="1">IFERROR(IF(AND(INDIRECT("Mérföldkövek[@Kezdés]")&lt;=Z$3,Z$3&lt;=INDIRECT("Mérföldkövek[@Befejezés]"),NETWORKDAYS(Z$3,Z$3,0)), INDIRECT("Mérföldkövek[@[Humánerő]]"),0),"")</f>
        <v/>
      </c>
      <c r="AA167" s="69" t="str" cm="1">
        <f t="array" aca="1" ref="AA167" ca="1">IFERROR(IF(AND(INDIRECT("Mérföldkövek[@Kezdés]")&lt;=AA$3,AA$3&lt;=INDIRECT("Mérföldkövek[@Befejezés]"),NETWORKDAYS(AA$3,AA$3,0)), INDIRECT("Mérföldkövek[@[Humánerő]]"),0),"")</f>
        <v/>
      </c>
      <c r="AB167" s="69" t="str" cm="1">
        <f t="array" aca="1" ref="AB167" ca="1">IFERROR(IF(AND(INDIRECT("Mérföldkövek[@Kezdés]")&lt;=AB$3,AB$3&lt;=INDIRECT("Mérföldkövek[@Befejezés]"),NETWORKDAYS(AB$3,AB$3,0)), INDIRECT("Mérföldkövek[@[Humánerő]]"),0),"")</f>
        <v/>
      </c>
      <c r="AC167" s="69" t="str" cm="1">
        <f t="array" aca="1" ref="AC167" ca="1">IFERROR(IF(AND(INDIRECT("Mérföldkövek[@Kezdés]")&lt;=AC$3,AC$3&lt;=INDIRECT("Mérföldkövek[@Befejezés]"),NETWORKDAYS(AC$3,AC$3,0)), INDIRECT("Mérföldkövek[@[Humánerő]]"),0),"")</f>
        <v/>
      </c>
      <c r="AD167" s="69" t="str" cm="1">
        <f t="array" aca="1" ref="AD167" ca="1">IFERROR(IF(AND(INDIRECT("Mérföldkövek[@Kezdés]")&lt;=AD$3,AD$3&lt;=INDIRECT("Mérföldkövek[@Befejezés]"),NETWORKDAYS(AD$3,AD$3,0)), INDIRECT("Mérföldkövek[@[Humánerő]]"),0),"")</f>
        <v/>
      </c>
      <c r="AE167" s="69" t="str" cm="1">
        <f t="array" aca="1" ref="AE167" ca="1">IFERROR(IF(AND(INDIRECT("Mérföldkövek[@Kezdés]")&lt;=AE$3,AE$3&lt;=INDIRECT("Mérföldkövek[@Befejezés]"),NETWORKDAYS(AE$3,AE$3,0)), INDIRECT("Mérföldkövek[@[Humánerő]]"),0),"")</f>
        <v/>
      </c>
      <c r="AF167" s="69" t="str" cm="1">
        <f t="array" aca="1" ref="AF167" ca="1">IFERROR(IF(AND(INDIRECT("Mérföldkövek[@Kezdés]")&lt;=AF$3,AF$3&lt;=INDIRECT("Mérföldkövek[@Befejezés]"),NETWORKDAYS(AF$3,AF$3,0)), INDIRECT("Mérföldkövek[@[Humánerő]]"),0),"")</f>
        <v/>
      </c>
      <c r="AG167" s="69" t="str" cm="1">
        <f t="array" aca="1" ref="AG167" ca="1">IFERROR(IF(AND(INDIRECT("Mérföldkövek[@Kezdés]")&lt;=AG$3,AG$3&lt;=INDIRECT("Mérföldkövek[@Befejezés]"),NETWORKDAYS(AG$3,AG$3,0)), INDIRECT("Mérföldkövek[@[Humánerő]]"),0),"")</f>
        <v/>
      </c>
      <c r="AH167" s="69" t="str" cm="1">
        <f t="array" aca="1" ref="AH167" ca="1">IFERROR(IF(AND(INDIRECT("Mérföldkövek[@Kezdés]")&lt;=AH$3,AH$3&lt;=INDIRECT("Mérföldkövek[@Befejezés]"),NETWORKDAYS(AH$3,AH$3,0)), INDIRECT("Mérföldkövek[@[Humánerő]]"),0),"")</f>
        <v/>
      </c>
      <c r="AI167" s="69" t="str" cm="1">
        <f t="array" aca="1" ref="AI167" ca="1">IFERROR(IF(AND(INDIRECT("Mérföldkövek[@Kezdés]")&lt;=AI$3,AI$3&lt;=INDIRECT("Mérföldkövek[@Befejezés]"),NETWORKDAYS(AI$3,AI$3,0)), INDIRECT("Mérföldkövek[@[Humánerő]]"),0),"")</f>
        <v/>
      </c>
      <c r="AJ167" s="69" t="str" cm="1">
        <f t="array" aca="1" ref="AJ167" ca="1">IFERROR(IF(AND(INDIRECT("Mérföldkövek[@Kezdés]")&lt;=AJ$3,AJ$3&lt;=INDIRECT("Mérföldkövek[@Befejezés]"),NETWORKDAYS(AJ$3,AJ$3,0)), INDIRECT("Mérföldkövek[@[Humánerő]]"),0),"")</f>
        <v/>
      </c>
      <c r="AK167" s="69" t="str" cm="1">
        <f t="array" aca="1" ref="AK167" ca="1">IFERROR(IF(AND(INDIRECT("Mérföldkövek[@Kezdés]")&lt;=AK$3,AK$3&lt;=INDIRECT("Mérföldkövek[@Befejezés]"),NETWORKDAYS(AK$3,AK$3,0)), INDIRECT("Mérföldkövek[@[Humánerő]]"),0),"")</f>
        <v/>
      </c>
      <c r="AL167" s="69" t="str" cm="1">
        <f t="array" aca="1" ref="AL167" ca="1">IFERROR(IF(AND(INDIRECT("Mérföldkövek[@Kezdés]")&lt;=AL$3,AL$3&lt;=INDIRECT("Mérföldkövek[@Befejezés]"),NETWORKDAYS(AL$3,AL$3,0)), INDIRECT("Mérföldkövek[@[Humánerő]]"),0),"")</f>
        <v/>
      </c>
      <c r="AM167" s="69" t="str" cm="1">
        <f t="array" aca="1" ref="AM167" ca="1">IFERROR(IF(AND(INDIRECT("Mérföldkövek[@Kezdés]")&lt;=AM$3,AM$3&lt;=INDIRECT("Mérföldkövek[@Befejezés]"),NETWORKDAYS(AM$3,AM$3,0)), INDIRECT("Mérföldkövek[@[Humánerő]]"),0),"")</f>
        <v/>
      </c>
      <c r="AN167" s="69" t="str" cm="1">
        <f t="array" aca="1" ref="AN167" ca="1">IFERROR(IF(AND(INDIRECT("Mérföldkövek[@Kezdés]")&lt;=AN$3,AN$3&lt;=INDIRECT("Mérföldkövek[@Befejezés]"),NETWORKDAYS(AN$3,AN$3,0)), INDIRECT("Mérföldkövek[@[Humánerő]]"),0),"")</f>
        <v/>
      </c>
      <c r="AO167" s="69" t="str" cm="1">
        <f t="array" aca="1" ref="AO167" ca="1">IFERROR(IF(AND(INDIRECT("Mérföldkövek[@Kezdés]")&lt;=AO$3,AO$3&lt;=INDIRECT("Mérföldkövek[@Befejezés]"),NETWORKDAYS(AO$3,AO$3,0)), INDIRECT("Mérföldkövek[@[Humánerő]]"),0),"")</f>
        <v/>
      </c>
      <c r="AP167" s="69" t="str" cm="1">
        <f t="array" aca="1" ref="AP167" ca="1">IFERROR(IF(AND(INDIRECT("Mérföldkövek[@Kezdés]")&lt;=AP$3,AP$3&lt;=INDIRECT("Mérföldkövek[@Befejezés]"),NETWORKDAYS(AP$3,AP$3,0)), INDIRECT("Mérföldkövek[@[Humánerő]]"),0),"")</f>
        <v/>
      </c>
      <c r="AQ167" s="69" t="str" cm="1">
        <f t="array" aca="1" ref="AQ167" ca="1">IFERROR(IF(AND(INDIRECT("Mérföldkövek[@Kezdés]")&lt;=AQ$3,AQ$3&lt;=INDIRECT("Mérföldkövek[@Befejezés]"),NETWORKDAYS(AQ$3,AQ$3,0)), INDIRECT("Mérföldkövek[@[Humánerő]]"),0),"")</f>
        <v/>
      </c>
      <c r="AR167" s="69" t="str" cm="1">
        <f t="array" aca="1" ref="AR167" ca="1">IFERROR(IF(AND(INDIRECT("Mérföldkövek[@Kezdés]")&lt;=AR$3,AR$3&lt;=INDIRECT("Mérföldkövek[@Befejezés]"),NETWORKDAYS(AR$3,AR$3,0)), INDIRECT("Mérföldkövek[@[Humánerő]]"),0),"")</f>
        <v/>
      </c>
      <c r="AS167" s="69" t="str" cm="1">
        <f t="array" aca="1" ref="AS167" ca="1">IFERROR(IF(AND(INDIRECT("Mérföldkövek[@Kezdés]")&lt;=AS$3,AS$3&lt;=INDIRECT("Mérföldkövek[@Befejezés]"),NETWORKDAYS(AS$3,AS$3,0)), INDIRECT("Mérföldkövek[@[Humánerő]]"),0),"")</f>
        <v/>
      </c>
      <c r="AT167" s="69" t="str" cm="1">
        <f t="array" aca="1" ref="AT167" ca="1">IFERROR(IF(AND(INDIRECT("Mérföldkövek[@Kezdés]")&lt;=AT$3,AT$3&lt;=INDIRECT("Mérföldkövek[@Befejezés]"),NETWORKDAYS(AT$3,AT$3,0)), INDIRECT("Mérföldkövek[@[Humánerő]]"),0),"")</f>
        <v/>
      </c>
      <c r="AU167" s="69" t="str" cm="1">
        <f t="array" aca="1" ref="AU167" ca="1">IFERROR(IF(AND(INDIRECT("Mérföldkövek[@Kezdés]")&lt;=AU$3,AU$3&lt;=INDIRECT("Mérföldkövek[@Befejezés]"),NETWORKDAYS(AU$3,AU$3,0)), INDIRECT("Mérföldkövek[@[Humánerő]]"),0),"")</f>
        <v/>
      </c>
      <c r="AV167" s="69" t="str" cm="1">
        <f t="array" aca="1" ref="AV167" ca="1">IFERROR(IF(AND(INDIRECT("Mérföldkövek[@Kezdés]")&lt;=AV$3,AV$3&lt;=INDIRECT("Mérföldkövek[@Befejezés]"),NETWORKDAYS(AV$3,AV$3,0)), INDIRECT("Mérföldkövek[@[Humánerő]]"),0),"")</f>
        <v/>
      </c>
      <c r="AW167" s="69" t="str" cm="1">
        <f t="array" aca="1" ref="AW167" ca="1">IFERROR(IF(AND(INDIRECT("Mérföldkövek[@Kezdés]")&lt;=AW$3,AW$3&lt;=INDIRECT("Mérföldkövek[@Befejezés]"),NETWORKDAYS(AW$3,AW$3,0)), INDIRECT("Mérföldkövek[@[Humánerő]]"),0),"")</f>
        <v/>
      </c>
      <c r="AX167" s="69" t="str" cm="1">
        <f t="array" aca="1" ref="AX167" ca="1">IFERROR(IF(AND(INDIRECT("Mérföldkövek[@Kezdés]")&lt;=AX$3,AX$3&lt;=INDIRECT("Mérföldkövek[@Befejezés]"),NETWORKDAYS(AX$3,AX$3,0)), INDIRECT("Mérföldkövek[@[Humánerő]]"),0),"")</f>
        <v/>
      </c>
      <c r="AY167" s="69" t="str" cm="1">
        <f t="array" aca="1" ref="AY167" ca="1">IFERROR(IF(AND(INDIRECT("Mérföldkövek[@Kezdés]")&lt;=AY$3,AY$3&lt;=INDIRECT("Mérföldkövek[@Befejezés]"),NETWORKDAYS(AY$3,AY$3,0)), INDIRECT("Mérföldkövek[@[Humánerő]]"),0),"")</f>
        <v/>
      </c>
      <c r="AZ167" s="69" t="str" cm="1">
        <f t="array" aca="1" ref="AZ167" ca="1">IFERROR(IF(AND(INDIRECT("Mérföldkövek[@Kezdés]")&lt;=AZ$3,AZ$3&lt;=INDIRECT("Mérföldkövek[@Befejezés]"),NETWORKDAYS(AZ$3,AZ$3,0)), INDIRECT("Mérföldkövek[@[Humánerő]]"),0),"")</f>
        <v/>
      </c>
      <c r="BA167" s="69" t="str" cm="1">
        <f t="array" aca="1" ref="BA167" ca="1">IFERROR(IF(AND(INDIRECT("Mérföldkövek[@Kezdés]")&lt;=BA$3,BA$3&lt;=INDIRECT("Mérföldkövek[@Befejezés]"),NETWORKDAYS(BA$3,BA$3,0)), INDIRECT("Mérföldkövek[@[Humánerő]]"),0),"")</f>
        <v/>
      </c>
    </row>
    <row r="168" spans="12:53" x14ac:dyDescent="0.3">
      <c r="L168" s="69" t="str" cm="1">
        <f t="array" aca="1" ref="L168" ca="1">IFERROR(IF(AND(INDIRECT("Mérföldkövek[@Kezdés]")&lt;=L$3,L$3&lt;=INDIRECT("Mérföldkövek[@Befejezés]"),NETWORKDAYS(L$3,L$3,0)), INDIRECT("Mérföldkövek[@[Humánerő]]"),0),"")</f>
        <v/>
      </c>
      <c r="M168" s="69" t="str" cm="1">
        <f t="array" aca="1" ref="M168" ca="1">IFERROR(IF(AND(INDIRECT("Mérföldkövek[@Kezdés]")&lt;=M$3,M$3&lt;=INDIRECT("Mérföldkövek[@Befejezés]"),NETWORKDAYS(M$3,M$3,0)), INDIRECT("Mérföldkövek[@[Humánerő]]"),0),"")</f>
        <v/>
      </c>
      <c r="N168" s="69" t="str" cm="1">
        <f t="array" aca="1" ref="N168" ca="1">IFERROR(IF(AND(INDIRECT("Mérföldkövek[@Kezdés]")&lt;=N$3,N$3&lt;=INDIRECT("Mérföldkövek[@Befejezés]"),NETWORKDAYS(N$3,N$3,0)), INDIRECT("Mérföldkövek[@[Humánerő]]"),0),"")</f>
        <v/>
      </c>
      <c r="O168" s="69" t="str" cm="1">
        <f t="array" aca="1" ref="O168" ca="1">IFERROR(IF(AND(INDIRECT("Mérföldkövek[@Kezdés]")&lt;=O$3,O$3&lt;=INDIRECT("Mérföldkövek[@Befejezés]"),NETWORKDAYS(O$3,O$3,0)), INDIRECT("Mérföldkövek[@[Humánerő]]"),0),"")</f>
        <v/>
      </c>
      <c r="P168" s="69" t="str" cm="1">
        <f t="array" aca="1" ref="P168" ca="1">IFERROR(IF(AND(INDIRECT("Mérföldkövek[@Kezdés]")&lt;=P$3,P$3&lt;=INDIRECT("Mérföldkövek[@Befejezés]"),NETWORKDAYS(P$3,P$3,0)), INDIRECT("Mérföldkövek[@[Humánerő]]"),0),"")</f>
        <v/>
      </c>
      <c r="Q168" s="69" t="str" cm="1">
        <f t="array" aca="1" ref="Q168" ca="1">IFERROR(IF(AND(INDIRECT("Mérföldkövek[@Kezdés]")&lt;=Q$3,Q$3&lt;=INDIRECT("Mérföldkövek[@Befejezés]"),NETWORKDAYS(Q$3,Q$3,0)), INDIRECT("Mérföldkövek[@[Humánerő]]"),0),"")</f>
        <v/>
      </c>
      <c r="R168" s="69" t="str" cm="1">
        <f t="array" aca="1" ref="R168" ca="1">IFERROR(IF(AND(INDIRECT("Mérföldkövek[@Kezdés]")&lt;=R$3,R$3&lt;=INDIRECT("Mérföldkövek[@Befejezés]"),NETWORKDAYS(R$3,R$3,0)), INDIRECT("Mérföldkövek[@[Humánerő]]"),0),"")</f>
        <v/>
      </c>
      <c r="S168" s="69" t="str" cm="1">
        <f t="array" aca="1" ref="S168" ca="1">IFERROR(IF(AND(INDIRECT("Mérföldkövek[@Kezdés]")&lt;=S$3,S$3&lt;=INDIRECT("Mérföldkövek[@Befejezés]"),NETWORKDAYS(S$3,S$3,0)), INDIRECT("Mérföldkövek[@[Humánerő]]"),0),"")</f>
        <v/>
      </c>
      <c r="T168" s="69" t="str" cm="1">
        <f t="array" aca="1" ref="T168" ca="1">IFERROR(IF(AND(INDIRECT("Mérföldkövek[@Kezdés]")&lt;=T$3,T$3&lt;=INDIRECT("Mérföldkövek[@Befejezés]"),NETWORKDAYS(T$3,T$3,0)), INDIRECT("Mérföldkövek[@[Humánerő]]"),0),"")</f>
        <v/>
      </c>
      <c r="U168" s="69" t="str" cm="1">
        <f t="array" aca="1" ref="U168" ca="1">IFERROR(IF(AND(INDIRECT("Mérföldkövek[@Kezdés]")&lt;=U$3,U$3&lt;=INDIRECT("Mérföldkövek[@Befejezés]"),NETWORKDAYS(U$3,U$3,0)), INDIRECT("Mérföldkövek[@[Humánerő]]"),0),"")</f>
        <v/>
      </c>
      <c r="V168" s="69" t="str" cm="1">
        <f t="array" aca="1" ref="V168" ca="1">IFERROR(IF(AND(INDIRECT("Mérföldkövek[@Kezdés]")&lt;=V$3,V$3&lt;=INDIRECT("Mérföldkövek[@Befejezés]"),NETWORKDAYS(V$3,V$3,0)), INDIRECT("Mérföldkövek[@[Humánerő]]"),0),"")</f>
        <v/>
      </c>
      <c r="W168" s="69" t="str" cm="1">
        <f t="array" aca="1" ref="W168" ca="1">IFERROR(IF(AND(INDIRECT("Mérföldkövek[@Kezdés]")&lt;=W$3,W$3&lt;=INDIRECT("Mérföldkövek[@Befejezés]"),NETWORKDAYS(W$3,W$3,0)), INDIRECT("Mérföldkövek[@[Humánerő]]"),0),"")</f>
        <v/>
      </c>
      <c r="X168" s="69" t="str" cm="1">
        <f t="array" aca="1" ref="X168" ca="1">IFERROR(IF(AND(INDIRECT("Mérföldkövek[@Kezdés]")&lt;=X$3,X$3&lt;=INDIRECT("Mérföldkövek[@Befejezés]"),NETWORKDAYS(X$3,X$3,0)), INDIRECT("Mérföldkövek[@[Humánerő]]"),0),"")</f>
        <v/>
      </c>
      <c r="Y168" s="69" t="str" cm="1">
        <f t="array" aca="1" ref="Y168" ca="1">IFERROR(IF(AND(INDIRECT("Mérföldkövek[@Kezdés]")&lt;=Y$3,Y$3&lt;=INDIRECT("Mérföldkövek[@Befejezés]"),NETWORKDAYS(Y$3,Y$3,0)), INDIRECT("Mérföldkövek[@[Humánerő]]"),0),"")</f>
        <v/>
      </c>
      <c r="Z168" s="69" t="str" cm="1">
        <f t="array" aca="1" ref="Z168" ca="1">IFERROR(IF(AND(INDIRECT("Mérföldkövek[@Kezdés]")&lt;=Z$3,Z$3&lt;=INDIRECT("Mérföldkövek[@Befejezés]"),NETWORKDAYS(Z$3,Z$3,0)), INDIRECT("Mérföldkövek[@[Humánerő]]"),0),"")</f>
        <v/>
      </c>
      <c r="AA168" s="69" t="str" cm="1">
        <f t="array" aca="1" ref="AA168" ca="1">IFERROR(IF(AND(INDIRECT("Mérföldkövek[@Kezdés]")&lt;=AA$3,AA$3&lt;=INDIRECT("Mérföldkövek[@Befejezés]"),NETWORKDAYS(AA$3,AA$3,0)), INDIRECT("Mérföldkövek[@[Humánerő]]"),0),"")</f>
        <v/>
      </c>
      <c r="AB168" s="69" t="str" cm="1">
        <f t="array" aca="1" ref="AB168" ca="1">IFERROR(IF(AND(INDIRECT("Mérföldkövek[@Kezdés]")&lt;=AB$3,AB$3&lt;=INDIRECT("Mérföldkövek[@Befejezés]"),NETWORKDAYS(AB$3,AB$3,0)), INDIRECT("Mérföldkövek[@[Humánerő]]"),0),"")</f>
        <v/>
      </c>
      <c r="AC168" s="69" t="str" cm="1">
        <f t="array" aca="1" ref="AC168" ca="1">IFERROR(IF(AND(INDIRECT("Mérföldkövek[@Kezdés]")&lt;=AC$3,AC$3&lt;=INDIRECT("Mérföldkövek[@Befejezés]"),NETWORKDAYS(AC$3,AC$3,0)), INDIRECT("Mérföldkövek[@[Humánerő]]"),0),"")</f>
        <v/>
      </c>
      <c r="AD168" s="69" t="str" cm="1">
        <f t="array" aca="1" ref="AD168" ca="1">IFERROR(IF(AND(INDIRECT("Mérföldkövek[@Kezdés]")&lt;=AD$3,AD$3&lt;=INDIRECT("Mérföldkövek[@Befejezés]"),NETWORKDAYS(AD$3,AD$3,0)), INDIRECT("Mérföldkövek[@[Humánerő]]"),0),"")</f>
        <v/>
      </c>
      <c r="AE168" s="69" t="str" cm="1">
        <f t="array" aca="1" ref="AE168" ca="1">IFERROR(IF(AND(INDIRECT("Mérföldkövek[@Kezdés]")&lt;=AE$3,AE$3&lt;=INDIRECT("Mérföldkövek[@Befejezés]"),NETWORKDAYS(AE$3,AE$3,0)), INDIRECT("Mérföldkövek[@[Humánerő]]"),0),"")</f>
        <v/>
      </c>
      <c r="AF168" s="69" t="str" cm="1">
        <f t="array" aca="1" ref="AF168" ca="1">IFERROR(IF(AND(INDIRECT("Mérföldkövek[@Kezdés]")&lt;=AF$3,AF$3&lt;=INDIRECT("Mérföldkövek[@Befejezés]"),NETWORKDAYS(AF$3,AF$3,0)), INDIRECT("Mérföldkövek[@[Humánerő]]"),0),"")</f>
        <v/>
      </c>
      <c r="AG168" s="69" t="str" cm="1">
        <f t="array" aca="1" ref="AG168" ca="1">IFERROR(IF(AND(INDIRECT("Mérföldkövek[@Kezdés]")&lt;=AG$3,AG$3&lt;=INDIRECT("Mérföldkövek[@Befejezés]"),NETWORKDAYS(AG$3,AG$3,0)), INDIRECT("Mérföldkövek[@[Humánerő]]"),0),"")</f>
        <v/>
      </c>
      <c r="AH168" s="69" t="str" cm="1">
        <f t="array" aca="1" ref="AH168" ca="1">IFERROR(IF(AND(INDIRECT("Mérföldkövek[@Kezdés]")&lt;=AH$3,AH$3&lt;=INDIRECT("Mérföldkövek[@Befejezés]"),NETWORKDAYS(AH$3,AH$3,0)), INDIRECT("Mérföldkövek[@[Humánerő]]"),0),"")</f>
        <v/>
      </c>
      <c r="AI168" s="69" t="str" cm="1">
        <f t="array" aca="1" ref="AI168" ca="1">IFERROR(IF(AND(INDIRECT("Mérföldkövek[@Kezdés]")&lt;=AI$3,AI$3&lt;=INDIRECT("Mérföldkövek[@Befejezés]"),NETWORKDAYS(AI$3,AI$3,0)), INDIRECT("Mérföldkövek[@[Humánerő]]"),0),"")</f>
        <v/>
      </c>
      <c r="AJ168" s="69" t="str" cm="1">
        <f t="array" aca="1" ref="AJ168" ca="1">IFERROR(IF(AND(INDIRECT("Mérföldkövek[@Kezdés]")&lt;=AJ$3,AJ$3&lt;=INDIRECT("Mérföldkövek[@Befejezés]"),NETWORKDAYS(AJ$3,AJ$3,0)), INDIRECT("Mérföldkövek[@[Humánerő]]"),0),"")</f>
        <v/>
      </c>
      <c r="AK168" s="69" t="str" cm="1">
        <f t="array" aca="1" ref="AK168" ca="1">IFERROR(IF(AND(INDIRECT("Mérföldkövek[@Kezdés]")&lt;=AK$3,AK$3&lt;=INDIRECT("Mérföldkövek[@Befejezés]"),NETWORKDAYS(AK$3,AK$3,0)), INDIRECT("Mérföldkövek[@[Humánerő]]"),0),"")</f>
        <v/>
      </c>
      <c r="AL168" s="69" t="str" cm="1">
        <f t="array" aca="1" ref="AL168" ca="1">IFERROR(IF(AND(INDIRECT("Mérföldkövek[@Kezdés]")&lt;=AL$3,AL$3&lt;=INDIRECT("Mérföldkövek[@Befejezés]"),NETWORKDAYS(AL$3,AL$3,0)), INDIRECT("Mérföldkövek[@[Humánerő]]"),0),"")</f>
        <v/>
      </c>
      <c r="AM168" s="69" t="str" cm="1">
        <f t="array" aca="1" ref="AM168" ca="1">IFERROR(IF(AND(INDIRECT("Mérföldkövek[@Kezdés]")&lt;=AM$3,AM$3&lt;=INDIRECT("Mérföldkövek[@Befejezés]"),NETWORKDAYS(AM$3,AM$3,0)), INDIRECT("Mérföldkövek[@[Humánerő]]"),0),"")</f>
        <v/>
      </c>
      <c r="AN168" s="69" t="str" cm="1">
        <f t="array" aca="1" ref="AN168" ca="1">IFERROR(IF(AND(INDIRECT("Mérföldkövek[@Kezdés]")&lt;=AN$3,AN$3&lt;=INDIRECT("Mérföldkövek[@Befejezés]"),NETWORKDAYS(AN$3,AN$3,0)), INDIRECT("Mérföldkövek[@[Humánerő]]"),0),"")</f>
        <v/>
      </c>
      <c r="AO168" s="69" t="str" cm="1">
        <f t="array" aca="1" ref="AO168" ca="1">IFERROR(IF(AND(INDIRECT("Mérföldkövek[@Kezdés]")&lt;=AO$3,AO$3&lt;=INDIRECT("Mérföldkövek[@Befejezés]"),NETWORKDAYS(AO$3,AO$3,0)), INDIRECT("Mérföldkövek[@[Humánerő]]"),0),"")</f>
        <v/>
      </c>
      <c r="AP168" s="69" t="str" cm="1">
        <f t="array" aca="1" ref="AP168" ca="1">IFERROR(IF(AND(INDIRECT("Mérföldkövek[@Kezdés]")&lt;=AP$3,AP$3&lt;=INDIRECT("Mérföldkövek[@Befejezés]"),NETWORKDAYS(AP$3,AP$3,0)), INDIRECT("Mérföldkövek[@[Humánerő]]"),0),"")</f>
        <v/>
      </c>
      <c r="AQ168" s="69" t="str" cm="1">
        <f t="array" aca="1" ref="AQ168" ca="1">IFERROR(IF(AND(INDIRECT("Mérföldkövek[@Kezdés]")&lt;=AQ$3,AQ$3&lt;=INDIRECT("Mérföldkövek[@Befejezés]"),NETWORKDAYS(AQ$3,AQ$3,0)), INDIRECT("Mérföldkövek[@[Humánerő]]"),0),"")</f>
        <v/>
      </c>
      <c r="AR168" s="69" t="str" cm="1">
        <f t="array" aca="1" ref="AR168" ca="1">IFERROR(IF(AND(INDIRECT("Mérföldkövek[@Kezdés]")&lt;=AR$3,AR$3&lt;=INDIRECT("Mérföldkövek[@Befejezés]"),NETWORKDAYS(AR$3,AR$3,0)), INDIRECT("Mérföldkövek[@[Humánerő]]"),0),"")</f>
        <v/>
      </c>
      <c r="AS168" s="69" t="str" cm="1">
        <f t="array" aca="1" ref="AS168" ca="1">IFERROR(IF(AND(INDIRECT("Mérföldkövek[@Kezdés]")&lt;=AS$3,AS$3&lt;=INDIRECT("Mérföldkövek[@Befejezés]"),NETWORKDAYS(AS$3,AS$3,0)), INDIRECT("Mérföldkövek[@[Humánerő]]"),0),"")</f>
        <v/>
      </c>
      <c r="AT168" s="69" t="str" cm="1">
        <f t="array" aca="1" ref="AT168" ca="1">IFERROR(IF(AND(INDIRECT("Mérföldkövek[@Kezdés]")&lt;=AT$3,AT$3&lt;=INDIRECT("Mérföldkövek[@Befejezés]"),NETWORKDAYS(AT$3,AT$3,0)), INDIRECT("Mérföldkövek[@[Humánerő]]"),0),"")</f>
        <v/>
      </c>
      <c r="AU168" s="69" t="str" cm="1">
        <f t="array" aca="1" ref="AU168" ca="1">IFERROR(IF(AND(INDIRECT("Mérföldkövek[@Kezdés]")&lt;=AU$3,AU$3&lt;=INDIRECT("Mérföldkövek[@Befejezés]"),NETWORKDAYS(AU$3,AU$3,0)), INDIRECT("Mérföldkövek[@[Humánerő]]"),0),"")</f>
        <v/>
      </c>
      <c r="AV168" s="69" t="str" cm="1">
        <f t="array" aca="1" ref="AV168" ca="1">IFERROR(IF(AND(INDIRECT("Mérföldkövek[@Kezdés]")&lt;=AV$3,AV$3&lt;=INDIRECT("Mérföldkövek[@Befejezés]"),NETWORKDAYS(AV$3,AV$3,0)), INDIRECT("Mérföldkövek[@[Humánerő]]"),0),"")</f>
        <v/>
      </c>
      <c r="AW168" s="69" t="str" cm="1">
        <f t="array" aca="1" ref="AW168" ca="1">IFERROR(IF(AND(INDIRECT("Mérföldkövek[@Kezdés]")&lt;=AW$3,AW$3&lt;=INDIRECT("Mérföldkövek[@Befejezés]"),NETWORKDAYS(AW$3,AW$3,0)), INDIRECT("Mérföldkövek[@[Humánerő]]"),0),"")</f>
        <v/>
      </c>
      <c r="AX168" s="69" t="str" cm="1">
        <f t="array" aca="1" ref="AX168" ca="1">IFERROR(IF(AND(INDIRECT("Mérföldkövek[@Kezdés]")&lt;=AX$3,AX$3&lt;=INDIRECT("Mérföldkövek[@Befejezés]"),NETWORKDAYS(AX$3,AX$3,0)), INDIRECT("Mérföldkövek[@[Humánerő]]"),0),"")</f>
        <v/>
      </c>
      <c r="AY168" s="69" t="str" cm="1">
        <f t="array" aca="1" ref="AY168" ca="1">IFERROR(IF(AND(INDIRECT("Mérföldkövek[@Kezdés]")&lt;=AY$3,AY$3&lt;=INDIRECT("Mérföldkövek[@Befejezés]"),NETWORKDAYS(AY$3,AY$3,0)), INDIRECT("Mérföldkövek[@[Humánerő]]"),0),"")</f>
        <v/>
      </c>
      <c r="AZ168" s="69" t="str" cm="1">
        <f t="array" aca="1" ref="AZ168" ca="1">IFERROR(IF(AND(INDIRECT("Mérföldkövek[@Kezdés]")&lt;=AZ$3,AZ$3&lt;=INDIRECT("Mérföldkövek[@Befejezés]"),NETWORKDAYS(AZ$3,AZ$3,0)), INDIRECT("Mérföldkövek[@[Humánerő]]"),0),"")</f>
        <v/>
      </c>
      <c r="BA168" s="69" t="str" cm="1">
        <f t="array" aca="1" ref="BA168" ca="1">IFERROR(IF(AND(INDIRECT("Mérföldkövek[@Kezdés]")&lt;=BA$3,BA$3&lt;=INDIRECT("Mérföldkövek[@Befejezés]"),NETWORKDAYS(BA$3,BA$3,0)), INDIRECT("Mérföldkövek[@[Humánerő]]"),0),"")</f>
        <v/>
      </c>
    </row>
    <row r="169" spans="12:53" x14ac:dyDescent="0.3">
      <c r="L169" s="69" t="str" cm="1">
        <f t="array" aca="1" ref="L169" ca="1">IFERROR(IF(AND(INDIRECT("Mérföldkövek[@Kezdés]")&lt;=L$3,L$3&lt;=INDIRECT("Mérföldkövek[@Befejezés]"),NETWORKDAYS(L$3,L$3,0)), INDIRECT("Mérföldkövek[@[Humánerő]]"),0),"")</f>
        <v/>
      </c>
      <c r="M169" s="69" t="str" cm="1">
        <f t="array" aca="1" ref="M169" ca="1">IFERROR(IF(AND(INDIRECT("Mérföldkövek[@Kezdés]")&lt;=M$3,M$3&lt;=INDIRECT("Mérföldkövek[@Befejezés]"),NETWORKDAYS(M$3,M$3,0)), INDIRECT("Mérföldkövek[@[Humánerő]]"),0),"")</f>
        <v/>
      </c>
      <c r="N169" s="69" t="str" cm="1">
        <f t="array" aca="1" ref="N169" ca="1">IFERROR(IF(AND(INDIRECT("Mérföldkövek[@Kezdés]")&lt;=N$3,N$3&lt;=INDIRECT("Mérföldkövek[@Befejezés]"),NETWORKDAYS(N$3,N$3,0)), INDIRECT("Mérföldkövek[@[Humánerő]]"),0),"")</f>
        <v/>
      </c>
      <c r="O169" s="69" t="str" cm="1">
        <f t="array" aca="1" ref="O169" ca="1">IFERROR(IF(AND(INDIRECT("Mérföldkövek[@Kezdés]")&lt;=O$3,O$3&lt;=INDIRECT("Mérföldkövek[@Befejezés]"),NETWORKDAYS(O$3,O$3,0)), INDIRECT("Mérföldkövek[@[Humánerő]]"),0),"")</f>
        <v/>
      </c>
      <c r="P169" s="69" t="str" cm="1">
        <f t="array" aca="1" ref="P169" ca="1">IFERROR(IF(AND(INDIRECT("Mérföldkövek[@Kezdés]")&lt;=P$3,P$3&lt;=INDIRECT("Mérföldkövek[@Befejezés]"),NETWORKDAYS(P$3,P$3,0)), INDIRECT("Mérföldkövek[@[Humánerő]]"),0),"")</f>
        <v/>
      </c>
      <c r="Q169" s="69" t="str" cm="1">
        <f t="array" aca="1" ref="Q169" ca="1">IFERROR(IF(AND(INDIRECT("Mérföldkövek[@Kezdés]")&lt;=Q$3,Q$3&lt;=INDIRECT("Mérföldkövek[@Befejezés]"),NETWORKDAYS(Q$3,Q$3,0)), INDIRECT("Mérföldkövek[@[Humánerő]]"),0),"")</f>
        <v/>
      </c>
      <c r="R169" s="69" t="str" cm="1">
        <f t="array" aca="1" ref="R169" ca="1">IFERROR(IF(AND(INDIRECT("Mérföldkövek[@Kezdés]")&lt;=R$3,R$3&lt;=INDIRECT("Mérföldkövek[@Befejezés]"),NETWORKDAYS(R$3,R$3,0)), INDIRECT("Mérföldkövek[@[Humánerő]]"),0),"")</f>
        <v/>
      </c>
      <c r="S169" s="69" t="str" cm="1">
        <f t="array" aca="1" ref="S169" ca="1">IFERROR(IF(AND(INDIRECT("Mérföldkövek[@Kezdés]")&lt;=S$3,S$3&lt;=INDIRECT("Mérföldkövek[@Befejezés]"),NETWORKDAYS(S$3,S$3,0)), INDIRECT("Mérföldkövek[@[Humánerő]]"),0),"")</f>
        <v/>
      </c>
      <c r="T169" s="69" t="str" cm="1">
        <f t="array" aca="1" ref="T169" ca="1">IFERROR(IF(AND(INDIRECT("Mérföldkövek[@Kezdés]")&lt;=T$3,T$3&lt;=INDIRECT("Mérföldkövek[@Befejezés]"),NETWORKDAYS(T$3,T$3,0)), INDIRECT("Mérföldkövek[@[Humánerő]]"),0),"")</f>
        <v/>
      </c>
      <c r="U169" s="69" t="str" cm="1">
        <f t="array" aca="1" ref="U169" ca="1">IFERROR(IF(AND(INDIRECT("Mérföldkövek[@Kezdés]")&lt;=U$3,U$3&lt;=INDIRECT("Mérföldkövek[@Befejezés]"),NETWORKDAYS(U$3,U$3,0)), INDIRECT("Mérföldkövek[@[Humánerő]]"),0),"")</f>
        <v/>
      </c>
      <c r="V169" s="69" t="str" cm="1">
        <f t="array" aca="1" ref="V169" ca="1">IFERROR(IF(AND(INDIRECT("Mérföldkövek[@Kezdés]")&lt;=V$3,V$3&lt;=INDIRECT("Mérföldkövek[@Befejezés]"),NETWORKDAYS(V$3,V$3,0)), INDIRECT("Mérföldkövek[@[Humánerő]]"),0),"")</f>
        <v/>
      </c>
      <c r="W169" s="69" t="str" cm="1">
        <f t="array" aca="1" ref="W169" ca="1">IFERROR(IF(AND(INDIRECT("Mérföldkövek[@Kezdés]")&lt;=W$3,W$3&lt;=INDIRECT("Mérföldkövek[@Befejezés]"),NETWORKDAYS(W$3,W$3,0)), INDIRECT("Mérföldkövek[@[Humánerő]]"),0),"")</f>
        <v/>
      </c>
      <c r="X169" s="69" t="str" cm="1">
        <f t="array" aca="1" ref="X169" ca="1">IFERROR(IF(AND(INDIRECT("Mérföldkövek[@Kezdés]")&lt;=X$3,X$3&lt;=INDIRECT("Mérföldkövek[@Befejezés]"),NETWORKDAYS(X$3,X$3,0)), INDIRECT("Mérföldkövek[@[Humánerő]]"),0),"")</f>
        <v/>
      </c>
      <c r="Y169" s="69" t="str" cm="1">
        <f t="array" aca="1" ref="Y169" ca="1">IFERROR(IF(AND(INDIRECT("Mérföldkövek[@Kezdés]")&lt;=Y$3,Y$3&lt;=INDIRECT("Mérföldkövek[@Befejezés]"),NETWORKDAYS(Y$3,Y$3,0)), INDIRECT("Mérföldkövek[@[Humánerő]]"),0),"")</f>
        <v/>
      </c>
      <c r="Z169" s="69" t="str" cm="1">
        <f t="array" aca="1" ref="Z169" ca="1">IFERROR(IF(AND(INDIRECT("Mérföldkövek[@Kezdés]")&lt;=Z$3,Z$3&lt;=INDIRECT("Mérföldkövek[@Befejezés]"),NETWORKDAYS(Z$3,Z$3,0)), INDIRECT("Mérföldkövek[@[Humánerő]]"),0),"")</f>
        <v/>
      </c>
      <c r="AA169" s="69" t="str" cm="1">
        <f t="array" aca="1" ref="AA169" ca="1">IFERROR(IF(AND(INDIRECT("Mérföldkövek[@Kezdés]")&lt;=AA$3,AA$3&lt;=INDIRECT("Mérföldkövek[@Befejezés]"),NETWORKDAYS(AA$3,AA$3,0)), INDIRECT("Mérföldkövek[@[Humánerő]]"),0),"")</f>
        <v/>
      </c>
      <c r="AB169" s="69" t="str" cm="1">
        <f t="array" aca="1" ref="AB169" ca="1">IFERROR(IF(AND(INDIRECT("Mérföldkövek[@Kezdés]")&lt;=AB$3,AB$3&lt;=INDIRECT("Mérföldkövek[@Befejezés]"),NETWORKDAYS(AB$3,AB$3,0)), INDIRECT("Mérföldkövek[@[Humánerő]]"),0),"")</f>
        <v/>
      </c>
      <c r="AC169" s="69" t="str" cm="1">
        <f t="array" aca="1" ref="AC169" ca="1">IFERROR(IF(AND(INDIRECT("Mérföldkövek[@Kezdés]")&lt;=AC$3,AC$3&lt;=INDIRECT("Mérföldkövek[@Befejezés]"),NETWORKDAYS(AC$3,AC$3,0)), INDIRECT("Mérföldkövek[@[Humánerő]]"),0),"")</f>
        <v/>
      </c>
      <c r="AD169" s="69" t="str" cm="1">
        <f t="array" aca="1" ref="AD169" ca="1">IFERROR(IF(AND(INDIRECT("Mérföldkövek[@Kezdés]")&lt;=AD$3,AD$3&lt;=INDIRECT("Mérföldkövek[@Befejezés]"),NETWORKDAYS(AD$3,AD$3,0)), INDIRECT("Mérföldkövek[@[Humánerő]]"),0),"")</f>
        <v/>
      </c>
      <c r="AE169" s="69" t="str" cm="1">
        <f t="array" aca="1" ref="AE169" ca="1">IFERROR(IF(AND(INDIRECT("Mérföldkövek[@Kezdés]")&lt;=AE$3,AE$3&lt;=INDIRECT("Mérföldkövek[@Befejezés]"),NETWORKDAYS(AE$3,AE$3,0)), INDIRECT("Mérföldkövek[@[Humánerő]]"),0),"")</f>
        <v/>
      </c>
      <c r="AF169" s="69" t="str" cm="1">
        <f t="array" aca="1" ref="AF169" ca="1">IFERROR(IF(AND(INDIRECT("Mérföldkövek[@Kezdés]")&lt;=AF$3,AF$3&lt;=INDIRECT("Mérföldkövek[@Befejezés]"),NETWORKDAYS(AF$3,AF$3,0)), INDIRECT("Mérföldkövek[@[Humánerő]]"),0),"")</f>
        <v/>
      </c>
      <c r="AG169" s="69" t="str" cm="1">
        <f t="array" aca="1" ref="AG169" ca="1">IFERROR(IF(AND(INDIRECT("Mérföldkövek[@Kezdés]")&lt;=AG$3,AG$3&lt;=INDIRECT("Mérföldkövek[@Befejezés]"),NETWORKDAYS(AG$3,AG$3,0)), INDIRECT("Mérföldkövek[@[Humánerő]]"),0),"")</f>
        <v/>
      </c>
      <c r="AH169" s="69" t="str" cm="1">
        <f t="array" aca="1" ref="AH169" ca="1">IFERROR(IF(AND(INDIRECT("Mérföldkövek[@Kezdés]")&lt;=AH$3,AH$3&lt;=INDIRECT("Mérföldkövek[@Befejezés]"),NETWORKDAYS(AH$3,AH$3,0)), INDIRECT("Mérföldkövek[@[Humánerő]]"),0),"")</f>
        <v/>
      </c>
      <c r="AI169" s="69" t="str" cm="1">
        <f t="array" aca="1" ref="AI169" ca="1">IFERROR(IF(AND(INDIRECT("Mérföldkövek[@Kezdés]")&lt;=AI$3,AI$3&lt;=INDIRECT("Mérföldkövek[@Befejezés]"),NETWORKDAYS(AI$3,AI$3,0)), INDIRECT("Mérföldkövek[@[Humánerő]]"),0),"")</f>
        <v/>
      </c>
      <c r="AJ169" s="69" t="str" cm="1">
        <f t="array" aca="1" ref="AJ169" ca="1">IFERROR(IF(AND(INDIRECT("Mérföldkövek[@Kezdés]")&lt;=AJ$3,AJ$3&lt;=INDIRECT("Mérföldkövek[@Befejezés]"),NETWORKDAYS(AJ$3,AJ$3,0)), INDIRECT("Mérföldkövek[@[Humánerő]]"),0),"")</f>
        <v/>
      </c>
      <c r="AK169" s="69" t="str" cm="1">
        <f t="array" aca="1" ref="AK169" ca="1">IFERROR(IF(AND(INDIRECT("Mérföldkövek[@Kezdés]")&lt;=AK$3,AK$3&lt;=INDIRECT("Mérföldkövek[@Befejezés]"),NETWORKDAYS(AK$3,AK$3,0)), INDIRECT("Mérföldkövek[@[Humánerő]]"),0),"")</f>
        <v/>
      </c>
      <c r="AL169" s="69" t="str" cm="1">
        <f t="array" aca="1" ref="AL169" ca="1">IFERROR(IF(AND(INDIRECT("Mérföldkövek[@Kezdés]")&lt;=AL$3,AL$3&lt;=INDIRECT("Mérföldkövek[@Befejezés]"),NETWORKDAYS(AL$3,AL$3,0)), INDIRECT("Mérföldkövek[@[Humánerő]]"),0),"")</f>
        <v/>
      </c>
      <c r="AM169" s="69" t="str" cm="1">
        <f t="array" aca="1" ref="AM169" ca="1">IFERROR(IF(AND(INDIRECT("Mérföldkövek[@Kezdés]")&lt;=AM$3,AM$3&lt;=INDIRECT("Mérföldkövek[@Befejezés]"),NETWORKDAYS(AM$3,AM$3,0)), INDIRECT("Mérföldkövek[@[Humánerő]]"),0),"")</f>
        <v/>
      </c>
      <c r="AN169" s="69" t="str" cm="1">
        <f t="array" aca="1" ref="AN169" ca="1">IFERROR(IF(AND(INDIRECT("Mérföldkövek[@Kezdés]")&lt;=AN$3,AN$3&lt;=INDIRECT("Mérföldkövek[@Befejezés]"),NETWORKDAYS(AN$3,AN$3,0)), INDIRECT("Mérföldkövek[@[Humánerő]]"),0),"")</f>
        <v/>
      </c>
      <c r="AO169" s="69" t="str" cm="1">
        <f t="array" aca="1" ref="AO169" ca="1">IFERROR(IF(AND(INDIRECT("Mérföldkövek[@Kezdés]")&lt;=AO$3,AO$3&lt;=INDIRECT("Mérföldkövek[@Befejezés]"),NETWORKDAYS(AO$3,AO$3,0)), INDIRECT("Mérföldkövek[@[Humánerő]]"),0),"")</f>
        <v/>
      </c>
      <c r="AP169" s="69" t="str" cm="1">
        <f t="array" aca="1" ref="AP169" ca="1">IFERROR(IF(AND(INDIRECT("Mérföldkövek[@Kezdés]")&lt;=AP$3,AP$3&lt;=INDIRECT("Mérföldkövek[@Befejezés]"),NETWORKDAYS(AP$3,AP$3,0)), INDIRECT("Mérföldkövek[@[Humánerő]]"),0),"")</f>
        <v/>
      </c>
      <c r="AQ169" s="69" t="str" cm="1">
        <f t="array" aca="1" ref="AQ169" ca="1">IFERROR(IF(AND(INDIRECT("Mérföldkövek[@Kezdés]")&lt;=AQ$3,AQ$3&lt;=INDIRECT("Mérföldkövek[@Befejezés]"),NETWORKDAYS(AQ$3,AQ$3,0)), INDIRECT("Mérföldkövek[@[Humánerő]]"),0),"")</f>
        <v/>
      </c>
      <c r="AR169" s="69" t="str" cm="1">
        <f t="array" aca="1" ref="AR169" ca="1">IFERROR(IF(AND(INDIRECT("Mérföldkövek[@Kezdés]")&lt;=AR$3,AR$3&lt;=INDIRECT("Mérföldkövek[@Befejezés]"),NETWORKDAYS(AR$3,AR$3,0)), INDIRECT("Mérföldkövek[@[Humánerő]]"),0),"")</f>
        <v/>
      </c>
      <c r="AS169" s="69" t="str" cm="1">
        <f t="array" aca="1" ref="AS169" ca="1">IFERROR(IF(AND(INDIRECT("Mérföldkövek[@Kezdés]")&lt;=AS$3,AS$3&lt;=INDIRECT("Mérföldkövek[@Befejezés]"),NETWORKDAYS(AS$3,AS$3,0)), INDIRECT("Mérföldkövek[@[Humánerő]]"),0),"")</f>
        <v/>
      </c>
      <c r="AT169" s="69" t="str" cm="1">
        <f t="array" aca="1" ref="AT169" ca="1">IFERROR(IF(AND(INDIRECT("Mérföldkövek[@Kezdés]")&lt;=AT$3,AT$3&lt;=INDIRECT("Mérföldkövek[@Befejezés]"),NETWORKDAYS(AT$3,AT$3,0)), INDIRECT("Mérföldkövek[@[Humánerő]]"),0),"")</f>
        <v/>
      </c>
      <c r="AU169" s="69" t="str" cm="1">
        <f t="array" aca="1" ref="AU169" ca="1">IFERROR(IF(AND(INDIRECT("Mérföldkövek[@Kezdés]")&lt;=AU$3,AU$3&lt;=INDIRECT("Mérföldkövek[@Befejezés]"),NETWORKDAYS(AU$3,AU$3,0)), INDIRECT("Mérföldkövek[@[Humánerő]]"),0),"")</f>
        <v/>
      </c>
      <c r="AV169" s="69" t="str" cm="1">
        <f t="array" aca="1" ref="AV169" ca="1">IFERROR(IF(AND(INDIRECT("Mérföldkövek[@Kezdés]")&lt;=AV$3,AV$3&lt;=INDIRECT("Mérföldkövek[@Befejezés]"),NETWORKDAYS(AV$3,AV$3,0)), INDIRECT("Mérföldkövek[@[Humánerő]]"),0),"")</f>
        <v/>
      </c>
      <c r="AW169" s="69" t="str" cm="1">
        <f t="array" aca="1" ref="AW169" ca="1">IFERROR(IF(AND(INDIRECT("Mérföldkövek[@Kezdés]")&lt;=AW$3,AW$3&lt;=INDIRECT("Mérföldkövek[@Befejezés]"),NETWORKDAYS(AW$3,AW$3,0)), INDIRECT("Mérföldkövek[@[Humánerő]]"),0),"")</f>
        <v/>
      </c>
      <c r="AX169" s="69" t="str" cm="1">
        <f t="array" aca="1" ref="AX169" ca="1">IFERROR(IF(AND(INDIRECT("Mérföldkövek[@Kezdés]")&lt;=AX$3,AX$3&lt;=INDIRECT("Mérföldkövek[@Befejezés]"),NETWORKDAYS(AX$3,AX$3,0)), INDIRECT("Mérföldkövek[@[Humánerő]]"),0),"")</f>
        <v/>
      </c>
      <c r="AY169" s="69" t="str" cm="1">
        <f t="array" aca="1" ref="AY169" ca="1">IFERROR(IF(AND(INDIRECT("Mérföldkövek[@Kezdés]")&lt;=AY$3,AY$3&lt;=INDIRECT("Mérföldkövek[@Befejezés]"),NETWORKDAYS(AY$3,AY$3,0)), INDIRECT("Mérföldkövek[@[Humánerő]]"),0),"")</f>
        <v/>
      </c>
      <c r="AZ169" s="69" t="str" cm="1">
        <f t="array" aca="1" ref="AZ169" ca="1">IFERROR(IF(AND(INDIRECT("Mérföldkövek[@Kezdés]")&lt;=AZ$3,AZ$3&lt;=INDIRECT("Mérföldkövek[@Befejezés]"),NETWORKDAYS(AZ$3,AZ$3,0)), INDIRECT("Mérföldkövek[@[Humánerő]]"),0),"")</f>
        <v/>
      </c>
      <c r="BA169" s="69" t="str" cm="1">
        <f t="array" aca="1" ref="BA169" ca="1">IFERROR(IF(AND(INDIRECT("Mérföldkövek[@Kezdés]")&lt;=BA$3,BA$3&lt;=INDIRECT("Mérföldkövek[@Befejezés]"),NETWORKDAYS(BA$3,BA$3,0)), INDIRECT("Mérföldkövek[@[Humánerő]]"),0),"")</f>
        <v/>
      </c>
    </row>
    <row r="170" spans="12:53" x14ac:dyDescent="0.3">
      <c r="L170" s="69" t="str" cm="1">
        <f t="array" aca="1" ref="L170" ca="1">IFERROR(IF(AND(INDIRECT("Mérföldkövek[@Kezdés]")&lt;=L$3,L$3&lt;=INDIRECT("Mérföldkövek[@Befejezés]"),NETWORKDAYS(L$3,L$3,0)), INDIRECT("Mérföldkövek[@[Humánerő]]"),0),"")</f>
        <v/>
      </c>
      <c r="M170" s="69" t="str" cm="1">
        <f t="array" aca="1" ref="M170" ca="1">IFERROR(IF(AND(INDIRECT("Mérföldkövek[@Kezdés]")&lt;=M$3,M$3&lt;=INDIRECT("Mérföldkövek[@Befejezés]"),NETWORKDAYS(M$3,M$3,0)), INDIRECT("Mérföldkövek[@[Humánerő]]"),0),"")</f>
        <v/>
      </c>
      <c r="N170" s="69" t="str" cm="1">
        <f t="array" aca="1" ref="N170" ca="1">IFERROR(IF(AND(INDIRECT("Mérföldkövek[@Kezdés]")&lt;=N$3,N$3&lt;=INDIRECT("Mérföldkövek[@Befejezés]"),NETWORKDAYS(N$3,N$3,0)), INDIRECT("Mérföldkövek[@[Humánerő]]"),0),"")</f>
        <v/>
      </c>
      <c r="O170" s="69" t="str" cm="1">
        <f t="array" aca="1" ref="O170" ca="1">IFERROR(IF(AND(INDIRECT("Mérföldkövek[@Kezdés]")&lt;=O$3,O$3&lt;=INDIRECT("Mérföldkövek[@Befejezés]"),NETWORKDAYS(O$3,O$3,0)), INDIRECT("Mérföldkövek[@[Humánerő]]"),0),"")</f>
        <v/>
      </c>
      <c r="P170" s="69" t="str" cm="1">
        <f t="array" aca="1" ref="P170" ca="1">IFERROR(IF(AND(INDIRECT("Mérföldkövek[@Kezdés]")&lt;=P$3,P$3&lt;=INDIRECT("Mérföldkövek[@Befejezés]"),NETWORKDAYS(P$3,P$3,0)), INDIRECT("Mérföldkövek[@[Humánerő]]"),0),"")</f>
        <v/>
      </c>
      <c r="Q170" s="69" t="str" cm="1">
        <f t="array" aca="1" ref="Q170" ca="1">IFERROR(IF(AND(INDIRECT("Mérföldkövek[@Kezdés]")&lt;=Q$3,Q$3&lt;=INDIRECT("Mérföldkövek[@Befejezés]"),NETWORKDAYS(Q$3,Q$3,0)), INDIRECT("Mérföldkövek[@[Humánerő]]"),0),"")</f>
        <v/>
      </c>
      <c r="R170" s="69" t="str" cm="1">
        <f t="array" aca="1" ref="R170" ca="1">IFERROR(IF(AND(INDIRECT("Mérföldkövek[@Kezdés]")&lt;=R$3,R$3&lt;=INDIRECT("Mérföldkövek[@Befejezés]"),NETWORKDAYS(R$3,R$3,0)), INDIRECT("Mérföldkövek[@[Humánerő]]"),0),"")</f>
        <v/>
      </c>
      <c r="S170" s="69" t="str" cm="1">
        <f t="array" aca="1" ref="S170" ca="1">IFERROR(IF(AND(INDIRECT("Mérföldkövek[@Kezdés]")&lt;=S$3,S$3&lt;=INDIRECT("Mérföldkövek[@Befejezés]"),NETWORKDAYS(S$3,S$3,0)), INDIRECT("Mérföldkövek[@[Humánerő]]"),0),"")</f>
        <v/>
      </c>
      <c r="T170" s="69" t="str" cm="1">
        <f t="array" aca="1" ref="T170" ca="1">IFERROR(IF(AND(INDIRECT("Mérföldkövek[@Kezdés]")&lt;=T$3,T$3&lt;=INDIRECT("Mérföldkövek[@Befejezés]"),NETWORKDAYS(T$3,T$3,0)), INDIRECT("Mérföldkövek[@[Humánerő]]"),0),"")</f>
        <v/>
      </c>
      <c r="U170" s="69" t="str" cm="1">
        <f t="array" aca="1" ref="U170" ca="1">IFERROR(IF(AND(INDIRECT("Mérföldkövek[@Kezdés]")&lt;=U$3,U$3&lt;=INDIRECT("Mérföldkövek[@Befejezés]"),NETWORKDAYS(U$3,U$3,0)), INDIRECT("Mérföldkövek[@[Humánerő]]"),0),"")</f>
        <v/>
      </c>
      <c r="V170" s="69" t="str" cm="1">
        <f t="array" aca="1" ref="V170" ca="1">IFERROR(IF(AND(INDIRECT("Mérföldkövek[@Kezdés]")&lt;=V$3,V$3&lt;=INDIRECT("Mérföldkövek[@Befejezés]"),NETWORKDAYS(V$3,V$3,0)), INDIRECT("Mérföldkövek[@[Humánerő]]"),0),"")</f>
        <v/>
      </c>
      <c r="W170" s="69" t="str" cm="1">
        <f t="array" aca="1" ref="W170" ca="1">IFERROR(IF(AND(INDIRECT("Mérföldkövek[@Kezdés]")&lt;=W$3,W$3&lt;=INDIRECT("Mérföldkövek[@Befejezés]"),NETWORKDAYS(W$3,W$3,0)), INDIRECT("Mérföldkövek[@[Humánerő]]"),0),"")</f>
        <v/>
      </c>
      <c r="X170" s="69" t="str" cm="1">
        <f t="array" aca="1" ref="X170" ca="1">IFERROR(IF(AND(INDIRECT("Mérföldkövek[@Kezdés]")&lt;=X$3,X$3&lt;=INDIRECT("Mérföldkövek[@Befejezés]"),NETWORKDAYS(X$3,X$3,0)), INDIRECT("Mérföldkövek[@[Humánerő]]"),0),"")</f>
        <v/>
      </c>
      <c r="Y170" s="69" t="str" cm="1">
        <f t="array" aca="1" ref="Y170" ca="1">IFERROR(IF(AND(INDIRECT("Mérföldkövek[@Kezdés]")&lt;=Y$3,Y$3&lt;=INDIRECT("Mérföldkövek[@Befejezés]"),NETWORKDAYS(Y$3,Y$3,0)), INDIRECT("Mérföldkövek[@[Humánerő]]"),0),"")</f>
        <v/>
      </c>
      <c r="Z170" s="69" t="str" cm="1">
        <f t="array" aca="1" ref="Z170" ca="1">IFERROR(IF(AND(INDIRECT("Mérföldkövek[@Kezdés]")&lt;=Z$3,Z$3&lt;=INDIRECT("Mérföldkövek[@Befejezés]"),NETWORKDAYS(Z$3,Z$3,0)), INDIRECT("Mérföldkövek[@[Humánerő]]"),0),"")</f>
        <v/>
      </c>
      <c r="AA170" s="69" t="str" cm="1">
        <f t="array" aca="1" ref="AA170" ca="1">IFERROR(IF(AND(INDIRECT("Mérföldkövek[@Kezdés]")&lt;=AA$3,AA$3&lt;=INDIRECT("Mérföldkövek[@Befejezés]"),NETWORKDAYS(AA$3,AA$3,0)), INDIRECT("Mérföldkövek[@[Humánerő]]"),0),"")</f>
        <v/>
      </c>
      <c r="AB170" s="69" t="str" cm="1">
        <f t="array" aca="1" ref="AB170" ca="1">IFERROR(IF(AND(INDIRECT("Mérföldkövek[@Kezdés]")&lt;=AB$3,AB$3&lt;=INDIRECT("Mérföldkövek[@Befejezés]"),NETWORKDAYS(AB$3,AB$3,0)), INDIRECT("Mérföldkövek[@[Humánerő]]"),0),"")</f>
        <v/>
      </c>
      <c r="AC170" s="69" t="str" cm="1">
        <f t="array" aca="1" ref="AC170" ca="1">IFERROR(IF(AND(INDIRECT("Mérföldkövek[@Kezdés]")&lt;=AC$3,AC$3&lt;=INDIRECT("Mérföldkövek[@Befejezés]"),NETWORKDAYS(AC$3,AC$3,0)), INDIRECT("Mérföldkövek[@[Humánerő]]"),0),"")</f>
        <v/>
      </c>
      <c r="AD170" s="69" t="str" cm="1">
        <f t="array" aca="1" ref="AD170" ca="1">IFERROR(IF(AND(INDIRECT("Mérföldkövek[@Kezdés]")&lt;=AD$3,AD$3&lt;=INDIRECT("Mérföldkövek[@Befejezés]"),NETWORKDAYS(AD$3,AD$3,0)), INDIRECT("Mérföldkövek[@[Humánerő]]"),0),"")</f>
        <v/>
      </c>
      <c r="AE170" s="69" t="str" cm="1">
        <f t="array" aca="1" ref="AE170" ca="1">IFERROR(IF(AND(INDIRECT("Mérföldkövek[@Kezdés]")&lt;=AE$3,AE$3&lt;=INDIRECT("Mérföldkövek[@Befejezés]"),NETWORKDAYS(AE$3,AE$3,0)), INDIRECT("Mérföldkövek[@[Humánerő]]"),0),"")</f>
        <v/>
      </c>
      <c r="AF170" s="69" t="str" cm="1">
        <f t="array" aca="1" ref="AF170" ca="1">IFERROR(IF(AND(INDIRECT("Mérföldkövek[@Kezdés]")&lt;=AF$3,AF$3&lt;=INDIRECT("Mérföldkövek[@Befejezés]"),NETWORKDAYS(AF$3,AF$3,0)), INDIRECT("Mérföldkövek[@[Humánerő]]"),0),"")</f>
        <v/>
      </c>
      <c r="AG170" s="69" t="str" cm="1">
        <f t="array" aca="1" ref="AG170" ca="1">IFERROR(IF(AND(INDIRECT("Mérföldkövek[@Kezdés]")&lt;=AG$3,AG$3&lt;=INDIRECT("Mérföldkövek[@Befejezés]"),NETWORKDAYS(AG$3,AG$3,0)), INDIRECT("Mérföldkövek[@[Humánerő]]"),0),"")</f>
        <v/>
      </c>
      <c r="AH170" s="69" t="str" cm="1">
        <f t="array" aca="1" ref="AH170" ca="1">IFERROR(IF(AND(INDIRECT("Mérföldkövek[@Kezdés]")&lt;=AH$3,AH$3&lt;=INDIRECT("Mérföldkövek[@Befejezés]"),NETWORKDAYS(AH$3,AH$3,0)), INDIRECT("Mérföldkövek[@[Humánerő]]"),0),"")</f>
        <v/>
      </c>
      <c r="AI170" s="69" t="str" cm="1">
        <f t="array" aca="1" ref="AI170" ca="1">IFERROR(IF(AND(INDIRECT("Mérföldkövek[@Kezdés]")&lt;=AI$3,AI$3&lt;=INDIRECT("Mérföldkövek[@Befejezés]"),NETWORKDAYS(AI$3,AI$3,0)), INDIRECT("Mérföldkövek[@[Humánerő]]"),0),"")</f>
        <v/>
      </c>
      <c r="AJ170" s="69" t="str" cm="1">
        <f t="array" aca="1" ref="AJ170" ca="1">IFERROR(IF(AND(INDIRECT("Mérföldkövek[@Kezdés]")&lt;=AJ$3,AJ$3&lt;=INDIRECT("Mérföldkövek[@Befejezés]"),NETWORKDAYS(AJ$3,AJ$3,0)), INDIRECT("Mérföldkövek[@[Humánerő]]"),0),"")</f>
        <v/>
      </c>
      <c r="AK170" s="69" t="str" cm="1">
        <f t="array" aca="1" ref="AK170" ca="1">IFERROR(IF(AND(INDIRECT("Mérföldkövek[@Kezdés]")&lt;=AK$3,AK$3&lt;=INDIRECT("Mérföldkövek[@Befejezés]"),NETWORKDAYS(AK$3,AK$3,0)), INDIRECT("Mérföldkövek[@[Humánerő]]"),0),"")</f>
        <v/>
      </c>
      <c r="AL170" s="69" t="str" cm="1">
        <f t="array" aca="1" ref="AL170" ca="1">IFERROR(IF(AND(INDIRECT("Mérföldkövek[@Kezdés]")&lt;=AL$3,AL$3&lt;=INDIRECT("Mérföldkövek[@Befejezés]"),NETWORKDAYS(AL$3,AL$3,0)), INDIRECT("Mérföldkövek[@[Humánerő]]"),0),"")</f>
        <v/>
      </c>
      <c r="AM170" s="69" t="str" cm="1">
        <f t="array" aca="1" ref="AM170" ca="1">IFERROR(IF(AND(INDIRECT("Mérföldkövek[@Kezdés]")&lt;=AM$3,AM$3&lt;=INDIRECT("Mérföldkövek[@Befejezés]"),NETWORKDAYS(AM$3,AM$3,0)), INDIRECT("Mérföldkövek[@[Humánerő]]"),0),"")</f>
        <v/>
      </c>
      <c r="AN170" s="69" t="str" cm="1">
        <f t="array" aca="1" ref="AN170" ca="1">IFERROR(IF(AND(INDIRECT("Mérföldkövek[@Kezdés]")&lt;=AN$3,AN$3&lt;=INDIRECT("Mérföldkövek[@Befejezés]"),NETWORKDAYS(AN$3,AN$3,0)), INDIRECT("Mérföldkövek[@[Humánerő]]"),0),"")</f>
        <v/>
      </c>
      <c r="AO170" s="69" t="str" cm="1">
        <f t="array" aca="1" ref="AO170" ca="1">IFERROR(IF(AND(INDIRECT("Mérföldkövek[@Kezdés]")&lt;=AO$3,AO$3&lt;=INDIRECT("Mérföldkövek[@Befejezés]"),NETWORKDAYS(AO$3,AO$3,0)), INDIRECT("Mérföldkövek[@[Humánerő]]"),0),"")</f>
        <v/>
      </c>
      <c r="AP170" s="69" t="str" cm="1">
        <f t="array" aca="1" ref="AP170" ca="1">IFERROR(IF(AND(INDIRECT("Mérföldkövek[@Kezdés]")&lt;=AP$3,AP$3&lt;=INDIRECT("Mérföldkövek[@Befejezés]"),NETWORKDAYS(AP$3,AP$3,0)), INDIRECT("Mérföldkövek[@[Humánerő]]"),0),"")</f>
        <v/>
      </c>
      <c r="AQ170" s="69" t="str" cm="1">
        <f t="array" aca="1" ref="AQ170" ca="1">IFERROR(IF(AND(INDIRECT("Mérföldkövek[@Kezdés]")&lt;=AQ$3,AQ$3&lt;=INDIRECT("Mérföldkövek[@Befejezés]"),NETWORKDAYS(AQ$3,AQ$3,0)), INDIRECT("Mérföldkövek[@[Humánerő]]"),0),"")</f>
        <v/>
      </c>
      <c r="AR170" s="69" t="str" cm="1">
        <f t="array" aca="1" ref="AR170" ca="1">IFERROR(IF(AND(INDIRECT("Mérföldkövek[@Kezdés]")&lt;=AR$3,AR$3&lt;=INDIRECT("Mérföldkövek[@Befejezés]"),NETWORKDAYS(AR$3,AR$3,0)), INDIRECT("Mérföldkövek[@[Humánerő]]"),0),"")</f>
        <v/>
      </c>
      <c r="AS170" s="69" t="str" cm="1">
        <f t="array" aca="1" ref="AS170" ca="1">IFERROR(IF(AND(INDIRECT("Mérföldkövek[@Kezdés]")&lt;=AS$3,AS$3&lt;=INDIRECT("Mérföldkövek[@Befejezés]"),NETWORKDAYS(AS$3,AS$3,0)), INDIRECT("Mérföldkövek[@[Humánerő]]"),0),"")</f>
        <v/>
      </c>
      <c r="AT170" s="69" t="str" cm="1">
        <f t="array" aca="1" ref="AT170" ca="1">IFERROR(IF(AND(INDIRECT("Mérföldkövek[@Kezdés]")&lt;=AT$3,AT$3&lt;=INDIRECT("Mérföldkövek[@Befejezés]"),NETWORKDAYS(AT$3,AT$3,0)), INDIRECT("Mérföldkövek[@[Humánerő]]"),0),"")</f>
        <v/>
      </c>
      <c r="AU170" s="69" t="str" cm="1">
        <f t="array" aca="1" ref="AU170" ca="1">IFERROR(IF(AND(INDIRECT("Mérföldkövek[@Kezdés]")&lt;=AU$3,AU$3&lt;=INDIRECT("Mérföldkövek[@Befejezés]"),NETWORKDAYS(AU$3,AU$3,0)), INDIRECT("Mérföldkövek[@[Humánerő]]"),0),"")</f>
        <v/>
      </c>
      <c r="AV170" s="69" t="str" cm="1">
        <f t="array" aca="1" ref="AV170" ca="1">IFERROR(IF(AND(INDIRECT("Mérföldkövek[@Kezdés]")&lt;=AV$3,AV$3&lt;=INDIRECT("Mérföldkövek[@Befejezés]"),NETWORKDAYS(AV$3,AV$3,0)), INDIRECT("Mérföldkövek[@[Humánerő]]"),0),"")</f>
        <v/>
      </c>
      <c r="AW170" s="69" t="str" cm="1">
        <f t="array" aca="1" ref="AW170" ca="1">IFERROR(IF(AND(INDIRECT("Mérföldkövek[@Kezdés]")&lt;=AW$3,AW$3&lt;=INDIRECT("Mérföldkövek[@Befejezés]"),NETWORKDAYS(AW$3,AW$3,0)), INDIRECT("Mérföldkövek[@[Humánerő]]"),0),"")</f>
        <v/>
      </c>
      <c r="AX170" s="69" t="str" cm="1">
        <f t="array" aca="1" ref="AX170" ca="1">IFERROR(IF(AND(INDIRECT("Mérföldkövek[@Kezdés]")&lt;=AX$3,AX$3&lt;=INDIRECT("Mérföldkövek[@Befejezés]"),NETWORKDAYS(AX$3,AX$3,0)), INDIRECT("Mérföldkövek[@[Humánerő]]"),0),"")</f>
        <v/>
      </c>
      <c r="AY170" s="69" t="str" cm="1">
        <f t="array" aca="1" ref="AY170" ca="1">IFERROR(IF(AND(INDIRECT("Mérföldkövek[@Kezdés]")&lt;=AY$3,AY$3&lt;=INDIRECT("Mérföldkövek[@Befejezés]"),NETWORKDAYS(AY$3,AY$3,0)), INDIRECT("Mérföldkövek[@[Humánerő]]"),0),"")</f>
        <v/>
      </c>
      <c r="AZ170" s="69" t="str" cm="1">
        <f t="array" aca="1" ref="AZ170" ca="1">IFERROR(IF(AND(INDIRECT("Mérföldkövek[@Kezdés]")&lt;=AZ$3,AZ$3&lt;=INDIRECT("Mérföldkövek[@Befejezés]"),NETWORKDAYS(AZ$3,AZ$3,0)), INDIRECT("Mérföldkövek[@[Humánerő]]"),0),"")</f>
        <v/>
      </c>
      <c r="BA170" s="69" t="str" cm="1">
        <f t="array" aca="1" ref="BA170" ca="1">IFERROR(IF(AND(INDIRECT("Mérföldkövek[@Kezdés]")&lt;=BA$3,BA$3&lt;=INDIRECT("Mérföldkövek[@Befejezés]"),NETWORKDAYS(BA$3,BA$3,0)), INDIRECT("Mérföldkövek[@[Humánerő]]"),0),"")</f>
        <v/>
      </c>
    </row>
    <row r="171" spans="12:53" x14ac:dyDescent="0.3">
      <c r="L171" s="69" t="str" cm="1">
        <f t="array" aca="1" ref="L171" ca="1">IFERROR(IF(AND(INDIRECT("Mérföldkövek[@Kezdés]")&lt;=L$3,L$3&lt;=INDIRECT("Mérföldkövek[@Befejezés]"),NETWORKDAYS(L$3,L$3,0)), INDIRECT("Mérföldkövek[@[Humánerő]]"),0),"")</f>
        <v/>
      </c>
      <c r="M171" s="69" t="str" cm="1">
        <f t="array" aca="1" ref="M171" ca="1">IFERROR(IF(AND(INDIRECT("Mérföldkövek[@Kezdés]")&lt;=M$3,M$3&lt;=INDIRECT("Mérföldkövek[@Befejezés]"),NETWORKDAYS(M$3,M$3,0)), INDIRECT("Mérföldkövek[@[Humánerő]]"),0),"")</f>
        <v/>
      </c>
      <c r="N171" s="69" t="str" cm="1">
        <f t="array" aca="1" ref="N171" ca="1">IFERROR(IF(AND(INDIRECT("Mérföldkövek[@Kezdés]")&lt;=N$3,N$3&lt;=INDIRECT("Mérföldkövek[@Befejezés]"),NETWORKDAYS(N$3,N$3,0)), INDIRECT("Mérföldkövek[@[Humánerő]]"),0),"")</f>
        <v/>
      </c>
      <c r="O171" s="69" t="str" cm="1">
        <f t="array" aca="1" ref="O171" ca="1">IFERROR(IF(AND(INDIRECT("Mérföldkövek[@Kezdés]")&lt;=O$3,O$3&lt;=INDIRECT("Mérföldkövek[@Befejezés]"),NETWORKDAYS(O$3,O$3,0)), INDIRECT("Mérföldkövek[@[Humánerő]]"),0),"")</f>
        <v/>
      </c>
      <c r="P171" s="69" t="str" cm="1">
        <f t="array" aca="1" ref="P171" ca="1">IFERROR(IF(AND(INDIRECT("Mérföldkövek[@Kezdés]")&lt;=P$3,P$3&lt;=INDIRECT("Mérföldkövek[@Befejezés]"),NETWORKDAYS(P$3,P$3,0)), INDIRECT("Mérföldkövek[@[Humánerő]]"),0),"")</f>
        <v/>
      </c>
      <c r="Q171" s="69" t="str" cm="1">
        <f t="array" aca="1" ref="Q171" ca="1">IFERROR(IF(AND(INDIRECT("Mérföldkövek[@Kezdés]")&lt;=Q$3,Q$3&lt;=INDIRECT("Mérföldkövek[@Befejezés]"),NETWORKDAYS(Q$3,Q$3,0)), INDIRECT("Mérföldkövek[@[Humánerő]]"),0),"")</f>
        <v/>
      </c>
      <c r="R171" s="69" t="str" cm="1">
        <f t="array" aca="1" ref="R171" ca="1">IFERROR(IF(AND(INDIRECT("Mérföldkövek[@Kezdés]")&lt;=R$3,R$3&lt;=INDIRECT("Mérföldkövek[@Befejezés]"),NETWORKDAYS(R$3,R$3,0)), INDIRECT("Mérföldkövek[@[Humánerő]]"),0),"")</f>
        <v/>
      </c>
      <c r="S171" s="69" t="str" cm="1">
        <f t="array" aca="1" ref="S171" ca="1">IFERROR(IF(AND(INDIRECT("Mérföldkövek[@Kezdés]")&lt;=S$3,S$3&lt;=INDIRECT("Mérföldkövek[@Befejezés]"),NETWORKDAYS(S$3,S$3,0)), INDIRECT("Mérföldkövek[@[Humánerő]]"),0),"")</f>
        <v/>
      </c>
      <c r="T171" s="69" t="str" cm="1">
        <f t="array" aca="1" ref="T171" ca="1">IFERROR(IF(AND(INDIRECT("Mérföldkövek[@Kezdés]")&lt;=T$3,T$3&lt;=INDIRECT("Mérföldkövek[@Befejezés]"),NETWORKDAYS(T$3,T$3,0)), INDIRECT("Mérföldkövek[@[Humánerő]]"),0),"")</f>
        <v/>
      </c>
      <c r="U171" s="69" t="str" cm="1">
        <f t="array" aca="1" ref="U171" ca="1">IFERROR(IF(AND(INDIRECT("Mérföldkövek[@Kezdés]")&lt;=U$3,U$3&lt;=INDIRECT("Mérföldkövek[@Befejezés]"),NETWORKDAYS(U$3,U$3,0)), INDIRECT("Mérföldkövek[@[Humánerő]]"),0),"")</f>
        <v/>
      </c>
      <c r="V171" s="69" t="str" cm="1">
        <f t="array" aca="1" ref="V171" ca="1">IFERROR(IF(AND(INDIRECT("Mérföldkövek[@Kezdés]")&lt;=V$3,V$3&lt;=INDIRECT("Mérföldkövek[@Befejezés]"),NETWORKDAYS(V$3,V$3,0)), INDIRECT("Mérföldkövek[@[Humánerő]]"),0),"")</f>
        <v/>
      </c>
      <c r="W171" s="69" t="str" cm="1">
        <f t="array" aca="1" ref="W171" ca="1">IFERROR(IF(AND(INDIRECT("Mérföldkövek[@Kezdés]")&lt;=W$3,W$3&lt;=INDIRECT("Mérföldkövek[@Befejezés]"),NETWORKDAYS(W$3,W$3,0)), INDIRECT("Mérföldkövek[@[Humánerő]]"),0),"")</f>
        <v/>
      </c>
      <c r="X171" s="69" t="str" cm="1">
        <f t="array" aca="1" ref="X171" ca="1">IFERROR(IF(AND(INDIRECT("Mérföldkövek[@Kezdés]")&lt;=X$3,X$3&lt;=INDIRECT("Mérföldkövek[@Befejezés]"),NETWORKDAYS(X$3,X$3,0)), INDIRECT("Mérföldkövek[@[Humánerő]]"),0),"")</f>
        <v/>
      </c>
      <c r="Y171" s="69" t="str" cm="1">
        <f t="array" aca="1" ref="Y171" ca="1">IFERROR(IF(AND(INDIRECT("Mérföldkövek[@Kezdés]")&lt;=Y$3,Y$3&lt;=INDIRECT("Mérföldkövek[@Befejezés]"),NETWORKDAYS(Y$3,Y$3,0)), INDIRECT("Mérföldkövek[@[Humánerő]]"),0),"")</f>
        <v/>
      </c>
      <c r="Z171" s="69" t="str" cm="1">
        <f t="array" aca="1" ref="Z171" ca="1">IFERROR(IF(AND(INDIRECT("Mérföldkövek[@Kezdés]")&lt;=Z$3,Z$3&lt;=INDIRECT("Mérföldkövek[@Befejezés]"),NETWORKDAYS(Z$3,Z$3,0)), INDIRECT("Mérföldkövek[@[Humánerő]]"),0),"")</f>
        <v/>
      </c>
      <c r="AA171" s="69" t="str" cm="1">
        <f t="array" aca="1" ref="AA171" ca="1">IFERROR(IF(AND(INDIRECT("Mérföldkövek[@Kezdés]")&lt;=AA$3,AA$3&lt;=INDIRECT("Mérföldkövek[@Befejezés]"),NETWORKDAYS(AA$3,AA$3,0)), INDIRECT("Mérföldkövek[@[Humánerő]]"),0),"")</f>
        <v/>
      </c>
      <c r="AB171" s="69" t="str" cm="1">
        <f t="array" aca="1" ref="AB171" ca="1">IFERROR(IF(AND(INDIRECT("Mérföldkövek[@Kezdés]")&lt;=AB$3,AB$3&lt;=INDIRECT("Mérföldkövek[@Befejezés]"),NETWORKDAYS(AB$3,AB$3,0)), INDIRECT("Mérföldkövek[@[Humánerő]]"),0),"")</f>
        <v/>
      </c>
      <c r="AC171" s="69" t="str" cm="1">
        <f t="array" aca="1" ref="AC171" ca="1">IFERROR(IF(AND(INDIRECT("Mérföldkövek[@Kezdés]")&lt;=AC$3,AC$3&lt;=INDIRECT("Mérföldkövek[@Befejezés]"),NETWORKDAYS(AC$3,AC$3,0)), INDIRECT("Mérföldkövek[@[Humánerő]]"),0),"")</f>
        <v/>
      </c>
      <c r="AD171" s="69" t="str" cm="1">
        <f t="array" aca="1" ref="AD171" ca="1">IFERROR(IF(AND(INDIRECT("Mérföldkövek[@Kezdés]")&lt;=AD$3,AD$3&lt;=INDIRECT("Mérföldkövek[@Befejezés]"),NETWORKDAYS(AD$3,AD$3,0)), INDIRECT("Mérföldkövek[@[Humánerő]]"),0),"")</f>
        <v/>
      </c>
      <c r="AE171" s="69" t="str" cm="1">
        <f t="array" aca="1" ref="AE171" ca="1">IFERROR(IF(AND(INDIRECT("Mérföldkövek[@Kezdés]")&lt;=AE$3,AE$3&lt;=INDIRECT("Mérföldkövek[@Befejezés]"),NETWORKDAYS(AE$3,AE$3,0)), INDIRECT("Mérföldkövek[@[Humánerő]]"),0),"")</f>
        <v/>
      </c>
      <c r="AF171" s="69" t="str" cm="1">
        <f t="array" aca="1" ref="AF171" ca="1">IFERROR(IF(AND(INDIRECT("Mérföldkövek[@Kezdés]")&lt;=AF$3,AF$3&lt;=INDIRECT("Mérföldkövek[@Befejezés]"),NETWORKDAYS(AF$3,AF$3,0)), INDIRECT("Mérföldkövek[@[Humánerő]]"),0),"")</f>
        <v/>
      </c>
      <c r="AG171" s="69" t="str" cm="1">
        <f t="array" aca="1" ref="AG171" ca="1">IFERROR(IF(AND(INDIRECT("Mérföldkövek[@Kezdés]")&lt;=AG$3,AG$3&lt;=INDIRECT("Mérföldkövek[@Befejezés]"),NETWORKDAYS(AG$3,AG$3,0)), INDIRECT("Mérföldkövek[@[Humánerő]]"),0),"")</f>
        <v/>
      </c>
      <c r="AH171" s="69" t="str" cm="1">
        <f t="array" aca="1" ref="AH171" ca="1">IFERROR(IF(AND(INDIRECT("Mérföldkövek[@Kezdés]")&lt;=AH$3,AH$3&lt;=INDIRECT("Mérföldkövek[@Befejezés]"),NETWORKDAYS(AH$3,AH$3,0)), INDIRECT("Mérföldkövek[@[Humánerő]]"),0),"")</f>
        <v/>
      </c>
      <c r="AI171" s="69" t="str" cm="1">
        <f t="array" aca="1" ref="AI171" ca="1">IFERROR(IF(AND(INDIRECT("Mérföldkövek[@Kezdés]")&lt;=AI$3,AI$3&lt;=INDIRECT("Mérföldkövek[@Befejezés]"),NETWORKDAYS(AI$3,AI$3,0)), INDIRECT("Mérföldkövek[@[Humánerő]]"),0),"")</f>
        <v/>
      </c>
      <c r="AJ171" s="69" t="str" cm="1">
        <f t="array" aca="1" ref="AJ171" ca="1">IFERROR(IF(AND(INDIRECT("Mérföldkövek[@Kezdés]")&lt;=AJ$3,AJ$3&lt;=INDIRECT("Mérföldkövek[@Befejezés]"),NETWORKDAYS(AJ$3,AJ$3,0)), INDIRECT("Mérföldkövek[@[Humánerő]]"),0),"")</f>
        <v/>
      </c>
      <c r="AK171" s="69" t="str" cm="1">
        <f t="array" aca="1" ref="AK171" ca="1">IFERROR(IF(AND(INDIRECT("Mérföldkövek[@Kezdés]")&lt;=AK$3,AK$3&lt;=INDIRECT("Mérföldkövek[@Befejezés]"),NETWORKDAYS(AK$3,AK$3,0)), INDIRECT("Mérföldkövek[@[Humánerő]]"),0),"")</f>
        <v/>
      </c>
      <c r="AL171" s="69" t="str" cm="1">
        <f t="array" aca="1" ref="AL171" ca="1">IFERROR(IF(AND(INDIRECT("Mérföldkövek[@Kezdés]")&lt;=AL$3,AL$3&lt;=INDIRECT("Mérföldkövek[@Befejezés]"),NETWORKDAYS(AL$3,AL$3,0)), INDIRECT("Mérföldkövek[@[Humánerő]]"),0),"")</f>
        <v/>
      </c>
      <c r="AM171" s="69" t="str" cm="1">
        <f t="array" aca="1" ref="AM171" ca="1">IFERROR(IF(AND(INDIRECT("Mérföldkövek[@Kezdés]")&lt;=AM$3,AM$3&lt;=INDIRECT("Mérföldkövek[@Befejezés]"),NETWORKDAYS(AM$3,AM$3,0)), INDIRECT("Mérföldkövek[@[Humánerő]]"),0),"")</f>
        <v/>
      </c>
      <c r="AN171" s="69" t="str" cm="1">
        <f t="array" aca="1" ref="AN171" ca="1">IFERROR(IF(AND(INDIRECT("Mérföldkövek[@Kezdés]")&lt;=AN$3,AN$3&lt;=INDIRECT("Mérföldkövek[@Befejezés]"),NETWORKDAYS(AN$3,AN$3,0)), INDIRECT("Mérföldkövek[@[Humánerő]]"),0),"")</f>
        <v/>
      </c>
      <c r="AO171" s="69" t="str" cm="1">
        <f t="array" aca="1" ref="AO171" ca="1">IFERROR(IF(AND(INDIRECT("Mérföldkövek[@Kezdés]")&lt;=AO$3,AO$3&lt;=INDIRECT("Mérföldkövek[@Befejezés]"),NETWORKDAYS(AO$3,AO$3,0)), INDIRECT("Mérföldkövek[@[Humánerő]]"),0),"")</f>
        <v/>
      </c>
      <c r="AP171" s="69" t="str" cm="1">
        <f t="array" aca="1" ref="AP171" ca="1">IFERROR(IF(AND(INDIRECT("Mérföldkövek[@Kezdés]")&lt;=AP$3,AP$3&lt;=INDIRECT("Mérföldkövek[@Befejezés]"),NETWORKDAYS(AP$3,AP$3,0)), INDIRECT("Mérföldkövek[@[Humánerő]]"),0),"")</f>
        <v/>
      </c>
      <c r="AQ171" s="69" t="str" cm="1">
        <f t="array" aca="1" ref="AQ171" ca="1">IFERROR(IF(AND(INDIRECT("Mérföldkövek[@Kezdés]")&lt;=AQ$3,AQ$3&lt;=INDIRECT("Mérföldkövek[@Befejezés]"),NETWORKDAYS(AQ$3,AQ$3,0)), INDIRECT("Mérföldkövek[@[Humánerő]]"),0),"")</f>
        <v/>
      </c>
      <c r="AR171" s="69" t="str" cm="1">
        <f t="array" aca="1" ref="AR171" ca="1">IFERROR(IF(AND(INDIRECT("Mérföldkövek[@Kezdés]")&lt;=AR$3,AR$3&lt;=INDIRECT("Mérföldkövek[@Befejezés]"),NETWORKDAYS(AR$3,AR$3,0)), INDIRECT("Mérföldkövek[@[Humánerő]]"),0),"")</f>
        <v/>
      </c>
      <c r="AS171" s="69" t="str" cm="1">
        <f t="array" aca="1" ref="AS171" ca="1">IFERROR(IF(AND(INDIRECT("Mérföldkövek[@Kezdés]")&lt;=AS$3,AS$3&lt;=INDIRECT("Mérföldkövek[@Befejezés]"),NETWORKDAYS(AS$3,AS$3,0)), INDIRECT("Mérföldkövek[@[Humánerő]]"),0),"")</f>
        <v/>
      </c>
      <c r="AT171" s="69" t="str" cm="1">
        <f t="array" aca="1" ref="AT171" ca="1">IFERROR(IF(AND(INDIRECT("Mérföldkövek[@Kezdés]")&lt;=AT$3,AT$3&lt;=INDIRECT("Mérföldkövek[@Befejezés]"),NETWORKDAYS(AT$3,AT$3,0)), INDIRECT("Mérföldkövek[@[Humánerő]]"),0),"")</f>
        <v/>
      </c>
      <c r="AU171" s="69" t="str" cm="1">
        <f t="array" aca="1" ref="AU171" ca="1">IFERROR(IF(AND(INDIRECT("Mérföldkövek[@Kezdés]")&lt;=AU$3,AU$3&lt;=INDIRECT("Mérföldkövek[@Befejezés]"),NETWORKDAYS(AU$3,AU$3,0)), INDIRECT("Mérföldkövek[@[Humánerő]]"),0),"")</f>
        <v/>
      </c>
      <c r="AV171" s="69" t="str" cm="1">
        <f t="array" aca="1" ref="AV171" ca="1">IFERROR(IF(AND(INDIRECT("Mérföldkövek[@Kezdés]")&lt;=AV$3,AV$3&lt;=INDIRECT("Mérföldkövek[@Befejezés]"),NETWORKDAYS(AV$3,AV$3,0)), INDIRECT("Mérföldkövek[@[Humánerő]]"),0),"")</f>
        <v/>
      </c>
      <c r="AW171" s="69" t="str" cm="1">
        <f t="array" aca="1" ref="AW171" ca="1">IFERROR(IF(AND(INDIRECT("Mérföldkövek[@Kezdés]")&lt;=AW$3,AW$3&lt;=INDIRECT("Mérföldkövek[@Befejezés]"),NETWORKDAYS(AW$3,AW$3,0)), INDIRECT("Mérföldkövek[@[Humánerő]]"),0),"")</f>
        <v/>
      </c>
      <c r="AX171" s="69" t="str" cm="1">
        <f t="array" aca="1" ref="AX171" ca="1">IFERROR(IF(AND(INDIRECT("Mérföldkövek[@Kezdés]")&lt;=AX$3,AX$3&lt;=INDIRECT("Mérföldkövek[@Befejezés]"),NETWORKDAYS(AX$3,AX$3,0)), INDIRECT("Mérföldkövek[@[Humánerő]]"),0),"")</f>
        <v/>
      </c>
      <c r="AY171" s="69" t="str" cm="1">
        <f t="array" aca="1" ref="AY171" ca="1">IFERROR(IF(AND(INDIRECT("Mérföldkövek[@Kezdés]")&lt;=AY$3,AY$3&lt;=INDIRECT("Mérföldkövek[@Befejezés]"),NETWORKDAYS(AY$3,AY$3,0)), INDIRECT("Mérföldkövek[@[Humánerő]]"),0),"")</f>
        <v/>
      </c>
      <c r="AZ171" s="69" t="str" cm="1">
        <f t="array" aca="1" ref="AZ171" ca="1">IFERROR(IF(AND(INDIRECT("Mérföldkövek[@Kezdés]")&lt;=AZ$3,AZ$3&lt;=INDIRECT("Mérföldkövek[@Befejezés]"),NETWORKDAYS(AZ$3,AZ$3,0)), INDIRECT("Mérföldkövek[@[Humánerő]]"),0),"")</f>
        <v/>
      </c>
      <c r="BA171" s="69" t="str" cm="1">
        <f t="array" aca="1" ref="BA171" ca="1">IFERROR(IF(AND(INDIRECT("Mérföldkövek[@Kezdés]")&lt;=BA$3,BA$3&lt;=INDIRECT("Mérföldkövek[@Befejezés]"),NETWORKDAYS(BA$3,BA$3,0)), INDIRECT("Mérföldkövek[@[Humánerő]]"),0),"")</f>
        <v/>
      </c>
    </row>
    <row r="172" spans="12:53" x14ac:dyDescent="0.3">
      <c r="L172" s="69" t="str" cm="1">
        <f t="array" aca="1" ref="L172" ca="1">IFERROR(IF(AND(INDIRECT("Mérföldkövek[@Kezdés]")&lt;=L$3,L$3&lt;=INDIRECT("Mérföldkövek[@Befejezés]"),NETWORKDAYS(L$3,L$3,0)), INDIRECT("Mérföldkövek[@[Humánerő]]"),0),"")</f>
        <v/>
      </c>
      <c r="M172" s="69" t="str" cm="1">
        <f t="array" aca="1" ref="M172" ca="1">IFERROR(IF(AND(INDIRECT("Mérföldkövek[@Kezdés]")&lt;=M$3,M$3&lt;=INDIRECT("Mérföldkövek[@Befejezés]"),NETWORKDAYS(M$3,M$3,0)), INDIRECT("Mérföldkövek[@[Humánerő]]"),0),"")</f>
        <v/>
      </c>
      <c r="N172" s="69" t="str" cm="1">
        <f t="array" aca="1" ref="N172" ca="1">IFERROR(IF(AND(INDIRECT("Mérföldkövek[@Kezdés]")&lt;=N$3,N$3&lt;=INDIRECT("Mérföldkövek[@Befejezés]"),NETWORKDAYS(N$3,N$3,0)), INDIRECT("Mérföldkövek[@[Humánerő]]"),0),"")</f>
        <v/>
      </c>
      <c r="O172" s="69" t="str" cm="1">
        <f t="array" aca="1" ref="O172" ca="1">IFERROR(IF(AND(INDIRECT("Mérföldkövek[@Kezdés]")&lt;=O$3,O$3&lt;=INDIRECT("Mérföldkövek[@Befejezés]"),NETWORKDAYS(O$3,O$3,0)), INDIRECT("Mérföldkövek[@[Humánerő]]"),0),"")</f>
        <v/>
      </c>
      <c r="P172" s="69" t="str" cm="1">
        <f t="array" aca="1" ref="P172" ca="1">IFERROR(IF(AND(INDIRECT("Mérföldkövek[@Kezdés]")&lt;=P$3,P$3&lt;=INDIRECT("Mérföldkövek[@Befejezés]"),NETWORKDAYS(P$3,P$3,0)), INDIRECT("Mérföldkövek[@[Humánerő]]"),0),"")</f>
        <v/>
      </c>
      <c r="Q172" s="69" t="str" cm="1">
        <f t="array" aca="1" ref="Q172" ca="1">IFERROR(IF(AND(INDIRECT("Mérföldkövek[@Kezdés]")&lt;=Q$3,Q$3&lt;=INDIRECT("Mérföldkövek[@Befejezés]"),NETWORKDAYS(Q$3,Q$3,0)), INDIRECT("Mérföldkövek[@[Humánerő]]"),0),"")</f>
        <v/>
      </c>
      <c r="R172" s="69" t="str" cm="1">
        <f t="array" aca="1" ref="R172" ca="1">IFERROR(IF(AND(INDIRECT("Mérföldkövek[@Kezdés]")&lt;=R$3,R$3&lt;=INDIRECT("Mérföldkövek[@Befejezés]"),NETWORKDAYS(R$3,R$3,0)), INDIRECT("Mérföldkövek[@[Humánerő]]"),0),"")</f>
        <v/>
      </c>
      <c r="S172" s="69" t="str" cm="1">
        <f t="array" aca="1" ref="S172" ca="1">IFERROR(IF(AND(INDIRECT("Mérföldkövek[@Kezdés]")&lt;=S$3,S$3&lt;=INDIRECT("Mérföldkövek[@Befejezés]"),NETWORKDAYS(S$3,S$3,0)), INDIRECT("Mérföldkövek[@[Humánerő]]"),0),"")</f>
        <v/>
      </c>
      <c r="T172" s="69" t="str" cm="1">
        <f t="array" aca="1" ref="T172" ca="1">IFERROR(IF(AND(INDIRECT("Mérföldkövek[@Kezdés]")&lt;=T$3,T$3&lt;=INDIRECT("Mérföldkövek[@Befejezés]"),NETWORKDAYS(T$3,T$3,0)), INDIRECT("Mérföldkövek[@[Humánerő]]"),0),"")</f>
        <v/>
      </c>
      <c r="U172" s="69" t="str" cm="1">
        <f t="array" aca="1" ref="U172" ca="1">IFERROR(IF(AND(INDIRECT("Mérföldkövek[@Kezdés]")&lt;=U$3,U$3&lt;=INDIRECT("Mérföldkövek[@Befejezés]"),NETWORKDAYS(U$3,U$3,0)), INDIRECT("Mérföldkövek[@[Humánerő]]"),0),"")</f>
        <v/>
      </c>
      <c r="V172" s="69" t="str" cm="1">
        <f t="array" aca="1" ref="V172" ca="1">IFERROR(IF(AND(INDIRECT("Mérföldkövek[@Kezdés]")&lt;=V$3,V$3&lt;=INDIRECT("Mérföldkövek[@Befejezés]"),NETWORKDAYS(V$3,V$3,0)), INDIRECT("Mérföldkövek[@[Humánerő]]"),0),"")</f>
        <v/>
      </c>
      <c r="W172" s="69" t="str" cm="1">
        <f t="array" aca="1" ref="W172" ca="1">IFERROR(IF(AND(INDIRECT("Mérföldkövek[@Kezdés]")&lt;=W$3,W$3&lt;=INDIRECT("Mérföldkövek[@Befejezés]"),NETWORKDAYS(W$3,W$3,0)), INDIRECT("Mérföldkövek[@[Humánerő]]"),0),"")</f>
        <v/>
      </c>
      <c r="X172" s="69" t="str" cm="1">
        <f t="array" aca="1" ref="X172" ca="1">IFERROR(IF(AND(INDIRECT("Mérföldkövek[@Kezdés]")&lt;=X$3,X$3&lt;=INDIRECT("Mérföldkövek[@Befejezés]"),NETWORKDAYS(X$3,X$3,0)), INDIRECT("Mérföldkövek[@[Humánerő]]"),0),"")</f>
        <v/>
      </c>
      <c r="Y172" s="69" t="str" cm="1">
        <f t="array" aca="1" ref="Y172" ca="1">IFERROR(IF(AND(INDIRECT("Mérföldkövek[@Kezdés]")&lt;=Y$3,Y$3&lt;=INDIRECT("Mérföldkövek[@Befejezés]"),NETWORKDAYS(Y$3,Y$3,0)), INDIRECT("Mérföldkövek[@[Humánerő]]"),0),"")</f>
        <v/>
      </c>
      <c r="Z172" s="69" t="str" cm="1">
        <f t="array" aca="1" ref="Z172" ca="1">IFERROR(IF(AND(INDIRECT("Mérföldkövek[@Kezdés]")&lt;=Z$3,Z$3&lt;=INDIRECT("Mérföldkövek[@Befejezés]"),NETWORKDAYS(Z$3,Z$3,0)), INDIRECT("Mérföldkövek[@[Humánerő]]"),0),"")</f>
        <v/>
      </c>
      <c r="AA172" s="69" t="str" cm="1">
        <f t="array" aca="1" ref="AA172" ca="1">IFERROR(IF(AND(INDIRECT("Mérföldkövek[@Kezdés]")&lt;=AA$3,AA$3&lt;=INDIRECT("Mérföldkövek[@Befejezés]"),NETWORKDAYS(AA$3,AA$3,0)), INDIRECT("Mérföldkövek[@[Humánerő]]"),0),"")</f>
        <v/>
      </c>
      <c r="AB172" s="69" t="str" cm="1">
        <f t="array" aca="1" ref="AB172" ca="1">IFERROR(IF(AND(INDIRECT("Mérföldkövek[@Kezdés]")&lt;=AB$3,AB$3&lt;=INDIRECT("Mérföldkövek[@Befejezés]"),NETWORKDAYS(AB$3,AB$3,0)), INDIRECT("Mérföldkövek[@[Humánerő]]"),0),"")</f>
        <v/>
      </c>
      <c r="AC172" s="69" t="str" cm="1">
        <f t="array" aca="1" ref="AC172" ca="1">IFERROR(IF(AND(INDIRECT("Mérföldkövek[@Kezdés]")&lt;=AC$3,AC$3&lt;=INDIRECT("Mérföldkövek[@Befejezés]"),NETWORKDAYS(AC$3,AC$3,0)), INDIRECT("Mérföldkövek[@[Humánerő]]"),0),"")</f>
        <v/>
      </c>
      <c r="AD172" s="69" t="str" cm="1">
        <f t="array" aca="1" ref="AD172" ca="1">IFERROR(IF(AND(INDIRECT("Mérföldkövek[@Kezdés]")&lt;=AD$3,AD$3&lt;=INDIRECT("Mérföldkövek[@Befejezés]"),NETWORKDAYS(AD$3,AD$3,0)), INDIRECT("Mérföldkövek[@[Humánerő]]"),0),"")</f>
        <v/>
      </c>
      <c r="AE172" s="69" t="str" cm="1">
        <f t="array" aca="1" ref="AE172" ca="1">IFERROR(IF(AND(INDIRECT("Mérföldkövek[@Kezdés]")&lt;=AE$3,AE$3&lt;=INDIRECT("Mérföldkövek[@Befejezés]"),NETWORKDAYS(AE$3,AE$3,0)), INDIRECT("Mérföldkövek[@[Humánerő]]"),0),"")</f>
        <v/>
      </c>
      <c r="AF172" s="69" t="str" cm="1">
        <f t="array" aca="1" ref="AF172" ca="1">IFERROR(IF(AND(INDIRECT("Mérföldkövek[@Kezdés]")&lt;=AF$3,AF$3&lt;=INDIRECT("Mérföldkövek[@Befejezés]"),NETWORKDAYS(AF$3,AF$3,0)), INDIRECT("Mérföldkövek[@[Humánerő]]"),0),"")</f>
        <v/>
      </c>
      <c r="AG172" s="69" t="str" cm="1">
        <f t="array" aca="1" ref="AG172" ca="1">IFERROR(IF(AND(INDIRECT("Mérföldkövek[@Kezdés]")&lt;=AG$3,AG$3&lt;=INDIRECT("Mérföldkövek[@Befejezés]"),NETWORKDAYS(AG$3,AG$3,0)), INDIRECT("Mérföldkövek[@[Humánerő]]"),0),"")</f>
        <v/>
      </c>
      <c r="AH172" s="69" t="str" cm="1">
        <f t="array" aca="1" ref="AH172" ca="1">IFERROR(IF(AND(INDIRECT("Mérföldkövek[@Kezdés]")&lt;=AH$3,AH$3&lt;=INDIRECT("Mérföldkövek[@Befejezés]"),NETWORKDAYS(AH$3,AH$3,0)), INDIRECT("Mérföldkövek[@[Humánerő]]"),0),"")</f>
        <v/>
      </c>
      <c r="AI172" s="69" t="str" cm="1">
        <f t="array" aca="1" ref="AI172" ca="1">IFERROR(IF(AND(INDIRECT("Mérföldkövek[@Kezdés]")&lt;=AI$3,AI$3&lt;=INDIRECT("Mérföldkövek[@Befejezés]"),NETWORKDAYS(AI$3,AI$3,0)), INDIRECT("Mérföldkövek[@[Humánerő]]"),0),"")</f>
        <v/>
      </c>
      <c r="AJ172" s="69" t="str" cm="1">
        <f t="array" aca="1" ref="AJ172" ca="1">IFERROR(IF(AND(INDIRECT("Mérföldkövek[@Kezdés]")&lt;=AJ$3,AJ$3&lt;=INDIRECT("Mérföldkövek[@Befejezés]"),NETWORKDAYS(AJ$3,AJ$3,0)), INDIRECT("Mérföldkövek[@[Humánerő]]"),0),"")</f>
        <v/>
      </c>
      <c r="AK172" s="69" t="str" cm="1">
        <f t="array" aca="1" ref="AK172" ca="1">IFERROR(IF(AND(INDIRECT("Mérföldkövek[@Kezdés]")&lt;=AK$3,AK$3&lt;=INDIRECT("Mérföldkövek[@Befejezés]"),NETWORKDAYS(AK$3,AK$3,0)), INDIRECT("Mérföldkövek[@[Humánerő]]"),0),"")</f>
        <v/>
      </c>
      <c r="AL172" s="69" t="str" cm="1">
        <f t="array" aca="1" ref="AL172" ca="1">IFERROR(IF(AND(INDIRECT("Mérföldkövek[@Kezdés]")&lt;=AL$3,AL$3&lt;=INDIRECT("Mérföldkövek[@Befejezés]"),NETWORKDAYS(AL$3,AL$3,0)), INDIRECT("Mérföldkövek[@[Humánerő]]"),0),"")</f>
        <v/>
      </c>
      <c r="AM172" s="69" t="str" cm="1">
        <f t="array" aca="1" ref="AM172" ca="1">IFERROR(IF(AND(INDIRECT("Mérföldkövek[@Kezdés]")&lt;=AM$3,AM$3&lt;=INDIRECT("Mérföldkövek[@Befejezés]"),NETWORKDAYS(AM$3,AM$3,0)), INDIRECT("Mérföldkövek[@[Humánerő]]"),0),"")</f>
        <v/>
      </c>
      <c r="AN172" s="69" t="str" cm="1">
        <f t="array" aca="1" ref="AN172" ca="1">IFERROR(IF(AND(INDIRECT("Mérföldkövek[@Kezdés]")&lt;=AN$3,AN$3&lt;=INDIRECT("Mérföldkövek[@Befejezés]"),NETWORKDAYS(AN$3,AN$3,0)), INDIRECT("Mérföldkövek[@[Humánerő]]"),0),"")</f>
        <v/>
      </c>
      <c r="AO172" s="69" t="str" cm="1">
        <f t="array" aca="1" ref="AO172" ca="1">IFERROR(IF(AND(INDIRECT("Mérföldkövek[@Kezdés]")&lt;=AO$3,AO$3&lt;=INDIRECT("Mérföldkövek[@Befejezés]"),NETWORKDAYS(AO$3,AO$3,0)), INDIRECT("Mérföldkövek[@[Humánerő]]"),0),"")</f>
        <v/>
      </c>
      <c r="AP172" s="69" t="str" cm="1">
        <f t="array" aca="1" ref="AP172" ca="1">IFERROR(IF(AND(INDIRECT("Mérföldkövek[@Kezdés]")&lt;=AP$3,AP$3&lt;=INDIRECT("Mérföldkövek[@Befejezés]"),NETWORKDAYS(AP$3,AP$3,0)), INDIRECT("Mérföldkövek[@[Humánerő]]"),0),"")</f>
        <v/>
      </c>
      <c r="AQ172" s="69" t="str" cm="1">
        <f t="array" aca="1" ref="AQ172" ca="1">IFERROR(IF(AND(INDIRECT("Mérföldkövek[@Kezdés]")&lt;=AQ$3,AQ$3&lt;=INDIRECT("Mérföldkövek[@Befejezés]"),NETWORKDAYS(AQ$3,AQ$3,0)), INDIRECT("Mérföldkövek[@[Humánerő]]"),0),"")</f>
        <v/>
      </c>
      <c r="AR172" s="69" t="str" cm="1">
        <f t="array" aca="1" ref="AR172" ca="1">IFERROR(IF(AND(INDIRECT("Mérföldkövek[@Kezdés]")&lt;=AR$3,AR$3&lt;=INDIRECT("Mérföldkövek[@Befejezés]"),NETWORKDAYS(AR$3,AR$3,0)), INDIRECT("Mérföldkövek[@[Humánerő]]"),0),"")</f>
        <v/>
      </c>
      <c r="AS172" s="69" t="str" cm="1">
        <f t="array" aca="1" ref="AS172" ca="1">IFERROR(IF(AND(INDIRECT("Mérföldkövek[@Kezdés]")&lt;=AS$3,AS$3&lt;=INDIRECT("Mérföldkövek[@Befejezés]"),NETWORKDAYS(AS$3,AS$3,0)), INDIRECT("Mérföldkövek[@[Humánerő]]"),0),"")</f>
        <v/>
      </c>
      <c r="AT172" s="69" t="str" cm="1">
        <f t="array" aca="1" ref="AT172" ca="1">IFERROR(IF(AND(INDIRECT("Mérföldkövek[@Kezdés]")&lt;=AT$3,AT$3&lt;=INDIRECT("Mérföldkövek[@Befejezés]"),NETWORKDAYS(AT$3,AT$3,0)), INDIRECT("Mérföldkövek[@[Humánerő]]"),0),"")</f>
        <v/>
      </c>
      <c r="AU172" s="69" t="str" cm="1">
        <f t="array" aca="1" ref="AU172" ca="1">IFERROR(IF(AND(INDIRECT("Mérföldkövek[@Kezdés]")&lt;=AU$3,AU$3&lt;=INDIRECT("Mérföldkövek[@Befejezés]"),NETWORKDAYS(AU$3,AU$3,0)), INDIRECT("Mérföldkövek[@[Humánerő]]"),0),"")</f>
        <v/>
      </c>
      <c r="AV172" s="69" t="str" cm="1">
        <f t="array" aca="1" ref="AV172" ca="1">IFERROR(IF(AND(INDIRECT("Mérföldkövek[@Kezdés]")&lt;=AV$3,AV$3&lt;=INDIRECT("Mérföldkövek[@Befejezés]"),NETWORKDAYS(AV$3,AV$3,0)), INDIRECT("Mérföldkövek[@[Humánerő]]"),0),"")</f>
        <v/>
      </c>
      <c r="AW172" s="69" t="str" cm="1">
        <f t="array" aca="1" ref="AW172" ca="1">IFERROR(IF(AND(INDIRECT("Mérföldkövek[@Kezdés]")&lt;=AW$3,AW$3&lt;=INDIRECT("Mérföldkövek[@Befejezés]"),NETWORKDAYS(AW$3,AW$3,0)), INDIRECT("Mérföldkövek[@[Humánerő]]"),0),"")</f>
        <v/>
      </c>
      <c r="AX172" s="69" t="str" cm="1">
        <f t="array" aca="1" ref="AX172" ca="1">IFERROR(IF(AND(INDIRECT("Mérföldkövek[@Kezdés]")&lt;=AX$3,AX$3&lt;=INDIRECT("Mérföldkövek[@Befejezés]"),NETWORKDAYS(AX$3,AX$3,0)), INDIRECT("Mérföldkövek[@[Humánerő]]"),0),"")</f>
        <v/>
      </c>
      <c r="AY172" s="69" t="str" cm="1">
        <f t="array" aca="1" ref="AY172" ca="1">IFERROR(IF(AND(INDIRECT("Mérföldkövek[@Kezdés]")&lt;=AY$3,AY$3&lt;=INDIRECT("Mérföldkövek[@Befejezés]"),NETWORKDAYS(AY$3,AY$3,0)), INDIRECT("Mérföldkövek[@[Humánerő]]"),0),"")</f>
        <v/>
      </c>
      <c r="AZ172" s="69" t="str" cm="1">
        <f t="array" aca="1" ref="AZ172" ca="1">IFERROR(IF(AND(INDIRECT("Mérföldkövek[@Kezdés]")&lt;=AZ$3,AZ$3&lt;=INDIRECT("Mérföldkövek[@Befejezés]"),NETWORKDAYS(AZ$3,AZ$3,0)), INDIRECT("Mérföldkövek[@[Humánerő]]"),0),"")</f>
        <v/>
      </c>
      <c r="BA172" s="69" t="str" cm="1">
        <f t="array" aca="1" ref="BA172" ca="1">IFERROR(IF(AND(INDIRECT("Mérföldkövek[@Kezdés]")&lt;=BA$3,BA$3&lt;=INDIRECT("Mérföldkövek[@Befejezés]"),NETWORKDAYS(BA$3,BA$3,0)), INDIRECT("Mérföldkövek[@[Humánerő]]"),0),"")</f>
        <v/>
      </c>
    </row>
    <row r="173" spans="12:53" x14ac:dyDescent="0.3">
      <c r="L173" s="69" t="str" cm="1">
        <f t="array" aca="1" ref="L173" ca="1">IFERROR(IF(AND(INDIRECT("Mérföldkövek[@Kezdés]")&lt;=L$3,L$3&lt;=INDIRECT("Mérföldkövek[@Befejezés]"),NETWORKDAYS(L$3,L$3,0)), INDIRECT("Mérföldkövek[@[Humánerő]]"),0),"")</f>
        <v/>
      </c>
      <c r="M173" s="69" t="str" cm="1">
        <f t="array" aca="1" ref="M173" ca="1">IFERROR(IF(AND(INDIRECT("Mérföldkövek[@Kezdés]")&lt;=M$3,M$3&lt;=INDIRECT("Mérföldkövek[@Befejezés]"),NETWORKDAYS(M$3,M$3,0)), INDIRECT("Mérföldkövek[@[Humánerő]]"),0),"")</f>
        <v/>
      </c>
      <c r="N173" s="69" t="str" cm="1">
        <f t="array" aca="1" ref="N173" ca="1">IFERROR(IF(AND(INDIRECT("Mérföldkövek[@Kezdés]")&lt;=N$3,N$3&lt;=INDIRECT("Mérföldkövek[@Befejezés]"),NETWORKDAYS(N$3,N$3,0)), INDIRECT("Mérföldkövek[@[Humánerő]]"),0),"")</f>
        <v/>
      </c>
      <c r="O173" s="69" t="str" cm="1">
        <f t="array" aca="1" ref="O173" ca="1">IFERROR(IF(AND(INDIRECT("Mérföldkövek[@Kezdés]")&lt;=O$3,O$3&lt;=INDIRECT("Mérföldkövek[@Befejezés]"),NETWORKDAYS(O$3,O$3,0)), INDIRECT("Mérföldkövek[@[Humánerő]]"),0),"")</f>
        <v/>
      </c>
      <c r="P173" s="69" t="str" cm="1">
        <f t="array" aca="1" ref="P173" ca="1">IFERROR(IF(AND(INDIRECT("Mérföldkövek[@Kezdés]")&lt;=P$3,P$3&lt;=INDIRECT("Mérföldkövek[@Befejezés]"),NETWORKDAYS(P$3,P$3,0)), INDIRECT("Mérföldkövek[@[Humánerő]]"),0),"")</f>
        <v/>
      </c>
      <c r="Q173" s="69" t="str" cm="1">
        <f t="array" aca="1" ref="Q173" ca="1">IFERROR(IF(AND(INDIRECT("Mérföldkövek[@Kezdés]")&lt;=Q$3,Q$3&lt;=INDIRECT("Mérföldkövek[@Befejezés]"),NETWORKDAYS(Q$3,Q$3,0)), INDIRECT("Mérföldkövek[@[Humánerő]]"),0),"")</f>
        <v/>
      </c>
      <c r="R173" s="69" t="str" cm="1">
        <f t="array" aca="1" ref="R173" ca="1">IFERROR(IF(AND(INDIRECT("Mérföldkövek[@Kezdés]")&lt;=R$3,R$3&lt;=INDIRECT("Mérföldkövek[@Befejezés]"),NETWORKDAYS(R$3,R$3,0)), INDIRECT("Mérföldkövek[@[Humánerő]]"),0),"")</f>
        <v/>
      </c>
      <c r="S173" s="69" t="str" cm="1">
        <f t="array" aca="1" ref="S173" ca="1">IFERROR(IF(AND(INDIRECT("Mérföldkövek[@Kezdés]")&lt;=S$3,S$3&lt;=INDIRECT("Mérföldkövek[@Befejezés]"),NETWORKDAYS(S$3,S$3,0)), INDIRECT("Mérföldkövek[@[Humánerő]]"),0),"")</f>
        <v/>
      </c>
      <c r="T173" s="69" t="str" cm="1">
        <f t="array" aca="1" ref="T173" ca="1">IFERROR(IF(AND(INDIRECT("Mérföldkövek[@Kezdés]")&lt;=T$3,T$3&lt;=INDIRECT("Mérföldkövek[@Befejezés]"),NETWORKDAYS(T$3,T$3,0)), INDIRECT("Mérföldkövek[@[Humánerő]]"),0),"")</f>
        <v/>
      </c>
      <c r="U173" s="69" t="str" cm="1">
        <f t="array" aca="1" ref="U173" ca="1">IFERROR(IF(AND(INDIRECT("Mérföldkövek[@Kezdés]")&lt;=U$3,U$3&lt;=INDIRECT("Mérföldkövek[@Befejezés]"),NETWORKDAYS(U$3,U$3,0)), INDIRECT("Mérföldkövek[@[Humánerő]]"),0),"")</f>
        <v/>
      </c>
      <c r="V173" s="69" t="str" cm="1">
        <f t="array" aca="1" ref="V173" ca="1">IFERROR(IF(AND(INDIRECT("Mérföldkövek[@Kezdés]")&lt;=V$3,V$3&lt;=INDIRECT("Mérföldkövek[@Befejezés]"),NETWORKDAYS(V$3,V$3,0)), INDIRECT("Mérföldkövek[@[Humánerő]]"),0),"")</f>
        <v/>
      </c>
      <c r="W173" s="69" t="str" cm="1">
        <f t="array" aca="1" ref="W173" ca="1">IFERROR(IF(AND(INDIRECT("Mérföldkövek[@Kezdés]")&lt;=W$3,W$3&lt;=INDIRECT("Mérföldkövek[@Befejezés]"),NETWORKDAYS(W$3,W$3,0)), INDIRECT("Mérföldkövek[@[Humánerő]]"),0),"")</f>
        <v/>
      </c>
      <c r="X173" s="69" t="str" cm="1">
        <f t="array" aca="1" ref="X173" ca="1">IFERROR(IF(AND(INDIRECT("Mérföldkövek[@Kezdés]")&lt;=X$3,X$3&lt;=INDIRECT("Mérföldkövek[@Befejezés]"),NETWORKDAYS(X$3,X$3,0)), INDIRECT("Mérföldkövek[@[Humánerő]]"),0),"")</f>
        <v/>
      </c>
      <c r="Y173" s="69" t="str" cm="1">
        <f t="array" aca="1" ref="Y173" ca="1">IFERROR(IF(AND(INDIRECT("Mérföldkövek[@Kezdés]")&lt;=Y$3,Y$3&lt;=INDIRECT("Mérföldkövek[@Befejezés]"),NETWORKDAYS(Y$3,Y$3,0)), INDIRECT("Mérföldkövek[@[Humánerő]]"),0),"")</f>
        <v/>
      </c>
      <c r="Z173" s="69" t="str" cm="1">
        <f t="array" aca="1" ref="Z173" ca="1">IFERROR(IF(AND(INDIRECT("Mérföldkövek[@Kezdés]")&lt;=Z$3,Z$3&lt;=INDIRECT("Mérföldkövek[@Befejezés]"),NETWORKDAYS(Z$3,Z$3,0)), INDIRECT("Mérföldkövek[@[Humánerő]]"),0),"")</f>
        <v/>
      </c>
      <c r="AA173" s="69" t="str" cm="1">
        <f t="array" aca="1" ref="AA173" ca="1">IFERROR(IF(AND(INDIRECT("Mérföldkövek[@Kezdés]")&lt;=AA$3,AA$3&lt;=INDIRECT("Mérföldkövek[@Befejezés]"),NETWORKDAYS(AA$3,AA$3,0)), INDIRECT("Mérföldkövek[@[Humánerő]]"),0),"")</f>
        <v/>
      </c>
      <c r="AB173" s="69" t="str" cm="1">
        <f t="array" aca="1" ref="AB173" ca="1">IFERROR(IF(AND(INDIRECT("Mérföldkövek[@Kezdés]")&lt;=AB$3,AB$3&lt;=INDIRECT("Mérföldkövek[@Befejezés]"),NETWORKDAYS(AB$3,AB$3,0)), INDIRECT("Mérföldkövek[@[Humánerő]]"),0),"")</f>
        <v/>
      </c>
      <c r="AC173" s="69" t="str" cm="1">
        <f t="array" aca="1" ref="AC173" ca="1">IFERROR(IF(AND(INDIRECT("Mérföldkövek[@Kezdés]")&lt;=AC$3,AC$3&lt;=INDIRECT("Mérföldkövek[@Befejezés]"),NETWORKDAYS(AC$3,AC$3,0)), INDIRECT("Mérföldkövek[@[Humánerő]]"),0),"")</f>
        <v/>
      </c>
      <c r="AD173" s="69" t="str" cm="1">
        <f t="array" aca="1" ref="AD173" ca="1">IFERROR(IF(AND(INDIRECT("Mérföldkövek[@Kezdés]")&lt;=AD$3,AD$3&lt;=INDIRECT("Mérföldkövek[@Befejezés]"),NETWORKDAYS(AD$3,AD$3,0)), INDIRECT("Mérföldkövek[@[Humánerő]]"),0),"")</f>
        <v/>
      </c>
      <c r="AE173" s="69" t="str" cm="1">
        <f t="array" aca="1" ref="AE173" ca="1">IFERROR(IF(AND(INDIRECT("Mérföldkövek[@Kezdés]")&lt;=AE$3,AE$3&lt;=INDIRECT("Mérföldkövek[@Befejezés]"),NETWORKDAYS(AE$3,AE$3,0)), INDIRECT("Mérföldkövek[@[Humánerő]]"),0),"")</f>
        <v/>
      </c>
      <c r="AF173" s="69" t="str" cm="1">
        <f t="array" aca="1" ref="AF173" ca="1">IFERROR(IF(AND(INDIRECT("Mérföldkövek[@Kezdés]")&lt;=AF$3,AF$3&lt;=INDIRECT("Mérföldkövek[@Befejezés]"),NETWORKDAYS(AF$3,AF$3,0)), INDIRECT("Mérföldkövek[@[Humánerő]]"),0),"")</f>
        <v/>
      </c>
      <c r="AG173" s="69" t="str" cm="1">
        <f t="array" aca="1" ref="AG173" ca="1">IFERROR(IF(AND(INDIRECT("Mérföldkövek[@Kezdés]")&lt;=AG$3,AG$3&lt;=INDIRECT("Mérföldkövek[@Befejezés]"),NETWORKDAYS(AG$3,AG$3,0)), INDIRECT("Mérföldkövek[@[Humánerő]]"),0),"")</f>
        <v/>
      </c>
      <c r="AH173" s="69" t="str" cm="1">
        <f t="array" aca="1" ref="AH173" ca="1">IFERROR(IF(AND(INDIRECT("Mérföldkövek[@Kezdés]")&lt;=AH$3,AH$3&lt;=INDIRECT("Mérföldkövek[@Befejezés]"),NETWORKDAYS(AH$3,AH$3,0)), INDIRECT("Mérföldkövek[@[Humánerő]]"),0),"")</f>
        <v/>
      </c>
      <c r="AI173" s="69" t="str" cm="1">
        <f t="array" aca="1" ref="AI173" ca="1">IFERROR(IF(AND(INDIRECT("Mérföldkövek[@Kezdés]")&lt;=AI$3,AI$3&lt;=INDIRECT("Mérföldkövek[@Befejezés]"),NETWORKDAYS(AI$3,AI$3,0)), INDIRECT("Mérföldkövek[@[Humánerő]]"),0),"")</f>
        <v/>
      </c>
      <c r="AJ173" s="69" t="str" cm="1">
        <f t="array" aca="1" ref="AJ173" ca="1">IFERROR(IF(AND(INDIRECT("Mérföldkövek[@Kezdés]")&lt;=AJ$3,AJ$3&lt;=INDIRECT("Mérföldkövek[@Befejezés]"),NETWORKDAYS(AJ$3,AJ$3,0)), INDIRECT("Mérföldkövek[@[Humánerő]]"),0),"")</f>
        <v/>
      </c>
      <c r="AK173" s="69" t="str" cm="1">
        <f t="array" aca="1" ref="AK173" ca="1">IFERROR(IF(AND(INDIRECT("Mérföldkövek[@Kezdés]")&lt;=AK$3,AK$3&lt;=INDIRECT("Mérföldkövek[@Befejezés]"),NETWORKDAYS(AK$3,AK$3,0)), INDIRECT("Mérföldkövek[@[Humánerő]]"),0),"")</f>
        <v/>
      </c>
      <c r="AL173" s="69" t="str" cm="1">
        <f t="array" aca="1" ref="AL173" ca="1">IFERROR(IF(AND(INDIRECT("Mérföldkövek[@Kezdés]")&lt;=AL$3,AL$3&lt;=INDIRECT("Mérföldkövek[@Befejezés]"),NETWORKDAYS(AL$3,AL$3,0)), INDIRECT("Mérföldkövek[@[Humánerő]]"),0),"")</f>
        <v/>
      </c>
      <c r="AM173" s="69" t="str" cm="1">
        <f t="array" aca="1" ref="AM173" ca="1">IFERROR(IF(AND(INDIRECT("Mérföldkövek[@Kezdés]")&lt;=AM$3,AM$3&lt;=INDIRECT("Mérföldkövek[@Befejezés]"),NETWORKDAYS(AM$3,AM$3,0)), INDIRECT("Mérföldkövek[@[Humánerő]]"),0),"")</f>
        <v/>
      </c>
      <c r="AN173" s="69" t="str" cm="1">
        <f t="array" aca="1" ref="AN173" ca="1">IFERROR(IF(AND(INDIRECT("Mérföldkövek[@Kezdés]")&lt;=AN$3,AN$3&lt;=INDIRECT("Mérföldkövek[@Befejezés]"),NETWORKDAYS(AN$3,AN$3,0)), INDIRECT("Mérföldkövek[@[Humánerő]]"),0),"")</f>
        <v/>
      </c>
      <c r="AO173" s="69" t="str" cm="1">
        <f t="array" aca="1" ref="AO173" ca="1">IFERROR(IF(AND(INDIRECT("Mérföldkövek[@Kezdés]")&lt;=AO$3,AO$3&lt;=INDIRECT("Mérföldkövek[@Befejezés]"),NETWORKDAYS(AO$3,AO$3,0)), INDIRECT("Mérföldkövek[@[Humánerő]]"),0),"")</f>
        <v/>
      </c>
      <c r="AP173" s="69" t="str" cm="1">
        <f t="array" aca="1" ref="AP173" ca="1">IFERROR(IF(AND(INDIRECT("Mérföldkövek[@Kezdés]")&lt;=AP$3,AP$3&lt;=INDIRECT("Mérföldkövek[@Befejezés]"),NETWORKDAYS(AP$3,AP$3,0)), INDIRECT("Mérföldkövek[@[Humánerő]]"),0),"")</f>
        <v/>
      </c>
      <c r="AQ173" s="69" t="str" cm="1">
        <f t="array" aca="1" ref="AQ173" ca="1">IFERROR(IF(AND(INDIRECT("Mérföldkövek[@Kezdés]")&lt;=AQ$3,AQ$3&lt;=INDIRECT("Mérföldkövek[@Befejezés]"),NETWORKDAYS(AQ$3,AQ$3,0)), INDIRECT("Mérföldkövek[@[Humánerő]]"),0),"")</f>
        <v/>
      </c>
      <c r="AR173" s="69" t="str" cm="1">
        <f t="array" aca="1" ref="AR173" ca="1">IFERROR(IF(AND(INDIRECT("Mérföldkövek[@Kezdés]")&lt;=AR$3,AR$3&lt;=INDIRECT("Mérföldkövek[@Befejezés]"),NETWORKDAYS(AR$3,AR$3,0)), INDIRECT("Mérföldkövek[@[Humánerő]]"),0),"")</f>
        <v/>
      </c>
      <c r="AS173" s="69" t="str" cm="1">
        <f t="array" aca="1" ref="AS173" ca="1">IFERROR(IF(AND(INDIRECT("Mérföldkövek[@Kezdés]")&lt;=AS$3,AS$3&lt;=INDIRECT("Mérföldkövek[@Befejezés]"),NETWORKDAYS(AS$3,AS$3,0)), INDIRECT("Mérföldkövek[@[Humánerő]]"),0),"")</f>
        <v/>
      </c>
      <c r="AT173" s="69" t="str" cm="1">
        <f t="array" aca="1" ref="AT173" ca="1">IFERROR(IF(AND(INDIRECT("Mérföldkövek[@Kezdés]")&lt;=AT$3,AT$3&lt;=INDIRECT("Mérföldkövek[@Befejezés]"),NETWORKDAYS(AT$3,AT$3,0)), INDIRECT("Mérföldkövek[@[Humánerő]]"),0),"")</f>
        <v/>
      </c>
      <c r="AU173" s="69" t="str" cm="1">
        <f t="array" aca="1" ref="AU173" ca="1">IFERROR(IF(AND(INDIRECT("Mérföldkövek[@Kezdés]")&lt;=AU$3,AU$3&lt;=INDIRECT("Mérföldkövek[@Befejezés]"),NETWORKDAYS(AU$3,AU$3,0)), INDIRECT("Mérföldkövek[@[Humánerő]]"),0),"")</f>
        <v/>
      </c>
      <c r="AV173" s="69" t="str" cm="1">
        <f t="array" aca="1" ref="AV173" ca="1">IFERROR(IF(AND(INDIRECT("Mérföldkövek[@Kezdés]")&lt;=AV$3,AV$3&lt;=INDIRECT("Mérföldkövek[@Befejezés]"),NETWORKDAYS(AV$3,AV$3,0)), INDIRECT("Mérföldkövek[@[Humánerő]]"),0),"")</f>
        <v/>
      </c>
      <c r="AW173" s="69" t="str" cm="1">
        <f t="array" aca="1" ref="AW173" ca="1">IFERROR(IF(AND(INDIRECT("Mérföldkövek[@Kezdés]")&lt;=AW$3,AW$3&lt;=INDIRECT("Mérföldkövek[@Befejezés]"),NETWORKDAYS(AW$3,AW$3,0)), INDIRECT("Mérföldkövek[@[Humánerő]]"),0),"")</f>
        <v/>
      </c>
      <c r="AX173" s="69" t="str" cm="1">
        <f t="array" aca="1" ref="AX173" ca="1">IFERROR(IF(AND(INDIRECT("Mérföldkövek[@Kezdés]")&lt;=AX$3,AX$3&lt;=INDIRECT("Mérföldkövek[@Befejezés]"),NETWORKDAYS(AX$3,AX$3,0)), INDIRECT("Mérföldkövek[@[Humánerő]]"),0),"")</f>
        <v/>
      </c>
      <c r="AY173" s="69" t="str" cm="1">
        <f t="array" aca="1" ref="AY173" ca="1">IFERROR(IF(AND(INDIRECT("Mérföldkövek[@Kezdés]")&lt;=AY$3,AY$3&lt;=INDIRECT("Mérföldkövek[@Befejezés]"),NETWORKDAYS(AY$3,AY$3,0)), INDIRECT("Mérföldkövek[@[Humánerő]]"),0),"")</f>
        <v/>
      </c>
      <c r="AZ173" s="69" t="str" cm="1">
        <f t="array" aca="1" ref="AZ173" ca="1">IFERROR(IF(AND(INDIRECT("Mérföldkövek[@Kezdés]")&lt;=AZ$3,AZ$3&lt;=INDIRECT("Mérföldkövek[@Befejezés]"),NETWORKDAYS(AZ$3,AZ$3,0)), INDIRECT("Mérföldkövek[@[Humánerő]]"),0),"")</f>
        <v/>
      </c>
      <c r="BA173" s="69" t="str" cm="1">
        <f t="array" aca="1" ref="BA173" ca="1">IFERROR(IF(AND(INDIRECT("Mérföldkövek[@Kezdés]")&lt;=BA$3,BA$3&lt;=INDIRECT("Mérföldkövek[@Befejezés]"),NETWORKDAYS(BA$3,BA$3,0)), INDIRECT("Mérföldkövek[@[Humánerő]]"),0),"")</f>
        <v/>
      </c>
    </row>
    <row r="174" spans="12:53" x14ac:dyDescent="0.3">
      <c r="L174" s="69" t="str" cm="1">
        <f t="array" aca="1" ref="L174" ca="1">IFERROR(IF(AND(INDIRECT("Mérföldkövek[@Kezdés]")&lt;=L$3,L$3&lt;=INDIRECT("Mérföldkövek[@Befejezés]"),NETWORKDAYS(L$3,L$3,0)), INDIRECT("Mérföldkövek[@[Humánerő]]"),0),"")</f>
        <v/>
      </c>
      <c r="M174" s="69" t="str" cm="1">
        <f t="array" aca="1" ref="M174" ca="1">IFERROR(IF(AND(INDIRECT("Mérföldkövek[@Kezdés]")&lt;=M$3,M$3&lt;=INDIRECT("Mérföldkövek[@Befejezés]"),NETWORKDAYS(M$3,M$3,0)), INDIRECT("Mérföldkövek[@[Humánerő]]"),0),"")</f>
        <v/>
      </c>
      <c r="N174" s="69" t="str" cm="1">
        <f t="array" aca="1" ref="N174" ca="1">IFERROR(IF(AND(INDIRECT("Mérföldkövek[@Kezdés]")&lt;=N$3,N$3&lt;=INDIRECT("Mérföldkövek[@Befejezés]"),NETWORKDAYS(N$3,N$3,0)), INDIRECT("Mérföldkövek[@[Humánerő]]"),0),"")</f>
        <v/>
      </c>
      <c r="O174" s="69" t="str" cm="1">
        <f t="array" aca="1" ref="O174" ca="1">IFERROR(IF(AND(INDIRECT("Mérföldkövek[@Kezdés]")&lt;=O$3,O$3&lt;=INDIRECT("Mérföldkövek[@Befejezés]"),NETWORKDAYS(O$3,O$3,0)), INDIRECT("Mérföldkövek[@[Humánerő]]"),0),"")</f>
        <v/>
      </c>
      <c r="P174" s="69" t="str" cm="1">
        <f t="array" aca="1" ref="P174" ca="1">IFERROR(IF(AND(INDIRECT("Mérföldkövek[@Kezdés]")&lt;=P$3,P$3&lt;=INDIRECT("Mérföldkövek[@Befejezés]"),NETWORKDAYS(P$3,P$3,0)), INDIRECT("Mérföldkövek[@[Humánerő]]"),0),"")</f>
        <v/>
      </c>
      <c r="Q174" s="69" t="str" cm="1">
        <f t="array" aca="1" ref="Q174" ca="1">IFERROR(IF(AND(INDIRECT("Mérföldkövek[@Kezdés]")&lt;=Q$3,Q$3&lt;=INDIRECT("Mérföldkövek[@Befejezés]"),NETWORKDAYS(Q$3,Q$3,0)), INDIRECT("Mérföldkövek[@[Humánerő]]"),0),"")</f>
        <v/>
      </c>
      <c r="R174" s="69" t="str" cm="1">
        <f t="array" aca="1" ref="R174" ca="1">IFERROR(IF(AND(INDIRECT("Mérföldkövek[@Kezdés]")&lt;=R$3,R$3&lt;=INDIRECT("Mérföldkövek[@Befejezés]"),NETWORKDAYS(R$3,R$3,0)), INDIRECT("Mérföldkövek[@[Humánerő]]"),0),"")</f>
        <v/>
      </c>
      <c r="S174" s="69" t="str" cm="1">
        <f t="array" aca="1" ref="S174" ca="1">IFERROR(IF(AND(INDIRECT("Mérföldkövek[@Kezdés]")&lt;=S$3,S$3&lt;=INDIRECT("Mérföldkövek[@Befejezés]"),NETWORKDAYS(S$3,S$3,0)), INDIRECT("Mérföldkövek[@[Humánerő]]"),0),"")</f>
        <v/>
      </c>
      <c r="T174" s="69" t="str" cm="1">
        <f t="array" aca="1" ref="T174" ca="1">IFERROR(IF(AND(INDIRECT("Mérföldkövek[@Kezdés]")&lt;=T$3,T$3&lt;=INDIRECT("Mérföldkövek[@Befejezés]"),NETWORKDAYS(T$3,T$3,0)), INDIRECT("Mérföldkövek[@[Humánerő]]"),0),"")</f>
        <v/>
      </c>
      <c r="U174" s="69" t="str" cm="1">
        <f t="array" aca="1" ref="U174" ca="1">IFERROR(IF(AND(INDIRECT("Mérföldkövek[@Kezdés]")&lt;=U$3,U$3&lt;=INDIRECT("Mérföldkövek[@Befejezés]"),NETWORKDAYS(U$3,U$3,0)), INDIRECT("Mérföldkövek[@[Humánerő]]"),0),"")</f>
        <v/>
      </c>
      <c r="V174" s="69" t="str" cm="1">
        <f t="array" aca="1" ref="V174" ca="1">IFERROR(IF(AND(INDIRECT("Mérföldkövek[@Kezdés]")&lt;=V$3,V$3&lt;=INDIRECT("Mérföldkövek[@Befejezés]"),NETWORKDAYS(V$3,V$3,0)), INDIRECT("Mérföldkövek[@[Humánerő]]"),0),"")</f>
        <v/>
      </c>
      <c r="W174" s="69" t="str" cm="1">
        <f t="array" aca="1" ref="W174" ca="1">IFERROR(IF(AND(INDIRECT("Mérföldkövek[@Kezdés]")&lt;=W$3,W$3&lt;=INDIRECT("Mérföldkövek[@Befejezés]"),NETWORKDAYS(W$3,W$3,0)), INDIRECT("Mérföldkövek[@[Humánerő]]"),0),"")</f>
        <v/>
      </c>
      <c r="X174" s="69" t="str" cm="1">
        <f t="array" aca="1" ref="X174" ca="1">IFERROR(IF(AND(INDIRECT("Mérföldkövek[@Kezdés]")&lt;=X$3,X$3&lt;=INDIRECT("Mérföldkövek[@Befejezés]"),NETWORKDAYS(X$3,X$3,0)), INDIRECT("Mérföldkövek[@[Humánerő]]"),0),"")</f>
        <v/>
      </c>
      <c r="Y174" s="69" t="str" cm="1">
        <f t="array" aca="1" ref="Y174" ca="1">IFERROR(IF(AND(INDIRECT("Mérföldkövek[@Kezdés]")&lt;=Y$3,Y$3&lt;=INDIRECT("Mérföldkövek[@Befejezés]"),NETWORKDAYS(Y$3,Y$3,0)), INDIRECT("Mérföldkövek[@[Humánerő]]"),0),"")</f>
        <v/>
      </c>
      <c r="Z174" s="69" t="str" cm="1">
        <f t="array" aca="1" ref="Z174" ca="1">IFERROR(IF(AND(INDIRECT("Mérföldkövek[@Kezdés]")&lt;=Z$3,Z$3&lt;=INDIRECT("Mérföldkövek[@Befejezés]"),NETWORKDAYS(Z$3,Z$3,0)), INDIRECT("Mérföldkövek[@[Humánerő]]"),0),"")</f>
        <v/>
      </c>
      <c r="AA174" s="69" t="str" cm="1">
        <f t="array" aca="1" ref="AA174" ca="1">IFERROR(IF(AND(INDIRECT("Mérföldkövek[@Kezdés]")&lt;=AA$3,AA$3&lt;=INDIRECT("Mérföldkövek[@Befejezés]"),NETWORKDAYS(AA$3,AA$3,0)), INDIRECT("Mérföldkövek[@[Humánerő]]"),0),"")</f>
        <v/>
      </c>
      <c r="AB174" s="69" t="str" cm="1">
        <f t="array" aca="1" ref="AB174" ca="1">IFERROR(IF(AND(INDIRECT("Mérföldkövek[@Kezdés]")&lt;=AB$3,AB$3&lt;=INDIRECT("Mérföldkövek[@Befejezés]"),NETWORKDAYS(AB$3,AB$3,0)), INDIRECT("Mérföldkövek[@[Humánerő]]"),0),"")</f>
        <v/>
      </c>
      <c r="AC174" s="69" t="str" cm="1">
        <f t="array" aca="1" ref="AC174" ca="1">IFERROR(IF(AND(INDIRECT("Mérföldkövek[@Kezdés]")&lt;=AC$3,AC$3&lt;=INDIRECT("Mérföldkövek[@Befejezés]"),NETWORKDAYS(AC$3,AC$3,0)), INDIRECT("Mérföldkövek[@[Humánerő]]"),0),"")</f>
        <v/>
      </c>
      <c r="AD174" s="69" t="str" cm="1">
        <f t="array" aca="1" ref="AD174" ca="1">IFERROR(IF(AND(INDIRECT("Mérföldkövek[@Kezdés]")&lt;=AD$3,AD$3&lt;=INDIRECT("Mérföldkövek[@Befejezés]"),NETWORKDAYS(AD$3,AD$3,0)), INDIRECT("Mérföldkövek[@[Humánerő]]"),0),"")</f>
        <v/>
      </c>
      <c r="AE174" s="69" t="str" cm="1">
        <f t="array" aca="1" ref="AE174" ca="1">IFERROR(IF(AND(INDIRECT("Mérföldkövek[@Kezdés]")&lt;=AE$3,AE$3&lt;=INDIRECT("Mérföldkövek[@Befejezés]"),NETWORKDAYS(AE$3,AE$3,0)), INDIRECT("Mérföldkövek[@[Humánerő]]"),0),"")</f>
        <v/>
      </c>
      <c r="AF174" s="69" t="str" cm="1">
        <f t="array" aca="1" ref="AF174" ca="1">IFERROR(IF(AND(INDIRECT("Mérföldkövek[@Kezdés]")&lt;=AF$3,AF$3&lt;=INDIRECT("Mérföldkövek[@Befejezés]"),NETWORKDAYS(AF$3,AF$3,0)), INDIRECT("Mérföldkövek[@[Humánerő]]"),0),"")</f>
        <v/>
      </c>
      <c r="AG174" s="69" t="str" cm="1">
        <f t="array" aca="1" ref="AG174" ca="1">IFERROR(IF(AND(INDIRECT("Mérföldkövek[@Kezdés]")&lt;=AG$3,AG$3&lt;=INDIRECT("Mérföldkövek[@Befejezés]"),NETWORKDAYS(AG$3,AG$3,0)), INDIRECT("Mérföldkövek[@[Humánerő]]"),0),"")</f>
        <v/>
      </c>
      <c r="AH174" s="69" t="str" cm="1">
        <f t="array" aca="1" ref="AH174" ca="1">IFERROR(IF(AND(INDIRECT("Mérföldkövek[@Kezdés]")&lt;=AH$3,AH$3&lt;=INDIRECT("Mérföldkövek[@Befejezés]"),NETWORKDAYS(AH$3,AH$3,0)), INDIRECT("Mérföldkövek[@[Humánerő]]"),0),"")</f>
        <v/>
      </c>
      <c r="AI174" s="69" t="str" cm="1">
        <f t="array" aca="1" ref="AI174" ca="1">IFERROR(IF(AND(INDIRECT("Mérföldkövek[@Kezdés]")&lt;=AI$3,AI$3&lt;=INDIRECT("Mérföldkövek[@Befejezés]"),NETWORKDAYS(AI$3,AI$3,0)), INDIRECT("Mérföldkövek[@[Humánerő]]"),0),"")</f>
        <v/>
      </c>
      <c r="AJ174" s="69" t="str" cm="1">
        <f t="array" aca="1" ref="AJ174" ca="1">IFERROR(IF(AND(INDIRECT("Mérföldkövek[@Kezdés]")&lt;=AJ$3,AJ$3&lt;=INDIRECT("Mérföldkövek[@Befejezés]"),NETWORKDAYS(AJ$3,AJ$3,0)), INDIRECT("Mérföldkövek[@[Humánerő]]"),0),"")</f>
        <v/>
      </c>
      <c r="AK174" s="69" t="str" cm="1">
        <f t="array" aca="1" ref="AK174" ca="1">IFERROR(IF(AND(INDIRECT("Mérföldkövek[@Kezdés]")&lt;=AK$3,AK$3&lt;=INDIRECT("Mérföldkövek[@Befejezés]"),NETWORKDAYS(AK$3,AK$3,0)), INDIRECT("Mérföldkövek[@[Humánerő]]"),0),"")</f>
        <v/>
      </c>
      <c r="AL174" s="69" t="str" cm="1">
        <f t="array" aca="1" ref="AL174" ca="1">IFERROR(IF(AND(INDIRECT("Mérföldkövek[@Kezdés]")&lt;=AL$3,AL$3&lt;=INDIRECT("Mérföldkövek[@Befejezés]"),NETWORKDAYS(AL$3,AL$3,0)), INDIRECT("Mérföldkövek[@[Humánerő]]"),0),"")</f>
        <v/>
      </c>
      <c r="AM174" s="69" t="str" cm="1">
        <f t="array" aca="1" ref="AM174" ca="1">IFERROR(IF(AND(INDIRECT("Mérföldkövek[@Kezdés]")&lt;=AM$3,AM$3&lt;=INDIRECT("Mérföldkövek[@Befejezés]"),NETWORKDAYS(AM$3,AM$3,0)), INDIRECT("Mérföldkövek[@[Humánerő]]"),0),"")</f>
        <v/>
      </c>
      <c r="AN174" s="69" t="str" cm="1">
        <f t="array" aca="1" ref="AN174" ca="1">IFERROR(IF(AND(INDIRECT("Mérföldkövek[@Kezdés]")&lt;=AN$3,AN$3&lt;=INDIRECT("Mérföldkövek[@Befejezés]"),NETWORKDAYS(AN$3,AN$3,0)), INDIRECT("Mérföldkövek[@[Humánerő]]"),0),"")</f>
        <v/>
      </c>
      <c r="AO174" s="69" t="str" cm="1">
        <f t="array" aca="1" ref="AO174" ca="1">IFERROR(IF(AND(INDIRECT("Mérföldkövek[@Kezdés]")&lt;=AO$3,AO$3&lt;=INDIRECT("Mérföldkövek[@Befejezés]"),NETWORKDAYS(AO$3,AO$3,0)), INDIRECT("Mérföldkövek[@[Humánerő]]"),0),"")</f>
        <v/>
      </c>
      <c r="AP174" s="69" t="str" cm="1">
        <f t="array" aca="1" ref="AP174" ca="1">IFERROR(IF(AND(INDIRECT("Mérföldkövek[@Kezdés]")&lt;=AP$3,AP$3&lt;=INDIRECT("Mérföldkövek[@Befejezés]"),NETWORKDAYS(AP$3,AP$3,0)), INDIRECT("Mérföldkövek[@[Humánerő]]"),0),"")</f>
        <v/>
      </c>
      <c r="AQ174" s="69" t="str" cm="1">
        <f t="array" aca="1" ref="AQ174" ca="1">IFERROR(IF(AND(INDIRECT("Mérföldkövek[@Kezdés]")&lt;=AQ$3,AQ$3&lt;=INDIRECT("Mérföldkövek[@Befejezés]"),NETWORKDAYS(AQ$3,AQ$3,0)), INDIRECT("Mérföldkövek[@[Humánerő]]"),0),"")</f>
        <v/>
      </c>
      <c r="AR174" s="69" t="str" cm="1">
        <f t="array" aca="1" ref="AR174" ca="1">IFERROR(IF(AND(INDIRECT("Mérföldkövek[@Kezdés]")&lt;=AR$3,AR$3&lt;=INDIRECT("Mérföldkövek[@Befejezés]"),NETWORKDAYS(AR$3,AR$3,0)), INDIRECT("Mérföldkövek[@[Humánerő]]"),0),"")</f>
        <v/>
      </c>
      <c r="AS174" s="69" t="str" cm="1">
        <f t="array" aca="1" ref="AS174" ca="1">IFERROR(IF(AND(INDIRECT("Mérföldkövek[@Kezdés]")&lt;=AS$3,AS$3&lt;=INDIRECT("Mérföldkövek[@Befejezés]"),NETWORKDAYS(AS$3,AS$3,0)), INDIRECT("Mérföldkövek[@[Humánerő]]"),0),"")</f>
        <v/>
      </c>
      <c r="AT174" s="69" t="str" cm="1">
        <f t="array" aca="1" ref="AT174" ca="1">IFERROR(IF(AND(INDIRECT("Mérföldkövek[@Kezdés]")&lt;=AT$3,AT$3&lt;=INDIRECT("Mérföldkövek[@Befejezés]"),NETWORKDAYS(AT$3,AT$3,0)), INDIRECT("Mérföldkövek[@[Humánerő]]"),0),"")</f>
        <v/>
      </c>
      <c r="AU174" s="69" t="str" cm="1">
        <f t="array" aca="1" ref="AU174" ca="1">IFERROR(IF(AND(INDIRECT("Mérföldkövek[@Kezdés]")&lt;=AU$3,AU$3&lt;=INDIRECT("Mérföldkövek[@Befejezés]"),NETWORKDAYS(AU$3,AU$3,0)), INDIRECT("Mérföldkövek[@[Humánerő]]"),0),"")</f>
        <v/>
      </c>
      <c r="AV174" s="69" t="str" cm="1">
        <f t="array" aca="1" ref="AV174" ca="1">IFERROR(IF(AND(INDIRECT("Mérföldkövek[@Kezdés]")&lt;=AV$3,AV$3&lt;=INDIRECT("Mérföldkövek[@Befejezés]"),NETWORKDAYS(AV$3,AV$3,0)), INDIRECT("Mérföldkövek[@[Humánerő]]"),0),"")</f>
        <v/>
      </c>
      <c r="AW174" s="69" t="str" cm="1">
        <f t="array" aca="1" ref="AW174" ca="1">IFERROR(IF(AND(INDIRECT("Mérföldkövek[@Kezdés]")&lt;=AW$3,AW$3&lt;=INDIRECT("Mérföldkövek[@Befejezés]"),NETWORKDAYS(AW$3,AW$3,0)), INDIRECT("Mérföldkövek[@[Humánerő]]"),0),"")</f>
        <v/>
      </c>
      <c r="AX174" s="69" t="str" cm="1">
        <f t="array" aca="1" ref="AX174" ca="1">IFERROR(IF(AND(INDIRECT("Mérföldkövek[@Kezdés]")&lt;=AX$3,AX$3&lt;=INDIRECT("Mérföldkövek[@Befejezés]"),NETWORKDAYS(AX$3,AX$3,0)), INDIRECT("Mérföldkövek[@[Humánerő]]"),0),"")</f>
        <v/>
      </c>
      <c r="AY174" s="69" t="str" cm="1">
        <f t="array" aca="1" ref="AY174" ca="1">IFERROR(IF(AND(INDIRECT("Mérföldkövek[@Kezdés]")&lt;=AY$3,AY$3&lt;=INDIRECT("Mérföldkövek[@Befejezés]"),NETWORKDAYS(AY$3,AY$3,0)), INDIRECT("Mérföldkövek[@[Humánerő]]"),0),"")</f>
        <v/>
      </c>
      <c r="AZ174" s="69" t="str" cm="1">
        <f t="array" aca="1" ref="AZ174" ca="1">IFERROR(IF(AND(INDIRECT("Mérföldkövek[@Kezdés]")&lt;=AZ$3,AZ$3&lt;=INDIRECT("Mérföldkövek[@Befejezés]"),NETWORKDAYS(AZ$3,AZ$3,0)), INDIRECT("Mérföldkövek[@[Humánerő]]"),0),"")</f>
        <v/>
      </c>
      <c r="BA174" s="69" t="str" cm="1">
        <f t="array" aca="1" ref="BA174" ca="1">IFERROR(IF(AND(INDIRECT("Mérföldkövek[@Kezdés]")&lt;=BA$3,BA$3&lt;=INDIRECT("Mérföldkövek[@Befejezés]"),NETWORKDAYS(BA$3,BA$3,0)), INDIRECT("Mérföldkövek[@[Humánerő]]"),0),"")</f>
        <v/>
      </c>
    </row>
    <row r="175" spans="12:53" x14ac:dyDescent="0.3">
      <c r="L175" s="69" t="str" cm="1">
        <f t="array" aca="1" ref="L175" ca="1">IFERROR(IF(AND(INDIRECT("Mérföldkövek[@Kezdés]")&lt;=L$3,L$3&lt;=INDIRECT("Mérföldkövek[@Befejezés]"),NETWORKDAYS(L$3,L$3,0)), INDIRECT("Mérföldkövek[@[Humánerő]]"),0),"")</f>
        <v/>
      </c>
      <c r="M175" s="69" t="str" cm="1">
        <f t="array" aca="1" ref="M175" ca="1">IFERROR(IF(AND(INDIRECT("Mérföldkövek[@Kezdés]")&lt;=M$3,M$3&lt;=INDIRECT("Mérföldkövek[@Befejezés]"),NETWORKDAYS(M$3,M$3,0)), INDIRECT("Mérföldkövek[@[Humánerő]]"),0),"")</f>
        <v/>
      </c>
      <c r="N175" s="69" t="str" cm="1">
        <f t="array" aca="1" ref="N175" ca="1">IFERROR(IF(AND(INDIRECT("Mérföldkövek[@Kezdés]")&lt;=N$3,N$3&lt;=INDIRECT("Mérföldkövek[@Befejezés]"),NETWORKDAYS(N$3,N$3,0)), INDIRECT("Mérföldkövek[@[Humánerő]]"),0),"")</f>
        <v/>
      </c>
      <c r="O175" s="69" t="str" cm="1">
        <f t="array" aca="1" ref="O175" ca="1">IFERROR(IF(AND(INDIRECT("Mérföldkövek[@Kezdés]")&lt;=O$3,O$3&lt;=INDIRECT("Mérföldkövek[@Befejezés]"),NETWORKDAYS(O$3,O$3,0)), INDIRECT("Mérföldkövek[@[Humánerő]]"),0),"")</f>
        <v/>
      </c>
      <c r="P175" s="69" t="str" cm="1">
        <f t="array" aca="1" ref="P175" ca="1">IFERROR(IF(AND(INDIRECT("Mérföldkövek[@Kezdés]")&lt;=P$3,P$3&lt;=INDIRECT("Mérföldkövek[@Befejezés]"),NETWORKDAYS(P$3,P$3,0)), INDIRECT("Mérföldkövek[@[Humánerő]]"),0),"")</f>
        <v/>
      </c>
      <c r="Q175" s="69" t="str" cm="1">
        <f t="array" aca="1" ref="Q175" ca="1">IFERROR(IF(AND(INDIRECT("Mérföldkövek[@Kezdés]")&lt;=Q$3,Q$3&lt;=INDIRECT("Mérföldkövek[@Befejezés]"),NETWORKDAYS(Q$3,Q$3,0)), INDIRECT("Mérföldkövek[@[Humánerő]]"),0),"")</f>
        <v/>
      </c>
      <c r="R175" s="69" t="str" cm="1">
        <f t="array" aca="1" ref="R175" ca="1">IFERROR(IF(AND(INDIRECT("Mérföldkövek[@Kezdés]")&lt;=R$3,R$3&lt;=INDIRECT("Mérföldkövek[@Befejezés]"),NETWORKDAYS(R$3,R$3,0)), INDIRECT("Mérföldkövek[@[Humánerő]]"),0),"")</f>
        <v/>
      </c>
      <c r="S175" s="69" t="str" cm="1">
        <f t="array" aca="1" ref="S175" ca="1">IFERROR(IF(AND(INDIRECT("Mérföldkövek[@Kezdés]")&lt;=S$3,S$3&lt;=INDIRECT("Mérföldkövek[@Befejezés]"),NETWORKDAYS(S$3,S$3,0)), INDIRECT("Mérföldkövek[@[Humánerő]]"),0),"")</f>
        <v/>
      </c>
      <c r="T175" s="69" t="str" cm="1">
        <f t="array" aca="1" ref="T175" ca="1">IFERROR(IF(AND(INDIRECT("Mérföldkövek[@Kezdés]")&lt;=T$3,T$3&lt;=INDIRECT("Mérföldkövek[@Befejezés]"),NETWORKDAYS(T$3,T$3,0)), INDIRECT("Mérföldkövek[@[Humánerő]]"),0),"")</f>
        <v/>
      </c>
      <c r="U175" s="69" t="str" cm="1">
        <f t="array" aca="1" ref="U175" ca="1">IFERROR(IF(AND(INDIRECT("Mérföldkövek[@Kezdés]")&lt;=U$3,U$3&lt;=INDIRECT("Mérföldkövek[@Befejezés]"),NETWORKDAYS(U$3,U$3,0)), INDIRECT("Mérföldkövek[@[Humánerő]]"),0),"")</f>
        <v/>
      </c>
      <c r="V175" s="69" t="str" cm="1">
        <f t="array" aca="1" ref="V175" ca="1">IFERROR(IF(AND(INDIRECT("Mérföldkövek[@Kezdés]")&lt;=V$3,V$3&lt;=INDIRECT("Mérföldkövek[@Befejezés]"),NETWORKDAYS(V$3,V$3,0)), INDIRECT("Mérföldkövek[@[Humánerő]]"),0),"")</f>
        <v/>
      </c>
      <c r="W175" s="69" t="str" cm="1">
        <f t="array" aca="1" ref="W175" ca="1">IFERROR(IF(AND(INDIRECT("Mérföldkövek[@Kezdés]")&lt;=W$3,W$3&lt;=INDIRECT("Mérföldkövek[@Befejezés]"),NETWORKDAYS(W$3,W$3,0)), INDIRECT("Mérföldkövek[@[Humánerő]]"),0),"")</f>
        <v/>
      </c>
      <c r="X175" s="69" t="str" cm="1">
        <f t="array" aca="1" ref="X175" ca="1">IFERROR(IF(AND(INDIRECT("Mérföldkövek[@Kezdés]")&lt;=X$3,X$3&lt;=INDIRECT("Mérföldkövek[@Befejezés]"),NETWORKDAYS(X$3,X$3,0)), INDIRECT("Mérföldkövek[@[Humánerő]]"),0),"")</f>
        <v/>
      </c>
      <c r="Y175" s="69" t="str" cm="1">
        <f t="array" aca="1" ref="Y175" ca="1">IFERROR(IF(AND(INDIRECT("Mérföldkövek[@Kezdés]")&lt;=Y$3,Y$3&lt;=INDIRECT("Mérföldkövek[@Befejezés]"),NETWORKDAYS(Y$3,Y$3,0)), INDIRECT("Mérföldkövek[@[Humánerő]]"),0),"")</f>
        <v/>
      </c>
      <c r="Z175" s="69" t="str" cm="1">
        <f t="array" aca="1" ref="Z175" ca="1">IFERROR(IF(AND(INDIRECT("Mérföldkövek[@Kezdés]")&lt;=Z$3,Z$3&lt;=INDIRECT("Mérföldkövek[@Befejezés]"),NETWORKDAYS(Z$3,Z$3,0)), INDIRECT("Mérföldkövek[@[Humánerő]]"),0),"")</f>
        <v/>
      </c>
      <c r="AA175" s="69" t="str" cm="1">
        <f t="array" aca="1" ref="AA175" ca="1">IFERROR(IF(AND(INDIRECT("Mérföldkövek[@Kezdés]")&lt;=AA$3,AA$3&lt;=INDIRECT("Mérföldkövek[@Befejezés]"),NETWORKDAYS(AA$3,AA$3,0)), INDIRECT("Mérföldkövek[@[Humánerő]]"),0),"")</f>
        <v/>
      </c>
      <c r="AB175" s="69" t="str" cm="1">
        <f t="array" aca="1" ref="AB175" ca="1">IFERROR(IF(AND(INDIRECT("Mérföldkövek[@Kezdés]")&lt;=AB$3,AB$3&lt;=INDIRECT("Mérföldkövek[@Befejezés]"),NETWORKDAYS(AB$3,AB$3,0)), INDIRECT("Mérföldkövek[@[Humánerő]]"),0),"")</f>
        <v/>
      </c>
      <c r="AC175" s="69" t="str" cm="1">
        <f t="array" aca="1" ref="AC175" ca="1">IFERROR(IF(AND(INDIRECT("Mérföldkövek[@Kezdés]")&lt;=AC$3,AC$3&lt;=INDIRECT("Mérföldkövek[@Befejezés]"),NETWORKDAYS(AC$3,AC$3,0)), INDIRECT("Mérföldkövek[@[Humánerő]]"),0),"")</f>
        <v/>
      </c>
      <c r="AD175" s="69" t="str" cm="1">
        <f t="array" aca="1" ref="AD175" ca="1">IFERROR(IF(AND(INDIRECT("Mérföldkövek[@Kezdés]")&lt;=AD$3,AD$3&lt;=INDIRECT("Mérföldkövek[@Befejezés]"),NETWORKDAYS(AD$3,AD$3,0)), INDIRECT("Mérföldkövek[@[Humánerő]]"),0),"")</f>
        <v/>
      </c>
      <c r="AE175" s="69" t="str" cm="1">
        <f t="array" aca="1" ref="AE175" ca="1">IFERROR(IF(AND(INDIRECT("Mérföldkövek[@Kezdés]")&lt;=AE$3,AE$3&lt;=INDIRECT("Mérföldkövek[@Befejezés]"),NETWORKDAYS(AE$3,AE$3,0)), INDIRECT("Mérföldkövek[@[Humánerő]]"),0),"")</f>
        <v/>
      </c>
      <c r="AF175" s="69" t="str" cm="1">
        <f t="array" aca="1" ref="AF175" ca="1">IFERROR(IF(AND(INDIRECT("Mérföldkövek[@Kezdés]")&lt;=AF$3,AF$3&lt;=INDIRECT("Mérföldkövek[@Befejezés]"),NETWORKDAYS(AF$3,AF$3,0)), INDIRECT("Mérföldkövek[@[Humánerő]]"),0),"")</f>
        <v/>
      </c>
      <c r="AG175" s="69" t="str" cm="1">
        <f t="array" aca="1" ref="AG175" ca="1">IFERROR(IF(AND(INDIRECT("Mérföldkövek[@Kezdés]")&lt;=AG$3,AG$3&lt;=INDIRECT("Mérföldkövek[@Befejezés]"),NETWORKDAYS(AG$3,AG$3,0)), INDIRECT("Mérföldkövek[@[Humánerő]]"),0),"")</f>
        <v/>
      </c>
      <c r="AH175" s="69" t="str" cm="1">
        <f t="array" aca="1" ref="AH175" ca="1">IFERROR(IF(AND(INDIRECT("Mérföldkövek[@Kezdés]")&lt;=AH$3,AH$3&lt;=INDIRECT("Mérföldkövek[@Befejezés]"),NETWORKDAYS(AH$3,AH$3,0)), INDIRECT("Mérföldkövek[@[Humánerő]]"),0),"")</f>
        <v/>
      </c>
      <c r="AI175" s="69" t="str" cm="1">
        <f t="array" aca="1" ref="AI175" ca="1">IFERROR(IF(AND(INDIRECT("Mérföldkövek[@Kezdés]")&lt;=AI$3,AI$3&lt;=INDIRECT("Mérföldkövek[@Befejezés]"),NETWORKDAYS(AI$3,AI$3,0)), INDIRECT("Mérföldkövek[@[Humánerő]]"),0),"")</f>
        <v/>
      </c>
      <c r="AJ175" s="69" t="str" cm="1">
        <f t="array" aca="1" ref="AJ175" ca="1">IFERROR(IF(AND(INDIRECT("Mérföldkövek[@Kezdés]")&lt;=AJ$3,AJ$3&lt;=INDIRECT("Mérföldkövek[@Befejezés]"),NETWORKDAYS(AJ$3,AJ$3,0)), INDIRECT("Mérföldkövek[@[Humánerő]]"),0),"")</f>
        <v/>
      </c>
      <c r="AK175" s="69" t="str" cm="1">
        <f t="array" aca="1" ref="AK175" ca="1">IFERROR(IF(AND(INDIRECT("Mérföldkövek[@Kezdés]")&lt;=AK$3,AK$3&lt;=INDIRECT("Mérföldkövek[@Befejezés]"),NETWORKDAYS(AK$3,AK$3,0)), INDIRECT("Mérföldkövek[@[Humánerő]]"),0),"")</f>
        <v/>
      </c>
      <c r="AL175" s="69" t="str" cm="1">
        <f t="array" aca="1" ref="AL175" ca="1">IFERROR(IF(AND(INDIRECT("Mérföldkövek[@Kezdés]")&lt;=AL$3,AL$3&lt;=INDIRECT("Mérföldkövek[@Befejezés]"),NETWORKDAYS(AL$3,AL$3,0)), INDIRECT("Mérföldkövek[@[Humánerő]]"),0),"")</f>
        <v/>
      </c>
      <c r="AM175" s="69" t="str" cm="1">
        <f t="array" aca="1" ref="AM175" ca="1">IFERROR(IF(AND(INDIRECT("Mérföldkövek[@Kezdés]")&lt;=AM$3,AM$3&lt;=INDIRECT("Mérföldkövek[@Befejezés]"),NETWORKDAYS(AM$3,AM$3,0)), INDIRECT("Mérföldkövek[@[Humánerő]]"),0),"")</f>
        <v/>
      </c>
      <c r="AN175" s="69" t="str" cm="1">
        <f t="array" aca="1" ref="AN175" ca="1">IFERROR(IF(AND(INDIRECT("Mérföldkövek[@Kezdés]")&lt;=AN$3,AN$3&lt;=INDIRECT("Mérföldkövek[@Befejezés]"),NETWORKDAYS(AN$3,AN$3,0)), INDIRECT("Mérföldkövek[@[Humánerő]]"),0),"")</f>
        <v/>
      </c>
      <c r="AO175" s="69" t="str" cm="1">
        <f t="array" aca="1" ref="AO175" ca="1">IFERROR(IF(AND(INDIRECT("Mérföldkövek[@Kezdés]")&lt;=AO$3,AO$3&lt;=INDIRECT("Mérföldkövek[@Befejezés]"),NETWORKDAYS(AO$3,AO$3,0)), INDIRECT("Mérföldkövek[@[Humánerő]]"),0),"")</f>
        <v/>
      </c>
      <c r="AP175" s="69" t="str" cm="1">
        <f t="array" aca="1" ref="AP175" ca="1">IFERROR(IF(AND(INDIRECT("Mérföldkövek[@Kezdés]")&lt;=AP$3,AP$3&lt;=INDIRECT("Mérföldkövek[@Befejezés]"),NETWORKDAYS(AP$3,AP$3,0)), INDIRECT("Mérföldkövek[@[Humánerő]]"),0),"")</f>
        <v/>
      </c>
      <c r="AQ175" s="69" t="str" cm="1">
        <f t="array" aca="1" ref="AQ175" ca="1">IFERROR(IF(AND(INDIRECT("Mérföldkövek[@Kezdés]")&lt;=AQ$3,AQ$3&lt;=INDIRECT("Mérföldkövek[@Befejezés]"),NETWORKDAYS(AQ$3,AQ$3,0)), INDIRECT("Mérföldkövek[@[Humánerő]]"),0),"")</f>
        <v/>
      </c>
      <c r="AR175" s="69" t="str" cm="1">
        <f t="array" aca="1" ref="AR175" ca="1">IFERROR(IF(AND(INDIRECT("Mérföldkövek[@Kezdés]")&lt;=AR$3,AR$3&lt;=INDIRECT("Mérföldkövek[@Befejezés]"),NETWORKDAYS(AR$3,AR$3,0)), INDIRECT("Mérföldkövek[@[Humánerő]]"),0),"")</f>
        <v/>
      </c>
      <c r="AS175" s="69" t="str" cm="1">
        <f t="array" aca="1" ref="AS175" ca="1">IFERROR(IF(AND(INDIRECT("Mérföldkövek[@Kezdés]")&lt;=AS$3,AS$3&lt;=INDIRECT("Mérföldkövek[@Befejezés]"),NETWORKDAYS(AS$3,AS$3,0)), INDIRECT("Mérföldkövek[@[Humánerő]]"),0),"")</f>
        <v/>
      </c>
      <c r="AT175" s="69" t="str" cm="1">
        <f t="array" aca="1" ref="AT175" ca="1">IFERROR(IF(AND(INDIRECT("Mérföldkövek[@Kezdés]")&lt;=AT$3,AT$3&lt;=INDIRECT("Mérföldkövek[@Befejezés]"),NETWORKDAYS(AT$3,AT$3,0)), INDIRECT("Mérföldkövek[@[Humánerő]]"),0),"")</f>
        <v/>
      </c>
      <c r="AU175" s="69" t="str" cm="1">
        <f t="array" aca="1" ref="AU175" ca="1">IFERROR(IF(AND(INDIRECT("Mérföldkövek[@Kezdés]")&lt;=AU$3,AU$3&lt;=INDIRECT("Mérföldkövek[@Befejezés]"),NETWORKDAYS(AU$3,AU$3,0)), INDIRECT("Mérföldkövek[@[Humánerő]]"),0),"")</f>
        <v/>
      </c>
      <c r="AV175" s="69" t="str" cm="1">
        <f t="array" aca="1" ref="AV175" ca="1">IFERROR(IF(AND(INDIRECT("Mérföldkövek[@Kezdés]")&lt;=AV$3,AV$3&lt;=INDIRECT("Mérföldkövek[@Befejezés]"),NETWORKDAYS(AV$3,AV$3,0)), INDIRECT("Mérföldkövek[@[Humánerő]]"),0),"")</f>
        <v/>
      </c>
      <c r="AW175" s="69" t="str" cm="1">
        <f t="array" aca="1" ref="AW175" ca="1">IFERROR(IF(AND(INDIRECT("Mérföldkövek[@Kezdés]")&lt;=AW$3,AW$3&lt;=INDIRECT("Mérföldkövek[@Befejezés]"),NETWORKDAYS(AW$3,AW$3,0)), INDIRECT("Mérföldkövek[@[Humánerő]]"),0),"")</f>
        <v/>
      </c>
      <c r="AX175" s="69" t="str" cm="1">
        <f t="array" aca="1" ref="AX175" ca="1">IFERROR(IF(AND(INDIRECT("Mérföldkövek[@Kezdés]")&lt;=AX$3,AX$3&lt;=INDIRECT("Mérföldkövek[@Befejezés]"),NETWORKDAYS(AX$3,AX$3,0)), INDIRECT("Mérföldkövek[@[Humánerő]]"),0),"")</f>
        <v/>
      </c>
      <c r="AY175" s="69" t="str" cm="1">
        <f t="array" aca="1" ref="AY175" ca="1">IFERROR(IF(AND(INDIRECT("Mérföldkövek[@Kezdés]")&lt;=AY$3,AY$3&lt;=INDIRECT("Mérföldkövek[@Befejezés]"),NETWORKDAYS(AY$3,AY$3,0)), INDIRECT("Mérföldkövek[@[Humánerő]]"),0),"")</f>
        <v/>
      </c>
      <c r="AZ175" s="69" t="str" cm="1">
        <f t="array" aca="1" ref="AZ175" ca="1">IFERROR(IF(AND(INDIRECT("Mérföldkövek[@Kezdés]")&lt;=AZ$3,AZ$3&lt;=INDIRECT("Mérföldkövek[@Befejezés]"),NETWORKDAYS(AZ$3,AZ$3,0)), INDIRECT("Mérföldkövek[@[Humánerő]]"),0),"")</f>
        <v/>
      </c>
      <c r="BA175" s="69" t="str" cm="1">
        <f t="array" aca="1" ref="BA175" ca="1">IFERROR(IF(AND(INDIRECT("Mérföldkövek[@Kezdés]")&lt;=BA$3,BA$3&lt;=INDIRECT("Mérföldkövek[@Befejezés]"),NETWORKDAYS(BA$3,BA$3,0)), INDIRECT("Mérföldkövek[@[Humánerő]]"),0),"")</f>
        <v/>
      </c>
    </row>
    <row r="176" spans="12:53" x14ac:dyDescent="0.3">
      <c r="L176" s="69" t="str" cm="1">
        <f t="array" aca="1" ref="L176" ca="1">IFERROR(IF(AND(INDIRECT("Mérföldkövek[@Kezdés]")&lt;=L$3,L$3&lt;=INDIRECT("Mérföldkövek[@Befejezés]"),NETWORKDAYS(L$3,L$3,0)), INDIRECT("Mérföldkövek[@[Humánerő]]"),0),"")</f>
        <v/>
      </c>
      <c r="M176" s="69" t="str" cm="1">
        <f t="array" aca="1" ref="M176" ca="1">IFERROR(IF(AND(INDIRECT("Mérföldkövek[@Kezdés]")&lt;=M$3,M$3&lt;=INDIRECT("Mérföldkövek[@Befejezés]"),NETWORKDAYS(M$3,M$3,0)), INDIRECT("Mérföldkövek[@[Humánerő]]"),0),"")</f>
        <v/>
      </c>
      <c r="N176" s="69" t="str" cm="1">
        <f t="array" aca="1" ref="N176" ca="1">IFERROR(IF(AND(INDIRECT("Mérföldkövek[@Kezdés]")&lt;=N$3,N$3&lt;=INDIRECT("Mérföldkövek[@Befejezés]"),NETWORKDAYS(N$3,N$3,0)), INDIRECT("Mérföldkövek[@[Humánerő]]"),0),"")</f>
        <v/>
      </c>
      <c r="O176" s="69" t="str" cm="1">
        <f t="array" aca="1" ref="O176" ca="1">IFERROR(IF(AND(INDIRECT("Mérföldkövek[@Kezdés]")&lt;=O$3,O$3&lt;=INDIRECT("Mérföldkövek[@Befejezés]"),NETWORKDAYS(O$3,O$3,0)), INDIRECT("Mérföldkövek[@[Humánerő]]"),0),"")</f>
        <v/>
      </c>
      <c r="P176" s="69" t="str" cm="1">
        <f t="array" aca="1" ref="P176" ca="1">IFERROR(IF(AND(INDIRECT("Mérföldkövek[@Kezdés]")&lt;=P$3,P$3&lt;=INDIRECT("Mérföldkövek[@Befejezés]"),NETWORKDAYS(P$3,P$3,0)), INDIRECT("Mérföldkövek[@[Humánerő]]"),0),"")</f>
        <v/>
      </c>
      <c r="Q176" s="69" t="str" cm="1">
        <f t="array" aca="1" ref="Q176" ca="1">IFERROR(IF(AND(INDIRECT("Mérföldkövek[@Kezdés]")&lt;=Q$3,Q$3&lt;=INDIRECT("Mérföldkövek[@Befejezés]"),NETWORKDAYS(Q$3,Q$3,0)), INDIRECT("Mérföldkövek[@[Humánerő]]"),0),"")</f>
        <v/>
      </c>
      <c r="R176" s="69" t="str" cm="1">
        <f t="array" aca="1" ref="R176" ca="1">IFERROR(IF(AND(INDIRECT("Mérföldkövek[@Kezdés]")&lt;=R$3,R$3&lt;=INDIRECT("Mérföldkövek[@Befejezés]"),NETWORKDAYS(R$3,R$3,0)), INDIRECT("Mérföldkövek[@[Humánerő]]"),0),"")</f>
        <v/>
      </c>
      <c r="S176" s="69" t="str" cm="1">
        <f t="array" aca="1" ref="S176" ca="1">IFERROR(IF(AND(INDIRECT("Mérföldkövek[@Kezdés]")&lt;=S$3,S$3&lt;=INDIRECT("Mérföldkövek[@Befejezés]"),NETWORKDAYS(S$3,S$3,0)), INDIRECT("Mérföldkövek[@[Humánerő]]"),0),"")</f>
        <v/>
      </c>
      <c r="T176" s="69" t="str" cm="1">
        <f t="array" aca="1" ref="T176" ca="1">IFERROR(IF(AND(INDIRECT("Mérföldkövek[@Kezdés]")&lt;=T$3,T$3&lt;=INDIRECT("Mérföldkövek[@Befejezés]"),NETWORKDAYS(T$3,T$3,0)), INDIRECT("Mérföldkövek[@[Humánerő]]"),0),"")</f>
        <v/>
      </c>
      <c r="U176" s="69" t="str" cm="1">
        <f t="array" aca="1" ref="U176" ca="1">IFERROR(IF(AND(INDIRECT("Mérföldkövek[@Kezdés]")&lt;=U$3,U$3&lt;=INDIRECT("Mérföldkövek[@Befejezés]"),NETWORKDAYS(U$3,U$3,0)), INDIRECT("Mérföldkövek[@[Humánerő]]"),0),"")</f>
        <v/>
      </c>
      <c r="V176" s="69" t="str" cm="1">
        <f t="array" aca="1" ref="V176" ca="1">IFERROR(IF(AND(INDIRECT("Mérföldkövek[@Kezdés]")&lt;=V$3,V$3&lt;=INDIRECT("Mérföldkövek[@Befejezés]"),NETWORKDAYS(V$3,V$3,0)), INDIRECT("Mérföldkövek[@[Humánerő]]"),0),"")</f>
        <v/>
      </c>
      <c r="W176" s="69" t="str" cm="1">
        <f t="array" aca="1" ref="W176" ca="1">IFERROR(IF(AND(INDIRECT("Mérföldkövek[@Kezdés]")&lt;=W$3,W$3&lt;=INDIRECT("Mérföldkövek[@Befejezés]"),NETWORKDAYS(W$3,W$3,0)), INDIRECT("Mérföldkövek[@[Humánerő]]"),0),"")</f>
        <v/>
      </c>
      <c r="X176" s="69" t="str" cm="1">
        <f t="array" aca="1" ref="X176" ca="1">IFERROR(IF(AND(INDIRECT("Mérföldkövek[@Kezdés]")&lt;=X$3,X$3&lt;=INDIRECT("Mérföldkövek[@Befejezés]"),NETWORKDAYS(X$3,X$3,0)), INDIRECT("Mérföldkövek[@[Humánerő]]"),0),"")</f>
        <v/>
      </c>
      <c r="Y176" s="69" t="str" cm="1">
        <f t="array" aca="1" ref="Y176" ca="1">IFERROR(IF(AND(INDIRECT("Mérföldkövek[@Kezdés]")&lt;=Y$3,Y$3&lt;=INDIRECT("Mérföldkövek[@Befejezés]"),NETWORKDAYS(Y$3,Y$3,0)), INDIRECT("Mérföldkövek[@[Humánerő]]"),0),"")</f>
        <v/>
      </c>
      <c r="Z176" s="69" t="str" cm="1">
        <f t="array" aca="1" ref="Z176" ca="1">IFERROR(IF(AND(INDIRECT("Mérföldkövek[@Kezdés]")&lt;=Z$3,Z$3&lt;=INDIRECT("Mérföldkövek[@Befejezés]"),NETWORKDAYS(Z$3,Z$3,0)), INDIRECT("Mérföldkövek[@[Humánerő]]"),0),"")</f>
        <v/>
      </c>
      <c r="AA176" s="69" t="str" cm="1">
        <f t="array" aca="1" ref="AA176" ca="1">IFERROR(IF(AND(INDIRECT("Mérföldkövek[@Kezdés]")&lt;=AA$3,AA$3&lt;=INDIRECT("Mérföldkövek[@Befejezés]"),NETWORKDAYS(AA$3,AA$3,0)), INDIRECT("Mérföldkövek[@[Humánerő]]"),0),"")</f>
        <v/>
      </c>
      <c r="AB176" s="69" t="str" cm="1">
        <f t="array" aca="1" ref="AB176" ca="1">IFERROR(IF(AND(INDIRECT("Mérföldkövek[@Kezdés]")&lt;=AB$3,AB$3&lt;=INDIRECT("Mérföldkövek[@Befejezés]"),NETWORKDAYS(AB$3,AB$3,0)), INDIRECT("Mérföldkövek[@[Humánerő]]"),0),"")</f>
        <v/>
      </c>
      <c r="AC176" s="69" t="str" cm="1">
        <f t="array" aca="1" ref="AC176" ca="1">IFERROR(IF(AND(INDIRECT("Mérföldkövek[@Kezdés]")&lt;=AC$3,AC$3&lt;=INDIRECT("Mérföldkövek[@Befejezés]"),NETWORKDAYS(AC$3,AC$3,0)), INDIRECT("Mérföldkövek[@[Humánerő]]"),0),"")</f>
        <v/>
      </c>
      <c r="AD176" s="69" t="str" cm="1">
        <f t="array" aca="1" ref="AD176" ca="1">IFERROR(IF(AND(INDIRECT("Mérföldkövek[@Kezdés]")&lt;=AD$3,AD$3&lt;=INDIRECT("Mérföldkövek[@Befejezés]"),NETWORKDAYS(AD$3,AD$3,0)), INDIRECT("Mérföldkövek[@[Humánerő]]"),0),"")</f>
        <v/>
      </c>
      <c r="AE176" s="69" t="str" cm="1">
        <f t="array" aca="1" ref="AE176" ca="1">IFERROR(IF(AND(INDIRECT("Mérföldkövek[@Kezdés]")&lt;=AE$3,AE$3&lt;=INDIRECT("Mérföldkövek[@Befejezés]"),NETWORKDAYS(AE$3,AE$3,0)), INDIRECT("Mérföldkövek[@[Humánerő]]"),0),"")</f>
        <v/>
      </c>
      <c r="AF176" s="69" t="str" cm="1">
        <f t="array" aca="1" ref="AF176" ca="1">IFERROR(IF(AND(INDIRECT("Mérföldkövek[@Kezdés]")&lt;=AF$3,AF$3&lt;=INDIRECT("Mérföldkövek[@Befejezés]"),NETWORKDAYS(AF$3,AF$3,0)), INDIRECT("Mérföldkövek[@[Humánerő]]"),0),"")</f>
        <v/>
      </c>
      <c r="AG176" s="69" t="str" cm="1">
        <f t="array" aca="1" ref="AG176" ca="1">IFERROR(IF(AND(INDIRECT("Mérföldkövek[@Kezdés]")&lt;=AG$3,AG$3&lt;=INDIRECT("Mérföldkövek[@Befejezés]"),NETWORKDAYS(AG$3,AG$3,0)), INDIRECT("Mérföldkövek[@[Humánerő]]"),0),"")</f>
        <v/>
      </c>
      <c r="AH176" s="69" t="str" cm="1">
        <f t="array" aca="1" ref="AH176" ca="1">IFERROR(IF(AND(INDIRECT("Mérföldkövek[@Kezdés]")&lt;=AH$3,AH$3&lt;=INDIRECT("Mérföldkövek[@Befejezés]"),NETWORKDAYS(AH$3,AH$3,0)), INDIRECT("Mérföldkövek[@[Humánerő]]"),0),"")</f>
        <v/>
      </c>
      <c r="AI176" s="69" t="str" cm="1">
        <f t="array" aca="1" ref="AI176" ca="1">IFERROR(IF(AND(INDIRECT("Mérföldkövek[@Kezdés]")&lt;=AI$3,AI$3&lt;=INDIRECT("Mérföldkövek[@Befejezés]"),NETWORKDAYS(AI$3,AI$3,0)), INDIRECT("Mérföldkövek[@[Humánerő]]"),0),"")</f>
        <v/>
      </c>
      <c r="AJ176" s="69" t="str" cm="1">
        <f t="array" aca="1" ref="AJ176" ca="1">IFERROR(IF(AND(INDIRECT("Mérföldkövek[@Kezdés]")&lt;=AJ$3,AJ$3&lt;=INDIRECT("Mérföldkövek[@Befejezés]"),NETWORKDAYS(AJ$3,AJ$3,0)), INDIRECT("Mérföldkövek[@[Humánerő]]"),0),"")</f>
        <v/>
      </c>
      <c r="AK176" s="69" t="str" cm="1">
        <f t="array" aca="1" ref="AK176" ca="1">IFERROR(IF(AND(INDIRECT("Mérföldkövek[@Kezdés]")&lt;=AK$3,AK$3&lt;=INDIRECT("Mérföldkövek[@Befejezés]"),NETWORKDAYS(AK$3,AK$3,0)), INDIRECT("Mérföldkövek[@[Humánerő]]"),0),"")</f>
        <v/>
      </c>
      <c r="AL176" s="69" t="str" cm="1">
        <f t="array" aca="1" ref="AL176" ca="1">IFERROR(IF(AND(INDIRECT("Mérföldkövek[@Kezdés]")&lt;=AL$3,AL$3&lt;=INDIRECT("Mérföldkövek[@Befejezés]"),NETWORKDAYS(AL$3,AL$3,0)), INDIRECT("Mérföldkövek[@[Humánerő]]"),0),"")</f>
        <v/>
      </c>
      <c r="AM176" s="69" t="str" cm="1">
        <f t="array" aca="1" ref="AM176" ca="1">IFERROR(IF(AND(INDIRECT("Mérföldkövek[@Kezdés]")&lt;=AM$3,AM$3&lt;=INDIRECT("Mérföldkövek[@Befejezés]"),NETWORKDAYS(AM$3,AM$3,0)), INDIRECT("Mérföldkövek[@[Humánerő]]"),0),"")</f>
        <v/>
      </c>
      <c r="AN176" s="69" t="str" cm="1">
        <f t="array" aca="1" ref="AN176" ca="1">IFERROR(IF(AND(INDIRECT("Mérföldkövek[@Kezdés]")&lt;=AN$3,AN$3&lt;=INDIRECT("Mérföldkövek[@Befejezés]"),NETWORKDAYS(AN$3,AN$3,0)), INDIRECT("Mérföldkövek[@[Humánerő]]"),0),"")</f>
        <v/>
      </c>
      <c r="AO176" s="69" t="str" cm="1">
        <f t="array" aca="1" ref="AO176" ca="1">IFERROR(IF(AND(INDIRECT("Mérföldkövek[@Kezdés]")&lt;=AO$3,AO$3&lt;=INDIRECT("Mérföldkövek[@Befejezés]"),NETWORKDAYS(AO$3,AO$3,0)), INDIRECT("Mérföldkövek[@[Humánerő]]"),0),"")</f>
        <v/>
      </c>
      <c r="AP176" s="69" t="str" cm="1">
        <f t="array" aca="1" ref="AP176" ca="1">IFERROR(IF(AND(INDIRECT("Mérföldkövek[@Kezdés]")&lt;=AP$3,AP$3&lt;=INDIRECT("Mérföldkövek[@Befejezés]"),NETWORKDAYS(AP$3,AP$3,0)), INDIRECT("Mérföldkövek[@[Humánerő]]"),0),"")</f>
        <v/>
      </c>
      <c r="AQ176" s="69" t="str" cm="1">
        <f t="array" aca="1" ref="AQ176" ca="1">IFERROR(IF(AND(INDIRECT("Mérföldkövek[@Kezdés]")&lt;=AQ$3,AQ$3&lt;=INDIRECT("Mérföldkövek[@Befejezés]"),NETWORKDAYS(AQ$3,AQ$3,0)), INDIRECT("Mérföldkövek[@[Humánerő]]"),0),"")</f>
        <v/>
      </c>
      <c r="AR176" s="69" t="str" cm="1">
        <f t="array" aca="1" ref="AR176" ca="1">IFERROR(IF(AND(INDIRECT("Mérföldkövek[@Kezdés]")&lt;=AR$3,AR$3&lt;=INDIRECT("Mérföldkövek[@Befejezés]"),NETWORKDAYS(AR$3,AR$3,0)), INDIRECT("Mérföldkövek[@[Humánerő]]"),0),"")</f>
        <v/>
      </c>
      <c r="AS176" s="69" t="str" cm="1">
        <f t="array" aca="1" ref="AS176" ca="1">IFERROR(IF(AND(INDIRECT("Mérföldkövek[@Kezdés]")&lt;=AS$3,AS$3&lt;=INDIRECT("Mérföldkövek[@Befejezés]"),NETWORKDAYS(AS$3,AS$3,0)), INDIRECT("Mérföldkövek[@[Humánerő]]"),0),"")</f>
        <v/>
      </c>
      <c r="AT176" s="69" t="str" cm="1">
        <f t="array" aca="1" ref="AT176" ca="1">IFERROR(IF(AND(INDIRECT("Mérföldkövek[@Kezdés]")&lt;=AT$3,AT$3&lt;=INDIRECT("Mérföldkövek[@Befejezés]"),NETWORKDAYS(AT$3,AT$3,0)), INDIRECT("Mérföldkövek[@[Humánerő]]"),0),"")</f>
        <v/>
      </c>
      <c r="AU176" s="69" t="str" cm="1">
        <f t="array" aca="1" ref="AU176" ca="1">IFERROR(IF(AND(INDIRECT("Mérföldkövek[@Kezdés]")&lt;=AU$3,AU$3&lt;=INDIRECT("Mérföldkövek[@Befejezés]"),NETWORKDAYS(AU$3,AU$3,0)), INDIRECT("Mérföldkövek[@[Humánerő]]"),0),"")</f>
        <v/>
      </c>
      <c r="AV176" s="69" t="str" cm="1">
        <f t="array" aca="1" ref="AV176" ca="1">IFERROR(IF(AND(INDIRECT("Mérföldkövek[@Kezdés]")&lt;=AV$3,AV$3&lt;=INDIRECT("Mérföldkövek[@Befejezés]"),NETWORKDAYS(AV$3,AV$3,0)), INDIRECT("Mérföldkövek[@[Humánerő]]"),0),"")</f>
        <v/>
      </c>
      <c r="AW176" s="69" t="str" cm="1">
        <f t="array" aca="1" ref="AW176" ca="1">IFERROR(IF(AND(INDIRECT("Mérföldkövek[@Kezdés]")&lt;=AW$3,AW$3&lt;=INDIRECT("Mérföldkövek[@Befejezés]"),NETWORKDAYS(AW$3,AW$3,0)), INDIRECT("Mérföldkövek[@[Humánerő]]"),0),"")</f>
        <v/>
      </c>
      <c r="AX176" s="69" t="str" cm="1">
        <f t="array" aca="1" ref="AX176" ca="1">IFERROR(IF(AND(INDIRECT("Mérföldkövek[@Kezdés]")&lt;=AX$3,AX$3&lt;=INDIRECT("Mérföldkövek[@Befejezés]"),NETWORKDAYS(AX$3,AX$3,0)), INDIRECT("Mérföldkövek[@[Humánerő]]"),0),"")</f>
        <v/>
      </c>
      <c r="AY176" s="69" t="str" cm="1">
        <f t="array" aca="1" ref="AY176" ca="1">IFERROR(IF(AND(INDIRECT("Mérföldkövek[@Kezdés]")&lt;=AY$3,AY$3&lt;=INDIRECT("Mérföldkövek[@Befejezés]"),NETWORKDAYS(AY$3,AY$3,0)), INDIRECT("Mérföldkövek[@[Humánerő]]"),0),"")</f>
        <v/>
      </c>
      <c r="AZ176" s="69" t="str" cm="1">
        <f t="array" aca="1" ref="AZ176" ca="1">IFERROR(IF(AND(INDIRECT("Mérföldkövek[@Kezdés]")&lt;=AZ$3,AZ$3&lt;=INDIRECT("Mérföldkövek[@Befejezés]"),NETWORKDAYS(AZ$3,AZ$3,0)), INDIRECT("Mérföldkövek[@[Humánerő]]"),0),"")</f>
        <v/>
      </c>
      <c r="BA176" s="69" t="str" cm="1">
        <f t="array" aca="1" ref="BA176" ca="1">IFERROR(IF(AND(INDIRECT("Mérföldkövek[@Kezdés]")&lt;=BA$3,BA$3&lt;=INDIRECT("Mérföldkövek[@Befejezés]"),NETWORKDAYS(BA$3,BA$3,0)), INDIRECT("Mérföldkövek[@[Humánerő]]"),0),"")</f>
        <v/>
      </c>
    </row>
    <row r="177" spans="12:53" x14ac:dyDescent="0.3">
      <c r="L177" s="69" t="str" cm="1">
        <f t="array" aca="1" ref="L177" ca="1">IFERROR(IF(AND(INDIRECT("Mérföldkövek[@Kezdés]")&lt;=L$3,L$3&lt;=INDIRECT("Mérföldkövek[@Befejezés]"),NETWORKDAYS(L$3,L$3,0)), INDIRECT("Mérföldkövek[@[Humánerő]]"),0),"")</f>
        <v/>
      </c>
      <c r="M177" s="69" t="str" cm="1">
        <f t="array" aca="1" ref="M177" ca="1">IFERROR(IF(AND(INDIRECT("Mérföldkövek[@Kezdés]")&lt;=M$3,M$3&lt;=INDIRECT("Mérföldkövek[@Befejezés]"),NETWORKDAYS(M$3,M$3,0)), INDIRECT("Mérföldkövek[@[Humánerő]]"),0),"")</f>
        <v/>
      </c>
      <c r="N177" s="69" t="str" cm="1">
        <f t="array" aca="1" ref="N177" ca="1">IFERROR(IF(AND(INDIRECT("Mérföldkövek[@Kezdés]")&lt;=N$3,N$3&lt;=INDIRECT("Mérföldkövek[@Befejezés]"),NETWORKDAYS(N$3,N$3,0)), INDIRECT("Mérföldkövek[@[Humánerő]]"),0),"")</f>
        <v/>
      </c>
      <c r="O177" s="69" t="str" cm="1">
        <f t="array" aca="1" ref="O177" ca="1">IFERROR(IF(AND(INDIRECT("Mérföldkövek[@Kezdés]")&lt;=O$3,O$3&lt;=INDIRECT("Mérföldkövek[@Befejezés]"),NETWORKDAYS(O$3,O$3,0)), INDIRECT("Mérföldkövek[@[Humánerő]]"),0),"")</f>
        <v/>
      </c>
      <c r="P177" s="69" t="str" cm="1">
        <f t="array" aca="1" ref="P177" ca="1">IFERROR(IF(AND(INDIRECT("Mérföldkövek[@Kezdés]")&lt;=P$3,P$3&lt;=INDIRECT("Mérföldkövek[@Befejezés]"),NETWORKDAYS(P$3,P$3,0)), INDIRECT("Mérföldkövek[@[Humánerő]]"),0),"")</f>
        <v/>
      </c>
      <c r="Q177" s="69" t="str" cm="1">
        <f t="array" aca="1" ref="Q177" ca="1">IFERROR(IF(AND(INDIRECT("Mérföldkövek[@Kezdés]")&lt;=Q$3,Q$3&lt;=INDIRECT("Mérföldkövek[@Befejezés]"),NETWORKDAYS(Q$3,Q$3,0)), INDIRECT("Mérföldkövek[@[Humánerő]]"),0),"")</f>
        <v/>
      </c>
      <c r="R177" s="69" t="str" cm="1">
        <f t="array" aca="1" ref="R177" ca="1">IFERROR(IF(AND(INDIRECT("Mérföldkövek[@Kezdés]")&lt;=R$3,R$3&lt;=INDIRECT("Mérföldkövek[@Befejezés]"),NETWORKDAYS(R$3,R$3,0)), INDIRECT("Mérföldkövek[@[Humánerő]]"),0),"")</f>
        <v/>
      </c>
      <c r="S177" s="69" t="str" cm="1">
        <f t="array" aca="1" ref="S177" ca="1">IFERROR(IF(AND(INDIRECT("Mérföldkövek[@Kezdés]")&lt;=S$3,S$3&lt;=INDIRECT("Mérföldkövek[@Befejezés]"),NETWORKDAYS(S$3,S$3,0)), INDIRECT("Mérföldkövek[@[Humánerő]]"),0),"")</f>
        <v/>
      </c>
      <c r="T177" s="69" t="str" cm="1">
        <f t="array" aca="1" ref="T177" ca="1">IFERROR(IF(AND(INDIRECT("Mérföldkövek[@Kezdés]")&lt;=T$3,T$3&lt;=INDIRECT("Mérföldkövek[@Befejezés]"),NETWORKDAYS(T$3,T$3,0)), INDIRECT("Mérföldkövek[@[Humánerő]]"),0),"")</f>
        <v/>
      </c>
      <c r="U177" s="69" t="str" cm="1">
        <f t="array" aca="1" ref="U177" ca="1">IFERROR(IF(AND(INDIRECT("Mérföldkövek[@Kezdés]")&lt;=U$3,U$3&lt;=INDIRECT("Mérföldkövek[@Befejezés]"),NETWORKDAYS(U$3,U$3,0)), INDIRECT("Mérföldkövek[@[Humánerő]]"),0),"")</f>
        <v/>
      </c>
      <c r="V177" s="69" t="str" cm="1">
        <f t="array" aca="1" ref="V177" ca="1">IFERROR(IF(AND(INDIRECT("Mérföldkövek[@Kezdés]")&lt;=V$3,V$3&lt;=INDIRECT("Mérföldkövek[@Befejezés]"),NETWORKDAYS(V$3,V$3,0)), INDIRECT("Mérföldkövek[@[Humánerő]]"),0),"")</f>
        <v/>
      </c>
      <c r="W177" s="69" t="str" cm="1">
        <f t="array" aca="1" ref="W177" ca="1">IFERROR(IF(AND(INDIRECT("Mérföldkövek[@Kezdés]")&lt;=W$3,W$3&lt;=INDIRECT("Mérföldkövek[@Befejezés]"),NETWORKDAYS(W$3,W$3,0)), INDIRECT("Mérföldkövek[@[Humánerő]]"),0),"")</f>
        <v/>
      </c>
      <c r="X177" s="69" t="str" cm="1">
        <f t="array" aca="1" ref="X177" ca="1">IFERROR(IF(AND(INDIRECT("Mérföldkövek[@Kezdés]")&lt;=X$3,X$3&lt;=INDIRECT("Mérföldkövek[@Befejezés]"),NETWORKDAYS(X$3,X$3,0)), INDIRECT("Mérföldkövek[@[Humánerő]]"),0),"")</f>
        <v/>
      </c>
      <c r="Y177" s="69" t="str" cm="1">
        <f t="array" aca="1" ref="Y177" ca="1">IFERROR(IF(AND(INDIRECT("Mérföldkövek[@Kezdés]")&lt;=Y$3,Y$3&lt;=INDIRECT("Mérföldkövek[@Befejezés]"),NETWORKDAYS(Y$3,Y$3,0)), INDIRECT("Mérföldkövek[@[Humánerő]]"),0),"")</f>
        <v/>
      </c>
      <c r="Z177" s="69" t="str" cm="1">
        <f t="array" aca="1" ref="Z177" ca="1">IFERROR(IF(AND(INDIRECT("Mérföldkövek[@Kezdés]")&lt;=Z$3,Z$3&lt;=INDIRECT("Mérföldkövek[@Befejezés]"),NETWORKDAYS(Z$3,Z$3,0)), INDIRECT("Mérföldkövek[@[Humánerő]]"),0),"")</f>
        <v/>
      </c>
      <c r="AA177" s="69" t="str" cm="1">
        <f t="array" aca="1" ref="AA177" ca="1">IFERROR(IF(AND(INDIRECT("Mérföldkövek[@Kezdés]")&lt;=AA$3,AA$3&lt;=INDIRECT("Mérföldkövek[@Befejezés]"),NETWORKDAYS(AA$3,AA$3,0)), INDIRECT("Mérföldkövek[@[Humánerő]]"),0),"")</f>
        <v/>
      </c>
      <c r="AB177" s="69" t="str" cm="1">
        <f t="array" aca="1" ref="AB177" ca="1">IFERROR(IF(AND(INDIRECT("Mérföldkövek[@Kezdés]")&lt;=AB$3,AB$3&lt;=INDIRECT("Mérföldkövek[@Befejezés]"),NETWORKDAYS(AB$3,AB$3,0)), INDIRECT("Mérföldkövek[@[Humánerő]]"),0),"")</f>
        <v/>
      </c>
      <c r="AC177" s="69" t="str" cm="1">
        <f t="array" aca="1" ref="AC177" ca="1">IFERROR(IF(AND(INDIRECT("Mérföldkövek[@Kezdés]")&lt;=AC$3,AC$3&lt;=INDIRECT("Mérföldkövek[@Befejezés]"),NETWORKDAYS(AC$3,AC$3,0)), INDIRECT("Mérföldkövek[@[Humánerő]]"),0),"")</f>
        <v/>
      </c>
      <c r="AD177" s="69" t="str" cm="1">
        <f t="array" aca="1" ref="AD177" ca="1">IFERROR(IF(AND(INDIRECT("Mérföldkövek[@Kezdés]")&lt;=AD$3,AD$3&lt;=INDIRECT("Mérföldkövek[@Befejezés]"),NETWORKDAYS(AD$3,AD$3,0)), INDIRECT("Mérföldkövek[@[Humánerő]]"),0),"")</f>
        <v/>
      </c>
      <c r="AE177" s="69" t="str" cm="1">
        <f t="array" aca="1" ref="AE177" ca="1">IFERROR(IF(AND(INDIRECT("Mérföldkövek[@Kezdés]")&lt;=AE$3,AE$3&lt;=INDIRECT("Mérföldkövek[@Befejezés]"),NETWORKDAYS(AE$3,AE$3,0)), INDIRECT("Mérföldkövek[@[Humánerő]]"),0),"")</f>
        <v/>
      </c>
      <c r="AF177" s="69" t="str" cm="1">
        <f t="array" aca="1" ref="AF177" ca="1">IFERROR(IF(AND(INDIRECT("Mérföldkövek[@Kezdés]")&lt;=AF$3,AF$3&lt;=INDIRECT("Mérföldkövek[@Befejezés]"),NETWORKDAYS(AF$3,AF$3,0)), INDIRECT("Mérföldkövek[@[Humánerő]]"),0),"")</f>
        <v/>
      </c>
      <c r="AG177" s="69" t="str" cm="1">
        <f t="array" aca="1" ref="AG177" ca="1">IFERROR(IF(AND(INDIRECT("Mérföldkövek[@Kezdés]")&lt;=AG$3,AG$3&lt;=INDIRECT("Mérföldkövek[@Befejezés]"),NETWORKDAYS(AG$3,AG$3,0)), INDIRECT("Mérföldkövek[@[Humánerő]]"),0),"")</f>
        <v/>
      </c>
      <c r="AH177" s="69" t="str" cm="1">
        <f t="array" aca="1" ref="AH177" ca="1">IFERROR(IF(AND(INDIRECT("Mérföldkövek[@Kezdés]")&lt;=AH$3,AH$3&lt;=INDIRECT("Mérföldkövek[@Befejezés]"),NETWORKDAYS(AH$3,AH$3,0)), INDIRECT("Mérföldkövek[@[Humánerő]]"),0),"")</f>
        <v/>
      </c>
      <c r="AI177" s="69" t="str" cm="1">
        <f t="array" aca="1" ref="AI177" ca="1">IFERROR(IF(AND(INDIRECT("Mérföldkövek[@Kezdés]")&lt;=AI$3,AI$3&lt;=INDIRECT("Mérföldkövek[@Befejezés]"),NETWORKDAYS(AI$3,AI$3,0)), INDIRECT("Mérföldkövek[@[Humánerő]]"),0),"")</f>
        <v/>
      </c>
      <c r="AJ177" s="69" t="str" cm="1">
        <f t="array" aca="1" ref="AJ177" ca="1">IFERROR(IF(AND(INDIRECT("Mérföldkövek[@Kezdés]")&lt;=AJ$3,AJ$3&lt;=INDIRECT("Mérföldkövek[@Befejezés]"),NETWORKDAYS(AJ$3,AJ$3,0)), INDIRECT("Mérföldkövek[@[Humánerő]]"),0),"")</f>
        <v/>
      </c>
      <c r="AK177" s="69" t="str" cm="1">
        <f t="array" aca="1" ref="AK177" ca="1">IFERROR(IF(AND(INDIRECT("Mérföldkövek[@Kezdés]")&lt;=AK$3,AK$3&lt;=INDIRECT("Mérföldkövek[@Befejezés]"),NETWORKDAYS(AK$3,AK$3,0)), INDIRECT("Mérföldkövek[@[Humánerő]]"),0),"")</f>
        <v/>
      </c>
      <c r="AL177" s="69" t="str" cm="1">
        <f t="array" aca="1" ref="AL177" ca="1">IFERROR(IF(AND(INDIRECT("Mérföldkövek[@Kezdés]")&lt;=AL$3,AL$3&lt;=INDIRECT("Mérföldkövek[@Befejezés]"),NETWORKDAYS(AL$3,AL$3,0)), INDIRECT("Mérföldkövek[@[Humánerő]]"),0),"")</f>
        <v/>
      </c>
      <c r="AM177" s="69" t="str" cm="1">
        <f t="array" aca="1" ref="AM177" ca="1">IFERROR(IF(AND(INDIRECT("Mérföldkövek[@Kezdés]")&lt;=AM$3,AM$3&lt;=INDIRECT("Mérföldkövek[@Befejezés]"),NETWORKDAYS(AM$3,AM$3,0)), INDIRECT("Mérföldkövek[@[Humánerő]]"),0),"")</f>
        <v/>
      </c>
      <c r="AN177" s="69" t="str" cm="1">
        <f t="array" aca="1" ref="AN177" ca="1">IFERROR(IF(AND(INDIRECT("Mérföldkövek[@Kezdés]")&lt;=AN$3,AN$3&lt;=INDIRECT("Mérföldkövek[@Befejezés]"),NETWORKDAYS(AN$3,AN$3,0)), INDIRECT("Mérföldkövek[@[Humánerő]]"),0),"")</f>
        <v/>
      </c>
      <c r="AO177" s="69" t="str" cm="1">
        <f t="array" aca="1" ref="AO177" ca="1">IFERROR(IF(AND(INDIRECT("Mérföldkövek[@Kezdés]")&lt;=AO$3,AO$3&lt;=INDIRECT("Mérföldkövek[@Befejezés]"),NETWORKDAYS(AO$3,AO$3,0)), INDIRECT("Mérföldkövek[@[Humánerő]]"),0),"")</f>
        <v/>
      </c>
      <c r="AP177" s="69" t="str" cm="1">
        <f t="array" aca="1" ref="AP177" ca="1">IFERROR(IF(AND(INDIRECT("Mérföldkövek[@Kezdés]")&lt;=AP$3,AP$3&lt;=INDIRECT("Mérföldkövek[@Befejezés]"),NETWORKDAYS(AP$3,AP$3,0)), INDIRECT("Mérföldkövek[@[Humánerő]]"),0),"")</f>
        <v/>
      </c>
      <c r="AQ177" s="69" t="str" cm="1">
        <f t="array" aca="1" ref="AQ177" ca="1">IFERROR(IF(AND(INDIRECT("Mérföldkövek[@Kezdés]")&lt;=AQ$3,AQ$3&lt;=INDIRECT("Mérföldkövek[@Befejezés]"),NETWORKDAYS(AQ$3,AQ$3,0)), INDIRECT("Mérföldkövek[@[Humánerő]]"),0),"")</f>
        <v/>
      </c>
      <c r="AR177" s="69" t="str" cm="1">
        <f t="array" aca="1" ref="AR177" ca="1">IFERROR(IF(AND(INDIRECT("Mérföldkövek[@Kezdés]")&lt;=AR$3,AR$3&lt;=INDIRECT("Mérföldkövek[@Befejezés]"),NETWORKDAYS(AR$3,AR$3,0)), INDIRECT("Mérföldkövek[@[Humánerő]]"),0),"")</f>
        <v/>
      </c>
      <c r="AS177" s="69" t="str" cm="1">
        <f t="array" aca="1" ref="AS177" ca="1">IFERROR(IF(AND(INDIRECT("Mérföldkövek[@Kezdés]")&lt;=AS$3,AS$3&lt;=INDIRECT("Mérföldkövek[@Befejezés]"),NETWORKDAYS(AS$3,AS$3,0)), INDIRECT("Mérföldkövek[@[Humánerő]]"),0),"")</f>
        <v/>
      </c>
      <c r="AT177" s="69" t="str" cm="1">
        <f t="array" aca="1" ref="AT177" ca="1">IFERROR(IF(AND(INDIRECT("Mérföldkövek[@Kezdés]")&lt;=AT$3,AT$3&lt;=INDIRECT("Mérföldkövek[@Befejezés]"),NETWORKDAYS(AT$3,AT$3,0)), INDIRECT("Mérföldkövek[@[Humánerő]]"),0),"")</f>
        <v/>
      </c>
      <c r="AU177" s="69" t="str" cm="1">
        <f t="array" aca="1" ref="AU177" ca="1">IFERROR(IF(AND(INDIRECT("Mérföldkövek[@Kezdés]")&lt;=AU$3,AU$3&lt;=INDIRECT("Mérföldkövek[@Befejezés]"),NETWORKDAYS(AU$3,AU$3,0)), INDIRECT("Mérföldkövek[@[Humánerő]]"),0),"")</f>
        <v/>
      </c>
      <c r="AV177" s="69" t="str" cm="1">
        <f t="array" aca="1" ref="AV177" ca="1">IFERROR(IF(AND(INDIRECT("Mérföldkövek[@Kezdés]")&lt;=AV$3,AV$3&lt;=INDIRECT("Mérföldkövek[@Befejezés]"),NETWORKDAYS(AV$3,AV$3,0)), INDIRECT("Mérföldkövek[@[Humánerő]]"),0),"")</f>
        <v/>
      </c>
      <c r="AW177" s="69" t="str" cm="1">
        <f t="array" aca="1" ref="AW177" ca="1">IFERROR(IF(AND(INDIRECT("Mérföldkövek[@Kezdés]")&lt;=AW$3,AW$3&lt;=INDIRECT("Mérföldkövek[@Befejezés]"),NETWORKDAYS(AW$3,AW$3,0)), INDIRECT("Mérföldkövek[@[Humánerő]]"),0),"")</f>
        <v/>
      </c>
      <c r="AX177" s="69" t="str" cm="1">
        <f t="array" aca="1" ref="AX177" ca="1">IFERROR(IF(AND(INDIRECT("Mérföldkövek[@Kezdés]")&lt;=AX$3,AX$3&lt;=INDIRECT("Mérföldkövek[@Befejezés]"),NETWORKDAYS(AX$3,AX$3,0)), INDIRECT("Mérföldkövek[@[Humánerő]]"),0),"")</f>
        <v/>
      </c>
      <c r="AY177" s="69" t="str" cm="1">
        <f t="array" aca="1" ref="AY177" ca="1">IFERROR(IF(AND(INDIRECT("Mérföldkövek[@Kezdés]")&lt;=AY$3,AY$3&lt;=INDIRECT("Mérföldkövek[@Befejezés]"),NETWORKDAYS(AY$3,AY$3,0)), INDIRECT("Mérföldkövek[@[Humánerő]]"),0),"")</f>
        <v/>
      </c>
      <c r="AZ177" s="69" t="str" cm="1">
        <f t="array" aca="1" ref="AZ177" ca="1">IFERROR(IF(AND(INDIRECT("Mérföldkövek[@Kezdés]")&lt;=AZ$3,AZ$3&lt;=INDIRECT("Mérföldkövek[@Befejezés]"),NETWORKDAYS(AZ$3,AZ$3,0)), INDIRECT("Mérföldkövek[@[Humánerő]]"),0),"")</f>
        <v/>
      </c>
      <c r="BA177" s="69" t="str" cm="1">
        <f t="array" aca="1" ref="BA177" ca="1">IFERROR(IF(AND(INDIRECT("Mérföldkövek[@Kezdés]")&lt;=BA$3,BA$3&lt;=INDIRECT("Mérföldkövek[@Befejezés]"),NETWORKDAYS(BA$3,BA$3,0)), INDIRECT("Mérföldkövek[@[Humánerő]]"),0),"")</f>
        <v/>
      </c>
    </row>
    <row r="178" spans="12:53" x14ac:dyDescent="0.3">
      <c r="L178" s="69" t="str" cm="1">
        <f t="array" aca="1" ref="L178" ca="1">IFERROR(IF(AND(INDIRECT("Mérföldkövek[@Kezdés]")&lt;=L$3,L$3&lt;=INDIRECT("Mérföldkövek[@Befejezés]"),NETWORKDAYS(L$3,L$3,0)), INDIRECT("Mérföldkövek[@[Humánerő]]"),0),"")</f>
        <v/>
      </c>
      <c r="M178" s="69" t="str" cm="1">
        <f t="array" aca="1" ref="M178" ca="1">IFERROR(IF(AND(INDIRECT("Mérföldkövek[@Kezdés]")&lt;=M$3,M$3&lt;=INDIRECT("Mérföldkövek[@Befejezés]"),NETWORKDAYS(M$3,M$3,0)), INDIRECT("Mérföldkövek[@[Humánerő]]"),0),"")</f>
        <v/>
      </c>
      <c r="N178" s="69" t="str" cm="1">
        <f t="array" aca="1" ref="N178" ca="1">IFERROR(IF(AND(INDIRECT("Mérföldkövek[@Kezdés]")&lt;=N$3,N$3&lt;=INDIRECT("Mérföldkövek[@Befejezés]"),NETWORKDAYS(N$3,N$3,0)), INDIRECT("Mérföldkövek[@[Humánerő]]"),0),"")</f>
        <v/>
      </c>
      <c r="O178" s="69" t="str" cm="1">
        <f t="array" aca="1" ref="O178" ca="1">IFERROR(IF(AND(INDIRECT("Mérföldkövek[@Kezdés]")&lt;=O$3,O$3&lt;=INDIRECT("Mérföldkövek[@Befejezés]"),NETWORKDAYS(O$3,O$3,0)), INDIRECT("Mérföldkövek[@[Humánerő]]"),0),"")</f>
        <v/>
      </c>
      <c r="P178" s="69" t="str" cm="1">
        <f t="array" aca="1" ref="P178" ca="1">IFERROR(IF(AND(INDIRECT("Mérföldkövek[@Kezdés]")&lt;=P$3,P$3&lt;=INDIRECT("Mérföldkövek[@Befejezés]"),NETWORKDAYS(P$3,P$3,0)), INDIRECT("Mérföldkövek[@[Humánerő]]"),0),"")</f>
        <v/>
      </c>
      <c r="Q178" s="69" t="str" cm="1">
        <f t="array" aca="1" ref="Q178" ca="1">IFERROR(IF(AND(INDIRECT("Mérföldkövek[@Kezdés]")&lt;=Q$3,Q$3&lt;=INDIRECT("Mérföldkövek[@Befejezés]"),NETWORKDAYS(Q$3,Q$3,0)), INDIRECT("Mérföldkövek[@[Humánerő]]"),0),"")</f>
        <v/>
      </c>
      <c r="R178" s="69" t="str" cm="1">
        <f t="array" aca="1" ref="R178" ca="1">IFERROR(IF(AND(INDIRECT("Mérföldkövek[@Kezdés]")&lt;=R$3,R$3&lt;=INDIRECT("Mérföldkövek[@Befejezés]"),NETWORKDAYS(R$3,R$3,0)), INDIRECT("Mérföldkövek[@[Humánerő]]"),0),"")</f>
        <v/>
      </c>
      <c r="S178" s="69" t="str" cm="1">
        <f t="array" aca="1" ref="S178" ca="1">IFERROR(IF(AND(INDIRECT("Mérföldkövek[@Kezdés]")&lt;=S$3,S$3&lt;=INDIRECT("Mérföldkövek[@Befejezés]"),NETWORKDAYS(S$3,S$3,0)), INDIRECT("Mérföldkövek[@[Humánerő]]"),0),"")</f>
        <v/>
      </c>
      <c r="T178" s="69" t="str" cm="1">
        <f t="array" aca="1" ref="T178" ca="1">IFERROR(IF(AND(INDIRECT("Mérföldkövek[@Kezdés]")&lt;=T$3,T$3&lt;=INDIRECT("Mérföldkövek[@Befejezés]"),NETWORKDAYS(T$3,T$3,0)), INDIRECT("Mérföldkövek[@[Humánerő]]"),0),"")</f>
        <v/>
      </c>
      <c r="U178" s="69" t="str" cm="1">
        <f t="array" aca="1" ref="U178" ca="1">IFERROR(IF(AND(INDIRECT("Mérföldkövek[@Kezdés]")&lt;=U$3,U$3&lt;=INDIRECT("Mérföldkövek[@Befejezés]"),NETWORKDAYS(U$3,U$3,0)), INDIRECT("Mérföldkövek[@[Humánerő]]"),0),"")</f>
        <v/>
      </c>
      <c r="V178" s="69" t="str" cm="1">
        <f t="array" aca="1" ref="V178" ca="1">IFERROR(IF(AND(INDIRECT("Mérföldkövek[@Kezdés]")&lt;=V$3,V$3&lt;=INDIRECT("Mérföldkövek[@Befejezés]"),NETWORKDAYS(V$3,V$3,0)), INDIRECT("Mérföldkövek[@[Humánerő]]"),0),"")</f>
        <v/>
      </c>
      <c r="W178" s="69" t="str" cm="1">
        <f t="array" aca="1" ref="W178" ca="1">IFERROR(IF(AND(INDIRECT("Mérföldkövek[@Kezdés]")&lt;=W$3,W$3&lt;=INDIRECT("Mérföldkövek[@Befejezés]"),NETWORKDAYS(W$3,W$3,0)), INDIRECT("Mérföldkövek[@[Humánerő]]"),0),"")</f>
        <v/>
      </c>
      <c r="X178" s="69" t="str" cm="1">
        <f t="array" aca="1" ref="X178" ca="1">IFERROR(IF(AND(INDIRECT("Mérföldkövek[@Kezdés]")&lt;=X$3,X$3&lt;=INDIRECT("Mérföldkövek[@Befejezés]"),NETWORKDAYS(X$3,X$3,0)), INDIRECT("Mérföldkövek[@[Humánerő]]"),0),"")</f>
        <v/>
      </c>
      <c r="Y178" s="69" t="str" cm="1">
        <f t="array" aca="1" ref="Y178" ca="1">IFERROR(IF(AND(INDIRECT("Mérföldkövek[@Kezdés]")&lt;=Y$3,Y$3&lt;=INDIRECT("Mérföldkövek[@Befejezés]"),NETWORKDAYS(Y$3,Y$3,0)), INDIRECT("Mérföldkövek[@[Humánerő]]"),0),"")</f>
        <v/>
      </c>
      <c r="Z178" s="69" t="str" cm="1">
        <f t="array" aca="1" ref="Z178" ca="1">IFERROR(IF(AND(INDIRECT("Mérföldkövek[@Kezdés]")&lt;=Z$3,Z$3&lt;=INDIRECT("Mérföldkövek[@Befejezés]"),NETWORKDAYS(Z$3,Z$3,0)), INDIRECT("Mérföldkövek[@[Humánerő]]"),0),"")</f>
        <v/>
      </c>
      <c r="AA178" s="69" t="str" cm="1">
        <f t="array" aca="1" ref="AA178" ca="1">IFERROR(IF(AND(INDIRECT("Mérföldkövek[@Kezdés]")&lt;=AA$3,AA$3&lt;=INDIRECT("Mérföldkövek[@Befejezés]"),NETWORKDAYS(AA$3,AA$3,0)), INDIRECT("Mérföldkövek[@[Humánerő]]"),0),"")</f>
        <v/>
      </c>
      <c r="AB178" s="69" t="str" cm="1">
        <f t="array" aca="1" ref="AB178" ca="1">IFERROR(IF(AND(INDIRECT("Mérföldkövek[@Kezdés]")&lt;=AB$3,AB$3&lt;=INDIRECT("Mérföldkövek[@Befejezés]"),NETWORKDAYS(AB$3,AB$3,0)), INDIRECT("Mérföldkövek[@[Humánerő]]"),0),"")</f>
        <v/>
      </c>
      <c r="AC178" s="69" t="str" cm="1">
        <f t="array" aca="1" ref="AC178" ca="1">IFERROR(IF(AND(INDIRECT("Mérföldkövek[@Kezdés]")&lt;=AC$3,AC$3&lt;=INDIRECT("Mérföldkövek[@Befejezés]"),NETWORKDAYS(AC$3,AC$3,0)), INDIRECT("Mérföldkövek[@[Humánerő]]"),0),"")</f>
        <v/>
      </c>
      <c r="AD178" s="69" t="str" cm="1">
        <f t="array" aca="1" ref="AD178" ca="1">IFERROR(IF(AND(INDIRECT("Mérföldkövek[@Kezdés]")&lt;=AD$3,AD$3&lt;=INDIRECT("Mérföldkövek[@Befejezés]"),NETWORKDAYS(AD$3,AD$3,0)), INDIRECT("Mérföldkövek[@[Humánerő]]"),0),"")</f>
        <v/>
      </c>
      <c r="AE178" s="69" t="str" cm="1">
        <f t="array" aca="1" ref="AE178" ca="1">IFERROR(IF(AND(INDIRECT("Mérföldkövek[@Kezdés]")&lt;=AE$3,AE$3&lt;=INDIRECT("Mérföldkövek[@Befejezés]"),NETWORKDAYS(AE$3,AE$3,0)), INDIRECT("Mérföldkövek[@[Humánerő]]"),0),"")</f>
        <v/>
      </c>
      <c r="AF178" s="69" t="str" cm="1">
        <f t="array" aca="1" ref="AF178" ca="1">IFERROR(IF(AND(INDIRECT("Mérföldkövek[@Kezdés]")&lt;=AF$3,AF$3&lt;=INDIRECT("Mérföldkövek[@Befejezés]"),NETWORKDAYS(AF$3,AF$3,0)), INDIRECT("Mérföldkövek[@[Humánerő]]"),0),"")</f>
        <v/>
      </c>
      <c r="AG178" s="69" t="str" cm="1">
        <f t="array" aca="1" ref="AG178" ca="1">IFERROR(IF(AND(INDIRECT("Mérföldkövek[@Kezdés]")&lt;=AG$3,AG$3&lt;=INDIRECT("Mérföldkövek[@Befejezés]"),NETWORKDAYS(AG$3,AG$3,0)), INDIRECT("Mérföldkövek[@[Humánerő]]"),0),"")</f>
        <v/>
      </c>
      <c r="AH178" s="69" t="str" cm="1">
        <f t="array" aca="1" ref="AH178" ca="1">IFERROR(IF(AND(INDIRECT("Mérföldkövek[@Kezdés]")&lt;=AH$3,AH$3&lt;=INDIRECT("Mérföldkövek[@Befejezés]"),NETWORKDAYS(AH$3,AH$3,0)), INDIRECT("Mérföldkövek[@[Humánerő]]"),0),"")</f>
        <v/>
      </c>
      <c r="AI178" s="69" t="str" cm="1">
        <f t="array" aca="1" ref="AI178" ca="1">IFERROR(IF(AND(INDIRECT("Mérföldkövek[@Kezdés]")&lt;=AI$3,AI$3&lt;=INDIRECT("Mérföldkövek[@Befejezés]"),NETWORKDAYS(AI$3,AI$3,0)), INDIRECT("Mérföldkövek[@[Humánerő]]"),0),"")</f>
        <v/>
      </c>
      <c r="AJ178" s="69" t="str" cm="1">
        <f t="array" aca="1" ref="AJ178" ca="1">IFERROR(IF(AND(INDIRECT("Mérföldkövek[@Kezdés]")&lt;=AJ$3,AJ$3&lt;=INDIRECT("Mérföldkövek[@Befejezés]"),NETWORKDAYS(AJ$3,AJ$3,0)), INDIRECT("Mérföldkövek[@[Humánerő]]"),0),"")</f>
        <v/>
      </c>
      <c r="AK178" s="69" t="str" cm="1">
        <f t="array" aca="1" ref="AK178" ca="1">IFERROR(IF(AND(INDIRECT("Mérföldkövek[@Kezdés]")&lt;=AK$3,AK$3&lt;=INDIRECT("Mérföldkövek[@Befejezés]"),NETWORKDAYS(AK$3,AK$3,0)), INDIRECT("Mérföldkövek[@[Humánerő]]"),0),"")</f>
        <v/>
      </c>
      <c r="AL178" s="69" t="str" cm="1">
        <f t="array" aca="1" ref="AL178" ca="1">IFERROR(IF(AND(INDIRECT("Mérföldkövek[@Kezdés]")&lt;=AL$3,AL$3&lt;=INDIRECT("Mérföldkövek[@Befejezés]"),NETWORKDAYS(AL$3,AL$3,0)), INDIRECT("Mérföldkövek[@[Humánerő]]"),0),"")</f>
        <v/>
      </c>
      <c r="AM178" s="69" t="str" cm="1">
        <f t="array" aca="1" ref="AM178" ca="1">IFERROR(IF(AND(INDIRECT("Mérföldkövek[@Kezdés]")&lt;=AM$3,AM$3&lt;=INDIRECT("Mérföldkövek[@Befejezés]"),NETWORKDAYS(AM$3,AM$3,0)), INDIRECT("Mérföldkövek[@[Humánerő]]"),0),"")</f>
        <v/>
      </c>
      <c r="AN178" s="69" t="str" cm="1">
        <f t="array" aca="1" ref="AN178" ca="1">IFERROR(IF(AND(INDIRECT("Mérföldkövek[@Kezdés]")&lt;=AN$3,AN$3&lt;=INDIRECT("Mérföldkövek[@Befejezés]"),NETWORKDAYS(AN$3,AN$3,0)), INDIRECT("Mérföldkövek[@[Humánerő]]"),0),"")</f>
        <v/>
      </c>
      <c r="AO178" s="69" t="str" cm="1">
        <f t="array" aca="1" ref="AO178" ca="1">IFERROR(IF(AND(INDIRECT("Mérföldkövek[@Kezdés]")&lt;=AO$3,AO$3&lt;=INDIRECT("Mérföldkövek[@Befejezés]"),NETWORKDAYS(AO$3,AO$3,0)), INDIRECT("Mérföldkövek[@[Humánerő]]"),0),"")</f>
        <v/>
      </c>
      <c r="AP178" s="69" t="str" cm="1">
        <f t="array" aca="1" ref="AP178" ca="1">IFERROR(IF(AND(INDIRECT("Mérföldkövek[@Kezdés]")&lt;=AP$3,AP$3&lt;=INDIRECT("Mérföldkövek[@Befejezés]"),NETWORKDAYS(AP$3,AP$3,0)), INDIRECT("Mérföldkövek[@[Humánerő]]"),0),"")</f>
        <v/>
      </c>
      <c r="AQ178" s="69" t="str" cm="1">
        <f t="array" aca="1" ref="AQ178" ca="1">IFERROR(IF(AND(INDIRECT("Mérföldkövek[@Kezdés]")&lt;=AQ$3,AQ$3&lt;=INDIRECT("Mérföldkövek[@Befejezés]"),NETWORKDAYS(AQ$3,AQ$3,0)), INDIRECT("Mérföldkövek[@[Humánerő]]"),0),"")</f>
        <v/>
      </c>
      <c r="AR178" s="69" t="str" cm="1">
        <f t="array" aca="1" ref="AR178" ca="1">IFERROR(IF(AND(INDIRECT("Mérföldkövek[@Kezdés]")&lt;=AR$3,AR$3&lt;=INDIRECT("Mérföldkövek[@Befejezés]"),NETWORKDAYS(AR$3,AR$3,0)), INDIRECT("Mérföldkövek[@[Humánerő]]"),0),"")</f>
        <v/>
      </c>
      <c r="AS178" s="69" t="str" cm="1">
        <f t="array" aca="1" ref="AS178" ca="1">IFERROR(IF(AND(INDIRECT("Mérföldkövek[@Kezdés]")&lt;=AS$3,AS$3&lt;=INDIRECT("Mérföldkövek[@Befejezés]"),NETWORKDAYS(AS$3,AS$3,0)), INDIRECT("Mérföldkövek[@[Humánerő]]"),0),"")</f>
        <v/>
      </c>
      <c r="AT178" s="69" t="str" cm="1">
        <f t="array" aca="1" ref="AT178" ca="1">IFERROR(IF(AND(INDIRECT("Mérföldkövek[@Kezdés]")&lt;=AT$3,AT$3&lt;=INDIRECT("Mérföldkövek[@Befejezés]"),NETWORKDAYS(AT$3,AT$3,0)), INDIRECT("Mérföldkövek[@[Humánerő]]"),0),"")</f>
        <v/>
      </c>
      <c r="AU178" s="69" t="str" cm="1">
        <f t="array" aca="1" ref="AU178" ca="1">IFERROR(IF(AND(INDIRECT("Mérföldkövek[@Kezdés]")&lt;=AU$3,AU$3&lt;=INDIRECT("Mérföldkövek[@Befejezés]"),NETWORKDAYS(AU$3,AU$3,0)), INDIRECT("Mérföldkövek[@[Humánerő]]"),0),"")</f>
        <v/>
      </c>
      <c r="AV178" s="69" t="str" cm="1">
        <f t="array" aca="1" ref="AV178" ca="1">IFERROR(IF(AND(INDIRECT("Mérföldkövek[@Kezdés]")&lt;=AV$3,AV$3&lt;=INDIRECT("Mérföldkövek[@Befejezés]"),NETWORKDAYS(AV$3,AV$3,0)), INDIRECT("Mérföldkövek[@[Humánerő]]"),0),"")</f>
        <v/>
      </c>
      <c r="AW178" s="69" t="str" cm="1">
        <f t="array" aca="1" ref="AW178" ca="1">IFERROR(IF(AND(INDIRECT("Mérföldkövek[@Kezdés]")&lt;=AW$3,AW$3&lt;=INDIRECT("Mérföldkövek[@Befejezés]"),NETWORKDAYS(AW$3,AW$3,0)), INDIRECT("Mérföldkövek[@[Humánerő]]"),0),"")</f>
        <v/>
      </c>
      <c r="AX178" s="69" t="str" cm="1">
        <f t="array" aca="1" ref="AX178" ca="1">IFERROR(IF(AND(INDIRECT("Mérföldkövek[@Kezdés]")&lt;=AX$3,AX$3&lt;=INDIRECT("Mérföldkövek[@Befejezés]"),NETWORKDAYS(AX$3,AX$3,0)), INDIRECT("Mérföldkövek[@[Humánerő]]"),0),"")</f>
        <v/>
      </c>
      <c r="AY178" s="69" t="str" cm="1">
        <f t="array" aca="1" ref="AY178" ca="1">IFERROR(IF(AND(INDIRECT("Mérföldkövek[@Kezdés]")&lt;=AY$3,AY$3&lt;=INDIRECT("Mérföldkövek[@Befejezés]"),NETWORKDAYS(AY$3,AY$3,0)), INDIRECT("Mérföldkövek[@[Humánerő]]"),0),"")</f>
        <v/>
      </c>
      <c r="AZ178" s="69" t="str" cm="1">
        <f t="array" aca="1" ref="AZ178" ca="1">IFERROR(IF(AND(INDIRECT("Mérföldkövek[@Kezdés]")&lt;=AZ$3,AZ$3&lt;=INDIRECT("Mérföldkövek[@Befejezés]"),NETWORKDAYS(AZ$3,AZ$3,0)), INDIRECT("Mérföldkövek[@[Humánerő]]"),0),"")</f>
        <v/>
      </c>
      <c r="BA178" s="69" t="str" cm="1">
        <f t="array" aca="1" ref="BA178" ca="1">IFERROR(IF(AND(INDIRECT("Mérföldkövek[@Kezdés]")&lt;=BA$3,BA$3&lt;=INDIRECT("Mérföldkövek[@Befejezés]"),NETWORKDAYS(BA$3,BA$3,0)), INDIRECT("Mérföldkövek[@[Humánerő]]"),0),"")</f>
        <v/>
      </c>
    </row>
    <row r="179" spans="12:53" x14ac:dyDescent="0.3">
      <c r="L179" s="69" t="str" cm="1">
        <f t="array" aca="1" ref="L179" ca="1">IFERROR(IF(AND(INDIRECT("Mérföldkövek[@Kezdés]")&lt;=L$3,L$3&lt;=INDIRECT("Mérföldkövek[@Befejezés]"),NETWORKDAYS(L$3,L$3,0)), INDIRECT("Mérföldkövek[@[Humánerő]]"),0),"")</f>
        <v/>
      </c>
      <c r="M179" s="69" t="str" cm="1">
        <f t="array" aca="1" ref="M179" ca="1">IFERROR(IF(AND(INDIRECT("Mérföldkövek[@Kezdés]")&lt;=M$3,M$3&lt;=INDIRECT("Mérföldkövek[@Befejezés]"),NETWORKDAYS(M$3,M$3,0)), INDIRECT("Mérföldkövek[@[Humánerő]]"),0),"")</f>
        <v/>
      </c>
      <c r="N179" s="69" t="str" cm="1">
        <f t="array" aca="1" ref="N179" ca="1">IFERROR(IF(AND(INDIRECT("Mérföldkövek[@Kezdés]")&lt;=N$3,N$3&lt;=INDIRECT("Mérföldkövek[@Befejezés]"),NETWORKDAYS(N$3,N$3,0)), INDIRECT("Mérföldkövek[@[Humánerő]]"),0),"")</f>
        <v/>
      </c>
      <c r="O179" s="69" t="str" cm="1">
        <f t="array" aca="1" ref="O179" ca="1">IFERROR(IF(AND(INDIRECT("Mérföldkövek[@Kezdés]")&lt;=O$3,O$3&lt;=INDIRECT("Mérföldkövek[@Befejezés]"),NETWORKDAYS(O$3,O$3,0)), INDIRECT("Mérföldkövek[@[Humánerő]]"),0),"")</f>
        <v/>
      </c>
      <c r="P179" s="69" t="str" cm="1">
        <f t="array" aca="1" ref="P179" ca="1">IFERROR(IF(AND(INDIRECT("Mérföldkövek[@Kezdés]")&lt;=P$3,P$3&lt;=INDIRECT("Mérföldkövek[@Befejezés]"),NETWORKDAYS(P$3,P$3,0)), INDIRECT("Mérföldkövek[@[Humánerő]]"),0),"")</f>
        <v/>
      </c>
      <c r="Q179" s="69" t="str" cm="1">
        <f t="array" aca="1" ref="Q179" ca="1">IFERROR(IF(AND(INDIRECT("Mérföldkövek[@Kezdés]")&lt;=Q$3,Q$3&lt;=INDIRECT("Mérföldkövek[@Befejezés]"),NETWORKDAYS(Q$3,Q$3,0)), INDIRECT("Mérföldkövek[@[Humánerő]]"),0),"")</f>
        <v/>
      </c>
      <c r="R179" s="69" t="str" cm="1">
        <f t="array" aca="1" ref="R179" ca="1">IFERROR(IF(AND(INDIRECT("Mérföldkövek[@Kezdés]")&lt;=R$3,R$3&lt;=INDIRECT("Mérföldkövek[@Befejezés]"),NETWORKDAYS(R$3,R$3,0)), INDIRECT("Mérföldkövek[@[Humánerő]]"),0),"")</f>
        <v/>
      </c>
      <c r="S179" s="69" t="str" cm="1">
        <f t="array" aca="1" ref="S179" ca="1">IFERROR(IF(AND(INDIRECT("Mérföldkövek[@Kezdés]")&lt;=S$3,S$3&lt;=INDIRECT("Mérföldkövek[@Befejezés]"),NETWORKDAYS(S$3,S$3,0)), INDIRECT("Mérföldkövek[@[Humánerő]]"),0),"")</f>
        <v/>
      </c>
      <c r="T179" s="69" t="str" cm="1">
        <f t="array" aca="1" ref="T179" ca="1">IFERROR(IF(AND(INDIRECT("Mérföldkövek[@Kezdés]")&lt;=T$3,T$3&lt;=INDIRECT("Mérföldkövek[@Befejezés]"),NETWORKDAYS(T$3,T$3,0)), INDIRECT("Mérföldkövek[@[Humánerő]]"),0),"")</f>
        <v/>
      </c>
      <c r="U179" s="69" t="str" cm="1">
        <f t="array" aca="1" ref="U179" ca="1">IFERROR(IF(AND(INDIRECT("Mérföldkövek[@Kezdés]")&lt;=U$3,U$3&lt;=INDIRECT("Mérföldkövek[@Befejezés]"),NETWORKDAYS(U$3,U$3,0)), INDIRECT("Mérföldkövek[@[Humánerő]]"),0),"")</f>
        <v/>
      </c>
      <c r="V179" s="69" t="str" cm="1">
        <f t="array" aca="1" ref="V179" ca="1">IFERROR(IF(AND(INDIRECT("Mérföldkövek[@Kezdés]")&lt;=V$3,V$3&lt;=INDIRECT("Mérföldkövek[@Befejezés]"),NETWORKDAYS(V$3,V$3,0)), INDIRECT("Mérföldkövek[@[Humánerő]]"),0),"")</f>
        <v/>
      </c>
      <c r="W179" s="69" t="str" cm="1">
        <f t="array" aca="1" ref="W179" ca="1">IFERROR(IF(AND(INDIRECT("Mérföldkövek[@Kezdés]")&lt;=W$3,W$3&lt;=INDIRECT("Mérföldkövek[@Befejezés]"),NETWORKDAYS(W$3,W$3,0)), INDIRECT("Mérföldkövek[@[Humánerő]]"),0),"")</f>
        <v/>
      </c>
      <c r="X179" s="69" t="str" cm="1">
        <f t="array" aca="1" ref="X179" ca="1">IFERROR(IF(AND(INDIRECT("Mérföldkövek[@Kezdés]")&lt;=X$3,X$3&lt;=INDIRECT("Mérföldkövek[@Befejezés]"),NETWORKDAYS(X$3,X$3,0)), INDIRECT("Mérföldkövek[@[Humánerő]]"),0),"")</f>
        <v/>
      </c>
      <c r="Y179" s="69" t="str" cm="1">
        <f t="array" aca="1" ref="Y179" ca="1">IFERROR(IF(AND(INDIRECT("Mérföldkövek[@Kezdés]")&lt;=Y$3,Y$3&lt;=INDIRECT("Mérföldkövek[@Befejezés]"),NETWORKDAYS(Y$3,Y$3,0)), INDIRECT("Mérföldkövek[@[Humánerő]]"),0),"")</f>
        <v/>
      </c>
      <c r="Z179" s="69" t="str" cm="1">
        <f t="array" aca="1" ref="Z179" ca="1">IFERROR(IF(AND(INDIRECT("Mérföldkövek[@Kezdés]")&lt;=Z$3,Z$3&lt;=INDIRECT("Mérföldkövek[@Befejezés]"),NETWORKDAYS(Z$3,Z$3,0)), INDIRECT("Mérföldkövek[@[Humánerő]]"),0),"")</f>
        <v/>
      </c>
      <c r="AA179" s="69" t="str" cm="1">
        <f t="array" aca="1" ref="AA179" ca="1">IFERROR(IF(AND(INDIRECT("Mérföldkövek[@Kezdés]")&lt;=AA$3,AA$3&lt;=INDIRECT("Mérföldkövek[@Befejezés]"),NETWORKDAYS(AA$3,AA$3,0)), INDIRECT("Mérföldkövek[@[Humánerő]]"),0),"")</f>
        <v/>
      </c>
      <c r="AB179" s="69" t="str" cm="1">
        <f t="array" aca="1" ref="AB179" ca="1">IFERROR(IF(AND(INDIRECT("Mérföldkövek[@Kezdés]")&lt;=AB$3,AB$3&lt;=INDIRECT("Mérföldkövek[@Befejezés]"),NETWORKDAYS(AB$3,AB$3,0)), INDIRECT("Mérföldkövek[@[Humánerő]]"),0),"")</f>
        <v/>
      </c>
      <c r="AC179" s="69" t="str" cm="1">
        <f t="array" aca="1" ref="AC179" ca="1">IFERROR(IF(AND(INDIRECT("Mérföldkövek[@Kezdés]")&lt;=AC$3,AC$3&lt;=INDIRECT("Mérföldkövek[@Befejezés]"),NETWORKDAYS(AC$3,AC$3,0)), INDIRECT("Mérföldkövek[@[Humánerő]]"),0),"")</f>
        <v/>
      </c>
      <c r="AD179" s="69" t="str" cm="1">
        <f t="array" aca="1" ref="AD179" ca="1">IFERROR(IF(AND(INDIRECT("Mérföldkövek[@Kezdés]")&lt;=AD$3,AD$3&lt;=INDIRECT("Mérföldkövek[@Befejezés]"),NETWORKDAYS(AD$3,AD$3,0)), INDIRECT("Mérföldkövek[@[Humánerő]]"),0),"")</f>
        <v/>
      </c>
      <c r="AE179" s="69" t="str" cm="1">
        <f t="array" aca="1" ref="AE179" ca="1">IFERROR(IF(AND(INDIRECT("Mérföldkövek[@Kezdés]")&lt;=AE$3,AE$3&lt;=INDIRECT("Mérföldkövek[@Befejezés]"),NETWORKDAYS(AE$3,AE$3,0)), INDIRECT("Mérföldkövek[@[Humánerő]]"),0),"")</f>
        <v/>
      </c>
      <c r="AF179" s="69" t="str" cm="1">
        <f t="array" aca="1" ref="AF179" ca="1">IFERROR(IF(AND(INDIRECT("Mérföldkövek[@Kezdés]")&lt;=AF$3,AF$3&lt;=INDIRECT("Mérföldkövek[@Befejezés]"),NETWORKDAYS(AF$3,AF$3,0)), INDIRECT("Mérföldkövek[@[Humánerő]]"),0),"")</f>
        <v/>
      </c>
      <c r="AG179" s="69" t="str" cm="1">
        <f t="array" aca="1" ref="AG179" ca="1">IFERROR(IF(AND(INDIRECT("Mérföldkövek[@Kezdés]")&lt;=AG$3,AG$3&lt;=INDIRECT("Mérföldkövek[@Befejezés]"),NETWORKDAYS(AG$3,AG$3,0)), INDIRECT("Mérföldkövek[@[Humánerő]]"),0),"")</f>
        <v/>
      </c>
      <c r="AH179" s="69" t="str" cm="1">
        <f t="array" aca="1" ref="AH179" ca="1">IFERROR(IF(AND(INDIRECT("Mérföldkövek[@Kezdés]")&lt;=AH$3,AH$3&lt;=INDIRECT("Mérföldkövek[@Befejezés]"),NETWORKDAYS(AH$3,AH$3,0)), INDIRECT("Mérföldkövek[@[Humánerő]]"),0),"")</f>
        <v/>
      </c>
      <c r="AI179" s="69" t="str" cm="1">
        <f t="array" aca="1" ref="AI179" ca="1">IFERROR(IF(AND(INDIRECT("Mérföldkövek[@Kezdés]")&lt;=AI$3,AI$3&lt;=INDIRECT("Mérföldkövek[@Befejezés]"),NETWORKDAYS(AI$3,AI$3,0)), INDIRECT("Mérföldkövek[@[Humánerő]]"),0),"")</f>
        <v/>
      </c>
      <c r="AJ179" s="69" t="str" cm="1">
        <f t="array" aca="1" ref="AJ179" ca="1">IFERROR(IF(AND(INDIRECT("Mérföldkövek[@Kezdés]")&lt;=AJ$3,AJ$3&lt;=INDIRECT("Mérföldkövek[@Befejezés]"),NETWORKDAYS(AJ$3,AJ$3,0)), INDIRECT("Mérföldkövek[@[Humánerő]]"),0),"")</f>
        <v/>
      </c>
      <c r="AK179" s="69" t="str" cm="1">
        <f t="array" aca="1" ref="AK179" ca="1">IFERROR(IF(AND(INDIRECT("Mérföldkövek[@Kezdés]")&lt;=AK$3,AK$3&lt;=INDIRECT("Mérföldkövek[@Befejezés]"),NETWORKDAYS(AK$3,AK$3,0)), INDIRECT("Mérföldkövek[@[Humánerő]]"),0),"")</f>
        <v/>
      </c>
      <c r="AL179" s="69" t="str" cm="1">
        <f t="array" aca="1" ref="AL179" ca="1">IFERROR(IF(AND(INDIRECT("Mérföldkövek[@Kezdés]")&lt;=AL$3,AL$3&lt;=INDIRECT("Mérföldkövek[@Befejezés]"),NETWORKDAYS(AL$3,AL$3,0)), INDIRECT("Mérföldkövek[@[Humánerő]]"),0),"")</f>
        <v/>
      </c>
      <c r="AM179" s="69" t="str" cm="1">
        <f t="array" aca="1" ref="AM179" ca="1">IFERROR(IF(AND(INDIRECT("Mérföldkövek[@Kezdés]")&lt;=AM$3,AM$3&lt;=INDIRECT("Mérföldkövek[@Befejezés]"),NETWORKDAYS(AM$3,AM$3,0)), INDIRECT("Mérföldkövek[@[Humánerő]]"),0),"")</f>
        <v/>
      </c>
      <c r="AN179" s="69" t="str" cm="1">
        <f t="array" aca="1" ref="AN179" ca="1">IFERROR(IF(AND(INDIRECT("Mérföldkövek[@Kezdés]")&lt;=AN$3,AN$3&lt;=INDIRECT("Mérföldkövek[@Befejezés]"),NETWORKDAYS(AN$3,AN$3,0)), INDIRECT("Mérföldkövek[@[Humánerő]]"),0),"")</f>
        <v/>
      </c>
      <c r="AO179" s="69" t="str" cm="1">
        <f t="array" aca="1" ref="AO179" ca="1">IFERROR(IF(AND(INDIRECT("Mérföldkövek[@Kezdés]")&lt;=AO$3,AO$3&lt;=INDIRECT("Mérföldkövek[@Befejezés]"),NETWORKDAYS(AO$3,AO$3,0)), INDIRECT("Mérföldkövek[@[Humánerő]]"),0),"")</f>
        <v/>
      </c>
      <c r="AP179" s="69" t="str" cm="1">
        <f t="array" aca="1" ref="AP179" ca="1">IFERROR(IF(AND(INDIRECT("Mérföldkövek[@Kezdés]")&lt;=AP$3,AP$3&lt;=INDIRECT("Mérföldkövek[@Befejezés]"),NETWORKDAYS(AP$3,AP$3,0)), INDIRECT("Mérföldkövek[@[Humánerő]]"),0),"")</f>
        <v/>
      </c>
      <c r="AQ179" s="69" t="str" cm="1">
        <f t="array" aca="1" ref="AQ179" ca="1">IFERROR(IF(AND(INDIRECT("Mérföldkövek[@Kezdés]")&lt;=AQ$3,AQ$3&lt;=INDIRECT("Mérföldkövek[@Befejezés]"),NETWORKDAYS(AQ$3,AQ$3,0)), INDIRECT("Mérföldkövek[@[Humánerő]]"),0),"")</f>
        <v/>
      </c>
      <c r="AR179" s="69" t="str" cm="1">
        <f t="array" aca="1" ref="AR179" ca="1">IFERROR(IF(AND(INDIRECT("Mérföldkövek[@Kezdés]")&lt;=AR$3,AR$3&lt;=INDIRECT("Mérföldkövek[@Befejezés]"),NETWORKDAYS(AR$3,AR$3,0)), INDIRECT("Mérföldkövek[@[Humánerő]]"),0),"")</f>
        <v/>
      </c>
      <c r="AS179" s="69" t="str" cm="1">
        <f t="array" aca="1" ref="AS179" ca="1">IFERROR(IF(AND(INDIRECT("Mérföldkövek[@Kezdés]")&lt;=AS$3,AS$3&lt;=INDIRECT("Mérföldkövek[@Befejezés]"),NETWORKDAYS(AS$3,AS$3,0)), INDIRECT("Mérföldkövek[@[Humánerő]]"),0),"")</f>
        <v/>
      </c>
      <c r="AT179" s="69" t="str" cm="1">
        <f t="array" aca="1" ref="AT179" ca="1">IFERROR(IF(AND(INDIRECT("Mérföldkövek[@Kezdés]")&lt;=AT$3,AT$3&lt;=INDIRECT("Mérföldkövek[@Befejezés]"),NETWORKDAYS(AT$3,AT$3,0)), INDIRECT("Mérföldkövek[@[Humánerő]]"),0),"")</f>
        <v/>
      </c>
      <c r="AU179" s="69" t="str" cm="1">
        <f t="array" aca="1" ref="AU179" ca="1">IFERROR(IF(AND(INDIRECT("Mérföldkövek[@Kezdés]")&lt;=AU$3,AU$3&lt;=INDIRECT("Mérföldkövek[@Befejezés]"),NETWORKDAYS(AU$3,AU$3,0)), INDIRECT("Mérföldkövek[@[Humánerő]]"),0),"")</f>
        <v/>
      </c>
      <c r="AV179" s="69" t="str" cm="1">
        <f t="array" aca="1" ref="AV179" ca="1">IFERROR(IF(AND(INDIRECT("Mérföldkövek[@Kezdés]")&lt;=AV$3,AV$3&lt;=INDIRECT("Mérföldkövek[@Befejezés]"),NETWORKDAYS(AV$3,AV$3,0)), INDIRECT("Mérföldkövek[@[Humánerő]]"),0),"")</f>
        <v/>
      </c>
      <c r="AW179" s="69" t="str" cm="1">
        <f t="array" aca="1" ref="AW179" ca="1">IFERROR(IF(AND(INDIRECT("Mérföldkövek[@Kezdés]")&lt;=AW$3,AW$3&lt;=INDIRECT("Mérföldkövek[@Befejezés]"),NETWORKDAYS(AW$3,AW$3,0)), INDIRECT("Mérföldkövek[@[Humánerő]]"),0),"")</f>
        <v/>
      </c>
      <c r="AX179" s="69" t="str" cm="1">
        <f t="array" aca="1" ref="AX179" ca="1">IFERROR(IF(AND(INDIRECT("Mérföldkövek[@Kezdés]")&lt;=AX$3,AX$3&lt;=INDIRECT("Mérföldkövek[@Befejezés]"),NETWORKDAYS(AX$3,AX$3,0)), INDIRECT("Mérföldkövek[@[Humánerő]]"),0),"")</f>
        <v/>
      </c>
      <c r="AY179" s="69" t="str" cm="1">
        <f t="array" aca="1" ref="AY179" ca="1">IFERROR(IF(AND(INDIRECT("Mérföldkövek[@Kezdés]")&lt;=AY$3,AY$3&lt;=INDIRECT("Mérföldkövek[@Befejezés]"),NETWORKDAYS(AY$3,AY$3,0)), INDIRECT("Mérföldkövek[@[Humánerő]]"),0),"")</f>
        <v/>
      </c>
      <c r="AZ179" s="69" t="str" cm="1">
        <f t="array" aca="1" ref="AZ179" ca="1">IFERROR(IF(AND(INDIRECT("Mérföldkövek[@Kezdés]")&lt;=AZ$3,AZ$3&lt;=INDIRECT("Mérföldkövek[@Befejezés]"),NETWORKDAYS(AZ$3,AZ$3,0)), INDIRECT("Mérföldkövek[@[Humánerő]]"),0),"")</f>
        <v/>
      </c>
      <c r="BA179" s="69" t="str" cm="1">
        <f t="array" aca="1" ref="BA179" ca="1">IFERROR(IF(AND(INDIRECT("Mérföldkövek[@Kezdés]")&lt;=BA$3,BA$3&lt;=INDIRECT("Mérföldkövek[@Befejezés]"),NETWORKDAYS(BA$3,BA$3,0)), INDIRECT("Mérföldkövek[@[Humánerő]]"),0),"")</f>
        <v/>
      </c>
    </row>
    <row r="180" spans="12:53" x14ac:dyDescent="0.3">
      <c r="L180" s="69" t="str" cm="1">
        <f t="array" aca="1" ref="L180" ca="1">IFERROR(IF(AND(INDIRECT("Mérföldkövek[@Kezdés]")&lt;=L$3,L$3&lt;=INDIRECT("Mérföldkövek[@Befejezés]"),NETWORKDAYS(L$3,L$3,0)), INDIRECT("Mérföldkövek[@[Humánerő]]"),0),"")</f>
        <v/>
      </c>
      <c r="M180" s="69" t="str" cm="1">
        <f t="array" aca="1" ref="M180" ca="1">IFERROR(IF(AND(INDIRECT("Mérföldkövek[@Kezdés]")&lt;=M$3,M$3&lt;=INDIRECT("Mérföldkövek[@Befejezés]"),NETWORKDAYS(M$3,M$3,0)), INDIRECT("Mérföldkövek[@[Humánerő]]"),0),"")</f>
        <v/>
      </c>
      <c r="N180" s="69" t="str" cm="1">
        <f t="array" aca="1" ref="N180" ca="1">IFERROR(IF(AND(INDIRECT("Mérföldkövek[@Kezdés]")&lt;=N$3,N$3&lt;=INDIRECT("Mérföldkövek[@Befejezés]"),NETWORKDAYS(N$3,N$3,0)), INDIRECT("Mérföldkövek[@[Humánerő]]"),0),"")</f>
        <v/>
      </c>
      <c r="O180" s="69" t="str" cm="1">
        <f t="array" aca="1" ref="O180" ca="1">IFERROR(IF(AND(INDIRECT("Mérföldkövek[@Kezdés]")&lt;=O$3,O$3&lt;=INDIRECT("Mérföldkövek[@Befejezés]"),NETWORKDAYS(O$3,O$3,0)), INDIRECT("Mérföldkövek[@[Humánerő]]"),0),"")</f>
        <v/>
      </c>
      <c r="P180" s="69" t="str" cm="1">
        <f t="array" aca="1" ref="P180" ca="1">IFERROR(IF(AND(INDIRECT("Mérföldkövek[@Kezdés]")&lt;=P$3,P$3&lt;=INDIRECT("Mérföldkövek[@Befejezés]"),NETWORKDAYS(P$3,P$3,0)), INDIRECT("Mérföldkövek[@[Humánerő]]"),0),"")</f>
        <v/>
      </c>
      <c r="Q180" s="69" t="str" cm="1">
        <f t="array" aca="1" ref="Q180" ca="1">IFERROR(IF(AND(INDIRECT("Mérföldkövek[@Kezdés]")&lt;=Q$3,Q$3&lt;=INDIRECT("Mérföldkövek[@Befejezés]"),NETWORKDAYS(Q$3,Q$3,0)), INDIRECT("Mérföldkövek[@[Humánerő]]"),0),"")</f>
        <v/>
      </c>
      <c r="R180" s="69" t="str" cm="1">
        <f t="array" aca="1" ref="R180" ca="1">IFERROR(IF(AND(INDIRECT("Mérföldkövek[@Kezdés]")&lt;=R$3,R$3&lt;=INDIRECT("Mérföldkövek[@Befejezés]"),NETWORKDAYS(R$3,R$3,0)), INDIRECT("Mérföldkövek[@[Humánerő]]"),0),"")</f>
        <v/>
      </c>
      <c r="S180" s="69" t="str" cm="1">
        <f t="array" aca="1" ref="S180" ca="1">IFERROR(IF(AND(INDIRECT("Mérföldkövek[@Kezdés]")&lt;=S$3,S$3&lt;=INDIRECT("Mérföldkövek[@Befejezés]"),NETWORKDAYS(S$3,S$3,0)), INDIRECT("Mérföldkövek[@[Humánerő]]"),0),"")</f>
        <v/>
      </c>
      <c r="T180" s="69" t="str" cm="1">
        <f t="array" aca="1" ref="T180" ca="1">IFERROR(IF(AND(INDIRECT("Mérföldkövek[@Kezdés]")&lt;=T$3,T$3&lt;=INDIRECT("Mérföldkövek[@Befejezés]"),NETWORKDAYS(T$3,T$3,0)), INDIRECT("Mérföldkövek[@[Humánerő]]"),0),"")</f>
        <v/>
      </c>
      <c r="U180" s="69" t="str" cm="1">
        <f t="array" aca="1" ref="U180" ca="1">IFERROR(IF(AND(INDIRECT("Mérföldkövek[@Kezdés]")&lt;=U$3,U$3&lt;=INDIRECT("Mérföldkövek[@Befejezés]"),NETWORKDAYS(U$3,U$3,0)), INDIRECT("Mérföldkövek[@[Humánerő]]"),0),"")</f>
        <v/>
      </c>
      <c r="V180" s="69" t="str" cm="1">
        <f t="array" aca="1" ref="V180" ca="1">IFERROR(IF(AND(INDIRECT("Mérföldkövek[@Kezdés]")&lt;=V$3,V$3&lt;=INDIRECT("Mérföldkövek[@Befejezés]"),NETWORKDAYS(V$3,V$3,0)), INDIRECT("Mérföldkövek[@[Humánerő]]"),0),"")</f>
        <v/>
      </c>
      <c r="W180" s="69" t="str" cm="1">
        <f t="array" aca="1" ref="W180" ca="1">IFERROR(IF(AND(INDIRECT("Mérföldkövek[@Kezdés]")&lt;=W$3,W$3&lt;=INDIRECT("Mérföldkövek[@Befejezés]"),NETWORKDAYS(W$3,W$3,0)), INDIRECT("Mérföldkövek[@[Humánerő]]"),0),"")</f>
        <v/>
      </c>
      <c r="X180" s="69" t="str" cm="1">
        <f t="array" aca="1" ref="X180" ca="1">IFERROR(IF(AND(INDIRECT("Mérföldkövek[@Kezdés]")&lt;=X$3,X$3&lt;=INDIRECT("Mérföldkövek[@Befejezés]"),NETWORKDAYS(X$3,X$3,0)), INDIRECT("Mérföldkövek[@[Humánerő]]"),0),"")</f>
        <v/>
      </c>
      <c r="Y180" s="69" t="str" cm="1">
        <f t="array" aca="1" ref="Y180" ca="1">IFERROR(IF(AND(INDIRECT("Mérföldkövek[@Kezdés]")&lt;=Y$3,Y$3&lt;=INDIRECT("Mérföldkövek[@Befejezés]"),NETWORKDAYS(Y$3,Y$3,0)), INDIRECT("Mérföldkövek[@[Humánerő]]"),0),"")</f>
        <v/>
      </c>
      <c r="Z180" s="69" t="str" cm="1">
        <f t="array" aca="1" ref="Z180" ca="1">IFERROR(IF(AND(INDIRECT("Mérföldkövek[@Kezdés]")&lt;=Z$3,Z$3&lt;=INDIRECT("Mérföldkövek[@Befejezés]"),NETWORKDAYS(Z$3,Z$3,0)), INDIRECT("Mérföldkövek[@[Humánerő]]"),0),"")</f>
        <v/>
      </c>
      <c r="AA180" s="69" t="str" cm="1">
        <f t="array" aca="1" ref="AA180" ca="1">IFERROR(IF(AND(INDIRECT("Mérföldkövek[@Kezdés]")&lt;=AA$3,AA$3&lt;=INDIRECT("Mérföldkövek[@Befejezés]"),NETWORKDAYS(AA$3,AA$3,0)), INDIRECT("Mérföldkövek[@[Humánerő]]"),0),"")</f>
        <v/>
      </c>
      <c r="AB180" s="69" t="str" cm="1">
        <f t="array" aca="1" ref="AB180" ca="1">IFERROR(IF(AND(INDIRECT("Mérföldkövek[@Kezdés]")&lt;=AB$3,AB$3&lt;=INDIRECT("Mérföldkövek[@Befejezés]"),NETWORKDAYS(AB$3,AB$3,0)), INDIRECT("Mérföldkövek[@[Humánerő]]"),0),"")</f>
        <v/>
      </c>
      <c r="AC180" s="69" t="str" cm="1">
        <f t="array" aca="1" ref="AC180" ca="1">IFERROR(IF(AND(INDIRECT("Mérföldkövek[@Kezdés]")&lt;=AC$3,AC$3&lt;=INDIRECT("Mérföldkövek[@Befejezés]"),NETWORKDAYS(AC$3,AC$3,0)), INDIRECT("Mérföldkövek[@[Humánerő]]"),0),"")</f>
        <v/>
      </c>
      <c r="AD180" s="69" t="str" cm="1">
        <f t="array" aca="1" ref="AD180" ca="1">IFERROR(IF(AND(INDIRECT("Mérföldkövek[@Kezdés]")&lt;=AD$3,AD$3&lt;=INDIRECT("Mérföldkövek[@Befejezés]"),NETWORKDAYS(AD$3,AD$3,0)), INDIRECT("Mérföldkövek[@[Humánerő]]"),0),"")</f>
        <v/>
      </c>
      <c r="AE180" s="69" t="str" cm="1">
        <f t="array" aca="1" ref="AE180" ca="1">IFERROR(IF(AND(INDIRECT("Mérföldkövek[@Kezdés]")&lt;=AE$3,AE$3&lt;=INDIRECT("Mérföldkövek[@Befejezés]"),NETWORKDAYS(AE$3,AE$3,0)), INDIRECT("Mérföldkövek[@[Humánerő]]"),0),"")</f>
        <v/>
      </c>
      <c r="AF180" s="69" t="str" cm="1">
        <f t="array" aca="1" ref="AF180" ca="1">IFERROR(IF(AND(INDIRECT("Mérföldkövek[@Kezdés]")&lt;=AF$3,AF$3&lt;=INDIRECT("Mérföldkövek[@Befejezés]"),NETWORKDAYS(AF$3,AF$3,0)), INDIRECT("Mérföldkövek[@[Humánerő]]"),0),"")</f>
        <v/>
      </c>
      <c r="AG180" s="69" t="str" cm="1">
        <f t="array" aca="1" ref="AG180" ca="1">IFERROR(IF(AND(INDIRECT("Mérföldkövek[@Kezdés]")&lt;=AG$3,AG$3&lt;=INDIRECT("Mérföldkövek[@Befejezés]"),NETWORKDAYS(AG$3,AG$3,0)), INDIRECT("Mérföldkövek[@[Humánerő]]"),0),"")</f>
        <v/>
      </c>
      <c r="AH180" s="69" t="str" cm="1">
        <f t="array" aca="1" ref="AH180" ca="1">IFERROR(IF(AND(INDIRECT("Mérföldkövek[@Kezdés]")&lt;=AH$3,AH$3&lt;=INDIRECT("Mérföldkövek[@Befejezés]"),NETWORKDAYS(AH$3,AH$3,0)), INDIRECT("Mérföldkövek[@[Humánerő]]"),0),"")</f>
        <v/>
      </c>
      <c r="AI180" s="69" t="str" cm="1">
        <f t="array" aca="1" ref="AI180" ca="1">IFERROR(IF(AND(INDIRECT("Mérföldkövek[@Kezdés]")&lt;=AI$3,AI$3&lt;=INDIRECT("Mérföldkövek[@Befejezés]"),NETWORKDAYS(AI$3,AI$3,0)), INDIRECT("Mérföldkövek[@[Humánerő]]"),0),"")</f>
        <v/>
      </c>
      <c r="AJ180" s="69" t="str" cm="1">
        <f t="array" aca="1" ref="AJ180" ca="1">IFERROR(IF(AND(INDIRECT("Mérföldkövek[@Kezdés]")&lt;=AJ$3,AJ$3&lt;=INDIRECT("Mérföldkövek[@Befejezés]"),NETWORKDAYS(AJ$3,AJ$3,0)), INDIRECT("Mérföldkövek[@[Humánerő]]"),0),"")</f>
        <v/>
      </c>
      <c r="AK180" s="69" t="str" cm="1">
        <f t="array" aca="1" ref="AK180" ca="1">IFERROR(IF(AND(INDIRECT("Mérföldkövek[@Kezdés]")&lt;=AK$3,AK$3&lt;=INDIRECT("Mérföldkövek[@Befejezés]"),NETWORKDAYS(AK$3,AK$3,0)), INDIRECT("Mérföldkövek[@[Humánerő]]"),0),"")</f>
        <v/>
      </c>
      <c r="AL180" s="69" t="str" cm="1">
        <f t="array" aca="1" ref="AL180" ca="1">IFERROR(IF(AND(INDIRECT("Mérföldkövek[@Kezdés]")&lt;=AL$3,AL$3&lt;=INDIRECT("Mérföldkövek[@Befejezés]"),NETWORKDAYS(AL$3,AL$3,0)), INDIRECT("Mérföldkövek[@[Humánerő]]"),0),"")</f>
        <v/>
      </c>
      <c r="AM180" s="69" t="str" cm="1">
        <f t="array" aca="1" ref="AM180" ca="1">IFERROR(IF(AND(INDIRECT("Mérföldkövek[@Kezdés]")&lt;=AM$3,AM$3&lt;=INDIRECT("Mérföldkövek[@Befejezés]"),NETWORKDAYS(AM$3,AM$3,0)), INDIRECT("Mérföldkövek[@[Humánerő]]"),0),"")</f>
        <v/>
      </c>
      <c r="AN180" s="69" t="str" cm="1">
        <f t="array" aca="1" ref="AN180" ca="1">IFERROR(IF(AND(INDIRECT("Mérföldkövek[@Kezdés]")&lt;=AN$3,AN$3&lt;=INDIRECT("Mérföldkövek[@Befejezés]"),NETWORKDAYS(AN$3,AN$3,0)), INDIRECT("Mérföldkövek[@[Humánerő]]"),0),"")</f>
        <v/>
      </c>
      <c r="AO180" s="69" t="str" cm="1">
        <f t="array" aca="1" ref="AO180" ca="1">IFERROR(IF(AND(INDIRECT("Mérföldkövek[@Kezdés]")&lt;=AO$3,AO$3&lt;=INDIRECT("Mérföldkövek[@Befejezés]"),NETWORKDAYS(AO$3,AO$3,0)), INDIRECT("Mérföldkövek[@[Humánerő]]"),0),"")</f>
        <v/>
      </c>
      <c r="AP180" s="69" t="str" cm="1">
        <f t="array" aca="1" ref="AP180" ca="1">IFERROR(IF(AND(INDIRECT("Mérföldkövek[@Kezdés]")&lt;=AP$3,AP$3&lt;=INDIRECT("Mérföldkövek[@Befejezés]"),NETWORKDAYS(AP$3,AP$3,0)), INDIRECT("Mérföldkövek[@[Humánerő]]"),0),"")</f>
        <v/>
      </c>
      <c r="AQ180" s="69" t="str" cm="1">
        <f t="array" aca="1" ref="AQ180" ca="1">IFERROR(IF(AND(INDIRECT("Mérföldkövek[@Kezdés]")&lt;=AQ$3,AQ$3&lt;=INDIRECT("Mérföldkövek[@Befejezés]"),NETWORKDAYS(AQ$3,AQ$3,0)), INDIRECT("Mérföldkövek[@[Humánerő]]"),0),"")</f>
        <v/>
      </c>
      <c r="AR180" s="69" t="str" cm="1">
        <f t="array" aca="1" ref="AR180" ca="1">IFERROR(IF(AND(INDIRECT("Mérföldkövek[@Kezdés]")&lt;=AR$3,AR$3&lt;=INDIRECT("Mérföldkövek[@Befejezés]"),NETWORKDAYS(AR$3,AR$3,0)), INDIRECT("Mérföldkövek[@[Humánerő]]"),0),"")</f>
        <v/>
      </c>
      <c r="AS180" s="69" t="str" cm="1">
        <f t="array" aca="1" ref="AS180" ca="1">IFERROR(IF(AND(INDIRECT("Mérföldkövek[@Kezdés]")&lt;=AS$3,AS$3&lt;=INDIRECT("Mérföldkövek[@Befejezés]"),NETWORKDAYS(AS$3,AS$3,0)), INDIRECT("Mérföldkövek[@[Humánerő]]"),0),"")</f>
        <v/>
      </c>
      <c r="AT180" s="69" t="str" cm="1">
        <f t="array" aca="1" ref="AT180" ca="1">IFERROR(IF(AND(INDIRECT("Mérföldkövek[@Kezdés]")&lt;=AT$3,AT$3&lt;=INDIRECT("Mérföldkövek[@Befejezés]"),NETWORKDAYS(AT$3,AT$3,0)), INDIRECT("Mérföldkövek[@[Humánerő]]"),0),"")</f>
        <v/>
      </c>
      <c r="AU180" s="69" t="str" cm="1">
        <f t="array" aca="1" ref="AU180" ca="1">IFERROR(IF(AND(INDIRECT("Mérföldkövek[@Kezdés]")&lt;=AU$3,AU$3&lt;=INDIRECT("Mérföldkövek[@Befejezés]"),NETWORKDAYS(AU$3,AU$3,0)), INDIRECT("Mérföldkövek[@[Humánerő]]"),0),"")</f>
        <v/>
      </c>
      <c r="AV180" s="69" t="str" cm="1">
        <f t="array" aca="1" ref="AV180" ca="1">IFERROR(IF(AND(INDIRECT("Mérföldkövek[@Kezdés]")&lt;=AV$3,AV$3&lt;=INDIRECT("Mérföldkövek[@Befejezés]"),NETWORKDAYS(AV$3,AV$3,0)), INDIRECT("Mérföldkövek[@[Humánerő]]"),0),"")</f>
        <v/>
      </c>
      <c r="AW180" s="69" t="str" cm="1">
        <f t="array" aca="1" ref="AW180" ca="1">IFERROR(IF(AND(INDIRECT("Mérföldkövek[@Kezdés]")&lt;=AW$3,AW$3&lt;=INDIRECT("Mérföldkövek[@Befejezés]"),NETWORKDAYS(AW$3,AW$3,0)), INDIRECT("Mérföldkövek[@[Humánerő]]"),0),"")</f>
        <v/>
      </c>
      <c r="AX180" s="69" t="str" cm="1">
        <f t="array" aca="1" ref="AX180" ca="1">IFERROR(IF(AND(INDIRECT("Mérföldkövek[@Kezdés]")&lt;=AX$3,AX$3&lt;=INDIRECT("Mérföldkövek[@Befejezés]"),NETWORKDAYS(AX$3,AX$3,0)), INDIRECT("Mérföldkövek[@[Humánerő]]"),0),"")</f>
        <v/>
      </c>
      <c r="AY180" s="69" t="str" cm="1">
        <f t="array" aca="1" ref="AY180" ca="1">IFERROR(IF(AND(INDIRECT("Mérföldkövek[@Kezdés]")&lt;=AY$3,AY$3&lt;=INDIRECT("Mérföldkövek[@Befejezés]"),NETWORKDAYS(AY$3,AY$3,0)), INDIRECT("Mérföldkövek[@[Humánerő]]"),0),"")</f>
        <v/>
      </c>
      <c r="AZ180" s="69" t="str" cm="1">
        <f t="array" aca="1" ref="AZ180" ca="1">IFERROR(IF(AND(INDIRECT("Mérföldkövek[@Kezdés]")&lt;=AZ$3,AZ$3&lt;=INDIRECT("Mérföldkövek[@Befejezés]"),NETWORKDAYS(AZ$3,AZ$3,0)), INDIRECT("Mérföldkövek[@[Humánerő]]"),0),"")</f>
        <v/>
      </c>
      <c r="BA180" s="69" t="str" cm="1">
        <f t="array" aca="1" ref="BA180" ca="1">IFERROR(IF(AND(INDIRECT("Mérföldkövek[@Kezdés]")&lt;=BA$3,BA$3&lt;=INDIRECT("Mérföldkövek[@Befejezés]"),NETWORKDAYS(BA$3,BA$3,0)), INDIRECT("Mérföldkövek[@[Humánerő]]"),0),"")</f>
        <v/>
      </c>
    </row>
    <row r="181" spans="12:53" x14ac:dyDescent="0.3">
      <c r="L181" s="69" t="str" cm="1">
        <f t="array" aca="1" ref="L181" ca="1">IFERROR(IF(AND(INDIRECT("Mérföldkövek[@Kezdés]")&lt;=L$3,L$3&lt;=INDIRECT("Mérföldkövek[@Befejezés]"),NETWORKDAYS(L$3,L$3,0)), INDIRECT("Mérföldkövek[@[Humánerő]]"),0),"")</f>
        <v/>
      </c>
      <c r="M181" s="69" t="str" cm="1">
        <f t="array" aca="1" ref="M181" ca="1">IFERROR(IF(AND(INDIRECT("Mérföldkövek[@Kezdés]")&lt;=M$3,M$3&lt;=INDIRECT("Mérföldkövek[@Befejezés]"),NETWORKDAYS(M$3,M$3,0)), INDIRECT("Mérföldkövek[@[Humánerő]]"),0),"")</f>
        <v/>
      </c>
      <c r="N181" s="69" t="str" cm="1">
        <f t="array" aca="1" ref="N181" ca="1">IFERROR(IF(AND(INDIRECT("Mérföldkövek[@Kezdés]")&lt;=N$3,N$3&lt;=INDIRECT("Mérföldkövek[@Befejezés]"),NETWORKDAYS(N$3,N$3,0)), INDIRECT("Mérföldkövek[@[Humánerő]]"),0),"")</f>
        <v/>
      </c>
      <c r="O181" s="69" t="str" cm="1">
        <f t="array" aca="1" ref="O181" ca="1">IFERROR(IF(AND(INDIRECT("Mérföldkövek[@Kezdés]")&lt;=O$3,O$3&lt;=INDIRECT("Mérföldkövek[@Befejezés]"),NETWORKDAYS(O$3,O$3,0)), INDIRECT("Mérföldkövek[@[Humánerő]]"),0),"")</f>
        <v/>
      </c>
      <c r="P181" s="69" t="str" cm="1">
        <f t="array" aca="1" ref="P181" ca="1">IFERROR(IF(AND(INDIRECT("Mérföldkövek[@Kezdés]")&lt;=P$3,P$3&lt;=INDIRECT("Mérföldkövek[@Befejezés]"),NETWORKDAYS(P$3,P$3,0)), INDIRECT("Mérföldkövek[@[Humánerő]]"),0),"")</f>
        <v/>
      </c>
      <c r="Q181" s="69" t="str" cm="1">
        <f t="array" aca="1" ref="Q181" ca="1">IFERROR(IF(AND(INDIRECT("Mérföldkövek[@Kezdés]")&lt;=Q$3,Q$3&lt;=INDIRECT("Mérföldkövek[@Befejezés]"),NETWORKDAYS(Q$3,Q$3,0)), INDIRECT("Mérföldkövek[@[Humánerő]]"),0),"")</f>
        <v/>
      </c>
      <c r="R181" s="69" t="str" cm="1">
        <f t="array" aca="1" ref="R181" ca="1">IFERROR(IF(AND(INDIRECT("Mérföldkövek[@Kezdés]")&lt;=R$3,R$3&lt;=INDIRECT("Mérföldkövek[@Befejezés]"),NETWORKDAYS(R$3,R$3,0)), INDIRECT("Mérföldkövek[@[Humánerő]]"),0),"")</f>
        <v/>
      </c>
      <c r="S181" s="69" t="str" cm="1">
        <f t="array" aca="1" ref="S181" ca="1">IFERROR(IF(AND(INDIRECT("Mérföldkövek[@Kezdés]")&lt;=S$3,S$3&lt;=INDIRECT("Mérföldkövek[@Befejezés]"),NETWORKDAYS(S$3,S$3,0)), INDIRECT("Mérföldkövek[@[Humánerő]]"),0),"")</f>
        <v/>
      </c>
      <c r="T181" s="69" t="str" cm="1">
        <f t="array" aca="1" ref="T181" ca="1">IFERROR(IF(AND(INDIRECT("Mérföldkövek[@Kezdés]")&lt;=T$3,T$3&lt;=INDIRECT("Mérföldkövek[@Befejezés]"),NETWORKDAYS(T$3,T$3,0)), INDIRECT("Mérföldkövek[@[Humánerő]]"),0),"")</f>
        <v/>
      </c>
      <c r="U181" s="69" t="str" cm="1">
        <f t="array" aca="1" ref="U181" ca="1">IFERROR(IF(AND(INDIRECT("Mérföldkövek[@Kezdés]")&lt;=U$3,U$3&lt;=INDIRECT("Mérföldkövek[@Befejezés]"),NETWORKDAYS(U$3,U$3,0)), INDIRECT("Mérföldkövek[@[Humánerő]]"),0),"")</f>
        <v/>
      </c>
      <c r="V181" s="69" t="str" cm="1">
        <f t="array" aca="1" ref="V181" ca="1">IFERROR(IF(AND(INDIRECT("Mérföldkövek[@Kezdés]")&lt;=V$3,V$3&lt;=INDIRECT("Mérföldkövek[@Befejezés]"),NETWORKDAYS(V$3,V$3,0)), INDIRECT("Mérföldkövek[@[Humánerő]]"),0),"")</f>
        <v/>
      </c>
      <c r="W181" s="69" t="str" cm="1">
        <f t="array" aca="1" ref="W181" ca="1">IFERROR(IF(AND(INDIRECT("Mérföldkövek[@Kezdés]")&lt;=W$3,W$3&lt;=INDIRECT("Mérföldkövek[@Befejezés]"),NETWORKDAYS(W$3,W$3,0)), INDIRECT("Mérföldkövek[@[Humánerő]]"),0),"")</f>
        <v/>
      </c>
      <c r="X181" s="69" t="str" cm="1">
        <f t="array" aca="1" ref="X181" ca="1">IFERROR(IF(AND(INDIRECT("Mérföldkövek[@Kezdés]")&lt;=X$3,X$3&lt;=INDIRECT("Mérföldkövek[@Befejezés]"),NETWORKDAYS(X$3,X$3,0)), INDIRECT("Mérföldkövek[@[Humánerő]]"),0),"")</f>
        <v/>
      </c>
      <c r="Y181" s="69" t="str" cm="1">
        <f t="array" aca="1" ref="Y181" ca="1">IFERROR(IF(AND(INDIRECT("Mérföldkövek[@Kezdés]")&lt;=Y$3,Y$3&lt;=INDIRECT("Mérföldkövek[@Befejezés]"),NETWORKDAYS(Y$3,Y$3,0)), INDIRECT("Mérföldkövek[@[Humánerő]]"),0),"")</f>
        <v/>
      </c>
      <c r="Z181" s="69" t="str" cm="1">
        <f t="array" aca="1" ref="Z181" ca="1">IFERROR(IF(AND(INDIRECT("Mérföldkövek[@Kezdés]")&lt;=Z$3,Z$3&lt;=INDIRECT("Mérföldkövek[@Befejezés]"),NETWORKDAYS(Z$3,Z$3,0)), INDIRECT("Mérföldkövek[@[Humánerő]]"),0),"")</f>
        <v/>
      </c>
      <c r="AA181" s="69" t="str" cm="1">
        <f t="array" aca="1" ref="AA181" ca="1">IFERROR(IF(AND(INDIRECT("Mérföldkövek[@Kezdés]")&lt;=AA$3,AA$3&lt;=INDIRECT("Mérföldkövek[@Befejezés]"),NETWORKDAYS(AA$3,AA$3,0)), INDIRECT("Mérföldkövek[@[Humánerő]]"),0),"")</f>
        <v/>
      </c>
      <c r="AB181" s="69" t="str" cm="1">
        <f t="array" aca="1" ref="AB181" ca="1">IFERROR(IF(AND(INDIRECT("Mérföldkövek[@Kezdés]")&lt;=AB$3,AB$3&lt;=INDIRECT("Mérföldkövek[@Befejezés]"),NETWORKDAYS(AB$3,AB$3,0)), INDIRECT("Mérföldkövek[@[Humánerő]]"),0),"")</f>
        <v/>
      </c>
      <c r="AC181" s="69" t="str" cm="1">
        <f t="array" aca="1" ref="AC181" ca="1">IFERROR(IF(AND(INDIRECT("Mérföldkövek[@Kezdés]")&lt;=AC$3,AC$3&lt;=INDIRECT("Mérföldkövek[@Befejezés]"),NETWORKDAYS(AC$3,AC$3,0)), INDIRECT("Mérföldkövek[@[Humánerő]]"),0),"")</f>
        <v/>
      </c>
      <c r="AD181" s="69" t="str" cm="1">
        <f t="array" aca="1" ref="AD181" ca="1">IFERROR(IF(AND(INDIRECT("Mérföldkövek[@Kezdés]")&lt;=AD$3,AD$3&lt;=INDIRECT("Mérföldkövek[@Befejezés]"),NETWORKDAYS(AD$3,AD$3,0)), INDIRECT("Mérföldkövek[@[Humánerő]]"),0),"")</f>
        <v/>
      </c>
      <c r="AE181" s="69" t="str" cm="1">
        <f t="array" aca="1" ref="AE181" ca="1">IFERROR(IF(AND(INDIRECT("Mérföldkövek[@Kezdés]")&lt;=AE$3,AE$3&lt;=INDIRECT("Mérföldkövek[@Befejezés]"),NETWORKDAYS(AE$3,AE$3,0)), INDIRECT("Mérföldkövek[@[Humánerő]]"),0),"")</f>
        <v/>
      </c>
      <c r="AF181" s="69" t="str" cm="1">
        <f t="array" aca="1" ref="AF181" ca="1">IFERROR(IF(AND(INDIRECT("Mérföldkövek[@Kezdés]")&lt;=AF$3,AF$3&lt;=INDIRECT("Mérföldkövek[@Befejezés]"),NETWORKDAYS(AF$3,AF$3,0)), INDIRECT("Mérföldkövek[@[Humánerő]]"),0),"")</f>
        <v/>
      </c>
      <c r="AG181" s="69" t="str" cm="1">
        <f t="array" aca="1" ref="AG181" ca="1">IFERROR(IF(AND(INDIRECT("Mérföldkövek[@Kezdés]")&lt;=AG$3,AG$3&lt;=INDIRECT("Mérföldkövek[@Befejezés]"),NETWORKDAYS(AG$3,AG$3,0)), INDIRECT("Mérföldkövek[@[Humánerő]]"),0),"")</f>
        <v/>
      </c>
      <c r="AH181" s="69" t="str" cm="1">
        <f t="array" aca="1" ref="AH181" ca="1">IFERROR(IF(AND(INDIRECT("Mérföldkövek[@Kezdés]")&lt;=AH$3,AH$3&lt;=INDIRECT("Mérföldkövek[@Befejezés]"),NETWORKDAYS(AH$3,AH$3,0)), INDIRECT("Mérföldkövek[@[Humánerő]]"),0),"")</f>
        <v/>
      </c>
      <c r="AI181" s="69" t="str" cm="1">
        <f t="array" aca="1" ref="AI181" ca="1">IFERROR(IF(AND(INDIRECT("Mérföldkövek[@Kezdés]")&lt;=AI$3,AI$3&lt;=INDIRECT("Mérföldkövek[@Befejezés]"),NETWORKDAYS(AI$3,AI$3,0)), INDIRECT("Mérföldkövek[@[Humánerő]]"),0),"")</f>
        <v/>
      </c>
      <c r="AJ181" s="69" t="str" cm="1">
        <f t="array" aca="1" ref="AJ181" ca="1">IFERROR(IF(AND(INDIRECT("Mérföldkövek[@Kezdés]")&lt;=AJ$3,AJ$3&lt;=INDIRECT("Mérföldkövek[@Befejezés]"),NETWORKDAYS(AJ$3,AJ$3,0)), INDIRECT("Mérföldkövek[@[Humánerő]]"),0),"")</f>
        <v/>
      </c>
      <c r="AK181" s="69" t="str" cm="1">
        <f t="array" aca="1" ref="AK181" ca="1">IFERROR(IF(AND(INDIRECT("Mérföldkövek[@Kezdés]")&lt;=AK$3,AK$3&lt;=INDIRECT("Mérföldkövek[@Befejezés]"),NETWORKDAYS(AK$3,AK$3,0)), INDIRECT("Mérföldkövek[@[Humánerő]]"),0),"")</f>
        <v/>
      </c>
      <c r="AL181" s="69" t="str" cm="1">
        <f t="array" aca="1" ref="AL181" ca="1">IFERROR(IF(AND(INDIRECT("Mérföldkövek[@Kezdés]")&lt;=AL$3,AL$3&lt;=INDIRECT("Mérföldkövek[@Befejezés]"),NETWORKDAYS(AL$3,AL$3,0)), INDIRECT("Mérföldkövek[@[Humánerő]]"),0),"")</f>
        <v/>
      </c>
      <c r="AM181" s="69" t="str" cm="1">
        <f t="array" aca="1" ref="AM181" ca="1">IFERROR(IF(AND(INDIRECT("Mérföldkövek[@Kezdés]")&lt;=AM$3,AM$3&lt;=INDIRECT("Mérföldkövek[@Befejezés]"),NETWORKDAYS(AM$3,AM$3,0)), INDIRECT("Mérföldkövek[@[Humánerő]]"),0),"")</f>
        <v/>
      </c>
      <c r="AN181" s="69" t="str" cm="1">
        <f t="array" aca="1" ref="AN181" ca="1">IFERROR(IF(AND(INDIRECT("Mérföldkövek[@Kezdés]")&lt;=AN$3,AN$3&lt;=INDIRECT("Mérföldkövek[@Befejezés]"),NETWORKDAYS(AN$3,AN$3,0)), INDIRECT("Mérföldkövek[@[Humánerő]]"),0),"")</f>
        <v/>
      </c>
      <c r="AO181" s="69" t="str" cm="1">
        <f t="array" aca="1" ref="AO181" ca="1">IFERROR(IF(AND(INDIRECT("Mérföldkövek[@Kezdés]")&lt;=AO$3,AO$3&lt;=INDIRECT("Mérföldkövek[@Befejezés]"),NETWORKDAYS(AO$3,AO$3,0)), INDIRECT("Mérföldkövek[@[Humánerő]]"),0),"")</f>
        <v/>
      </c>
      <c r="AP181" s="69" t="str" cm="1">
        <f t="array" aca="1" ref="AP181" ca="1">IFERROR(IF(AND(INDIRECT("Mérföldkövek[@Kezdés]")&lt;=AP$3,AP$3&lt;=INDIRECT("Mérföldkövek[@Befejezés]"),NETWORKDAYS(AP$3,AP$3,0)), INDIRECT("Mérföldkövek[@[Humánerő]]"),0),"")</f>
        <v/>
      </c>
      <c r="AQ181" s="69" t="str" cm="1">
        <f t="array" aca="1" ref="AQ181" ca="1">IFERROR(IF(AND(INDIRECT("Mérföldkövek[@Kezdés]")&lt;=AQ$3,AQ$3&lt;=INDIRECT("Mérföldkövek[@Befejezés]"),NETWORKDAYS(AQ$3,AQ$3,0)), INDIRECT("Mérföldkövek[@[Humánerő]]"),0),"")</f>
        <v/>
      </c>
      <c r="AR181" s="69" t="str" cm="1">
        <f t="array" aca="1" ref="AR181" ca="1">IFERROR(IF(AND(INDIRECT("Mérföldkövek[@Kezdés]")&lt;=AR$3,AR$3&lt;=INDIRECT("Mérföldkövek[@Befejezés]"),NETWORKDAYS(AR$3,AR$3,0)), INDIRECT("Mérföldkövek[@[Humánerő]]"),0),"")</f>
        <v/>
      </c>
      <c r="AS181" s="69" t="str" cm="1">
        <f t="array" aca="1" ref="AS181" ca="1">IFERROR(IF(AND(INDIRECT("Mérföldkövek[@Kezdés]")&lt;=AS$3,AS$3&lt;=INDIRECT("Mérföldkövek[@Befejezés]"),NETWORKDAYS(AS$3,AS$3,0)), INDIRECT("Mérföldkövek[@[Humánerő]]"),0),"")</f>
        <v/>
      </c>
      <c r="AT181" s="69" t="str" cm="1">
        <f t="array" aca="1" ref="AT181" ca="1">IFERROR(IF(AND(INDIRECT("Mérföldkövek[@Kezdés]")&lt;=AT$3,AT$3&lt;=INDIRECT("Mérföldkövek[@Befejezés]"),NETWORKDAYS(AT$3,AT$3,0)), INDIRECT("Mérföldkövek[@[Humánerő]]"),0),"")</f>
        <v/>
      </c>
      <c r="AU181" s="69" t="str" cm="1">
        <f t="array" aca="1" ref="AU181" ca="1">IFERROR(IF(AND(INDIRECT("Mérföldkövek[@Kezdés]")&lt;=AU$3,AU$3&lt;=INDIRECT("Mérföldkövek[@Befejezés]"),NETWORKDAYS(AU$3,AU$3,0)), INDIRECT("Mérföldkövek[@[Humánerő]]"),0),"")</f>
        <v/>
      </c>
      <c r="AV181" s="69" t="str" cm="1">
        <f t="array" aca="1" ref="AV181" ca="1">IFERROR(IF(AND(INDIRECT("Mérföldkövek[@Kezdés]")&lt;=AV$3,AV$3&lt;=INDIRECT("Mérföldkövek[@Befejezés]"),NETWORKDAYS(AV$3,AV$3,0)), INDIRECT("Mérföldkövek[@[Humánerő]]"),0),"")</f>
        <v/>
      </c>
      <c r="AW181" s="69" t="str" cm="1">
        <f t="array" aca="1" ref="AW181" ca="1">IFERROR(IF(AND(INDIRECT("Mérföldkövek[@Kezdés]")&lt;=AW$3,AW$3&lt;=INDIRECT("Mérföldkövek[@Befejezés]"),NETWORKDAYS(AW$3,AW$3,0)), INDIRECT("Mérföldkövek[@[Humánerő]]"),0),"")</f>
        <v/>
      </c>
      <c r="AX181" s="69" t="str" cm="1">
        <f t="array" aca="1" ref="AX181" ca="1">IFERROR(IF(AND(INDIRECT("Mérföldkövek[@Kezdés]")&lt;=AX$3,AX$3&lt;=INDIRECT("Mérföldkövek[@Befejezés]"),NETWORKDAYS(AX$3,AX$3,0)), INDIRECT("Mérföldkövek[@[Humánerő]]"),0),"")</f>
        <v/>
      </c>
      <c r="AY181" s="69" t="str" cm="1">
        <f t="array" aca="1" ref="AY181" ca="1">IFERROR(IF(AND(INDIRECT("Mérföldkövek[@Kezdés]")&lt;=AY$3,AY$3&lt;=INDIRECT("Mérföldkövek[@Befejezés]"),NETWORKDAYS(AY$3,AY$3,0)), INDIRECT("Mérföldkövek[@[Humánerő]]"),0),"")</f>
        <v/>
      </c>
      <c r="AZ181" s="69" t="str" cm="1">
        <f t="array" aca="1" ref="AZ181" ca="1">IFERROR(IF(AND(INDIRECT("Mérföldkövek[@Kezdés]")&lt;=AZ$3,AZ$3&lt;=INDIRECT("Mérföldkövek[@Befejezés]"),NETWORKDAYS(AZ$3,AZ$3,0)), INDIRECT("Mérföldkövek[@[Humánerő]]"),0),"")</f>
        <v/>
      </c>
      <c r="BA181" s="69" t="str" cm="1">
        <f t="array" aca="1" ref="BA181" ca="1">IFERROR(IF(AND(INDIRECT("Mérföldkövek[@Kezdés]")&lt;=BA$3,BA$3&lt;=INDIRECT("Mérföldkövek[@Befejezés]"),NETWORKDAYS(BA$3,BA$3,0)), INDIRECT("Mérföldkövek[@[Humánerő]]"),0),"")</f>
        <v/>
      </c>
    </row>
    <row r="182" spans="12:53" x14ac:dyDescent="0.3">
      <c r="L182" s="69" t="str" cm="1">
        <f t="array" aca="1" ref="L182" ca="1">IFERROR(IF(AND(INDIRECT("Mérföldkövek[@Kezdés]")&lt;=L$3,L$3&lt;=INDIRECT("Mérföldkövek[@Befejezés]"),NETWORKDAYS(L$3,L$3,0)), INDIRECT("Mérföldkövek[@[Humánerő]]"),0),"")</f>
        <v/>
      </c>
      <c r="M182" s="69" t="str" cm="1">
        <f t="array" aca="1" ref="M182" ca="1">IFERROR(IF(AND(INDIRECT("Mérföldkövek[@Kezdés]")&lt;=M$3,M$3&lt;=INDIRECT("Mérföldkövek[@Befejezés]"),NETWORKDAYS(M$3,M$3,0)), INDIRECT("Mérföldkövek[@[Humánerő]]"),0),"")</f>
        <v/>
      </c>
      <c r="N182" s="69" t="str" cm="1">
        <f t="array" aca="1" ref="N182" ca="1">IFERROR(IF(AND(INDIRECT("Mérföldkövek[@Kezdés]")&lt;=N$3,N$3&lt;=INDIRECT("Mérföldkövek[@Befejezés]"),NETWORKDAYS(N$3,N$3,0)), INDIRECT("Mérföldkövek[@[Humánerő]]"),0),"")</f>
        <v/>
      </c>
      <c r="O182" s="69" t="str" cm="1">
        <f t="array" aca="1" ref="O182" ca="1">IFERROR(IF(AND(INDIRECT("Mérföldkövek[@Kezdés]")&lt;=O$3,O$3&lt;=INDIRECT("Mérföldkövek[@Befejezés]"),NETWORKDAYS(O$3,O$3,0)), INDIRECT("Mérföldkövek[@[Humánerő]]"),0),"")</f>
        <v/>
      </c>
      <c r="P182" s="69" t="str" cm="1">
        <f t="array" aca="1" ref="P182" ca="1">IFERROR(IF(AND(INDIRECT("Mérföldkövek[@Kezdés]")&lt;=P$3,P$3&lt;=INDIRECT("Mérföldkövek[@Befejezés]"),NETWORKDAYS(P$3,P$3,0)), INDIRECT("Mérföldkövek[@[Humánerő]]"),0),"")</f>
        <v/>
      </c>
      <c r="Q182" s="69" t="str" cm="1">
        <f t="array" aca="1" ref="Q182" ca="1">IFERROR(IF(AND(INDIRECT("Mérföldkövek[@Kezdés]")&lt;=Q$3,Q$3&lt;=INDIRECT("Mérföldkövek[@Befejezés]"),NETWORKDAYS(Q$3,Q$3,0)), INDIRECT("Mérföldkövek[@[Humánerő]]"),0),"")</f>
        <v/>
      </c>
      <c r="R182" s="69" t="str" cm="1">
        <f t="array" aca="1" ref="R182" ca="1">IFERROR(IF(AND(INDIRECT("Mérföldkövek[@Kezdés]")&lt;=R$3,R$3&lt;=INDIRECT("Mérföldkövek[@Befejezés]"),NETWORKDAYS(R$3,R$3,0)), INDIRECT("Mérföldkövek[@[Humánerő]]"),0),"")</f>
        <v/>
      </c>
      <c r="S182" s="69" t="str" cm="1">
        <f t="array" aca="1" ref="S182" ca="1">IFERROR(IF(AND(INDIRECT("Mérföldkövek[@Kezdés]")&lt;=S$3,S$3&lt;=INDIRECT("Mérföldkövek[@Befejezés]"),NETWORKDAYS(S$3,S$3,0)), INDIRECT("Mérföldkövek[@[Humánerő]]"),0),"")</f>
        <v/>
      </c>
      <c r="T182" s="69" t="str" cm="1">
        <f t="array" aca="1" ref="T182" ca="1">IFERROR(IF(AND(INDIRECT("Mérföldkövek[@Kezdés]")&lt;=T$3,T$3&lt;=INDIRECT("Mérföldkövek[@Befejezés]"),NETWORKDAYS(T$3,T$3,0)), INDIRECT("Mérföldkövek[@[Humánerő]]"),0),"")</f>
        <v/>
      </c>
      <c r="U182" s="69" t="str" cm="1">
        <f t="array" aca="1" ref="U182" ca="1">IFERROR(IF(AND(INDIRECT("Mérföldkövek[@Kezdés]")&lt;=U$3,U$3&lt;=INDIRECT("Mérföldkövek[@Befejezés]"),NETWORKDAYS(U$3,U$3,0)), INDIRECT("Mérföldkövek[@[Humánerő]]"),0),"")</f>
        <v/>
      </c>
      <c r="V182" s="69" t="str" cm="1">
        <f t="array" aca="1" ref="V182" ca="1">IFERROR(IF(AND(INDIRECT("Mérföldkövek[@Kezdés]")&lt;=V$3,V$3&lt;=INDIRECT("Mérföldkövek[@Befejezés]"),NETWORKDAYS(V$3,V$3,0)), INDIRECT("Mérföldkövek[@[Humánerő]]"),0),"")</f>
        <v/>
      </c>
      <c r="W182" s="69" t="str" cm="1">
        <f t="array" aca="1" ref="W182" ca="1">IFERROR(IF(AND(INDIRECT("Mérföldkövek[@Kezdés]")&lt;=W$3,W$3&lt;=INDIRECT("Mérföldkövek[@Befejezés]"),NETWORKDAYS(W$3,W$3,0)), INDIRECT("Mérföldkövek[@[Humánerő]]"),0),"")</f>
        <v/>
      </c>
      <c r="X182" s="69" t="str" cm="1">
        <f t="array" aca="1" ref="X182" ca="1">IFERROR(IF(AND(INDIRECT("Mérföldkövek[@Kezdés]")&lt;=X$3,X$3&lt;=INDIRECT("Mérföldkövek[@Befejezés]"),NETWORKDAYS(X$3,X$3,0)), INDIRECT("Mérföldkövek[@[Humánerő]]"),0),"")</f>
        <v/>
      </c>
      <c r="Y182" s="69" t="str" cm="1">
        <f t="array" aca="1" ref="Y182" ca="1">IFERROR(IF(AND(INDIRECT("Mérföldkövek[@Kezdés]")&lt;=Y$3,Y$3&lt;=INDIRECT("Mérföldkövek[@Befejezés]"),NETWORKDAYS(Y$3,Y$3,0)), INDIRECT("Mérföldkövek[@[Humánerő]]"),0),"")</f>
        <v/>
      </c>
      <c r="Z182" s="69" t="str" cm="1">
        <f t="array" aca="1" ref="Z182" ca="1">IFERROR(IF(AND(INDIRECT("Mérföldkövek[@Kezdés]")&lt;=Z$3,Z$3&lt;=INDIRECT("Mérföldkövek[@Befejezés]"),NETWORKDAYS(Z$3,Z$3,0)), INDIRECT("Mérföldkövek[@[Humánerő]]"),0),"")</f>
        <v/>
      </c>
      <c r="AA182" s="69" t="str" cm="1">
        <f t="array" aca="1" ref="AA182" ca="1">IFERROR(IF(AND(INDIRECT("Mérföldkövek[@Kezdés]")&lt;=AA$3,AA$3&lt;=INDIRECT("Mérföldkövek[@Befejezés]"),NETWORKDAYS(AA$3,AA$3,0)), INDIRECT("Mérföldkövek[@[Humánerő]]"),0),"")</f>
        <v/>
      </c>
      <c r="AB182" s="69" t="str" cm="1">
        <f t="array" aca="1" ref="AB182" ca="1">IFERROR(IF(AND(INDIRECT("Mérföldkövek[@Kezdés]")&lt;=AB$3,AB$3&lt;=INDIRECT("Mérföldkövek[@Befejezés]"),NETWORKDAYS(AB$3,AB$3,0)), INDIRECT("Mérföldkövek[@[Humánerő]]"),0),"")</f>
        <v/>
      </c>
      <c r="AC182" s="69" t="str" cm="1">
        <f t="array" aca="1" ref="AC182" ca="1">IFERROR(IF(AND(INDIRECT("Mérföldkövek[@Kezdés]")&lt;=AC$3,AC$3&lt;=INDIRECT("Mérföldkövek[@Befejezés]"),NETWORKDAYS(AC$3,AC$3,0)), INDIRECT("Mérföldkövek[@[Humánerő]]"),0),"")</f>
        <v/>
      </c>
      <c r="AD182" s="69" t="str" cm="1">
        <f t="array" aca="1" ref="AD182" ca="1">IFERROR(IF(AND(INDIRECT("Mérföldkövek[@Kezdés]")&lt;=AD$3,AD$3&lt;=INDIRECT("Mérföldkövek[@Befejezés]"),NETWORKDAYS(AD$3,AD$3,0)), INDIRECT("Mérföldkövek[@[Humánerő]]"),0),"")</f>
        <v/>
      </c>
      <c r="AE182" s="69" t="str" cm="1">
        <f t="array" aca="1" ref="AE182" ca="1">IFERROR(IF(AND(INDIRECT("Mérföldkövek[@Kezdés]")&lt;=AE$3,AE$3&lt;=INDIRECT("Mérföldkövek[@Befejezés]"),NETWORKDAYS(AE$3,AE$3,0)), INDIRECT("Mérföldkövek[@[Humánerő]]"),0),"")</f>
        <v/>
      </c>
      <c r="AF182" s="69" t="str" cm="1">
        <f t="array" aca="1" ref="AF182" ca="1">IFERROR(IF(AND(INDIRECT("Mérföldkövek[@Kezdés]")&lt;=AF$3,AF$3&lt;=INDIRECT("Mérföldkövek[@Befejezés]"),NETWORKDAYS(AF$3,AF$3,0)), INDIRECT("Mérföldkövek[@[Humánerő]]"),0),"")</f>
        <v/>
      </c>
      <c r="AG182" s="69" t="str" cm="1">
        <f t="array" aca="1" ref="AG182" ca="1">IFERROR(IF(AND(INDIRECT("Mérföldkövek[@Kezdés]")&lt;=AG$3,AG$3&lt;=INDIRECT("Mérföldkövek[@Befejezés]"),NETWORKDAYS(AG$3,AG$3,0)), INDIRECT("Mérföldkövek[@[Humánerő]]"),0),"")</f>
        <v/>
      </c>
      <c r="AH182" s="69" t="str" cm="1">
        <f t="array" aca="1" ref="AH182" ca="1">IFERROR(IF(AND(INDIRECT("Mérföldkövek[@Kezdés]")&lt;=AH$3,AH$3&lt;=INDIRECT("Mérföldkövek[@Befejezés]"),NETWORKDAYS(AH$3,AH$3,0)), INDIRECT("Mérföldkövek[@[Humánerő]]"),0),"")</f>
        <v/>
      </c>
      <c r="AI182" s="69" t="str" cm="1">
        <f t="array" aca="1" ref="AI182" ca="1">IFERROR(IF(AND(INDIRECT("Mérföldkövek[@Kezdés]")&lt;=AI$3,AI$3&lt;=INDIRECT("Mérföldkövek[@Befejezés]"),NETWORKDAYS(AI$3,AI$3,0)), INDIRECT("Mérföldkövek[@[Humánerő]]"),0),"")</f>
        <v/>
      </c>
      <c r="AJ182" s="69" t="str" cm="1">
        <f t="array" aca="1" ref="AJ182" ca="1">IFERROR(IF(AND(INDIRECT("Mérföldkövek[@Kezdés]")&lt;=AJ$3,AJ$3&lt;=INDIRECT("Mérföldkövek[@Befejezés]"),NETWORKDAYS(AJ$3,AJ$3,0)), INDIRECT("Mérföldkövek[@[Humánerő]]"),0),"")</f>
        <v/>
      </c>
      <c r="AK182" s="69" t="str" cm="1">
        <f t="array" aca="1" ref="AK182" ca="1">IFERROR(IF(AND(INDIRECT("Mérföldkövek[@Kezdés]")&lt;=AK$3,AK$3&lt;=INDIRECT("Mérföldkövek[@Befejezés]"),NETWORKDAYS(AK$3,AK$3,0)), INDIRECT("Mérföldkövek[@[Humánerő]]"),0),"")</f>
        <v/>
      </c>
      <c r="AL182" s="69" t="str" cm="1">
        <f t="array" aca="1" ref="AL182" ca="1">IFERROR(IF(AND(INDIRECT("Mérföldkövek[@Kezdés]")&lt;=AL$3,AL$3&lt;=INDIRECT("Mérföldkövek[@Befejezés]"),NETWORKDAYS(AL$3,AL$3,0)), INDIRECT("Mérföldkövek[@[Humánerő]]"),0),"")</f>
        <v/>
      </c>
      <c r="AM182" s="69" t="str" cm="1">
        <f t="array" aca="1" ref="AM182" ca="1">IFERROR(IF(AND(INDIRECT("Mérföldkövek[@Kezdés]")&lt;=AM$3,AM$3&lt;=INDIRECT("Mérföldkövek[@Befejezés]"),NETWORKDAYS(AM$3,AM$3,0)), INDIRECT("Mérföldkövek[@[Humánerő]]"),0),"")</f>
        <v/>
      </c>
      <c r="AN182" s="69" t="str" cm="1">
        <f t="array" aca="1" ref="AN182" ca="1">IFERROR(IF(AND(INDIRECT("Mérföldkövek[@Kezdés]")&lt;=AN$3,AN$3&lt;=INDIRECT("Mérföldkövek[@Befejezés]"),NETWORKDAYS(AN$3,AN$3,0)), INDIRECT("Mérföldkövek[@[Humánerő]]"),0),"")</f>
        <v/>
      </c>
      <c r="AO182" s="69" t="str" cm="1">
        <f t="array" aca="1" ref="AO182" ca="1">IFERROR(IF(AND(INDIRECT("Mérföldkövek[@Kezdés]")&lt;=AO$3,AO$3&lt;=INDIRECT("Mérföldkövek[@Befejezés]"),NETWORKDAYS(AO$3,AO$3,0)), INDIRECT("Mérföldkövek[@[Humánerő]]"),0),"")</f>
        <v/>
      </c>
      <c r="AP182" s="69" t="str" cm="1">
        <f t="array" aca="1" ref="AP182" ca="1">IFERROR(IF(AND(INDIRECT("Mérföldkövek[@Kezdés]")&lt;=AP$3,AP$3&lt;=INDIRECT("Mérföldkövek[@Befejezés]"),NETWORKDAYS(AP$3,AP$3,0)), INDIRECT("Mérföldkövek[@[Humánerő]]"),0),"")</f>
        <v/>
      </c>
      <c r="AQ182" s="69" t="str" cm="1">
        <f t="array" aca="1" ref="AQ182" ca="1">IFERROR(IF(AND(INDIRECT("Mérföldkövek[@Kezdés]")&lt;=AQ$3,AQ$3&lt;=INDIRECT("Mérföldkövek[@Befejezés]"),NETWORKDAYS(AQ$3,AQ$3,0)), INDIRECT("Mérföldkövek[@[Humánerő]]"),0),"")</f>
        <v/>
      </c>
      <c r="AR182" s="69" t="str" cm="1">
        <f t="array" aca="1" ref="AR182" ca="1">IFERROR(IF(AND(INDIRECT("Mérföldkövek[@Kezdés]")&lt;=AR$3,AR$3&lt;=INDIRECT("Mérföldkövek[@Befejezés]"),NETWORKDAYS(AR$3,AR$3,0)), INDIRECT("Mérföldkövek[@[Humánerő]]"),0),"")</f>
        <v/>
      </c>
      <c r="AS182" s="69" t="str" cm="1">
        <f t="array" aca="1" ref="AS182" ca="1">IFERROR(IF(AND(INDIRECT("Mérföldkövek[@Kezdés]")&lt;=AS$3,AS$3&lt;=INDIRECT("Mérföldkövek[@Befejezés]"),NETWORKDAYS(AS$3,AS$3,0)), INDIRECT("Mérföldkövek[@[Humánerő]]"),0),"")</f>
        <v/>
      </c>
      <c r="AT182" s="69" t="str" cm="1">
        <f t="array" aca="1" ref="AT182" ca="1">IFERROR(IF(AND(INDIRECT("Mérföldkövek[@Kezdés]")&lt;=AT$3,AT$3&lt;=INDIRECT("Mérföldkövek[@Befejezés]"),NETWORKDAYS(AT$3,AT$3,0)), INDIRECT("Mérföldkövek[@[Humánerő]]"),0),"")</f>
        <v/>
      </c>
      <c r="AU182" s="69" t="str" cm="1">
        <f t="array" aca="1" ref="AU182" ca="1">IFERROR(IF(AND(INDIRECT("Mérföldkövek[@Kezdés]")&lt;=AU$3,AU$3&lt;=INDIRECT("Mérföldkövek[@Befejezés]"),NETWORKDAYS(AU$3,AU$3,0)), INDIRECT("Mérföldkövek[@[Humánerő]]"),0),"")</f>
        <v/>
      </c>
      <c r="AV182" s="69" t="str" cm="1">
        <f t="array" aca="1" ref="AV182" ca="1">IFERROR(IF(AND(INDIRECT("Mérföldkövek[@Kezdés]")&lt;=AV$3,AV$3&lt;=INDIRECT("Mérföldkövek[@Befejezés]"),NETWORKDAYS(AV$3,AV$3,0)), INDIRECT("Mérföldkövek[@[Humánerő]]"),0),"")</f>
        <v/>
      </c>
      <c r="AW182" s="69" t="str" cm="1">
        <f t="array" aca="1" ref="AW182" ca="1">IFERROR(IF(AND(INDIRECT("Mérföldkövek[@Kezdés]")&lt;=AW$3,AW$3&lt;=INDIRECT("Mérföldkövek[@Befejezés]"),NETWORKDAYS(AW$3,AW$3,0)), INDIRECT("Mérföldkövek[@[Humánerő]]"),0),"")</f>
        <v/>
      </c>
      <c r="AX182" s="69" t="str" cm="1">
        <f t="array" aca="1" ref="AX182" ca="1">IFERROR(IF(AND(INDIRECT("Mérföldkövek[@Kezdés]")&lt;=AX$3,AX$3&lt;=INDIRECT("Mérföldkövek[@Befejezés]"),NETWORKDAYS(AX$3,AX$3,0)), INDIRECT("Mérföldkövek[@[Humánerő]]"),0),"")</f>
        <v/>
      </c>
      <c r="AY182" s="69" t="str" cm="1">
        <f t="array" aca="1" ref="AY182" ca="1">IFERROR(IF(AND(INDIRECT("Mérföldkövek[@Kezdés]")&lt;=AY$3,AY$3&lt;=INDIRECT("Mérföldkövek[@Befejezés]"),NETWORKDAYS(AY$3,AY$3,0)), INDIRECT("Mérföldkövek[@[Humánerő]]"),0),"")</f>
        <v/>
      </c>
      <c r="AZ182" s="69" t="str" cm="1">
        <f t="array" aca="1" ref="AZ182" ca="1">IFERROR(IF(AND(INDIRECT("Mérföldkövek[@Kezdés]")&lt;=AZ$3,AZ$3&lt;=INDIRECT("Mérföldkövek[@Befejezés]"),NETWORKDAYS(AZ$3,AZ$3,0)), INDIRECT("Mérföldkövek[@[Humánerő]]"),0),"")</f>
        <v/>
      </c>
      <c r="BA182" s="69" t="str" cm="1">
        <f t="array" aca="1" ref="BA182" ca="1">IFERROR(IF(AND(INDIRECT("Mérföldkövek[@Kezdés]")&lt;=BA$3,BA$3&lt;=INDIRECT("Mérföldkövek[@Befejezés]"),NETWORKDAYS(BA$3,BA$3,0)), INDIRECT("Mérföldkövek[@[Humánerő]]"),0),"")</f>
        <v/>
      </c>
    </row>
    <row r="183" spans="12:53" x14ac:dyDescent="0.3">
      <c r="L183" s="69" t="str" cm="1">
        <f t="array" aca="1" ref="L183" ca="1">IFERROR(IF(AND(INDIRECT("Mérföldkövek[@Kezdés]")&lt;=L$3,L$3&lt;=INDIRECT("Mérföldkövek[@Befejezés]"),NETWORKDAYS(L$3,L$3,0)), INDIRECT("Mérföldkövek[@[Humánerő]]"),0),"")</f>
        <v/>
      </c>
      <c r="M183" s="69" t="str" cm="1">
        <f t="array" aca="1" ref="M183" ca="1">IFERROR(IF(AND(INDIRECT("Mérföldkövek[@Kezdés]")&lt;=M$3,M$3&lt;=INDIRECT("Mérföldkövek[@Befejezés]"),NETWORKDAYS(M$3,M$3,0)), INDIRECT("Mérföldkövek[@[Humánerő]]"),0),"")</f>
        <v/>
      </c>
      <c r="N183" s="69" t="str" cm="1">
        <f t="array" aca="1" ref="N183" ca="1">IFERROR(IF(AND(INDIRECT("Mérföldkövek[@Kezdés]")&lt;=N$3,N$3&lt;=INDIRECT("Mérföldkövek[@Befejezés]"),NETWORKDAYS(N$3,N$3,0)), INDIRECT("Mérföldkövek[@[Humánerő]]"),0),"")</f>
        <v/>
      </c>
      <c r="O183" s="69" t="str" cm="1">
        <f t="array" aca="1" ref="O183" ca="1">IFERROR(IF(AND(INDIRECT("Mérföldkövek[@Kezdés]")&lt;=O$3,O$3&lt;=INDIRECT("Mérföldkövek[@Befejezés]"),NETWORKDAYS(O$3,O$3,0)), INDIRECT("Mérföldkövek[@[Humánerő]]"),0),"")</f>
        <v/>
      </c>
      <c r="P183" s="69" t="str" cm="1">
        <f t="array" aca="1" ref="P183" ca="1">IFERROR(IF(AND(INDIRECT("Mérföldkövek[@Kezdés]")&lt;=P$3,P$3&lt;=INDIRECT("Mérföldkövek[@Befejezés]"),NETWORKDAYS(P$3,P$3,0)), INDIRECT("Mérföldkövek[@[Humánerő]]"),0),"")</f>
        <v/>
      </c>
      <c r="Q183" s="69" t="str" cm="1">
        <f t="array" aca="1" ref="Q183" ca="1">IFERROR(IF(AND(INDIRECT("Mérföldkövek[@Kezdés]")&lt;=Q$3,Q$3&lt;=INDIRECT("Mérföldkövek[@Befejezés]"),NETWORKDAYS(Q$3,Q$3,0)), INDIRECT("Mérföldkövek[@[Humánerő]]"),0),"")</f>
        <v/>
      </c>
      <c r="R183" s="69" t="str" cm="1">
        <f t="array" aca="1" ref="R183" ca="1">IFERROR(IF(AND(INDIRECT("Mérföldkövek[@Kezdés]")&lt;=R$3,R$3&lt;=INDIRECT("Mérföldkövek[@Befejezés]"),NETWORKDAYS(R$3,R$3,0)), INDIRECT("Mérföldkövek[@[Humánerő]]"),0),"")</f>
        <v/>
      </c>
      <c r="S183" s="69" t="str" cm="1">
        <f t="array" aca="1" ref="S183" ca="1">IFERROR(IF(AND(INDIRECT("Mérföldkövek[@Kezdés]")&lt;=S$3,S$3&lt;=INDIRECT("Mérföldkövek[@Befejezés]"),NETWORKDAYS(S$3,S$3,0)), INDIRECT("Mérföldkövek[@[Humánerő]]"),0),"")</f>
        <v/>
      </c>
      <c r="T183" s="69" t="str" cm="1">
        <f t="array" aca="1" ref="T183" ca="1">IFERROR(IF(AND(INDIRECT("Mérföldkövek[@Kezdés]")&lt;=T$3,T$3&lt;=INDIRECT("Mérföldkövek[@Befejezés]"),NETWORKDAYS(T$3,T$3,0)), INDIRECT("Mérföldkövek[@[Humánerő]]"),0),"")</f>
        <v/>
      </c>
      <c r="U183" s="69" t="str" cm="1">
        <f t="array" aca="1" ref="U183" ca="1">IFERROR(IF(AND(INDIRECT("Mérföldkövek[@Kezdés]")&lt;=U$3,U$3&lt;=INDIRECT("Mérföldkövek[@Befejezés]"),NETWORKDAYS(U$3,U$3,0)), INDIRECT("Mérföldkövek[@[Humánerő]]"),0),"")</f>
        <v/>
      </c>
      <c r="V183" s="69" t="str" cm="1">
        <f t="array" aca="1" ref="V183" ca="1">IFERROR(IF(AND(INDIRECT("Mérföldkövek[@Kezdés]")&lt;=V$3,V$3&lt;=INDIRECT("Mérföldkövek[@Befejezés]"),NETWORKDAYS(V$3,V$3,0)), INDIRECT("Mérföldkövek[@[Humánerő]]"),0),"")</f>
        <v/>
      </c>
      <c r="W183" s="69" t="str" cm="1">
        <f t="array" aca="1" ref="W183" ca="1">IFERROR(IF(AND(INDIRECT("Mérföldkövek[@Kezdés]")&lt;=W$3,W$3&lt;=INDIRECT("Mérföldkövek[@Befejezés]"),NETWORKDAYS(W$3,W$3,0)), INDIRECT("Mérföldkövek[@[Humánerő]]"),0),"")</f>
        <v/>
      </c>
      <c r="X183" s="69" t="str" cm="1">
        <f t="array" aca="1" ref="X183" ca="1">IFERROR(IF(AND(INDIRECT("Mérföldkövek[@Kezdés]")&lt;=X$3,X$3&lt;=INDIRECT("Mérföldkövek[@Befejezés]"),NETWORKDAYS(X$3,X$3,0)), INDIRECT("Mérföldkövek[@[Humánerő]]"),0),"")</f>
        <v/>
      </c>
      <c r="Y183" s="69" t="str" cm="1">
        <f t="array" aca="1" ref="Y183" ca="1">IFERROR(IF(AND(INDIRECT("Mérföldkövek[@Kezdés]")&lt;=Y$3,Y$3&lt;=INDIRECT("Mérföldkövek[@Befejezés]"),NETWORKDAYS(Y$3,Y$3,0)), INDIRECT("Mérföldkövek[@[Humánerő]]"),0),"")</f>
        <v/>
      </c>
      <c r="Z183" s="69" t="str" cm="1">
        <f t="array" aca="1" ref="Z183" ca="1">IFERROR(IF(AND(INDIRECT("Mérföldkövek[@Kezdés]")&lt;=Z$3,Z$3&lt;=INDIRECT("Mérföldkövek[@Befejezés]"),NETWORKDAYS(Z$3,Z$3,0)), INDIRECT("Mérföldkövek[@[Humánerő]]"),0),"")</f>
        <v/>
      </c>
      <c r="AA183" s="69" t="str" cm="1">
        <f t="array" aca="1" ref="AA183" ca="1">IFERROR(IF(AND(INDIRECT("Mérföldkövek[@Kezdés]")&lt;=AA$3,AA$3&lt;=INDIRECT("Mérföldkövek[@Befejezés]"),NETWORKDAYS(AA$3,AA$3,0)), INDIRECT("Mérföldkövek[@[Humánerő]]"),0),"")</f>
        <v/>
      </c>
      <c r="AB183" s="69" t="str" cm="1">
        <f t="array" aca="1" ref="AB183" ca="1">IFERROR(IF(AND(INDIRECT("Mérföldkövek[@Kezdés]")&lt;=AB$3,AB$3&lt;=INDIRECT("Mérföldkövek[@Befejezés]"),NETWORKDAYS(AB$3,AB$3,0)), INDIRECT("Mérföldkövek[@[Humánerő]]"),0),"")</f>
        <v/>
      </c>
      <c r="AC183" s="69" t="str" cm="1">
        <f t="array" aca="1" ref="AC183" ca="1">IFERROR(IF(AND(INDIRECT("Mérföldkövek[@Kezdés]")&lt;=AC$3,AC$3&lt;=INDIRECT("Mérföldkövek[@Befejezés]"),NETWORKDAYS(AC$3,AC$3,0)), INDIRECT("Mérföldkövek[@[Humánerő]]"),0),"")</f>
        <v/>
      </c>
      <c r="AD183" s="69" t="str" cm="1">
        <f t="array" aca="1" ref="AD183" ca="1">IFERROR(IF(AND(INDIRECT("Mérföldkövek[@Kezdés]")&lt;=AD$3,AD$3&lt;=INDIRECT("Mérföldkövek[@Befejezés]"),NETWORKDAYS(AD$3,AD$3,0)), INDIRECT("Mérföldkövek[@[Humánerő]]"),0),"")</f>
        <v/>
      </c>
      <c r="AE183" s="69" t="str" cm="1">
        <f t="array" aca="1" ref="AE183" ca="1">IFERROR(IF(AND(INDIRECT("Mérföldkövek[@Kezdés]")&lt;=AE$3,AE$3&lt;=INDIRECT("Mérföldkövek[@Befejezés]"),NETWORKDAYS(AE$3,AE$3,0)), INDIRECT("Mérföldkövek[@[Humánerő]]"),0),"")</f>
        <v/>
      </c>
      <c r="AF183" s="69" t="str" cm="1">
        <f t="array" aca="1" ref="AF183" ca="1">IFERROR(IF(AND(INDIRECT("Mérföldkövek[@Kezdés]")&lt;=AF$3,AF$3&lt;=INDIRECT("Mérföldkövek[@Befejezés]"),NETWORKDAYS(AF$3,AF$3,0)), INDIRECT("Mérföldkövek[@[Humánerő]]"),0),"")</f>
        <v/>
      </c>
      <c r="AG183" s="69" t="str" cm="1">
        <f t="array" aca="1" ref="AG183" ca="1">IFERROR(IF(AND(INDIRECT("Mérföldkövek[@Kezdés]")&lt;=AG$3,AG$3&lt;=INDIRECT("Mérföldkövek[@Befejezés]"),NETWORKDAYS(AG$3,AG$3,0)), INDIRECT("Mérföldkövek[@[Humánerő]]"),0),"")</f>
        <v/>
      </c>
      <c r="AH183" s="69" t="str" cm="1">
        <f t="array" aca="1" ref="AH183" ca="1">IFERROR(IF(AND(INDIRECT("Mérföldkövek[@Kezdés]")&lt;=AH$3,AH$3&lt;=INDIRECT("Mérföldkövek[@Befejezés]"),NETWORKDAYS(AH$3,AH$3,0)), INDIRECT("Mérföldkövek[@[Humánerő]]"),0),"")</f>
        <v/>
      </c>
      <c r="AI183" s="69" t="str" cm="1">
        <f t="array" aca="1" ref="AI183" ca="1">IFERROR(IF(AND(INDIRECT("Mérföldkövek[@Kezdés]")&lt;=AI$3,AI$3&lt;=INDIRECT("Mérföldkövek[@Befejezés]"),NETWORKDAYS(AI$3,AI$3,0)), INDIRECT("Mérföldkövek[@[Humánerő]]"),0),"")</f>
        <v/>
      </c>
      <c r="AJ183" s="69" t="str" cm="1">
        <f t="array" aca="1" ref="AJ183" ca="1">IFERROR(IF(AND(INDIRECT("Mérföldkövek[@Kezdés]")&lt;=AJ$3,AJ$3&lt;=INDIRECT("Mérföldkövek[@Befejezés]"),NETWORKDAYS(AJ$3,AJ$3,0)), INDIRECT("Mérföldkövek[@[Humánerő]]"),0),"")</f>
        <v/>
      </c>
      <c r="AK183" s="69" t="str" cm="1">
        <f t="array" aca="1" ref="AK183" ca="1">IFERROR(IF(AND(INDIRECT("Mérföldkövek[@Kezdés]")&lt;=AK$3,AK$3&lt;=INDIRECT("Mérföldkövek[@Befejezés]"),NETWORKDAYS(AK$3,AK$3,0)), INDIRECT("Mérföldkövek[@[Humánerő]]"),0),"")</f>
        <v/>
      </c>
      <c r="AL183" s="69" t="str" cm="1">
        <f t="array" aca="1" ref="AL183" ca="1">IFERROR(IF(AND(INDIRECT("Mérföldkövek[@Kezdés]")&lt;=AL$3,AL$3&lt;=INDIRECT("Mérföldkövek[@Befejezés]"),NETWORKDAYS(AL$3,AL$3,0)), INDIRECT("Mérföldkövek[@[Humánerő]]"),0),"")</f>
        <v/>
      </c>
      <c r="AM183" s="69" t="str" cm="1">
        <f t="array" aca="1" ref="AM183" ca="1">IFERROR(IF(AND(INDIRECT("Mérföldkövek[@Kezdés]")&lt;=AM$3,AM$3&lt;=INDIRECT("Mérföldkövek[@Befejezés]"),NETWORKDAYS(AM$3,AM$3,0)), INDIRECT("Mérföldkövek[@[Humánerő]]"),0),"")</f>
        <v/>
      </c>
      <c r="AN183" s="69" t="str" cm="1">
        <f t="array" aca="1" ref="AN183" ca="1">IFERROR(IF(AND(INDIRECT("Mérföldkövek[@Kezdés]")&lt;=AN$3,AN$3&lt;=INDIRECT("Mérföldkövek[@Befejezés]"),NETWORKDAYS(AN$3,AN$3,0)), INDIRECT("Mérföldkövek[@[Humánerő]]"),0),"")</f>
        <v/>
      </c>
      <c r="AO183" s="69" t="str" cm="1">
        <f t="array" aca="1" ref="AO183" ca="1">IFERROR(IF(AND(INDIRECT("Mérföldkövek[@Kezdés]")&lt;=AO$3,AO$3&lt;=INDIRECT("Mérföldkövek[@Befejezés]"),NETWORKDAYS(AO$3,AO$3,0)), INDIRECT("Mérföldkövek[@[Humánerő]]"),0),"")</f>
        <v/>
      </c>
      <c r="AP183" s="69" t="str" cm="1">
        <f t="array" aca="1" ref="AP183" ca="1">IFERROR(IF(AND(INDIRECT("Mérföldkövek[@Kezdés]")&lt;=AP$3,AP$3&lt;=INDIRECT("Mérföldkövek[@Befejezés]"),NETWORKDAYS(AP$3,AP$3,0)), INDIRECT("Mérföldkövek[@[Humánerő]]"),0),"")</f>
        <v/>
      </c>
      <c r="AQ183" s="69" t="str" cm="1">
        <f t="array" aca="1" ref="AQ183" ca="1">IFERROR(IF(AND(INDIRECT("Mérföldkövek[@Kezdés]")&lt;=AQ$3,AQ$3&lt;=INDIRECT("Mérföldkövek[@Befejezés]"),NETWORKDAYS(AQ$3,AQ$3,0)), INDIRECT("Mérföldkövek[@[Humánerő]]"),0),"")</f>
        <v/>
      </c>
      <c r="AR183" s="69" t="str" cm="1">
        <f t="array" aca="1" ref="AR183" ca="1">IFERROR(IF(AND(INDIRECT("Mérföldkövek[@Kezdés]")&lt;=AR$3,AR$3&lt;=INDIRECT("Mérföldkövek[@Befejezés]"),NETWORKDAYS(AR$3,AR$3,0)), INDIRECT("Mérföldkövek[@[Humánerő]]"),0),"")</f>
        <v/>
      </c>
      <c r="AS183" s="69" t="str" cm="1">
        <f t="array" aca="1" ref="AS183" ca="1">IFERROR(IF(AND(INDIRECT("Mérföldkövek[@Kezdés]")&lt;=AS$3,AS$3&lt;=INDIRECT("Mérföldkövek[@Befejezés]"),NETWORKDAYS(AS$3,AS$3,0)), INDIRECT("Mérföldkövek[@[Humánerő]]"),0),"")</f>
        <v/>
      </c>
      <c r="AT183" s="69" t="str" cm="1">
        <f t="array" aca="1" ref="AT183" ca="1">IFERROR(IF(AND(INDIRECT("Mérföldkövek[@Kezdés]")&lt;=AT$3,AT$3&lt;=INDIRECT("Mérföldkövek[@Befejezés]"),NETWORKDAYS(AT$3,AT$3,0)), INDIRECT("Mérföldkövek[@[Humánerő]]"),0),"")</f>
        <v/>
      </c>
      <c r="AU183" s="69" t="str" cm="1">
        <f t="array" aca="1" ref="AU183" ca="1">IFERROR(IF(AND(INDIRECT("Mérföldkövek[@Kezdés]")&lt;=AU$3,AU$3&lt;=INDIRECT("Mérföldkövek[@Befejezés]"),NETWORKDAYS(AU$3,AU$3,0)), INDIRECT("Mérföldkövek[@[Humánerő]]"),0),"")</f>
        <v/>
      </c>
      <c r="AV183" s="69" t="str" cm="1">
        <f t="array" aca="1" ref="AV183" ca="1">IFERROR(IF(AND(INDIRECT("Mérföldkövek[@Kezdés]")&lt;=AV$3,AV$3&lt;=INDIRECT("Mérföldkövek[@Befejezés]"),NETWORKDAYS(AV$3,AV$3,0)), INDIRECT("Mérföldkövek[@[Humánerő]]"),0),"")</f>
        <v/>
      </c>
      <c r="AW183" s="69" t="str" cm="1">
        <f t="array" aca="1" ref="AW183" ca="1">IFERROR(IF(AND(INDIRECT("Mérföldkövek[@Kezdés]")&lt;=AW$3,AW$3&lt;=INDIRECT("Mérföldkövek[@Befejezés]"),NETWORKDAYS(AW$3,AW$3,0)), INDIRECT("Mérföldkövek[@[Humánerő]]"),0),"")</f>
        <v/>
      </c>
      <c r="AX183" s="69" t="str" cm="1">
        <f t="array" aca="1" ref="AX183" ca="1">IFERROR(IF(AND(INDIRECT("Mérföldkövek[@Kezdés]")&lt;=AX$3,AX$3&lt;=INDIRECT("Mérföldkövek[@Befejezés]"),NETWORKDAYS(AX$3,AX$3,0)), INDIRECT("Mérföldkövek[@[Humánerő]]"),0),"")</f>
        <v/>
      </c>
      <c r="AY183" s="69" t="str" cm="1">
        <f t="array" aca="1" ref="AY183" ca="1">IFERROR(IF(AND(INDIRECT("Mérföldkövek[@Kezdés]")&lt;=AY$3,AY$3&lt;=INDIRECT("Mérföldkövek[@Befejezés]"),NETWORKDAYS(AY$3,AY$3,0)), INDIRECT("Mérföldkövek[@[Humánerő]]"),0),"")</f>
        <v/>
      </c>
      <c r="AZ183" s="69" t="str" cm="1">
        <f t="array" aca="1" ref="AZ183" ca="1">IFERROR(IF(AND(INDIRECT("Mérföldkövek[@Kezdés]")&lt;=AZ$3,AZ$3&lt;=INDIRECT("Mérföldkövek[@Befejezés]"),NETWORKDAYS(AZ$3,AZ$3,0)), INDIRECT("Mérföldkövek[@[Humánerő]]"),0),"")</f>
        <v/>
      </c>
      <c r="BA183" s="69" t="str" cm="1">
        <f t="array" aca="1" ref="BA183" ca="1">IFERROR(IF(AND(INDIRECT("Mérföldkövek[@Kezdés]")&lt;=BA$3,BA$3&lt;=INDIRECT("Mérföldkövek[@Befejezés]"),NETWORKDAYS(BA$3,BA$3,0)), INDIRECT("Mérföldkövek[@[Humánerő]]"),0),"")</f>
        <v/>
      </c>
    </row>
    <row r="184" spans="12:53" x14ac:dyDescent="0.3">
      <c r="L184" s="69" t="str" cm="1">
        <f t="array" aca="1" ref="L184" ca="1">IFERROR(IF(AND(INDIRECT("Mérföldkövek[@Kezdés]")&lt;=L$3,L$3&lt;=INDIRECT("Mérföldkövek[@Befejezés]"),NETWORKDAYS(L$3,L$3,0)), INDIRECT("Mérföldkövek[@[Humánerő]]"),0),"")</f>
        <v/>
      </c>
      <c r="M184" s="69" t="str" cm="1">
        <f t="array" aca="1" ref="M184" ca="1">IFERROR(IF(AND(INDIRECT("Mérföldkövek[@Kezdés]")&lt;=M$3,M$3&lt;=INDIRECT("Mérföldkövek[@Befejezés]"),NETWORKDAYS(M$3,M$3,0)), INDIRECT("Mérföldkövek[@[Humánerő]]"),0),"")</f>
        <v/>
      </c>
      <c r="N184" s="69" t="str" cm="1">
        <f t="array" aca="1" ref="N184" ca="1">IFERROR(IF(AND(INDIRECT("Mérföldkövek[@Kezdés]")&lt;=N$3,N$3&lt;=INDIRECT("Mérföldkövek[@Befejezés]"),NETWORKDAYS(N$3,N$3,0)), INDIRECT("Mérföldkövek[@[Humánerő]]"),0),"")</f>
        <v/>
      </c>
      <c r="O184" s="69" t="str" cm="1">
        <f t="array" aca="1" ref="O184" ca="1">IFERROR(IF(AND(INDIRECT("Mérföldkövek[@Kezdés]")&lt;=O$3,O$3&lt;=INDIRECT("Mérföldkövek[@Befejezés]"),NETWORKDAYS(O$3,O$3,0)), INDIRECT("Mérföldkövek[@[Humánerő]]"),0),"")</f>
        <v/>
      </c>
      <c r="P184" s="69" t="str" cm="1">
        <f t="array" aca="1" ref="P184" ca="1">IFERROR(IF(AND(INDIRECT("Mérföldkövek[@Kezdés]")&lt;=P$3,P$3&lt;=INDIRECT("Mérföldkövek[@Befejezés]"),NETWORKDAYS(P$3,P$3,0)), INDIRECT("Mérföldkövek[@[Humánerő]]"),0),"")</f>
        <v/>
      </c>
      <c r="Q184" s="69" t="str" cm="1">
        <f t="array" aca="1" ref="Q184" ca="1">IFERROR(IF(AND(INDIRECT("Mérföldkövek[@Kezdés]")&lt;=Q$3,Q$3&lt;=INDIRECT("Mérföldkövek[@Befejezés]"),NETWORKDAYS(Q$3,Q$3,0)), INDIRECT("Mérföldkövek[@[Humánerő]]"),0),"")</f>
        <v/>
      </c>
      <c r="R184" s="69" t="str" cm="1">
        <f t="array" aca="1" ref="R184" ca="1">IFERROR(IF(AND(INDIRECT("Mérföldkövek[@Kezdés]")&lt;=R$3,R$3&lt;=INDIRECT("Mérföldkövek[@Befejezés]"),NETWORKDAYS(R$3,R$3,0)), INDIRECT("Mérföldkövek[@[Humánerő]]"),0),"")</f>
        <v/>
      </c>
      <c r="S184" s="69" t="str" cm="1">
        <f t="array" aca="1" ref="S184" ca="1">IFERROR(IF(AND(INDIRECT("Mérföldkövek[@Kezdés]")&lt;=S$3,S$3&lt;=INDIRECT("Mérföldkövek[@Befejezés]"),NETWORKDAYS(S$3,S$3,0)), INDIRECT("Mérföldkövek[@[Humánerő]]"),0),"")</f>
        <v/>
      </c>
      <c r="T184" s="69" t="str" cm="1">
        <f t="array" aca="1" ref="T184" ca="1">IFERROR(IF(AND(INDIRECT("Mérföldkövek[@Kezdés]")&lt;=T$3,T$3&lt;=INDIRECT("Mérföldkövek[@Befejezés]"),NETWORKDAYS(T$3,T$3,0)), INDIRECT("Mérföldkövek[@[Humánerő]]"),0),"")</f>
        <v/>
      </c>
      <c r="U184" s="69" t="str" cm="1">
        <f t="array" aca="1" ref="U184" ca="1">IFERROR(IF(AND(INDIRECT("Mérföldkövek[@Kezdés]")&lt;=U$3,U$3&lt;=INDIRECT("Mérföldkövek[@Befejezés]"),NETWORKDAYS(U$3,U$3,0)), INDIRECT("Mérföldkövek[@[Humánerő]]"),0),"")</f>
        <v/>
      </c>
      <c r="V184" s="69" t="str" cm="1">
        <f t="array" aca="1" ref="V184" ca="1">IFERROR(IF(AND(INDIRECT("Mérföldkövek[@Kezdés]")&lt;=V$3,V$3&lt;=INDIRECT("Mérföldkövek[@Befejezés]"),NETWORKDAYS(V$3,V$3,0)), INDIRECT("Mérföldkövek[@[Humánerő]]"),0),"")</f>
        <v/>
      </c>
      <c r="W184" s="69" t="str" cm="1">
        <f t="array" aca="1" ref="W184" ca="1">IFERROR(IF(AND(INDIRECT("Mérföldkövek[@Kezdés]")&lt;=W$3,W$3&lt;=INDIRECT("Mérföldkövek[@Befejezés]"),NETWORKDAYS(W$3,W$3,0)), INDIRECT("Mérföldkövek[@[Humánerő]]"),0),"")</f>
        <v/>
      </c>
      <c r="X184" s="69" t="str" cm="1">
        <f t="array" aca="1" ref="X184" ca="1">IFERROR(IF(AND(INDIRECT("Mérföldkövek[@Kezdés]")&lt;=X$3,X$3&lt;=INDIRECT("Mérföldkövek[@Befejezés]"),NETWORKDAYS(X$3,X$3,0)), INDIRECT("Mérföldkövek[@[Humánerő]]"),0),"")</f>
        <v/>
      </c>
      <c r="Y184" s="69" t="str" cm="1">
        <f t="array" aca="1" ref="Y184" ca="1">IFERROR(IF(AND(INDIRECT("Mérföldkövek[@Kezdés]")&lt;=Y$3,Y$3&lt;=INDIRECT("Mérföldkövek[@Befejezés]"),NETWORKDAYS(Y$3,Y$3,0)), INDIRECT("Mérföldkövek[@[Humánerő]]"),0),"")</f>
        <v/>
      </c>
      <c r="Z184" s="69" t="str" cm="1">
        <f t="array" aca="1" ref="Z184" ca="1">IFERROR(IF(AND(INDIRECT("Mérföldkövek[@Kezdés]")&lt;=Z$3,Z$3&lt;=INDIRECT("Mérföldkövek[@Befejezés]"),NETWORKDAYS(Z$3,Z$3,0)), INDIRECT("Mérföldkövek[@[Humánerő]]"),0),"")</f>
        <v/>
      </c>
      <c r="AA184" s="69" t="str" cm="1">
        <f t="array" aca="1" ref="AA184" ca="1">IFERROR(IF(AND(INDIRECT("Mérföldkövek[@Kezdés]")&lt;=AA$3,AA$3&lt;=INDIRECT("Mérföldkövek[@Befejezés]"),NETWORKDAYS(AA$3,AA$3,0)), INDIRECT("Mérföldkövek[@[Humánerő]]"),0),"")</f>
        <v/>
      </c>
      <c r="AB184" s="69" t="str" cm="1">
        <f t="array" aca="1" ref="AB184" ca="1">IFERROR(IF(AND(INDIRECT("Mérföldkövek[@Kezdés]")&lt;=AB$3,AB$3&lt;=INDIRECT("Mérföldkövek[@Befejezés]"),NETWORKDAYS(AB$3,AB$3,0)), INDIRECT("Mérföldkövek[@[Humánerő]]"),0),"")</f>
        <v/>
      </c>
      <c r="AC184" s="69" t="str" cm="1">
        <f t="array" aca="1" ref="AC184" ca="1">IFERROR(IF(AND(INDIRECT("Mérföldkövek[@Kezdés]")&lt;=AC$3,AC$3&lt;=INDIRECT("Mérföldkövek[@Befejezés]"),NETWORKDAYS(AC$3,AC$3,0)), INDIRECT("Mérföldkövek[@[Humánerő]]"),0),"")</f>
        <v/>
      </c>
      <c r="AD184" s="69" t="str" cm="1">
        <f t="array" aca="1" ref="AD184" ca="1">IFERROR(IF(AND(INDIRECT("Mérföldkövek[@Kezdés]")&lt;=AD$3,AD$3&lt;=INDIRECT("Mérföldkövek[@Befejezés]"),NETWORKDAYS(AD$3,AD$3,0)), INDIRECT("Mérföldkövek[@[Humánerő]]"),0),"")</f>
        <v/>
      </c>
      <c r="AE184" s="69" t="str" cm="1">
        <f t="array" aca="1" ref="AE184" ca="1">IFERROR(IF(AND(INDIRECT("Mérföldkövek[@Kezdés]")&lt;=AE$3,AE$3&lt;=INDIRECT("Mérföldkövek[@Befejezés]"),NETWORKDAYS(AE$3,AE$3,0)), INDIRECT("Mérföldkövek[@[Humánerő]]"),0),"")</f>
        <v/>
      </c>
      <c r="AF184" s="69" t="str" cm="1">
        <f t="array" aca="1" ref="AF184" ca="1">IFERROR(IF(AND(INDIRECT("Mérföldkövek[@Kezdés]")&lt;=AF$3,AF$3&lt;=INDIRECT("Mérföldkövek[@Befejezés]"),NETWORKDAYS(AF$3,AF$3,0)), INDIRECT("Mérföldkövek[@[Humánerő]]"),0),"")</f>
        <v/>
      </c>
      <c r="AG184" s="69" t="str" cm="1">
        <f t="array" aca="1" ref="AG184" ca="1">IFERROR(IF(AND(INDIRECT("Mérföldkövek[@Kezdés]")&lt;=AG$3,AG$3&lt;=INDIRECT("Mérföldkövek[@Befejezés]"),NETWORKDAYS(AG$3,AG$3,0)), INDIRECT("Mérföldkövek[@[Humánerő]]"),0),"")</f>
        <v/>
      </c>
      <c r="AH184" s="69" t="str" cm="1">
        <f t="array" aca="1" ref="AH184" ca="1">IFERROR(IF(AND(INDIRECT("Mérföldkövek[@Kezdés]")&lt;=AH$3,AH$3&lt;=INDIRECT("Mérföldkövek[@Befejezés]"),NETWORKDAYS(AH$3,AH$3,0)), INDIRECT("Mérföldkövek[@[Humánerő]]"),0),"")</f>
        <v/>
      </c>
      <c r="AI184" s="69" t="str" cm="1">
        <f t="array" aca="1" ref="AI184" ca="1">IFERROR(IF(AND(INDIRECT("Mérföldkövek[@Kezdés]")&lt;=AI$3,AI$3&lt;=INDIRECT("Mérföldkövek[@Befejezés]"),NETWORKDAYS(AI$3,AI$3,0)), INDIRECT("Mérföldkövek[@[Humánerő]]"),0),"")</f>
        <v/>
      </c>
      <c r="AJ184" s="69" t="str" cm="1">
        <f t="array" aca="1" ref="AJ184" ca="1">IFERROR(IF(AND(INDIRECT("Mérföldkövek[@Kezdés]")&lt;=AJ$3,AJ$3&lt;=INDIRECT("Mérföldkövek[@Befejezés]"),NETWORKDAYS(AJ$3,AJ$3,0)), INDIRECT("Mérföldkövek[@[Humánerő]]"),0),"")</f>
        <v/>
      </c>
      <c r="AK184" s="69" t="str" cm="1">
        <f t="array" aca="1" ref="AK184" ca="1">IFERROR(IF(AND(INDIRECT("Mérföldkövek[@Kezdés]")&lt;=AK$3,AK$3&lt;=INDIRECT("Mérföldkövek[@Befejezés]"),NETWORKDAYS(AK$3,AK$3,0)), INDIRECT("Mérföldkövek[@[Humánerő]]"),0),"")</f>
        <v/>
      </c>
      <c r="AL184" s="69" t="str" cm="1">
        <f t="array" aca="1" ref="AL184" ca="1">IFERROR(IF(AND(INDIRECT("Mérföldkövek[@Kezdés]")&lt;=AL$3,AL$3&lt;=INDIRECT("Mérföldkövek[@Befejezés]"),NETWORKDAYS(AL$3,AL$3,0)), INDIRECT("Mérföldkövek[@[Humánerő]]"),0),"")</f>
        <v/>
      </c>
      <c r="AM184" s="69" t="str" cm="1">
        <f t="array" aca="1" ref="AM184" ca="1">IFERROR(IF(AND(INDIRECT("Mérföldkövek[@Kezdés]")&lt;=AM$3,AM$3&lt;=INDIRECT("Mérföldkövek[@Befejezés]"),NETWORKDAYS(AM$3,AM$3,0)), INDIRECT("Mérföldkövek[@[Humánerő]]"),0),"")</f>
        <v/>
      </c>
      <c r="AN184" s="69" t="str" cm="1">
        <f t="array" aca="1" ref="AN184" ca="1">IFERROR(IF(AND(INDIRECT("Mérföldkövek[@Kezdés]")&lt;=AN$3,AN$3&lt;=INDIRECT("Mérföldkövek[@Befejezés]"),NETWORKDAYS(AN$3,AN$3,0)), INDIRECT("Mérföldkövek[@[Humánerő]]"),0),"")</f>
        <v/>
      </c>
      <c r="AO184" s="69" t="str" cm="1">
        <f t="array" aca="1" ref="AO184" ca="1">IFERROR(IF(AND(INDIRECT("Mérföldkövek[@Kezdés]")&lt;=AO$3,AO$3&lt;=INDIRECT("Mérföldkövek[@Befejezés]"),NETWORKDAYS(AO$3,AO$3,0)), INDIRECT("Mérföldkövek[@[Humánerő]]"),0),"")</f>
        <v/>
      </c>
      <c r="AP184" s="69" t="str" cm="1">
        <f t="array" aca="1" ref="AP184" ca="1">IFERROR(IF(AND(INDIRECT("Mérföldkövek[@Kezdés]")&lt;=AP$3,AP$3&lt;=INDIRECT("Mérföldkövek[@Befejezés]"),NETWORKDAYS(AP$3,AP$3,0)), INDIRECT("Mérföldkövek[@[Humánerő]]"),0),"")</f>
        <v/>
      </c>
      <c r="AQ184" s="69" t="str" cm="1">
        <f t="array" aca="1" ref="AQ184" ca="1">IFERROR(IF(AND(INDIRECT("Mérföldkövek[@Kezdés]")&lt;=AQ$3,AQ$3&lt;=INDIRECT("Mérföldkövek[@Befejezés]"),NETWORKDAYS(AQ$3,AQ$3,0)), INDIRECT("Mérföldkövek[@[Humánerő]]"),0),"")</f>
        <v/>
      </c>
      <c r="AR184" s="69" t="str" cm="1">
        <f t="array" aca="1" ref="AR184" ca="1">IFERROR(IF(AND(INDIRECT("Mérföldkövek[@Kezdés]")&lt;=AR$3,AR$3&lt;=INDIRECT("Mérföldkövek[@Befejezés]"),NETWORKDAYS(AR$3,AR$3,0)), INDIRECT("Mérföldkövek[@[Humánerő]]"),0),"")</f>
        <v/>
      </c>
      <c r="AS184" s="69" t="str" cm="1">
        <f t="array" aca="1" ref="AS184" ca="1">IFERROR(IF(AND(INDIRECT("Mérföldkövek[@Kezdés]")&lt;=AS$3,AS$3&lt;=INDIRECT("Mérföldkövek[@Befejezés]"),NETWORKDAYS(AS$3,AS$3,0)), INDIRECT("Mérföldkövek[@[Humánerő]]"),0),"")</f>
        <v/>
      </c>
      <c r="AT184" s="69" t="str" cm="1">
        <f t="array" aca="1" ref="AT184" ca="1">IFERROR(IF(AND(INDIRECT("Mérföldkövek[@Kezdés]")&lt;=AT$3,AT$3&lt;=INDIRECT("Mérföldkövek[@Befejezés]"),NETWORKDAYS(AT$3,AT$3,0)), INDIRECT("Mérföldkövek[@[Humánerő]]"),0),"")</f>
        <v/>
      </c>
      <c r="AU184" s="69" t="str" cm="1">
        <f t="array" aca="1" ref="AU184" ca="1">IFERROR(IF(AND(INDIRECT("Mérföldkövek[@Kezdés]")&lt;=AU$3,AU$3&lt;=INDIRECT("Mérföldkövek[@Befejezés]"),NETWORKDAYS(AU$3,AU$3,0)), INDIRECT("Mérföldkövek[@[Humánerő]]"),0),"")</f>
        <v/>
      </c>
      <c r="AV184" s="69" t="str" cm="1">
        <f t="array" aca="1" ref="AV184" ca="1">IFERROR(IF(AND(INDIRECT("Mérföldkövek[@Kezdés]")&lt;=AV$3,AV$3&lt;=INDIRECT("Mérföldkövek[@Befejezés]"),NETWORKDAYS(AV$3,AV$3,0)), INDIRECT("Mérföldkövek[@[Humánerő]]"),0),"")</f>
        <v/>
      </c>
      <c r="AW184" s="69" t="str" cm="1">
        <f t="array" aca="1" ref="AW184" ca="1">IFERROR(IF(AND(INDIRECT("Mérföldkövek[@Kezdés]")&lt;=AW$3,AW$3&lt;=INDIRECT("Mérföldkövek[@Befejezés]"),NETWORKDAYS(AW$3,AW$3,0)), INDIRECT("Mérföldkövek[@[Humánerő]]"),0),"")</f>
        <v/>
      </c>
      <c r="AX184" s="69" t="str" cm="1">
        <f t="array" aca="1" ref="AX184" ca="1">IFERROR(IF(AND(INDIRECT("Mérföldkövek[@Kezdés]")&lt;=AX$3,AX$3&lt;=INDIRECT("Mérföldkövek[@Befejezés]"),NETWORKDAYS(AX$3,AX$3,0)), INDIRECT("Mérföldkövek[@[Humánerő]]"),0),"")</f>
        <v/>
      </c>
      <c r="AY184" s="69" t="str" cm="1">
        <f t="array" aca="1" ref="AY184" ca="1">IFERROR(IF(AND(INDIRECT("Mérföldkövek[@Kezdés]")&lt;=AY$3,AY$3&lt;=INDIRECT("Mérföldkövek[@Befejezés]"),NETWORKDAYS(AY$3,AY$3,0)), INDIRECT("Mérföldkövek[@[Humánerő]]"),0),"")</f>
        <v/>
      </c>
      <c r="AZ184" s="69" t="str" cm="1">
        <f t="array" aca="1" ref="AZ184" ca="1">IFERROR(IF(AND(INDIRECT("Mérföldkövek[@Kezdés]")&lt;=AZ$3,AZ$3&lt;=INDIRECT("Mérföldkövek[@Befejezés]"),NETWORKDAYS(AZ$3,AZ$3,0)), INDIRECT("Mérföldkövek[@[Humánerő]]"),0),"")</f>
        <v/>
      </c>
      <c r="BA184" s="69" t="str" cm="1">
        <f t="array" aca="1" ref="BA184" ca="1">IFERROR(IF(AND(INDIRECT("Mérföldkövek[@Kezdés]")&lt;=BA$3,BA$3&lt;=INDIRECT("Mérföldkövek[@Befejezés]"),NETWORKDAYS(BA$3,BA$3,0)), INDIRECT("Mérföldkövek[@[Humánerő]]"),0),"")</f>
        <v/>
      </c>
    </row>
    <row r="185" spans="12:53" x14ac:dyDescent="0.3">
      <c r="L185" s="69" t="str" cm="1">
        <f t="array" aca="1" ref="L185" ca="1">IFERROR(IF(AND(INDIRECT("Mérföldkövek[@Kezdés]")&lt;=L$3,L$3&lt;=INDIRECT("Mérföldkövek[@Befejezés]"),NETWORKDAYS(L$3,L$3,0)), INDIRECT("Mérföldkövek[@[Humánerő]]"),0),"")</f>
        <v/>
      </c>
      <c r="M185" s="69" t="str" cm="1">
        <f t="array" aca="1" ref="M185" ca="1">IFERROR(IF(AND(INDIRECT("Mérföldkövek[@Kezdés]")&lt;=M$3,M$3&lt;=INDIRECT("Mérföldkövek[@Befejezés]"),NETWORKDAYS(M$3,M$3,0)), INDIRECT("Mérföldkövek[@[Humánerő]]"),0),"")</f>
        <v/>
      </c>
      <c r="N185" s="69" t="str" cm="1">
        <f t="array" aca="1" ref="N185" ca="1">IFERROR(IF(AND(INDIRECT("Mérföldkövek[@Kezdés]")&lt;=N$3,N$3&lt;=INDIRECT("Mérföldkövek[@Befejezés]"),NETWORKDAYS(N$3,N$3,0)), INDIRECT("Mérföldkövek[@[Humánerő]]"),0),"")</f>
        <v/>
      </c>
      <c r="O185" s="69" t="str" cm="1">
        <f t="array" aca="1" ref="O185" ca="1">IFERROR(IF(AND(INDIRECT("Mérföldkövek[@Kezdés]")&lt;=O$3,O$3&lt;=INDIRECT("Mérföldkövek[@Befejezés]"),NETWORKDAYS(O$3,O$3,0)), INDIRECT("Mérföldkövek[@[Humánerő]]"),0),"")</f>
        <v/>
      </c>
      <c r="P185" s="69" t="str" cm="1">
        <f t="array" aca="1" ref="P185" ca="1">IFERROR(IF(AND(INDIRECT("Mérföldkövek[@Kezdés]")&lt;=P$3,P$3&lt;=INDIRECT("Mérföldkövek[@Befejezés]"),NETWORKDAYS(P$3,P$3,0)), INDIRECT("Mérföldkövek[@[Humánerő]]"),0),"")</f>
        <v/>
      </c>
      <c r="Q185" s="69" t="str" cm="1">
        <f t="array" aca="1" ref="Q185" ca="1">IFERROR(IF(AND(INDIRECT("Mérföldkövek[@Kezdés]")&lt;=Q$3,Q$3&lt;=INDIRECT("Mérföldkövek[@Befejezés]"),NETWORKDAYS(Q$3,Q$3,0)), INDIRECT("Mérföldkövek[@[Humánerő]]"),0),"")</f>
        <v/>
      </c>
      <c r="R185" s="69" t="str" cm="1">
        <f t="array" aca="1" ref="R185" ca="1">IFERROR(IF(AND(INDIRECT("Mérföldkövek[@Kezdés]")&lt;=R$3,R$3&lt;=INDIRECT("Mérföldkövek[@Befejezés]"),NETWORKDAYS(R$3,R$3,0)), INDIRECT("Mérföldkövek[@[Humánerő]]"),0),"")</f>
        <v/>
      </c>
      <c r="S185" s="69" t="str" cm="1">
        <f t="array" aca="1" ref="S185" ca="1">IFERROR(IF(AND(INDIRECT("Mérföldkövek[@Kezdés]")&lt;=S$3,S$3&lt;=INDIRECT("Mérföldkövek[@Befejezés]"),NETWORKDAYS(S$3,S$3,0)), INDIRECT("Mérföldkövek[@[Humánerő]]"),0),"")</f>
        <v/>
      </c>
      <c r="T185" s="69" t="str" cm="1">
        <f t="array" aca="1" ref="T185" ca="1">IFERROR(IF(AND(INDIRECT("Mérföldkövek[@Kezdés]")&lt;=T$3,T$3&lt;=INDIRECT("Mérföldkövek[@Befejezés]"),NETWORKDAYS(T$3,T$3,0)), INDIRECT("Mérföldkövek[@[Humánerő]]"),0),"")</f>
        <v/>
      </c>
      <c r="U185" s="69" t="str" cm="1">
        <f t="array" aca="1" ref="U185" ca="1">IFERROR(IF(AND(INDIRECT("Mérföldkövek[@Kezdés]")&lt;=U$3,U$3&lt;=INDIRECT("Mérföldkövek[@Befejezés]"),NETWORKDAYS(U$3,U$3,0)), INDIRECT("Mérföldkövek[@[Humánerő]]"),0),"")</f>
        <v/>
      </c>
      <c r="V185" s="69" t="str" cm="1">
        <f t="array" aca="1" ref="V185" ca="1">IFERROR(IF(AND(INDIRECT("Mérföldkövek[@Kezdés]")&lt;=V$3,V$3&lt;=INDIRECT("Mérföldkövek[@Befejezés]"),NETWORKDAYS(V$3,V$3,0)), INDIRECT("Mérföldkövek[@[Humánerő]]"),0),"")</f>
        <v/>
      </c>
      <c r="W185" s="69" t="str" cm="1">
        <f t="array" aca="1" ref="W185" ca="1">IFERROR(IF(AND(INDIRECT("Mérföldkövek[@Kezdés]")&lt;=W$3,W$3&lt;=INDIRECT("Mérföldkövek[@Befejezés]"),NETWORKDAYS(W$3,W$3,0)), INDIRECT("Mérföldkövek[@[Humánerő]]"),0),"")</f>
        <v/>
      </c>
      <c r="X185" s="69" t="str" cm="1">
        <f t="array" aca="1" ref="X185" ca="1">IFERROR(IF(AND(INDIRECT("Mérföldkövek[@Kezdés]")&lt;=X$3,X$3&lt;=INDIRECT("Mérföldkövek[@Befejezés]"),NETWORKDAYS(X$3,X$3,0)), INDIRECT("Mérföldkövek[@[Humánerő]]"),0),"")</f>
        <v/>
      </c>
      <c r="Y185" s="69" t="str" cm="1">
        <f t="array" aca="1" ref="Y185" ca="1">IFERROR(IF(AND(INDIRECT("Mérföldkövek[@Kezdés]")&lt;=Y$3,Y$3&lt;=INDIRECT("Mérföldkövek[@Befejezés]"),NETWORKDAYS(Y$3,Y$3,0)), INDIRECT("Mérföldkövek[@[Humánerő]]"),0),"")</f>
        <v/>
      </c>
      <c r="Z185" s="69" t="str" cm="1">
        <f t="array" aca="1" ref="Z185" ca="1">IFERROR(IF(AND(INDIRECT("Mérföldkövek[@Kezdés]")&lt;=Z$3,Z$3&lt;=INDIRECT("Mérföldkövek[@Befejezés]"),NETWORKDAYS(Z$3,Z$3,0)), INDIRECT("Mérföldkövek[@[Humánerő]]"),0),"")</f>
        <v/>
      </c>
      <c r="AA185" s="69" t="str" cm="1">
        <f t="array" aca="1" ref="AA185" ca="1">IFERROR(IF(AND(INDIRECT("Mérföldkövek[@Kezdés]")&lt;=AA$3,AA$3&lt;=INDIRECT("Mérföldkövek[@Befejezés]"),NETWORKDAYS(AA$3,AA$3,0)), INDIRECT("Mérföldkövek[@[Humánerő]]"),0),"")</f>
        <v/>
      </c>
      <c r="AB185" s="69" t="str" cm="1">
        <f t="array" aca="1" ref="AB185" ca="1">IFERROR(IF(AND(INDIRECT("Mérföldkövek[@Kezdés]")&lt;=AB$3,AB$3&lt;=INDIRECT("Mérföldkövek[@Befejezés]"),NETWORKDAYS(AB$3,AB$3,0)), INDIRECT("Mérföldkövek[@[Humánerő]]"),0),"")</f>
        <v/>
      </c>
      <c r="AC185" s="69" t="str" cm="1">
        <f t="array" aca="1" ref="AC185" ca="1">IFERROR(IF(AND(INDIRECT("Mérföldkövek[@Kezdés]")&lt;=AC$3,AC$3&lt;=INDIRECT("Mérföldkövek[@Befejezés]"),NETWORKDAYS(AC$3,AC$3,0)), INDIRECT("Mérföldkövek[@[Humánerő]]"),0),"")</f>
        <v/>
      </c>
      <c r="AD185" s="69" t="str" cm="1">
        <f t="array" aca="1" ref="AD185" ca="1">IFERROR(IF(AND(INDIRECT("Mérföldkövek[@Kezdés]")&lt;=AD$3,AD$3&lt;=INDIRECT("Mérföldkövek[@Befejezés]"),NETWORKDAYS(AD$3,AD$3,0)), INDIRECT("Mérföldkövek[@[Humánerő]]"),0),"")</f>
        <v/>
      </c>
      <c r="AE185" s="69" t="str" cm="1">
        <f t="array" aca="1" ref="AE185" ca="1">IFERROR(IF(AND(INDIRECT("Mérföldkövek[@Kezdés]")&lt;=AE$3,AE$3&lt;=INDIRECT("Mérföldkövek[@Befejezés]"),NETWORKDAYS(AE$3,AE$3,0)), INDIRECT("Mérföldkövek[@[Humánerő]]"),0),"")</f>
        <v/>
      </c>
      <c r="AF185" s="69" t="str" cm="1">
        <f t="array" aca="1" ref="AF185" ca="1">IFERROR(IF(AND(INDIRECT("Mérföldkövek[@Kezdés]")&lt;=AF$3,AF$3&lt;=INDIRECT("Mérföldkövek[@Befejezés]"),NETWORKDAYS(AF$3,AF$3,0)), INDIRECT("Mérföldkövek[@[Humánerő]]"),0),"")</f>
        <v/>
      </c>
      <c r="AG185" s="69" t="str" cm="1">
        <f t="array" aca="1" ref="AG185" ca="1">IFERROR(IF(AND(INDIRECT("Mérföldkövek[@Kezdés]")&lt;=AG$3,AG$3&lt;=INDIRECT("Mérföldkövek[@Befejezés]"),NETWORKDAYS(AG$3,AG$3,0)), INDIRECT("Mérföldkövek[@[Humánerő]]"),0),"")</f>
        <v/>
      </c>
      <c r="AH185" s="69" t="str" cm="1">
        <f t="array" aca="1" ref="AH185" ca="1">IFERROR(IF(AND(INDIRECT("Mérföldkövek[@Kezdés]")&lt;=AH$3,AH$3&lt;=INDIRECT("Mérföldkövek[@Befejezés]"),NETWORKDAYS(AH$3,AH$3,0)), INDIRECT("Mérföldkövek[@[Humánerő]]"),0),"")</f>
        <v/>
      </c>
      <c r="AI185" s="69" t="str" cm="1">
        <f t="array" aca="1" ref="AI185" ca="1">IFERROR(IF(AND(INDIRECT("Mérföldkövek[@Kezdés]")&lt;=AI$3,AI$3&lt;=INDIRECT("Mérföldkövek[@Befejezés]"),NETWORKDAYS(AI$3,AI$3,0)), INDIRECT("Mérföldkövek[@[Humánerő]]"),0),"")</f>
        <v/>
      </c>
      <c r="AJ185" s="69" t="str" cm="1">
        <f t="array" aca="1" ref="AJ185" ca="1">IFERROR(IF(AND(INDIRECT("Mérföldkövek[@Kezdés]")&lt;=AJ$3,AJ$3&lt;=INDIRECT("Mérföldkövek[@Befejezés]"),NETWORKDAYS(AJ$3,AJ$3,0)), INDIRECT("Mérföldkövek[@[Humánerő]]"),0),"")</f>
        <v/>
      </c>
      <c r="AK185" s="69" t="str" cm="1">
        <f t="array" aca="1" ref="AK185" ca="1">IFERROR(IF(AND(INDIRECT("Mérföldkövek[@Kezdés]")&lt;=AK$3,AK$3&lt;=INDIRECT("Mérföldkövek[@Befejezés]"),NETWORKDAYS(AK$3,AK$3,0)), INDIRECT("Mérföldkövek[@[Humánerő]]"),0),"")</f>
        <v/>
      </c>
      <c r="AL185" s="69" t="str" cm="1">
        <f t="array" aca="1" ref="AL185" ca="1">IFERROR(IF(AND(INDIRECT("Mérföldkövek[@Kezdés]")&lt;=AL$3,AL$3&lt;=INDIRECT("Mérföldkövek[@Befejezés]"),NETWORKDAYS(AL$3,AL$3,0)), INDIRECT("Mérföldkövek[@[Humánerő]]"),0),"")</f>
        <v/>
      </c>
      <c r="AM185" s="69" t="str" cm="1">
        <f t="array" aca="1" ref="AM185" ca="1">IFERROR(IF(AND(INDIRECT("Mérföldkövek[@Kezdés]")&lt;=AM$3,AM$3&lt;=INDIRECT("Mérföldkövek[@Befejezés]"),NETWORKDAYS(AM$3,AM$3,0)), INDIRECT("Mérföldkövek[@[Humánerő]]"),0),"")</f>
        <v/>
      </c>
      <c r="AN185" s="69" t="str" cm="1">
        <f t="array" aca="1" ref="AN185" ca="1">IFERROR(IF(AND(INDIRECT("Mérföldkövek[@Kezdés]")&lt;=AN$3,AN$3&lt;=INDIRECT("Mérföldkövek[@Befejezés]"),NETWORKDAYS(AN$3,AN$3,0)), INDIRECT("Mérföldkövek[@[Humánerő]]"),0),"")</f>
        <v/>
      </c>
      <c r="AO185" s="69" t="str" cm="1">
        <f t="array" aca="1" ref="AO185" ca="1">IFERROR(IF(AND(INDIRECT("Mérföldkövek[@Kezdés]")&lt;=AO$3,AO$3&lt;=INDIRECT("Mérföldkövek[@Befejezés]"),NETWORKDAYS(AO$3,AO$3,0)), INDIRECT("Mérföldkövek[@[Humánerő]]"),0),"")</f>
        <v/>
      </c>
      <c r="AP185" s="69" t="str" cm="1">
        <f t="array" aca="1" ref="AP185" ca="1">IFERROR(IF(AND(INDIRECT("Mérföldkövek[@Kezdés]")&lt;=AP$3,AP$3&lt;=INDIRECT("Mérföldkövek[@Befejezés]"),NETWORKDAYS(AP$3,AP$3,0)), INDIRECT("Mérföldkövek[@[Humánerő]]"),0),"")</f>
        <v/>
      </c>
      <c r="AQ185" s="69" t="str" cm="1">
        <f t="array" aca="1" ref="AQ185" ca="1">IFERROR(IF(AND(INDIRECT("Mérföldkövek[@Kezdés]")&lt;=AQ$3,AQ$3&lt;=INDIRECT("Mérföldkövek[@Befejezés]"),NETWORKDAYS(AQ$3,AQ$3,0)), INDIRECT("Mérföldkövek[@[Humánerő]]"),0),"")</f>
        <v/>
      </c>
      <c r="AR185" s="69" t="str" cm="1">
        <f t="array" aca="1" ref="AR185" ca="1">IFERROR(IF(AND(INDIRECT("Mérföldkövek[@Kezdés]")&lt;=AR$3,AR$3&lt;=INDIRECT("Mérföldkövek[@Befejezés]"),NETWORKDAYS(AR$3,AR$3,0)), INDIRECT("Mérföldkövek[@[Humánerő]]"),0),"")</f>
        <v/>
      </c>
      <c r="AS185" s="69" t="str" cm="1">
        <f t="array" aca="1" ref="AS185" ca="1">IFERROR(IF(AND(INDIRECT("Mérföldkövek[@Kezdés]")&lt;=AS$3,AS$3&lt;=INDIRECT("Mérföldkövek[@Befejezés]"),NETWORKDAYS(AS$3,AS$3,0)), INDIRECT("Mérföldkövek[@[Humánerő]]"),0),"")</f>
        <v/>
      </c>
      <c r="AT185" s="69" t="str" cm="1">
        <f t="array" aca="1" ref="AT185" ca="1">IFERROR(IF(AND(INDIRECT("Mérföldkövek[@Kezdés]")&lt;=AT$3,AT$3&lt;=INDIRECT("Mérföldkövek[@Befejezés]"),NETWORKDAYS(AT$3,AT$3,0)), INDIRECT("Mérföldkövek[@[Humánerő]]"),0),"")</f>
        <v/>
      </c>
      <c r="AU185" s="69" t="str" cm="1">
        <f t="array" aca="1" ref="AU185" ca="1">IFERROR(IF(AND(INDIRECT("Mérföldkövek[@Kezdés]")&lt;=AU$3,AU$3&lt;=INDIRECT("Mérföldkövek[@Befejezés]"),NETWORKDAYS(AU$3,AU$3,0)), INDIRECT("Mérföldkövek[@[Humánerő]]"),0),"")</f>
        <v/>
      </c>
      <c r="AV185" s="69" t="str" cm="1">
        <f t="array" aca="1" ref="AV185" ca="1">IFERROR(IF(AND(INDIRECT("Mérföldkövek[@Kezdés]")&lt;=AV$3,AV$3&lt;=INDIRECT("Mérföldkövek[@Befejezés]"),NETWORKDAYS(AV$3,AV$3,0)), INDIRECT("Mérföldkövek[@[Humánerő]]"),0),"")</f>
        <v/>
      </c>
      <c r="AW185" s="69" t="str" cm="1">
        <f t="array" aca="1" ref="AW185" ca="1">IFERROR(IF(AND(INDIRECT("Mérföldkövek[@Kezdés]")&lt;=AW$3,AW$3&lt;=INDIRECT("Mérföldkövek[@Befejezés]"),NETWORKDAYS(AW$3,AW$3,0)), INDIRECT("Mérföldkövek[@[Humánerő]]"),0),"")</f>
        <v/>
      </c>
      <c r="AX185" s="69" t="str" cm="1">
        <f t="array" aca="1" ref="AX185" ca="1">IFERROR(IF(AND(INDIRECT("Mérföldkövek[@Kezdés]")&lt;=AX$3,AX$3&lt;=INDIRECT("Mérföldkövek[@Befejezés]"),NETWORKDAYS(AX$3,AX$3,0)), INDIRECT("Mérföldkövek[@[Humánerő]]"),0),"")</f>
        <v/>
      </c>
      <c r="AY185" s="69" t="str" cm="1">
        <f t="array" aca="1" ref="AY185" ca="1">IFERROR(IF(AND(INDIRECT("Mérföldkövek[@Kezdés]")&lt;=AY$3,AY$3&lt;=INDIRECT("Mérföldkövek[@Befejezés]"),NETWORKDAYS(AY$3,AY$3,0)), INDIRECT("Mérföldkövek[@[Humánerő]]"),0),"")</f>
        <v/>
      </c>
      <c r="AZ185" s="69" t="str" cm="1">
        <f t="array" aca="1" ref="AZ185" ca="1">IFERROR(IF(AND(INDIRECT("Mérföldkövek[@Kezdés]")&lt;=AZ$3,AZ$3&lt;=INDIRECT("Mérföldkövek[@Befejezés]"),NETWORKDAYS(AZ$3,AZ$3,0)), INDIRECT("Mérföldkövek[@[Humánerő]]"),0),"")</f>
        <v/>
      </c>
      <c r="BA185" s="69" t="str" cm="1">
        <f t="array" aca="1" ref="BA185" ca="1">IFERROR(IF(AND(INDIRECT("Mérföldkövek[@Kezdés]")&lt;=BA$3,BA$3&lt;=INDIRECT("Mérföldkövek[@Befejezés]"),NETWORKDAYS(BA$3,BA$3,0)), INDIRECT("Mérföldkövek[@[Humánerő]]"),0),"")</f>
        <v/>
      </c>
    </row>
    <row r="186" spans="12:53" x14ac:dyDescent="0.3">
      <c r="L186" s="69" t="str" cm="1">
        <f t="array" aca="1" ref="L186" ca="1">IFERROR(IF(AND(INDIRECT("Mérföldkövek[@Kezdés]")&lt;=L$3,L$3&lt;=INDIRECT("Mérföldkövek[@Befejezés]"),NETWORKDAYS(L$3,L$3,0)), INDIRECT("Mérföldkövek[@[Humánerő]]"),0),"")</f>
        <v/>
      </c>
      <c r="M186" s="69" t="str" cm="1">
        <f t="array" aca="1" ref="M186" ca="1">IFERROR(IF(AND(INDIRECT("Mérföldkövek[@Kezdés]")&lt;=M$3,M$3&lt;=INDIRECT("Mérföldkövek[@Befejezés]"),NETWORKDAYS(M$3,M$3,0)), INDIRECT("Mérföldkövek[@[Humánerő]]"),0),"")</f>
        <v/>
      </c>
      <c r="N186" s="69" t="str" cm="1">
        <f t="array" aca="1" ref="N186" ca="1">IFERROR(IF(AND(INDIRECT("Mérföldkövek[@Kezdés]")&lt;=N$3,N$3&lt;=INDIRECT("Mérföldkövek[@Befejezés]"),NETWORKDAYS(N$3,N$3,0)), INDIRECT("Mérföldkövek[@[Humánerő]]"),0),"")</f>
        <v/>
      </c>
      <c r="O186" s="69" t="str" cm="1">
        <f t="array" aca="1" ref="O186" ca="1">IFERROR(IF(AND(INDIRECT("Mérföldkövek[@Kezdés]")&lt;=O$3,O$3&lt;=INDIRECT("Mérföldkövek[@Befejezés]"),NETWORKDAYS(O$3,O$3,0)), INDIRECT("Mérföldkövek[@[Humánerő]]"),0),"")</f>
        <v/>
      </c>
      <c r="P186" s="69" t="str" cm="1">
        <f t="array" aca="1" ref="P186" ca="1">IFERROR(IF(AND(INDIRECT("Mérföldkövek[@Kezdés]")&lt;=P$3,P$3&lt;=INDIRECT("Mérföldkövek[@Befejezés]"),NETWORKDAYS(P$3,P$3,0)), INDIRECT("Mérföldkövek[@[Humánerő]]"),0),"")</f>
        <v/>
      </c>
      <c r="Q186" s="69" t="str" cm="1">
        <f t="array" aca="1" ref="Q186" ca="1">IFERROR(IF(AND(INDIRECT("Mérföldkövek[@Kezdés]")&lt;=Q$3,Q$3&lt;=INDIRECT("Mérföldkövek[@Befejezés]"),NETWORKDAYS(Q$3,Q$3,0)), INDIRECT("Mérföldkövek[@[Humánerő]]"),0),"")</f>
        <v/>
      </c>
      <c r="R186" s="69" t="str" cm="1">
        <f t="array" aca="1" ref="R186" ca="1">IFERROR(IF(AND(INDIRECT("Mérföldkövek[@Kezdés]")&lt;=R$3,R$3&lt;=INDIRECT("Mérföldkövek[@Befejezés]"),NETWORKDAYS(R$3,R$3,0)), INDIRECT("Mérföldkövek[@[Humánerő]]"),0),"")</f>
        <v/>
      </c>
      <c r="S186" s="69" t="str" cm="1">
        <f t="array" aca="1" ref="S186" ca="1">IFERROR(IF(AND(INDIRECT("Mérföldkövek[@Kezdés]")&lt;=S$3,S$3&lt;=INDIRECT("Mérföldkövek[@Befejezés]"),NETWORKDAYS(S$3,S$3,0)), INDIRECT("Mérföldkövek[@[Humánerő]]"),0),"")</f>
        <v/>
      </c>
      <c r="T186" s="69" t="str" cm="1">
        <f t="array" aca="1" ref="T186" ca="1">IFERROR(IF(AND(INDIRECT("Mérföldkövek[@Kezdés]")&lt;=T$3,T$3&lt;=INDIRECT("Mérföldkövek[@Befejezés]"),NETWORKDAYS(T$3,T$3,0)), INDIRECT("Mérföldkövek[@[Humánerő]]"),0),"")</f>
        <v/>
      </c>
      <c r="U186" s="69" t="str" cm="1">
        <f t="array" aca="1" ref="U186" ca="1">IFERROR(IF(AND(INDIRECT("Mérföldkövek[@Kezdés]")&lt;=U$3,U$3&lt;=INDIRECT("Mérföldkövek[@Befejezés]"),NETWORKDAYS(U$3,U$3,0)), INDIRECT("Mérföldkövek[@[Humánerő]]"),0),"")</f>
        <v/>
      </c>
      <c r="V186" s="69" t="str" cm="1">
        <f t="array" aca="1" ref="V186" ca="1">IFERROR(IF(AND(INDIRECT("Mérföldkövek[@Kezdés]")&lt;=V$3,V$3&lt;=INDIRECT("Mérföldkövek[@Befejezés]"),NETWORKDAYS(V$3,V$3,0)), INDIRECT("Mérföldkövek[@[Humánerő]]"),0),"")</f>
        <v/>
      </c>
      <c r="W186" s="69" t="str" cm="1">
        <f t="array" aca="1" ref="W186" ca="1">IFERROR(IF(AND(INDIRECT("Mérföldkövek[@Kezdés]")&lt;=W$3,W$3&lt;=INDIRECT("Mérföldkövek[@Befejezés]"),NETWORKDAYS(W$3,W$3,0)), INDIRECT("Mérföldkövek[@[Humánerő]]"),0),"")</f>
        <v/>
      </c>
      <c r="X186" s="69" t="str" cm="1">
        <f t="array" aca="1" ref="X186" ca="1">IFERROR(IF(AND(INDIRECT("Mérföldkövek[@Kezdés]")&lt;=X$3,X$3&lt;=INDIRECT("Mérföldkövek[@Befejezés]"),NETWORKDAYS(X$3,X$3,0)), INDIRECT("Mérföldkövek[@[Humánerő]]"),0),"")</f>
        <v/>
      </c>
      <c r="Y186" s="69" t="str" cm="1">
        <f t="array" aca="1" ref="Y186" ca="1">IFERROR(IF(AND(INDIRECT("Mérföldkövek[@Kezdés]")&lt;=Y$3,Y$3&lt;=INDIRECT("Mérföldkövek[@Befejezés]"),NETWORKDAYS(Y$3,Y$3,0)), INDIRECT("Mérföldkövek[@[Humánerő]]"),0),"")</f>
        <v/>
      </c>
      <c r="Z186" s="69" t="str" cm="1">
        <f t="array" aca="1" ref="Z186" ca="1">IFERROR(IF(AND(INDIRECT("Mérföldkövek[@Kezdés]")&lt;=Z$3,Z$3&lt;=INDIRECT("Mérföldkövek[@Befejezés]"),NETWORKDAYS(Z$3,Z$3,0)), INDIRECT("Mérföldkövek[@[Humánerő]]"),0),"")</f>
        <v/>
      </c>
      <c r="AA186" s="69" t="str" cm="1">
        <f t="array" aca="1" ref="AA186" ca="1">IFERROR(IF(AND(INDIRECT("Mérföldkövek[@Kezdés]")&lt;=AA$3,AA$3&lt;=INDIRECT("Mérföldkövek[@Befejezés]"),NETWORKDAYS(AA$3,AA$3,0)), INDIRECT("Mérföldkövek[@[Humánerő]]"),0),"")</f>
        <v/>
      </c>
      <c r="AB186" s="69" t="str" cm="1">
        <f t="array" aca="1" ref="AB186" ca="1">IFERROR(IF(AND(INDIRECT("Mérföldkövek[@Kezdés]")&lt;=AB$3,AB$3&lt;=INDIRECT("Mérföldkövek[@Befejezés]"),NETWORKDAYS(AB$3,AB$3,0)), INDIRECT("Mérföldkövek[@[Humánerő]]"),0),"")</f>
        <v/>
      </c>
      <c r="AC186" s="69" t="str" cm="1">
        <f t="array" aca="1" ref="AC186" ca="1">IFERROR(IF(AND(INDIRECT("Mérföldkövek[@Kezdés]")&lt;=AC$3,AC$3&lt;=INDIRECT("Mérföldkövek[@Befejezés]"),NETWORKDAYS(AC$3,AC$3,0)), INDIRECT("Mérföldkövek[@[Humánerő]]"),0),"")</f>
        <v/>
      </c>
      <c r="AD186" s="69" t="str" cm="1">
        <f t="array" aca="1" ref="AD186" ca="1">IFERROR(IF(AND(INDIRECT("Mérföldkövek[@Kezdés]")&lt;=AD$3,AD$3&lt;=INDIRECT("Mérföldkövek[@Befejezés]"),NETWORKDAYS(AD$3,AD$3,0)), INDIRECT("Mérföldkövek[@[Humánerő]]"),0),"")</f>
        <v/>
      </c>
      <c r="AE186" s="69" t="str" cm="1">
        <f t="array" aca="1" ref="AE186" ca="1">IFERROR(IF(AND(INDIRECT("Mérföldkövek[@Kezdés]")&lt;=AE$3,AE$3&lt;=INDIRECT("Mérföldkövek[@Befejezés]"),NETWORKDAYS(AE$3,AE$3,0)), INDIRECT("Mérföldkövek[@[Humánerő]]"),0),"")</f>
        <v/>
      </c>
      <c r="AF186" s="69" t="str" cm="1">
        <f t="array" aca="1" ref="AF186" ca="1">IFERROR(IF(AND(INDIRECT("Mérföldkövek[@Kezdés]")&lt;=AF$3,AF$3&lt;=INDIRECT("Mérföldkövek[@Befejezés]"),NETWORKDAYS(AF$3,AF$3,0)), INDIRECT("Mérföldkövek[@[Humánerő]]"),0),"")</f>
        <v/>
      </c>
      <c r="AG186" s="69" t="str" cm="1">
        <f t="array" aca="1" ref="AG186" ca="1">IFERROR(IF(AND(INDIRECT("Mérföldkövek[@Kezdés]")&lt;=AG$3,AG$3&lt;=INDIRECT("Mérföldkövek[@Befejezés]"),NETWORKDAYS(AG$3,AG$3,0)), INDIRECT("Mérföldkövek[@[Humánerő]]"),0),"")</f>
        <v/>
      </c>
      <c r="AH186" s="69" t="str" cm="1">
        <f t="array" aca="1" ref="AH186" ca="1">IFERROR(IF(AND(INDIRECT("Mérföldkövek[@Kezdés]")&lt;=AH$3,AH$3&lt;=INDIRECT("Mérföldkövek[@Befejezés]"),NETWORKDAYS(AH$3,AH$3,0)), INDIRECT("Mérföldkövek[@[Humánerő]]"),0),"")</f>
        <v/>
      </c>
      <c r="AI186" s="69" t="str" cm="1">
        <f t="array" aca="1" ref="AI186" ca="1">IFERROR(IF(AND(INDIRECT("Mérföldkövek[@Kezdés]")&lt;=AI$3,AI$3&lt;=INDIRECT("Mérföldkövek[@Befejezés]"),NETWORKDAYS(AI$3,AI$3,0)), INDIRECT("Mérföldkövek[@[Humánerő]]"),0),"")</f>
        <v/>
      </c>
      <c r="AJ186" s="69" t="str" cm="1">
        <f t="array" aca="1" ref="AJ186" ca="1">IFERROR(IF(AND(INDIRECT("Mérföldkövek[@Kezdés]")&lt;=AJ$3,AJ$3&lt;=INDIRECT("Mérföldkövek[@Befejezés]"),NETWORKDAYS(AJ$3,AJ$3,0)), INDIRECT("Mérföldkövek[@[Humánerő]]"),0),"")</f>
        <v/>
      </c>
      <c r="AK186" s="69" t="str" cm="1">
        <f t="array" aca="1" ref="AK186" ca="1">IFERROR(IF(AND(INDIRECT("Mérföldkövek[@Kezdés]")&lt;=AK$3,AK$3&lt;=INDIRECT("Mérföldkövek[@Befejezés]"),NETWORKDAYS(AK$3,AK$3,0)), INDIRECT("Mérföldkövek[@[Humánerő]]"),0),"")</f>
        <v/>
      </c>
      <c r="AL186" s="69" t="str" cm="1">
        <f t="array" aca="1" ref="AL186" ca="1">IFERROR(IF(AND(INDIRECT("Mérföldkövek[@Kezdés]")&lt;=AL$3,AL$3&lt;=INDIRECT("Mérföldkövek[@Befejezés]"),NETWORKDAYS(AL$3,AL$3,0)), INDIRECT("Mérföldkövek[@[Humánerő]]"),0),"")</f>
        <v/>
      </c>
      <c r="AM186" s="69" t="str" cm="1">
        <f t="array" aca="1" ref="AM186" ca="1">IFERROR(IF(AND(INDIRECT("Mérföldkövek[@Kezdés]")&lt;=AM$3,AM$3&lt;=INDIRECT("Mérföldkövek[@Befejezés]"),NETWORKDAYS(AM$3,AM$3,0)), INDIRECT("Mérföldkövek[@[Humánerő]]"),0),"")</f>
        <v/>
      </c>
      <c r="AN186" s="69" t="str" cm="1">
        <f t="array" aca="1" ref="AN186" ca="1">IFERROR(IF(AND(INDIRECT("Mérföldkövek[@Kezdés]")&lt;=AN$3,AN$3&lt;=INDIRECT("Mérföldkövek[@Befejezés]"),NETWORKDAYS(AN$3,AN$3,0)), INDIRECT("Mérföldkövek[@[Humánerő]]"),0),"")</f>
        <v/>
      </c>
      <c r="AO186" s="69" t="str" cm="1">
        <f t="array" aca="1" ref="AO186" ca="1">IFERROR(IF(AND(INDIRECT("Mérföldkövek[@Kezdés]")&lt;=AO$3,AO$3&lt;=INDIRECT("Mérföldkövek[@Befejezés]"),NETWORKDAYS(AO$3,AO$3,0)), INDIRECT("Mérföldkövek[@[Humánerő]]"),0),"")</f>
        <v/>
      </c>
      <c r="AP186" s="69" t="str" cm="1">
        <f t="array" aca="1" ref="AP186" ca="1">IFERROR(IF(AND(INDIRECT("Mérföldkövek[@Kezdés]")&lt;=AP$3,AP$3&lt;=INDIRECT("Mérföldkövek[@Befejezés]"),NETWORKDAYS(AP$3,AP$3,0)), INDIRECT("Mérföldkövek[@[Humánerő]]"),0),"")</f>
        <v/>
      </c>
      <c r="AQ186" s="69" t="str" cm="1">
        <f t="array" aca="1" ref="AQ186" ca="1">IFERROR(IF(AND(INDIRECT("Mérföldkövek[@Kezdés]")&lt;=AQ$3,AQ$3&lt;=INDIRECT("Mérföldkövek[@Befejezés]"),NETWORKDAYS(AQ$3,AQ$3,0)), INDIRECT("Mérföldkövek[@[Humánerő]]"),0),"")</f>
        <v/>
      </c>
      <c r="AR186" s="69" t="str" cm="1">
        <f t="array" aca="1" ref="AR186" ca="1">IFERROR(IF(AND(INDIRECT("Mérföldkövek[@Kezdés]")&lt;=AR$3,AR$3&lt;=INDIRECT("Mérföldkövek[@Befejezés]"),NETWORKDAYS(AR$3,AR$3,0)), INDIRECT("Mérföldkövek[@[Humánerő]]"),0),"")</f>
        <v/>
      </c>
      <c r="AS186" s="69" t="str" cm="1">
        <f t="array" aca="1" ref="AS186" ca="1">IFERROR(IF(AND(INDIRECT("Mérföldkövek[@Kezdés]")&lt;=AS$3,AS$3&lt;=INDIRECT("Mérföldkövek[@Befejezés]"),NETWORKDAYS(AS$3,AS$3,0)), INDIRECT("Mérföldkövek[@[Humánerő]]"),0),"")</f>
        <v/>
      </c>
      <c r="AT186" s="69" t="str" cm="1">
        <f t="array" aca="1" ref="AT186" ca="1">IFERROR(IF(AND(INDIRECT("Mérföldkövek[@Kezdés]")&lt;=AT$3,AT$3&lt;=INDIRECT("Mérföldkövek[@Befejezés]"),NETWORKDAYS(AT$3,AT$3,0)), INDIRECT("Mérföldkövek[@[Humánerő]]"),0),"")</f>
        <v/>
      </c>
      <c r="AU186" s="69" t="str" cm="1">
        <f t="array" aca="1" ref="AU186" ca="1">IFERROR(IF(AND(INDIRECT("Mérföldkövek[@Kezdés]")&lt;=AU$3,AU$3&lt;=INDIRECT("Mérföldkövek[@Befejezés]"),NETWORKDAYS(AU$3,AU$3,0)), INDIRECT("Mérföldkövek[@[Humánerő]]"),0),"")</f>
        <v/>
      </c>
      <c r="AV186" s="69" t="str" cm="1">
        <f t="array" aca="1" ref="AV186" ca="1">IFERROR(IF(AND(INDIRECT("Mérföldkövek[@Kezdés]")&lt;=AV$3,AV$3&lt;=INDIRECT("Mérföldkövek[@Befejezés]"),NETWORKDAYS(AV$3,AV$3,0)), INDIRECT("Mérföldkövek[@[Humánerő]]"),0),"")</f>
        <v/>
      </c>
      <c r="AW186" s="69" t="str" cm="1">
        <f t="array" aca="1" ref="AW186" ca="1">IFERROR(IF(AND(INDIRECT("Mérföldkövek[@Kezdés]")&lt;=AW$3,AW$3&lt;=INDIRECT("Mérföldkövek[@Befejezés]"),NETWORKDAYS(AW$3,AW$3,0)), INDIRECT("Mérföldkövek[@[Humánerő]]"),0),"")</f>
        <v/>
      </c>
      <c r="AX186" s="69" t="str" cm="1">
        <f t="array" aca="1" ref="AX186" ca="1">IFERROR(IF(AND(INDIRECT("Mérföldkövek[@Kezdés]")&lt;=AX$3,AX$3&lt;=INDIRECT("Mérföldkövek[@Befejezés]"),NETWORKDAYS(AX$3,AX$3,0)), INDIRECT("Mérföldkövek[@[Humánerő]]"),0),"")</f>
        <v/>
      </c>
      <c r="AY186" s="69" t="str" cm="1">
        <f t="array" aca="1" ref="AY186" ca="1">IFERROR(IF(AND(INDIRECT("Mérföldkövek[@Kezdés]")&lt;=AY$3,AY$3&lt;=INDIRECT("Mérföldkövek[@Befejezés]"),NETWORKDAYS(AY$3,AY$3,0)), INDIRECT("Mérföldkövek[@[Humánerő]]"),0),"")</f>
        <v/>
      </c>
      <c r="AZ186" s="69" t="str" cm="1">
        <f t="array" aca="1" ref="AZ186" ca="1">IFERROR(IF(AND(INDIRECT("Mérföldkövek[@Kezdés]")&lt;=AZ$3,AZ$3&lt;=INDIRECT("Mérföldkövek[@Befejezés]"),NETWORKDAYS(AZ$3,AZ$3,0)), INDIRECT("Mérföldkövek[@[Humánerő]]"),0),"")</f>
        <v/>
      </c>
      <c r="BA186" s="69" t="str" cm="1">
        <f t="array" aca="1" ref="BA186" ca="1">IFERROR(IF(AND(INDIRECT("Mérföldkövek[@Kezdés]")&lt;=BA$3,BA$3&lt;=INDIRECT("Mérföldkövek[@Befejezés]"),NETWORKDAYS(BA$3,BA$3,0)), INDIRECT("Mérföldkövek[@[Humánerő]]"),0),"")</f>
        <v/>
      </c>
    </row>
    <row r="187" spans="12:53" x14ac:dyDescent="0.3">
      <c r="L187" s="69" t="str" cm="1">
        <f t="array" aca="1" ref="L187" ca="1">IFERROR(IF(AND(INDIRECT("Mérföldkövek[@Kezdés]")&lt;=L$3,L$3&lt;=INDIRECT("Mérföldkövek[@Befejezés]"),NETWORKDAYS(L$3,L$3,0)), INDIRECT("Mérföldkövek[@[Humánerő]]"),0),"")</f>
        <v/>
      </c>
      <c r="M187" s="69" t="str" cm="1">
        <f t="array" aca="1" ref="M187" ca="1">IFERROR(IF(AND(INDIRECT("Mérföldkövek[@Kezdés]")&lt;=M$3,M$3&lt;=INDIRECT("Mérföldkövek[@Befejezés]"),NETWORKDAYS(M$3,M$3,0)), INDIRECT("Mérföldkövek[@[Humánerő]]"),0),"")</f>
        <v/>
      </c>
      <c r="N187" s="69" t="str" cm="1">
        <f t="array" aca="1" ref="N187" ca="1">IFERROR(IF(AND(INDIRECT("Mérföldkövek[@Kezdés]")&lt;=N$3,N$3&lt;=INDIRECT("Mérföldkövek[@Befejezés]"),NETWORKDAYS(N$3,N$3,0)), INDIRECT("Mérföldkövek[@[Humánerő]]"),0),"")</f>
        <v/>
      </c>
      <c r="O187" s="69" t="str" cm="1">
        <f t="array" aca="1" ref="O187" ca="1">IFERROR(IF(AND(INDIRECT("Mérföldkövek[@Kezdés]")&lt;=O$3,O$3&lt;=INDIRECT("Mérföldkövek[@Befejezés]"),NETWORKDAYS(O$3,O$3,0)), INDIRECT("Mérföldkövek[@[Humánerő]]"),0),"")</f>
        <v/>
      </c>
      <c r="P187" s="69" t="str" cm="1">
        <f t="array" aca="1" ref="P187" ca="1">IFERROR(IF(AND(INDIRECT("Mérföldkövek[@Kezdés]")&lt;=P$3,P$3&lt;=INDIRECT("Mérföldkövek[@Befejezés]"),NETWORKDAYS(P$3,P$3,0)), INDIRECT("Mérföldkövek[@[Humánerő]]"),0),"")</f>
        <v/>
      </c>
      <c r="Q187" s="69" t="str" cm="1">
        <f t="array" aca="1" ref="Q187" ca="1">IFERROR(IF(AND(INDIRECT("Mérföldkövek[@Kezdés]")&lt;=Q$3,Q$3&lt;=INDIRECT("Mérföldkövek[@Befejezés]"),NETWORKDAYS(Q$3,Q$3,0)), INDIRECT("Mérföldkövek[@[Humánerő]]"),0),"")</f>
        <v/>
      </c>
      <c r="R187" s="69" t="str" cm="1">
        <f t="array" aca="1" ref="R187" ca="1">IFERROR(IF(AND(INDIRECT("Mérföldkövek[@Kezdés]")&lt;=R$3,R$3&lt;=INDIRECT("Mérföldkövek[@Befejezés]"),NETWORKDAYS(R$3,R$3,0)), INDIRECT("Mérföldkövek[@[Humánerő]]"),0),"")</f>
        <v/>
      </c>
      <c r="S187" s="69" t="str" cm="1">
        <f t="array" aca="1" ref="S187" ca="1">IFERROR(IF(AND(INDIRECT("Mérföldkövek[@Kezdés]")&lt;=S$3,S$3&lt;=INDIRECT("Mérföldkövek[@Befejezés]"),NETWORKDAYS(S$3,S$3,0)), INDIRECT("Mérföldkövek[@[Humánerő]]"),0),"")</f>
        <v/>
      </c>
      <c r="T187" s="69" t="str" cm="1">
        <f t="array" aca="1" ref="T187" ca="1">IFERROR(IF(AND(INDIRECT("Mérföldkövek[@Kezdés]")&lt;=T$3,T$3&lt;=INDIRECT("Mérföldkövek[@Befejezés]"),NETWORKDAYS(T$3,T$3,0)), INDIRECT("Mérföldkövek[@[Humánerő]]"),0),"")</f>
        <v/>
      </c>
      <c r="U187" s="69" t="str" cm="1">
        <f t="array" aca="1" ref="U187" ca="1">IFERROR(IF(AND(INDIRECT("Mérföldkövek[@Kezdés]")&lt;=U$3,U$3&lt;=INDIRECT("Mérföldkövek[@Befejezés]"),NETWORKDAYS(U$3,U$3,0)), INDIRECT("Mérföldkövek[@[Humánerő]]"),0),"")</f>
        <v/>
      </c>
      <c r="V187" s="69" t="str" cm="1">
        <f t="array" aca="1" ref="V187" ca="1">IFERROR(IF(AND(INDIRECT("Mérföldkövek[@Kezdés]")&lt;=V$3,V$3&lt;=INDIRECT("Mérföldkövek[@Befejezés]"),NETWORKDAYS(V$3,V$3,0)), INDIRECT("Mérföldkövek[@[Humánerő]]"),0),"")</f>
        <v/>
      </c>
      <c r="W187" s="69" t="str" cm="1">
        <f t="array" aca="1" ref="W187" ca="1">IFERROR(IF(AND(INDIRECT("Mérföldkövek[@Kezdés]")&lt;=W$3,W$3&lt;=INDIRECT("Mérföldkövek[@Befejezés]"),NETWORKDAYS(W$3,W$3,0)), INDIRECT("Mérföldkövek[@[Humánerő]]"),0),"")</f>
        <v/>
      </c>
      <c r="X187" s="69" t="str" cm="1">
        <f t="array" aca="1" ref="X187" ca="1">IFERROR(IF(AND(INDIRECT("Mérföldkövek[@Kezdés]")&lt;=X$3,X$3&lt;=INDIRECT("Mérföldkövek[@Befejezés]"),NETWORKDAYS(X$3,X$3,0)), INDIRECT("Mérföldkövek[@[Humánerő]]"),0),"")</f>
        <v/>
      </c>
      <c r="Y187" s="69" t="str" cm="1">
        <f t="array" aca="1" ref="Y187" ca="1">IFERROR(IF(AND(INDIRECT("Mérföldkövek[@Kezdés]")&lt;=Y$3,Y$3&lt;=INDIRECT("Mérföldkövek[@Befejezés]"),NETWORKDAYS(Y$3,Y$3,0)), INDIRECT("Mérföldkövek[@[Humánerő]]"),0),"")</f>
        <v/>
      </c>
      <c r="Z187" s="69" t="str" cm="1">
        <f t="array" aca="1" ref="Z187" ca="1">IFERROR(IF(AND(INDIRECT("Mérföldkövek[@Kezdés]")&lt;=Z$3,Z$3&lt;=INDIRECT("Mérföldkövek[@Befejezés]"),NETWORKDAYS(Z$3,Z$3,0)), INDIRECT("Mérföldkövek[@[Humánerő]]"),0),"")</f>
        <v/>
      </c>
      <c r="AA187" s="69" t="str" cm="1">
        <f t="array" aca="1" ref="AA187" ca="1">IFERROR(IF(AND(INDIRECT("Mérföldkövek[@Kezdés]")&lt;=AA$3,AA$3&lt;=INDIRECT("Mérföldkövek[@Befejezés]"),NETWORKDAYS(AA$3,AA$3,0)), INDIRECT("Mérföldkövek[@[Humánerő]]"),0),"")</f>
        <v/>
      </c>
      <c r="AB187" s="69" t="str" cm="1">
        <f t="array" aca="1" ref="AB187" ca="1">IFERROR(IF(AND(INDIRECT("Mérföldkövek[@Kezdés]")&lt;=AB$3,AB$3&lt;=INDIRECT("Mérföldkövek[@Befejezés]"),NETWORKDAYS(AB$3,AB$3,0)), INDIRECT("Mérföldkövek[@[Humánerő]]"),0),"")</f>
        <v/>
      </c>
      <c r="AC187" s="69" t="str" cm="1">
        <f t="array" aca="1" ref="AC187" ca="1">IFERROR(IF(AND(INDIRECT("Mérföldkövek[@Kezdés]")&lt;=AC$3,AC$3&lt;=INDIRECT("Mérföldkövek[@Befejezés]"),NETWORKDAYS(AC$3,AC$3,0)), INDIRECT("Mérföldkövek[@[Humánerő]]"),0),"")</f>
        <v/>
      </c>
      <c r="AD187" s="69" t="str" cm="1">
        <f t="array" aca="1" ref="AD187" ca="1">IFERROR(IF(AND(INDIRECT("Mérföldkövek[@Kezdés]")&lt;=AD$3,AD$3&lt;=INDIRECT("Mérföldkövek[@Befejezés]"),NETWORKDAYS(AD$3,AD$3,0)), INDIRECT("Mérföldkövek[@[Humánerő]]"),0),"")</f>
        <v/>
      </c>
      <c r="AE187" s="69" t="str" cm="1">
        <f t="array" aca="1" ref="AE187" ca="1">IFERROR(IF(AND(INDIRECT("Mérföldkövek[@Kezdés]")&lt;=AE$3,AE$3&lt;=INDIRECT("Mérföldkövek[@Befejezés]"),NETWORKDAYS(AE$3,AE$3,0)), INDIRECT("Mérföldkövek[@[Humánerő]]"),0),"")</f>
        <v/>
      </c>
      <c r="AF187" s="69" t="str" cm="1">
        <f t="array" aca="1" ref="AF187" ca="1">IFERROR(IF(AND(INDIRECT("Mérföldkövek[@Kezdés]")&lt;=AF$3,AF$3&lt;=INDIRECT("Mérföldkövek[@Befejezés]"),NETWORKDAYS(AF$3,AF$3,0)), INDIRECT("Mérföldkövek[@[Humánerő]]"),0),"")</f>
        <v/>
      </c>
      <c r="AG187" s="69" t="str" cm="1">
        <f t="array" aca="1" ref="AG187" ca="1">IFERROR(IF(AND(INDIRECT("Mérföldkövek[@Kezdés]")&lt;=AG$3,AG$3&lt;=INDIRECT("Mérföldkövek[@Befejezés]"),NETWORKDAYS(AG$3,AG$3,0)), INDIRECT("Mérföldkövek[@[Humánerő]]"),0),"")</f>
        <v/>
      </c>
      <c r="AH187" s="69" t="str" cm="1">
        <f t="array" aca="1" ref="AH187" ca="1">IFERROR(IF(AND(INDIRECT("Mérföldkövek[@Kezdés]")&lt;=AH$3,AH$3&lt;=INDIRECT("Mérföldkövek[@Befejezés]"),NETWORKDAYS(AH$3,AH$3,0)), INDIRECT("Mérföldkövek[@[Humánerő]]"),0),"")</f>
        <v/>
      </c>
      <c r="AI187" s="69" t="str" cm="1">
        <f t="array" aca="1" ref="AI187" ca="1">IFERROR(IF(AND(INDIRECT("Mérföldkövek[@Kezdés]")&lt;=AI$3,AI$3&lt;=INDIRECT("Mérföldkövek[@Befejezés]"),NETWORKDAYS(AI$3,AI$3,0)), INDIRECT("Mérföldkövek[@[Humánerő]]"),0),"")</f>
        <v/>
      </c>
      <c r="AJ187" s="69" t="str" cm="1">
        <f t="array" aca="1" ref="AJ187" ca="1">IFERROR(IF(AND(INDIRECT("Mérföldkövek[@Kezdés]")&lt;=AJ$3,AJ$3&lt;=INDIRECT("Mérföldkövek[@Befejezés]"),NETWORKDAYS(AJ$3,AJ$3,0)), INDIRECT("Mérföldkövek[@[Humánerő]]"),0),"")</f>
        <v/>
      </c>
      <c r="AK187" s="69" t="str" cm="1">
        <f t="array" aca="1" ref="AK187" ca="1">IFERROR(IF(AND(INDIRECT("Mérföldkövek[@Kezdés]")&lt;=AK$3,AK$3&lt;=INDIRECT("Mérföldkövek[@Befejezés]"),NETWORKDAYS(AK$3,AK$3,0)), INDIRECT("Mérföldkövek[@[Humánerő]]"),0),"")</f>
        <v/>
      </c>
      <c r="AL187" s="69" t="str" cm="1">
        <f t="array" aca="1" ref="AL187" ca="1">IFERROR(IF(AND(INDIRECT("Mérföldkövek[@Kezdés]")&lt;=AL$3,AL$3&lt;=INDIRECT("Mérföldkövek[@Befejezés]"),NETWORKDAYS(AL$3,AL$3,0)), INDIRECT("Mérföldkövek[@[Humánerő]]"),0),"")</f>
        <v/>
      </c>
      <c r="AM187" s="69" t="str" cm="1">
        <f t="array" aca="1" ref="AM187" ca="1">IFERROR(IF(AND(INDIRECT("Mérföldkövek[@Kezdés]")&lt;=AM$3,AM$3&lt;=INDIRECT("Mérföldkövek[@Befejezés]"),NETWORKDAYS(AM$3,AM$3,0)), INDIRECT("Mérföldkövek[@[Humánerő]]"),0),"")</f>
        <v/>
      </c>
      <c r="AN187" s="69" t="str" cm="1">
        <f t="array" aca="1" ref="AN187" ca="1">IFERROR(IF(AND(INDIRECT("Mérföldkövek[@Kezdés]")&lt;=AN$3,AN$3&lt;=INDIRECT("Mérföldkövek[@Befejezés]"),NETWORKDAYS(AN$3,AN$3,0)), INDIRECT("Mérföldkövek[@[Humánerő]]"),0),"")</f>
        <v/>
      </c>
      <c r="AO187" s="69" t="str" cm="1">
        <f t="array" aca="1" ref="AO187" ca="1">IFERROR(IF(AND(INDIRECT("Mérföldkövek[@Kezdés]")&lt;=AO$3,AO$3&lt;=INDIRECT("Mérföldkövek[@Befejezés]"),NETWORKDAYS(AO$3,AO$3,0)), INDIRECT("Mérföldkövek[@[Humánerő]]"),0),"")</f>
        <v/>
      </c>
      <c r="AP187" s="69" t="str" cm="1">
        <f t="array" aca="1" ref="AP187" ca="1">IFERROR(IF(AND(INDIRECT("Mérföldkövek[@Kezdés]")&lt;=AP$3,AP$3&lt;=INDIRECT("Mérföldkövek[@Befejezés]"),NETWORKDAYS(AP$3,AP$3,0)), INDIRECT("Mérföldkövek[@[Humánerő]]"),0),"")</f>
        <v/>
      </c>
      <c r="AQ187" s="69" t="str" cm="1">
        <f t="array" aca="1" ref="AQ187" ca="1">IFERROR(IF(AND(INDIRECT("Mérföldkövek[@Kezdés]")&lt;=AQ$3,AQ$3&lt;=INDIRECT("Mérföldkövek[@Befejezés]"),NETWORKDAYS(AQ$3,AQ$3,0)), INDIRECT("Mérföldkövek[@[Humánerő]]"),0),"")</f>
        <v/>
      </c>
      <c r="AR187" s="69" t="str" cm="1">
        <f t="array" aca="1" ref="AR187" ca="1">IFERROR(IF(AND(INDIRECT("Mérföldkövek[@Kezdés]")&lt;=AR$3,AR$3&lt;=INDIRECT("Mérföldkövek[@Befejezés]"),NETWORKDAYS(AR$3,AR$3,0)), INDIRECT("Mérföldkövek[@[Humánerő]]"),0),"")</f>
        <v/>
      </c>
      <c r="AS187" s="69" t="str" cm="1">
        <f t="array" aca="1" ref="AS187" ca="1">IFERROR(IF(AND(INDIRECT("Mérföldkövek[@Kezdés]")&lt;=AS$3,AS$3&lt;=INDIRECT("Mérföldkövek[@Befejezés]"),NETWORKDAYS(AS$3,AS$3,0)), INDIRECT("Mérföldkövek[@[Humánerő]]"),0),"")</f>
        <v/>
      </c>
      <c r="AT187" s="69" t="str" cm="1">
        <f t="array" aca="1" ref="AT187" ca="1">IFERROR(IF(AND(INDIRECT("Mérföldkövek[@Kezdés]")&lt;=AT$3,AT$3&lt;=INDIRECT("Mérföldkövek[@Befejezés]"),NETWORKDAYS(AT$3,AT$3,0)), INDIRECT("Mérföldkövek[@[Humánerő]]"),0),"")</f>
        <v/>
      </c>
      <c r="AU187" s="69" t="str" cm="1">
        <f t="array" aca="1" ref="AU187" ca="1">IFERROR(IF(AND(INDIRECT("Mérföldkövek[@Kezdés]")&lt;=AU$3,AU$3&lt;=INDIRECT("Mérföldkövek[@Befejezés]"),NETWORKDAYS(AU$3,AU$3,0)), INDIRECT("Mérföldkövek[@[Humánerő]]"),0),"")</f>
        <v/>
      </c>
      <c r="AV187" s="69" t="str" cm="1">
        <f t="array" aca="1" ref="AV187" ca="1">IFERROR(IF(AND(INDIRECT("Mérföldkövek[@Kezdés]")&lt;=AV$3,AV$3&lt;=INDIRECT("Mérföldkövek[@Befejezés]"),NETWORKDAYS(AV$3,AV$3,0)), INDIRECT("Mérföldkövek[@[Humánerő]]"),0),"")</f>
        <v/>
      </c>
      <c r="AW187" s="69" t="str" cm="1">
        <f t="array" aca="1" ref="AW187" ca="1">IFERROR(IF(AND(INDIRECT("Mérföldkövek[@Kezdés]")&lt;=AW$3,AW$3&lt;=INDIRECT("Mérföldkövek[@Befejezés]"),NETWORKDAYS(AW$3,AW$3,0)), INDIRECT("Mérföldkövek[@[Humánerő]]"),0),"")</f>
        <v/>
      </c>
      <c r="AX187" s="69" t="str" cm="1">
        <f t="array" aca="1" ref="AX187" ca="1">IFERROR(IF(AND(INDIRECT("Mérföldkövek[@Kezdés]")&lt;=AX$3,AX$3&lt;=INDIRECT("Mérföldkövek[@Befejezés]"),NETWORKDAYS(AX$3,AX$3,0)), INDIRECT("Mérföldkövek[@[Humánerő]]"),0),"")</f>
        <v/>
      </c>
      <c r="AY187" s="69" t="str" cm="1">
        <f t="array" aca="1" ref="AY187" ca="1">IFERROR(IF(AND(INDIRECT("Mérföldkövek[@Kezdés]")&lt;=AY$3,AY$3&lt;=INDIRECT("Mérföldkövek[@Befejezés]"),NETWORKDAYS(AY$3,AY$3,0)), INDIRECT("Mérföldkövek[@[Humánerő]]"),0),"")</f>
        <v/>
      </c>
      <c r="AZ187" s="69" t="str" cm="1">
        <f t="array" aca="1" ref="AZ187" ca="1">IFERROR(IF(AND(INDIRECT("Mérföldkövek[@Kezdés]")&lt;=AZ$3,AZ$3&lt;=INDIRECT("Mérföldkövek[@Befejezés]"),NETWORKDAYS(AZ$3,AZ$3,0)), INDIRECT("Mérföldkövek[@[Humánerő]]"),0),"")</f>
        <v/>
      </c>
      <c r="BA187" s="69" t="str" cm="1">
        <f t="array" aca="1" ref="BA187" ca="1">IFERROR(IF(AND(INDIRECT("Mérföldkövek[@Kezdés]")&lt;=BA$3,BA$3&lt;=INDIRECT("Mérföldkövek[@Befejezés]"),NETWORKDAYS(BA$3,BA$3,0)), INDIRECT("Mérföldkövek[@[Humánerő]]"),0),"")</f>
        <v/>
      </c>
    </row>
    <row r="188" spans="12:53" x14ac:dyDescent="0.3">
      <c r="L188" s="69" t="str" cm="1">
        <f t="array" aca="1" ref="L188" ca="1">IFERROR(IF(AND(INDIRECT("Mérföldkövek[@Kezdés]")&lt;=L$3,L$3&lt;=INDIRECT("Mérföldkövek[@Befejezés]"),NETWORKDAYS(L$3,L$3,0)), INDIRECT("Mérföldkövek[@[Humánerő]]"),0),"")</f>
        <v/>
      </c>
      <c r="M188" s="69" t="str" cm="1">
        <f t="array" aca="1" ref="M188" ca="1">IFERROR(IF(AND(INDIRECT("Mérföldkövek[@Kezdés]")&lt;=M$3,M$3&lt;=INDIRECT("Mérföldkövek[@Befejezés]"),NETWORKDAYS(M$3,M$3,0)), INDIRECT("Mérföldkövek[@[Humánerő]]"),0),"")</f>
        <v/>
      </c>
      <c r="N188" s="69" t="str" cm="1">
        <f t="array" aca="1" ref="N188" ca="1">IFERROR(IF(AND(INDIRECT("Mérföldkövek[@Kezdés]")&lt;=N$3,N$3&lt;=INDIRECT("Mérföldkövek[@Befejezés]"),NETWORKDAYS(N$3,N$3,0)), INDIRECT("Mérföldkövek[@[Humánerő]]"),0),"")</f>
        <v/>
      </c>
      <c r="O188" s="69" t="str" cm="1">
        <f t="array" aca="1" ref="O188" ca="1">IFERROR(IF(AND(INDIRECT("Mérföldkövek[@Kezdés]")&lt;=O$3,O$3&lt;=INDIRECT("Mérföldkövek[@Befejezés]"),NETWORKDAYS(O$3,O$3,0)), INDIRECT("Mérföldkövek[@[Humánerő]]"),0),"")</f>
        <v/>
      </c>
      <c r="P188" s="69" t="str" cm="1">
        <f t="array" aca="1" ref="P188" ca="1">IFERROR(IF(AND(INDIRECT("Mérföldkövek[@Kezdés]")&lt;=P$3,P$3&lt;=INDIRECT("Mérföldkövek[@Befejezés]"),NETWORKDAYS(P$3,P$3,0)), INDIRECT("Mérföldkövek[@[Humánerő]]"),0),"")</f>
        <v/>
      </c>
      <c r="Q188" s="69" t="str" cm="1">
        <f t="array" aca="1" ref="Q188" ca="1">IFERROR(IF(AND(INDIRECT("Mérföldkövek[@Kezdés]")&lt;=Q$3,Q$3&lt;=INDIRECT("Mérföldkövek[@Befejezés]"),NETWORKDAYS(Q$3,Q$3,0)), INDIRECT("Mérföldkövek[@[Humánerő]]"),0),"")</f>
        <v/>
      </c>
      <c r="R188" s="69" t="str" cm="1">
        <f t="array" aca="1" ref="R188" ca="1">IFERROR(IF(AND(INDIRECT("Mérföldkövek[@Kezdés]")&lt;=R$3,R$3&lt;=INDIRECT("Mérföldkövek[@Befejezés]"),NETWORKDAYS(R$3,R$3,0)), INDIRECT("Mérföldkövek[@[Humánerő]]"),0),"")</f>
        <v/>
      </c>
      <c r="S188" s="69" t="str" cm="1">
        <f t="array" aca="1" ref="S188" ca="1">IFERROR(IF(AND(INDIRECT("Mérföldkövek[@Kezdés]")&lt;=S$3,S$3&lt;=INDIRECT("Mérföldkövek[@Befejezés]"),NETWORKDAYS(S$3,S$3,0)), INDIRECT("Mérföldkövek[@[Humánerő]]"),0),"")</f>
        <v/>
      </c>
      <c r="T188" s="69" t="str" cm="1">
        <f t="array" aca="1" ref="T188" ca="1">IFERROR(IF(AND(INDIRECT("Mérföldkövek[@Kezdés]")&lt;=T$3,T$3&lt;=INDIRECT("Mérföldkövek[@Befejezés]"),NETWORKDAYS(T$3,T$3,0)), INDIRECT("Mérföldkövek[@[Humánerő]]"),0),"")</f>
        <v/>
      </c>
      <c r="U188" s="69" t="str" cm="1">
        <f t="array" aca="1" ref="U188" ca="1">IFERROR(IF(AND(INDIRECT("Mérföldkövek[@Kezdés]")&lt;=U$3,U$3&lt;=INDIRECT("Mérföldkövek[@Befejezés]"),NETWORKDAYS(U$3,U$3,0)), INDIRECT("Mérföldkövek[@[Humánerő]]"),0),"")</f>
        <v/>
      </c>
      <c r="V188" s="69" t="str" cm="1">
        <f t="array" aca="1" ref="V188" ca="1">IFERROR(IF(AND(INDIRECT("Mérföldkövek[@Kezdés]")&lt;=V$3,V$3&lt;=INDIRECT("Mérföldkövek[@Befejezés]"),NETWORKDAYS(V$3,V$3,0)), INDIRECT("Mérföldkövek[@[Humánerő]]"),0),"")</f>
        <v/>
      </c>
      <c r="W188" s="69" t="str" cm="1">
        <f t="array" aca="1" ref="W188" ca="1">IFERROR(IF(AND(INDIRECT("Mérföldkövek[@Kezdés]")&lt;=W$3,W$3&lt;=INDIRECT("Mérföldkövek[@Befejezés]"),NETWORKDAYS(W$3,W$3,0)), INDIRECT("Mérföldkövek[@[Humánerő]]"),0),"")</f>
        <v/>
      </c>
      <c r="X188" s="69" t="str" cm="1">
        <f t="array" aca="1" ref="X188" ca="1">IFERROR(IF(AND(INDIRECT("Mérföldkövek[@Kezdés]")&lt;=X$3,X$3&lt;=INDIRECT("Mérföldkövek[@Befejezés]"),NETWORKDAYS(X$3,X$3,0)), INDIRECT("Mérföldkövek[@[Humánerő]]"),0),"")</f>
        <v/>
      </c>
      <c r="Y188" s="69" t="str" cm="1">
        <f t="array" aca="1" ref="Y188" ca="1">IFERROR(IF(AND(INDIRECT("Mérföldkövek[@Kezdés]")&lt;=Y$3,Y$3&lt;=INDIRECT("Mérföldkövek[@Befejezés]"),NETWORKDAYS(Y$3,Y$3,0)), INDIRECT("Mérföldkövek[@[Humánerő]]"),0),"")</f>
        <v/>
      </c>
      <c r="Z188" s="69" t="str" cm="1">
        <f t="array" aca="1" ref="Z188" ca="1">IFERROR(IF(AND(INDIRECT("Mérföldkövek[@Kezdés]")&lt;=Z$3,Z$3&lt;=INDIRECT("Mérföldkövek[@Befejezés]"),NETWORKDAYS(Z$3,Z$3,0)), INDIRECT("Mérföldkövek[@[Humánerő]]"),0),"")</f>
        <v/>
      </c>
      <c r="AA188" s="69" t="str" cm="1">
        <f t="array" aca="1" ref="AA188" ca="1">IFERROR(IF(AND(INDIRECT("Mérföldkövek[@Kezdés]")&lt;=AA$3,AA$3&lt;=INDIRECT("Mérföldkövek[@Befejezés]"),NETWORKDAYS(AA$3,AA$3,0)), INDIRECT("Mérföldkövek[@[Humánerő]]"),0),"")</f>
        <v/>
      </c>
      <c r="AB188" s="69" t="str" cm="1">
        <f t="array" aca="1" ref="AB188" ca="1">IFERROR(IF(AND(INDIRECT("Mérföldkövek[@Kezdés]")&lt;=AB$3,AB$3&lt;=INDIRECT("Mérföldkövek[@Befejezés]"),NETWORKDAYS(AB$3,AB$3,0)), INDIRECT("Mérföldkövek[@[Humánerő]]"),0),"")</f>
        <v/>
      </c>
      <c r="AC188" s="69" t="str" cm="1">
        <f t="array" aca="1" ref="AC188" ca="1">IFERROR(IF(AND(INDIRECT("Mérföldkövek[@Kezdés]")&lt;=AC$3,AC$3&lt;=INDIRECT("Mérföldkövek[@Befejezés]"),NETWORKDAYS(AC$3,AC$3,0)), INDIRECT("Mérföldkövek[@[Humánerő]]"),0),"")</f>
        <v/>
      </c>
      <c r="AD188" s="69" t="str" cm="1">
        <f t="array" aca="1" ref="AD188" ca="1">IFERROR(IF(AND(INDIRECT("Mérföldkövek[@Kezdés]")&lt;=AD$3,AD$3&lt;=INDIRECT("Mérföldkövek[@Befejezés]"),NETWORKDAYS(AD$3,AD$3,0)), INDIRECT("Mérföldkövek[@[Humánerő]]"),0),"")</f>
        <v/>
      </c>
      <c r="AE188" s="69" t="str" cm="1">
        <f t="array" aca="1" ref="AE188" ca="1">IFERROR(IF(AND(INDIRECT("Mérföldkövek[@Kezdés]")&lt;=AE$3,AE$3&lt;=INDIRECT("Mérföldkövek[@Befejezés]"),NETWORKDAYS(AE$3,AE$3,0)), INDIRECT("Mérföldkövek[@[Humánerő]]"),0),"")</f>
        <v/>
      </c>
      <c r="AF188" s="69" t="str" cm="1">
        <f t="array" aca="1" ref="AF188" ca="1">IFERROR(IF(AND(INDIRECT("Mérföldkövek[@Kezdés]")&lt;=AF$3,AF$3&lt;=INDIRECT("Mérföldkövek[@Befejezés]"),NETWORKDAYS(AF$3,AF$3,0)), INDIRECT("Mérföldkövek[@[Humánerő]]"),0),"")</f>
        <v/>
      </c>
      <c r="AG188" s="69" t="str" cm="1">
        <f t="array" aca="1" ref="AG188" ca="1">IFERROR(IF(AND(INDIRECT("Mérföldkövek[@Kezdés]")&lt;=AG$3,AG$3&lt;=INDIRECT("Mérföldkövek[@Befejezés]"),NETWORKDAYS(AG$3,AG$3,0)), INDIRECT("Mérföldkövek[@[Humánerő]]"),0),"")</f>
        <v/>
      </c>
      <c r="AH188" s="69" t="str" cm="1">
        <f t="array" aca="1" ref="AH188" ca="1">IFERROR(IF(AND(INDIRECT("Mérföldkövek[@Kezdés]")&lt;=AH$3,AH$3&lt;=INDIRECT("Mérföldkövek[@Befejezés]"),NETWORKDAYS(AH$3,AH$3,0)), INDIRECT("Mérföldkövek[@[Humánerő]]"),0),"")</f>
        <v/>
      </c>
      <c r="AI188" s="69" t="str" cm="1">
        <f t="array" aca="1" ref="AI188" ca="1">IFERROR(IF(AND(INDIRECT("Mérföldkövek[@Kezdés]")&lt;=AI$3,AI$3&lt;=INDIRECT("Mérföldkövek[@Befejezés]"),NETWORKDAYS(AI$3,AI$3,0)), INDIRECT("Mérföldkövek[@[Humánerő]]"),0),"")</f>
        <v/>
      </c>
      <c r="AJ188" s="69" t="str" cm="1">
        <f t="array" aca="1" ref="AJ188" ca="1">IFERROR(IF(AND(INDIRECT("Mérföldkövek[@Kezdés]")&lt;=AJ$3,AJ$3&lt;=INDIRECT("Mérföldkövek[@Befejezés]"),NETWORKDAYS(AJ$3,AJ$3,0)), INDIRECT("Mérföldkövek[@[Humánerő]]"),0),"")</f>
        <v/>
      </c>
      <c r="AK188" s="69" t="str" cm="1">
        <f t="array" aca="1" ref="AK188" ca="1">IFERROR(IF(AND(INDIRECT("Mérföldkövek[@Kezdés]")&lt;=AK$3,AK$3&lt;=INDIRECT("Mérföldkövek[@Befejezés]"),NETWORKDAYS(AK$3,AK$3,0)), INDIRECT("Mérföldkövek[@[Humánerő]]"),0),"")</f>
        <v/>
      </c>
      <c r="AL188" s="69" t="str" cm="1">
        <f t="array" aca="1" ref="AL188" ca="1">IFERROR(IF(AND(INDIRECT("Mérföldkövek[@Kezdés]")&lt;=AL$3,AL$3&lt;=INDIRECT("Mérföldkövek[@Befejezés]"),NETWORKDAYS(AL$3,AL$3,0)), INDIRECT("Mérföldkövek[@[Humánerő]]"),0),"")</f>
        <v/>
      </c>
      <c r="AM188" s="69" t="str" cm="1">
        <f t="array" aca="1" ref="AM188" ca="1">IFERROR(IF(AND(INDIRECT("Mérföldkövek[@Kezdés]")&lt;=AM$3,AM$3&lt;=INDIRECT("Mérföldkövek[@Befejezés]"),NETWORKDAYS(AM$3,AM$3,0)), INDIRECT("Mérföldkövek[@[Humánerő]]"),0),"")</f>
        <v/>
      </c>
      <c r="AN188" s="69" t="str" cm="1">
        <f t="array" aca="1" ref="AN188" ca="1">IFERROR(IF(AND(INDIRECT("Mérföldkövek[@Kezdés]")&lt;=AN$3,AN$3&lt;=INDIRECT("Mérföldkövek[@Befejezés]"),NETWORKDAYS(AN$3,AN$3,0)), INDIRECT("Mérföldkövek[@[Humánerő]]"),0),"")</f>
        <v/>
      </c>
      <c r="AO188" s="69" t="str" cm="1">
        <f t="array" aca="1" ref="AO188" ca="1">IFERROR(IF(AND(INDIRECT("Mérföldkövek[@Kezdés]")&lt;=AO$3,AO$3&lt;=INDIRECT("Mérföldkövek[@Befejezés]"),NETWORKDAYS(AO$3,AO$3,0)), INDIRECT("Mérföldkövek[@[Humánerő]]"),0),"")</f>
        <v/>
      </c>
      <c r="AP188" s="69" t="str" cm="1">
        <f t="array" aca="1" ref="AP188" ca="1">IFERROR(IF(AND(INDIRECT("Mérföldkövek[@Kezdés]")&lt;=AP$3,AP$3&lt;=INDIRECT("Mérföldkövek[@Befejezés]"),NETWORKDAYS(AP$3,AP$3,0)), INDIRECT("Mérföldkövek[@[Humánerő]]"),0),"")</f>
        <v/>
      </c>
      <c r="AQ188" s="69" t="str" cm="1">
        <f t="array" aca="1" ref="AQ188" ca="1">IFERROR(IF(AND(INDIRECT("Mérföldkövek[@Kezdés]")&lt;=AQ$3,AQ$3&lt;=INDIRECT("Mérföldkövek[@Befejezés]"),NETWORKDAYS(AQ$3,AQ$3,0)), INDIRECT("Mérföldkövek[@[Humánerő]]"),0),"")</f>
        <v/>
      </c>
      <c r="AR188" s="69" t="str" cm="1">
        <f t="array" aca="1" ref="AR188" ca="1">IFERROR(IF(AND(INDIRECT("Mérföldkövek[@Kezdés]")&lt;=AR$3,AR$3&lt;=INDIRECT("Mérföldkövek[@Befejezés]"),NETWORKDAYS(AR$3,AR$3,0)), INDIRECT("Mérföldkövek[@[Humánerő]]"),0),"")</f>
        <v/>
      </c>
      <c r="AS188" s="69" t="str" cm="1">
        <f t="array" aca="1" ref="AS188" ca="1">IFERROR(IF(AND(INDIRECT("Mérföldkövek[@Kezdés]")&lt;=AS$3,AS$3&lt;=INDIRECT("Mérföldkövek[@Befejezés]"),NETWORKDAYS(AS$3,AS$3,0)), INDIRECT("Mérföldkövek[@[Humánerő]]"),0),"")</f>
        <v/>
      </c>
      <c r="AT188" s="69" t="str" cm="1">
        <f t="array" aca="1" ref="AT188" ca="1">IFERROR(IF(AND(INDIRECT("Mérföldkövek[@Kezdés]")&lt;=AT$3,AT$3&lt;=INDIRECT("Mérföldkövek[@Befejezés]"),NETWORKDAYS(AT$3,AT$3,0)), INDIRECT("Mérföldkövek[@[Humánerő]]"),0),"")</f>
        <v/>
      </c>
      <c r="AU188" s="69" t="str" cm="1">
        <f t="array" aca="1" ref="AU188" ca="1">IFERROR(IF(AND(INDIRECT("Mérföldkövek[@Kezdés]")&lt;=AU$3,AU$3&lt;=INDIRECT("Mérföldkövek[@Befejezés]"),NETWORKDAYS(AU$3,AU$3,0)), INDIRECT("Mérföldkövek[@[Humánerő]]"),0),"")</f>
        <v/>
      </c>
      <c r="AV188" s="69" t="str" cm="1">
        <f t="array" aca="1" ref="AV188" ca="1">IFERROR(IF(AND(INDIRECT("Mérföldkövek[@Kezdés]")&lt;=AV$3,AV$3&lt;=INDIRECT("Mérföldkövek[@Befejezés]"),NETWORKDAYS(AV$3,AV$3,0)), INDIRECT("Mérföldkövek[@[Humánerő]]"),0),"")</f>
        <v/>
      </c>
      <c r="AW188" s="69" t="str" cm="1">
        <f t="array" aca="1" ref="AW188" ca="1">IFERROR(IF(AND(INDIRECT("Mérföldkövek[@Kezdés]")&lt;=AW$3,AW$3&lt;=INDIRECT("Mérföldkövek[@Befejezés]"),NETWORKDAYS(AW$3,AW$3,0)), INDIRECT("Mérföldkövek[@[Humánerő]]"),0),"")</f>
        <v/>
      </c>
      <c r="AX188" s="69" t="str" cm="1">
        <f t="array" aca="1" ref="AX188" ca="1">IFERROR(IF(AND(INDIRECT("Mérföldkövek[@Kezdés]")&lt;=AX$3,AX$3&lt;=INDIRECT("Mérföldkövek[@Befejezés]"),NETWORKDAYS(AX$3,AX$3,0)), INDIRECT("Mérföldkövek[@[Humánerő]]"),0),"")</f>
        <v/>
      </c>
      <c r="AY188" s="69" t="str" cm="1">
        <f t="array" aca="1" ref="AY188" ca="1">IFERROR(IF(AND(INDIRECT("Mérföldkövek[@Kezdés]")&lt;=AY$3,AY$3&lt;=INDIRECT("Mérföldkövek[@Befejezés]"),NETWORKDAYS(AY$3,AY$3,0)), INDIRECT("Mérföldkövek[@[Humánerő]]"),0),"")</f>
        <v/>
      </c>
      <c r="AZ188" s="69" t="str" cm="1">
        <f t="array" aca="1" ref="AZ188" ca="1">IFERROR(IF(AND(INDIRECT("Mérföldkövek[@Kezdés]")&lt;=AZ$3,AZ$3&lt;=INDIRECT("Mérföldkövek[@Befejezés]"),NETWORKDAYS(AZ$3,AZ$3,0)), INDIRECT("Mérföldkövek[@[Humánerő]]"),0),"")</f>
        <v/>
      </c>
      <c r="BA188" s="69" t="str" cm="1">
        <f t="array" aca="1" ref="BA188" ca="1">IFERROR(IF(AND(INDIRECT("Mérföldkövek[@Kezdés]")&lt;=BA$3,BA$3&lt;=INDIRECT("Mérföldkövek[@Befejezés]"),NETWORKDAYS(BA$3,BA$3,0)), INDIRECT("Mérföldkövek[@[Humánerő]]"),0),"")</f>
        <v/>
      </c>
    </row>
    <row r="189" spans="12:53" x14ac:dyDescent="0.3">
      <c r="L189" s="69" t="str" cm="1">
        <f t="array" aca="1" ref="L189" ca="1">IFERROR(IF(AND(INDIRECT("Mérföldkövek[@Kezdés]")&lt;=L$3,L$3&lt;=INDIRECT("Mérföldkövek[@Befejezés]"),NETWORKDAYS(L$3,L$3,0)), INDIRECT("Mérföldkövek[@[Humánerő]]"),0),"")</f>
        <v/>
      </c>
      <c r="M189" s="69" t="str" cm="1">
        <f t="array" aca="1" ref="M189" ca="1">IFERROR(IF(AND(INDIRECT("Mérföldkövek[@Kezdés]")&lt;=M$3,M$3&lt;=INDIRECT("Mérföldkövek[@Befejezés]"),NETWORKDAYS(M$3,M$3,0)), INDIRECT("Mérföldkövek[@[Humánerő]]"),0),"")</f>
        <v/>
      </c>
      <c r="N189" s="69" t="str" cm="1">
        <f t="array" aca="1" ref="N189" ca="1">IFERROR(IF(AND(INDIRECT("Mérföldkövek[@Kezdés]")&lt;=N$3,N$3&lt;=INDIRECT("Mérföldkövek[@Befejezés]"),NETWORKDAYS(N$3,N$3,0)), INDIRECT("Mérföldkövek[@[Humánerő]]"),0),"")</f>
        <v/>
      </c>
      <c r="O189" s="69" t="str" cm="1">
        <f t="array" aca="1" ref="O189" ca="1">IFERROR(IF(AND(INDIRECT("Mérföldkövek[@Kezdés]")&lt;=O$3,O$3&lt;=INDIRECT("Mérföldkövek[@Befejezés]"),NETWORKDAYS(O$3,O$3,0)), INDIRECT("Mérföldkövek[@[Humánerő]]"),0),"")</f>
        <v/>
      </c>
      <c r="P189" s="69" t="str" cm="1">
        <f t="array" aca="1" ref="P189" ca="1">IFERROR(IF(AND(INDIRECT("Mérföldkövek[@Kezdés]")&lt;=P$3,P$3&lt;=INDIRECT("Mérföldkövek[@Befejezés]"),NETWORKDAYS(P$3,P$3,0)), INDIRECT("Mérföldkövek[@[Humánerő]]"),0),"")</f>
        <v/>
      </c>
      <c r="Q189" s="69" t="str" cm="1">
        <f t="array" aca="1" ref="Q189" ca="1">IFERROR(IF(AND(INDIRECT("Mérföldkövek[@Kezdés]")&lt;=Q$3,Q$3&lt;=INDIRECT("Mérföldkövek[@Befejezés]"),NETWORKDAYS(Q$3,Q$3,0)), INDIRECT("Mérföldkövek[@[Humánerő]]"),0),"")</f>
        <v/>
      </c>
      <c r="R189" s="69" t="str" cm="1">
        <f t="array" aca="1" ref="R189" ca="1">IFERROR(IF(AND(INDIRECT("Mérföldkövek[@Kezdés]")&lt;=R$3,R$3&lt;=INDIRECT("Mérföldkövek[@Befejezés]"),NETWORKDAYS(R$3,R$3,0)), INDIRECT("Mérföldkövek[@[Humánerő]]"),0),"")</f>
        <v/>
      </c>
      <c r="S189" s="69" t="str" cm="1">
        <f t="array" aca="1" ref="S189" ca="1">IFERROR(IF(AND(INDIRECT("Mérföldkövek[@Kezdés]")&lt;=S$3,S$3&lt;=INDIRECT("Mérföldkövek[@Befejezés]"),NETWORKDAYS(S$3,S$3,0)), INDIRECT("Mérföldkövek[@[Humánerő]]"),0),"")</f>
        <v/>
      </c>
      <c r="T189" s="69" t="str" cm="1">
        <f t="array" aca="1" ref="T189" ca="1">IFERROR(IF(AND(INDIRECT("Mérföldkövek[@Kezdés]")&lt;=T$3,T$3&lt;=INDIRECT("Mérföldkövek[@Befejezés]"),NETWORKDAYS(T$3,T$3,0)), INDIRECT("Mérföldkövek[@[Humánerő]]"),0),"")</f>
        <v/>
      </c>
      <c r="U189" s="69" t="str" cm="1">
        <f t="array" aca="1" ref="U189" ca="1">IFERROR(IF(AND(INDIRECT("Mérföldkövek[@Kezdés]")&lt;=U$3,U$3&lt;=INDIRECT("Mérföldkövek[@Befejezés]"),NETWORKDAYS(U$3,U$3,0)), INDIRECT("Mérföldkövek[@[Humánerő]]"),0),"")</f>
        <v/>
      </c>
      <c r="V189" s="69" t="str" cm="1">
        <f t="array" aca="1" ref="V189" ca="1">IFERROR(IF(AND(INDIRECT("Mérföldkövek[@Kezdés]")&lt;=V$3,V$3&lt;=INDIRECT("Mérföldkövek[@Befejezés]"),NETWORKDAYS(V$3,V$3,0)), INDIRECT("Mérföldkövek[@[Humánerő]]"),0),"")</f>
        <v/>
      </c>
      <c r="W189" s="69" t="str" cm="1">
        <f t="array" aca="1" ref="W189" ca="1">IFERROR(IF(AND(INDIRECT("Mérföldkövek[@Kezdés]")&lt;=W$3,W$3&lt;=INDIRECT("Mérföldkövek[@Befejezés]"),NETWORKDAYS(W$3,W$3,0)), INDIRECT("Mérföldkövek[@[Humánerő]]"),0),"")</f>
        <v/>
      </c>
      <c r="X189" s="69" t="str" cm="1">
        <f t="array" aca="1" ref="X189" ca="1">IFERROR(IF(AND(INDIRECT("Mérföldkövek[@Kezdés]")&lt;=X$3,X$3&lt;=INDIRECT("Mérföldkövek[@Befejezés]"),NETWORKDAYS(X$3,X$3,0)), INDIRECT("Mérföldkövek[@[Humánerő]]"),0),"")</f>
        <v/>
      </c>
      <c r="Y189" s="69" t="str" cm="1">
        <f t="array" aca="1" ref="Y189" ca="1">IFERROR(IF(AND(INDIRECT("Mérföldkövek[@Kezdés]")&lt;=Y$3,Y$3&lt;=INDIRECT("Mérföldkövek[@Befejezés]"),NETWORKDAYS(Y$3,Y$3,0)), INDIRECT("Mérföldkövek[@[Humánerő]]"),0),"")</f>
        <v/>
      </c>
      <c r="Z189" s="69" t="str" cm="1">
        <f t="array" aca="1" ref="Z189" ca="1">IFERROR(IF(AND(INDIRECT("Mérföldkövek[@Kezdés]")&lt;=Z$3,Z$3&lt;=INDIRECT("Mérföldkövek[@Befejezés]"),NETWORKDAYS(Z$3,Z$3,0)), INDIRECT("Mérföldkövek[@[Humánerő]]"),0),"")</f>
        <v/>
      </c>
      <c r="AA189" s="69" t="str" cm="1">
        <f t="array" aca="1" ref="AA189" ca="1">IFERROR(IF(AND(INDIRECT("Mérföldkövek[@Kezdés]")&lt;=AA$3,AA$3&lt;=INDIRECT("Mérföldkövek[@Befejezés]"),NETWORKDAYS(AA$3,AA$3,0)), INDIRECT("Mérföldkövek[@[Humánerő]]"),0),"")</f>
        <v/>
      </c>
      <c r="AB189" s="69" t="str" cm="1">
        <f t="array" aca="1" ref="AB189" ca="1">IFERROR(IF(AND(INDIRECT("Mérföldkövek[@Kezdés]")&lt;=AB$3,AB$3&lt;=INDIRECT("Mérföldkövek[@Befejezés]"),NETWORKDAYS(AB$3,AB$3,0)), INDIRECT("Mérföldkövek[@[Humánerő]]"),0),"")</f>
        <v/>
      </c>
      <c r="AC189" s="69" t="str" cm="1">
        <f t="array" aca="1" ref="AC189" ca="1">IFERROR(IF(AND(INDIRECT("Mérföldkövek[@Kezdés]")&lt;=AC$3,AC$3&lt;=INDIRECT("Mérföldkövek[@Befejezés]"),NETWORKDAYS(AC$3,AC$3,0)), INDIRECT("Mérföldkövek[@[Humánerő]]"),0),"")</f>
        <v/>
      </c>
      <c r="AD189" s="69" t="str" cm="1">
        <f t="array" aca="1" ref="AD189" ca="1">IFERROR(IF(AND(INDIRECT("Mérföldkövek[@Kezdés]")&lt;=AD$3,AD$3&lt;=INDIRECT("Mérföldkövek[@Befejezés]"),NETWORKDAYS(AD$3,AD$3,0)), INDIRECT("Mérföldkövek[@[Humánerő]]"),0),"")</f>
        <v/>
      </c>
      <c r="AE189" s="69" t="str" cm="1">
        <f t="array" aca="1" ref="AE189" ca="1">IFERROR(IF(AND(INDIRECT("Mérföldkövek[@Kezdés]")&lt;=AE$3,AE$3&lt;=INDIRECT("Mérföldkövek[@Befejezés]"),NETWORKDAYS(AE$3,AE$3,0)), INDIRECT("Mérföldkövek[@[Humánerő]]"),0),"")</f>
        <v/>
      </c>
      <c r="AF189" s="69" t="str" cm="1">
        <f t="array" aca="1" ref="AF189" ca="1">IFERROR(IF(AND(INDIRECT("Mérföldkövek[@Kezdés]")&lt;=AF$3,AF$3&lt;=INDIRECT("Mérföldkövek[@Befejezés]"),NETWORKDAYS(AF$3,AF$3,0)), INDIRECT("Mérföldkövek[@[Humánerő]]"),0),"")</f>
        <v/>
      </c>
      <c r="AG189" s="69" t="str" cm="1">
        <f t="array" aca="1" ref="AG189" ca="1">IFERROR(IF(AND(INDIRECT("Mérföldkövek[@Kezdés]")&lt;=AG$3,AG$3&lt;=INDIRECT("Mérföldkövek[@Befejezés]"),NETWORKDAYS(AG$3,AG$3,0)), INDIRECT("Mérföldkövek[@[Humánerő]]"),0),"")</f>
        <v/>
      </c>
      <c r="AH189" s="69" t="str" cm="1">
        <f t="array" aca="1" ref="AH189" ca="1">IFERROR(IF(AND(INDIRECT("Mérföldkövek[@Kezdés]")&lt;=AH$3,AH$3&lt;=INDIRECT("Mérföldkövek[@Befejezés]"),NETWORKDAYS(AH$3,AH$3,0)), INDIRECT("Mérföldkövek[@[Humánerő]]"),0),"")</f>
        <v/>
      </c>
      <c r="AI189" s="69" t="str" cm="1">
        <f t="array" aca="1" ref="AI189" ca="1">IFERROR(IF(AND(INDIRECT("Mérföldkövek[@Kezdés]")&lt;=AI$3,AI$3&lt;=INDIRECT("Mérföldkövek[@Befejezés]"),NETWORKDAYS(AI$3,AI$3,0)), INDIRECT("Mérföldkövek[@[Humánerő]]"),0),"")</f>
        <v/>
      </c>
      <c r="AJ189" s="69" t="str" cm="1">
        <f t="array" aca="1" ref="AJ189" ca="1">IFERROR(IF(AND(INDIRECT("Mérföldkövek[@Kezdés]")&lt;=AJ$3,AJ$3&lt;=INDIRECT("Mérföldkövek[@Befejezés]"),NETWORKDAYS(AJ$3,AJ$3,0)), INDIRECT("Mérföldkövek[@[Humánerő]]"),0),"")</f>
        <v/>
      </c>
      <c r="AK189" s="69" t="str" cm="1">
        <f t="array" aca="1" ref="AK189" ca="1">IFERROR(IF(AND(INDIRECT("Mérföldkövek[@Kezdés]")&lt;=AK$3,AK$3&lt;=INDIRECT("Mérföldkövek[@Befejezés]"),NETWORKDAYS(AK$3,AK$3,0)), INDIRECT("Mérföldkövek[@[Humánerő]]"),0),"")</f>
        <v/>
      </c>
      <c r="AL189" s="69" t="str" cm="1">
        <f t="array" aca="1" ref="AL189" ca="1">IFERROR(IF(AND(INDIRECT("Mérföldkövek[@Kezdés]")&lt;=AL$3,AL$3&lt;=INDIRECT("Mérföldkövek[@Befejezés]"),NETWORKDAYS(AL$3,AL$3,0)), INDIRECT("Mérföldkövek[@[Humánerő]]"),0),"")</f>
        <v/>
      </c>
      <c r="AM189" s="69" t="str" cm="1">
        <f t="array" aca="1" ref="AM189" ca="1">IFERROR(IF(AND(INDIRECT("Mérföldkövek[@Kezdés]")&lt;=AM$3,AM$3&lt;=INDIRECT("Mérföldkövek[@Befejezés]"),NETWORKDAYS(AM$3,AM$3,0)), INDIRECT("Mérföldkövek[@[Humánerő]]"),0),"")</f>
        <v/>
      </c>
      <c r="AN189" s="69" t="str" cm="1">
        <f t="array" aca="1" ref="AN189" ca="1">IFERROR(IF(AND(INDIRECT("Mérföldkövek[@Kezdés]")&lt;=AN$3,AN$3&lt;=INDIRECT("Mérföldkövek[@Befejezés]"),NETWORKDAYS(AN$3,AN$3,0)), INDIRECT("Mérföldkövek[@[Humánerő]]"),0),"")</f>
        <v/>
      </c>
      <c r="AO189" s="69" t="str" cm="1">
        <f t="array" aca="1" ref="AO189" ca="1">IFERROR(IF(AND(INDIRECT("Mérföldkövek[@Kezdés]")&lt;=AO$3,AO$3&lt;=INDIRECT("Mérföldkövek[@Befejezés]"),NETWORKDAYS(AO$3,AO$3,0)), INDIRECT("Mérföldkövek[@[Humánerő]]"),0),"")</f>
        <v/>
      </c>
      <c r="AP189" s="69" t="str" cm="1">
        <f t="array" aca="1" ref="AP189" ca="1">IFERROR(IF(AND(INDIRECT("Mérföldkövek[@Kezdés]")&lt;=AP$3,AP$3&lt;=INDIRECT("Mérföldkövek[@Befejezés]"),NETWORKDAYS(AP$3,AP$3,0)), INDIRECT("Mérföldkövek[@[Humánerő]]"),0),"")</f>
        <v/>
      </c>
      <c r="AQ189" s="69" t="str" cm="1">
        <f t="array" aca="1" ref="AQ189" ca="1">IFERROR(IF(AND(INDIRECT("Mérföldkövek[@Kezdés]")&lt;=AQ$3,AQ$3&lt;=INDIRECT("Mérföldkövek[@Befejezés]"),NETWORKDAYS(AQ$3,AQ$3,0)), INDIRECT("Mérföldkövek[@[Humánerő]]"),0),"")</f>
        <v/>
      </c>
      <c r="AR189" s="69" t="str" cm="1">
        <f t="array" aca="1" ref="AR189" ca="1">IFERROR(IF(AND(INDIRECT("Mérföldkövek[@Kezdés]")&lt;=AR$3,AR$3&lt;=INDIRECT("Mérföldkövek[@Befejezés]"),NETWORKDAYS(AR$3,AR$3,0)), INDIRECT("Mérföldkövek[@[Humánerő]]"),0),"")</f>
        <v/>
      </c>
      <c r="AS189" s="69" t="str" cm="1">
        <f t="array" aca="1" ref="AS189" ca="1">IFERROR(IF(AND(INDIRECT("Mérföldkövek[@Kezdés]")&lt;=AS$3,AS$3&lt;=INDIRECT("Mérföldkövek[@Befejezés]"),NETWORKDAYS(AS$3,AS$3,0)), INDIRECT("Mérföldkövek[@[Humánerő]]"),0),"")</f>
        <v/>
      </c>
      <c r="AT189" s="69" t="str" cm="1">
        <f t="array" aca="1" ref="AT189" ca="1">IFERROR(IF(AND(INDIRECT("Mérföldkövek[@Kezdés]")&lt;=AT$3,AT$3&lt;=INDIRECT("Mérföldkövek[@Befejezés]"),NETWORKDAYS(AT$3,AT$3,0)), INDIRECT("Mérföldkövek[@[Humánerő]]"),0),"")</f>
        <v/>
      </c>
      <c r="AU189" s="69" t="str" cm="1">
        <f t="array" aca="1" ref="AU189" ca="1">IFERROR(IF(AND(INDIRECT("Mérföldkövek[@Kezdés]")&lt;=AU$3,AU$3&lt;=INDIRECT("Mérföldkövek[@Befejezés]"),NETWORKDAYS(AU$3,AU$3,0)), INDIRECT("Mérföldkövek[@[Humánerő]]"),0),"")</f>
        <v/>
      </c>
      <c r="AV189" s="69" t="str" cm="1">
        <f t="array" aca="1" ref="AV189" ca="1">IFERROR(IF(AND(INDIRECT("Mérföldkövek[@Kezdés]")&lt;=AV$3,AV$3&lt;=INDIRECT("Mérföldkövek[@Befejezés]"),NETWORKDAYS(AV$3,AV$3,0)), INDIRECT("Mérföldkövek[@[Humánerő]]"),0),"")</f>
        <v/>
      </c>
      <c r="AW189" s="69" t="str" cm="1">
        <f t="array" aca="1" ref="AW189" ca="1">IFERROR(IF(AND(INDIRECT("Mérföldkövek[@Kezdés]")&lt;=AW$3,AW$3&lt;=INDIRECT("Mérföldkövek[@Befejezés]"),NETWORKDAYS(AW$3,AW$3,0)), INDIRECT("Mérföldkövek[@[Humánerő]]"),0),"")</f>
        <v/>
      </c>
      <c r="AX189" s="69" t="str" cm="1">
        <f t="array" aca="1" ref="AX189" ca="1">IFERROR(IF(AND(INDIRECT("Mérföldkövek[@Kezdés]")&lt;=AX$3,AX$3&lt;=INDIRECT("Mérföldkövek[@Befejezés]"),NETWORKDAYS(AX$3,AX$3,0)), INDIRECT("Mérföldkövek[@[Humánerő]]"),0),"")</f>
        <v/>
      </c>
      <c r="AY189" s="69" t="str" cm="1">
        <f t="array" aca="1" ref="AY189" ca="1">IFERROR(IF(AND(INDIRECT("Mérföldkövek[@Kezdés]")&lt;=AY$3,AY$3&lt;=INDIRECT("Mérföldkövek[@Befejezés]"),NETWORKDAYS(AY$3,AY$3,0)), INDIRECT("Mérföldkövek[@[Humánerő]]"),0),"")</f>
        <v/>
      </c>
      <c r="AZ189" s="69" t="str" cm="1">
        <f t="array" aca="1" ref="AZ189" ca="1">IFERROR(IF(AND(INDIRECT("Mérföldkövek[@Kezdés]")&lt;=AZ$3,AZ$3&lt;=INDIRECT("Mérföldkövek[@Befejezés]"),NETWORKDAYS(AZ$3,AZ$3,0)), INDIRECT("Mérföldkövek[@[Humánerő]]"),0),"")</f>
        <v/>
      </c>
      <c r="BA189" s="69" t="str" cm="1">
        <f t="array" aca="1" ref="BA189" ca="1">IFERROR(IF(AND(INDIRECT("Mérföldkövek[@Kezdés]")&lt;=BA$3,BA$3&lt;=INDIRECT("Mérföldkövek[@Befejezés]"),NETWORKDAYS(BA$3,BA$3,0)), INDIRECT("Mérföldkövek[@[Humánerő]]"),0),"")</f>
        <v/>
      </c>
    </row>
    <row r="190" spans="12:53" x14ac:dyDescent="0.3">
      <c r="L190" s="69" t="str" cm="1">
        <f t="array" aca="1" ref="L190" ca="1">IFERROR(IF(AND(INDIRECT("Mérföldkövek[@Kezdés]")&lt;=L$3,L$3&lt;=INDIRECT("Mérföldkövek[@Befejezés]"),NETWORKDAYS(L$3,L$3,0)), INDIRECT("Mérföldkövek[@[Humánerő]]"),0),"")</f>
        <v/>
      </c>
      <c r="M190" s="69" t="str" cm="1">
        <f t="array" aca="1" ref="M190" ca="1">IFERROR(IF(AND(INDIRECT("Mérföldkövek[@Kezdés]")&lt;=M$3,M$3&lt;=INDIRECT("Mérföldkövek[@Befejezés]"),NETWORKDAYS(M$3,M$3,0)), INDIRECT("Mérföldkövek[@[Humánerő]]"),0),"")</f>
        <v/>
      </c>
      <c r="N190" s="69" t="str" cm="1">
        <f t="array" aca="1" ref="N190" ca="1">IFERROR(IF(AND(INDIRECT("Mérföldkövek[@Kezdés]")&lt;=N$3,N$3&lt;=INDIRECT("Mérföldkövek[@Befejezés]"),NETWORKDAYS(N$3,N$3,0)), INDIRECT("Mérföldkövek[@[Humánerő]]"),0),"")</f>
        <v/>
      </c>
      <c r="O190" s="69" t="str" cm="1">
        <f t="array" aca="1" ref="O190" ca="1">IFERROR(IF(AND(INDIRECT("Mérföldkövek[@Kezdés]")&lt;=O$3,O$3&lt;=INDIRECT("Mérföldkövek[@Befejezés]"),NETWORKDAYS(O$3,O$3,0)), INDIRECT("Mérföldkövek[@[Humánerő]]"),0),"")</f>
        <v/>
      </c>
      <c r="P190" s="69" t="str" cm="1">
        <f t="array" aca="1" ref="P190" ca="1">IFERROR(IF(AND(INDIRECT("Mérföldkövek[@Kezdés]")&lt;=P$3,P$3&lt;=INDIRECT("Mérföldkövek[@Befejezés]"),NETWORKDAYS(P$3,P$3,0)), INDIRECT("Mérföldkövek[@[Humánerő]]"),0),"")</f>
        <v/>
      </c>
      <c r="Q190" s="69" t="str" cm="1">
        <f t="array" aca="1" ref="Q190" ca="1">IFERROR(IF(AND(INDIRECT("Mérföldkövek[@Kezdés]")&lt;=Q$3,Q$3&lt;=INDIRECT("Mérföldkövek[@Befejezés]"),NETWORKDAYS(Q$3,Q$3,0)), INDIRECT("Mérföldkövek[@[Humánerő]]"),0),"")</f>
        <v/>
      </c>
      <c r="R190" s="69" t="str" cm="1">
        <f t="array" aca="1" ref="R190" ca="1">IFERROR(IF(AND(INDIRECT("Mérföldkövek[@Kezdés]")&lt;=R$3,R$3&lt;=INDIRECT("Mérföldkövek[@Befejezés]"),NETWORKDAYS(R$3,R$3,0)), INDIRECT("Mérföldkövek[@[Humánerő]]"),0),"")</f>
        <v/>
      </c>
      <c r="S190" s="69" t="str" cm="1">
        <f t="array" aca="1" ref="S190" ca="1">IFERROR(IF(AND(INDIRECT("Mérföldkövek[@Kezdés]")&lt;=S$3,S$3&lt;=INDIRECT("Mérföldkövek[@Befejezés]"),NETWORKDAYS(S$3,S$3,0)), INDIRECT("Mérföldkövek[@[Humánerő]]"),0),"")</f>
        <v/>
      </c>
      <c r="T190" s="69" t="str" cm="1">
        <f t="array" aca="1" ref="T190" ca="1">IFERROR(IF(AND(INDIRECT("Mérföldkövek[@Kezdés]")&lt;=T$3,T$3&lt;=INDIRECT("Mérföldkövek[@Befejezés]"),NETWORKDAYS(T$3,T$3,0)), INDIRECT("Mérföldkövek[@[Humánerő]]"),0),"")</f>
        <v/>
      </c>
      <c r="U190" s="69" t="str" cm="1">
        <f t="array" aca="1" ref="U190" ca="1">IFERROR(IF(AND(INDIRECT("Mérföldkövek[@Kezdés]")&lt;=U$3,U$3&lt;=INDIRECT("Mérföldkövek[@Befejezés]"),NETWORKDAYS(U$3,U$3,0)), INDIRECT("Mérföldkövek[@[Humánerő]]"),0),"")</f>
        <v/>
      </c>
      <c r="V190" s="69" t="str" cm="1">
        <f t="array" aca="1" ref="V190" ca="1">IFERROR(IF(AND(INDIRECT("Mérföldkövek[@Kezdés]")&lt;=V$3,V$3&lt;=INDIRECT("Mérföldkövek[@Befejezés]"),NETWORKDAYS(V$3,V$3,0)), INDIRECT("Mérföldkövek[@[Humánerő]]"),0),"")</f>
        <v/>
      </c>
      <c r="W190" s="69" t="str" cm="1">
        <f t="array" aca="1" ref="W190" ca="1">IFERROR(IF(AND(INDIRECT("Mérföldkövek[@Kezdés]")&lt;=W$3,W$3&lt;=INDIRECT("Mérföldkövek[@Befejezés]"),NETWORKDAYS(W$3,W$3,0)), INDIRECT("Mérföldkövek[@[Humánerő]]"),0),"")</f>
        <v/>
      </c>
      <c r="X190" s="69" t="str" cm="1">
        <f t="array" aca="1" ref="X190" ca="1">IFERROR(IF(AND(INDIRECT("Mérföldkövek[@Kezdés]")&lt;=X$3,X$3&lt;=INDIRECT("Mérföldkövek[@Befejezés]"),NETWORKDAYS(X$3,X$3,0)), INDIRECT("Mérföldkövek[@[Humánerő]]"),0),"")</f>
        <v/>
      </c>
      <c r="Y190" s="69" t="str" cm="1">
        <f t="array" aca="1" ref="Y190" ca="1">IFERROR(IF(AND(INDIRECT("Mérföldkövek[@Kezdés]")&lt;=Y$3,Y$3&lt;=INDIRECT("Mérföldkövek[@Befejezés]"),NETWORKDAYS(Y$3,Y$3,0)), INDIRECT("Mérföldkövek[@[Humánerő]]"),0),"")</f>
        <v/>
      </c>
      <c r="Z190" s="69" t="str" cm="1">
        <f t="array" aca="1" ref="Z190" ca="1">IFERROR(IF(AND(INDIRECT("Mérföldkövek[@Kezdés]")&lt;=Z$3,Z$3&lt;=INDIRECT("Mérföldkövek[@Befejezés]"),NETWORKDAYS(Z$3,Z$3,0)), INDIRECT("Mérföldkövek[@[Humánerő]]"),0),"")</f>
        <v/>
      </c>
      <c r="AA190" s="69" t="str" cm="1">
        <f t="array" aca="1" ref="AA190" ca="1">IFERROR(IF(AND(INDIRECT("Mérföldkövek[@Kezdés]")&lt;=AA$3,AA$3&lt;=INDIRECT("Mérföldkövek[@Befejezés]"),NETWORKDAYS(AA$3,AA$3,0)), INDIRECT("Mérföldkövek[@[Humánerő]]"),0),"")</f>
        <v/>
      </c>
      <c r="AB190" s="69" t="str" cm="1">
        <f t="array" aca="1" ref="AB190" ca="1">IFERROR(IF(AND(INDIRECT("Mérföldkövek[@Kezdés]")&lt;=AB$3,AB$3&lt;=INDIRECT("Mérföldkövek[@Befejezés]"),NETWORKDAYS(AB$3,AB$3,0)), INDIRECT("Mérföldkövek[@[Humánerő]]"),0),"")</f>
        <v/>
      </c>
      <c r="AC190" s="69" t="str" cm="1">
        <f t="array" aca="1" ref="AC190" ca="1">IFERROR(IF(AND(INDIRECT("Mérföldkövek[@Kezdés]")&lt;=AC$3,AC$3&lt;=INDIRECT("Mérföldkövek[@Befejezés]"),NETWORKDAYS(AC$3,AC$3,0)), INDIRECT("Mérföldkövek[@[Humánerő]]"),0),"")</f>
        <v/>
      </c>
      <c r="AD190" s="69" t="str" cm="1">
        <f t="array" aca="1" ref="AD190" ca="1">IFERROR(IF(AND(INDIRECT("Mérföldkövek[@Kezdés]")&lt;=AD$3,AD$3&lt;=INDIRECT("Mérföldkövek[@Befejezés]"),NETWORKDAYS(AD$3,AD$3,0)), INDIRECT("Mérföldkövek[@[Humánerő]]"),0),"")</f>
        <v/>
      </c>
      <c r="AE190" s="69" t="str" cm="1">
        <f t="array" aca="1" ref="AE190" ca="1">IFERROR(IF(AND(INDIRECT("Mérföldkövek[@Kezdés]")&lt;=AE$3,AE$3&lt;=INDIRECT("Mérföldkövek[@Befejezés]"),NETWORKDAYS(AE$3,AE$3,0)), INDIRECT("Mérföldkövek[@[Humánerő]]"),0),"")</f>
        <v/>
      </c>
      <c r="AF190" s="69" t="str" cm="1">
        <f t="array" aca="1" ref="AF190" ca="1">IFERROR(IF(AND(INDIRECT("Mérföldkövek[@Kezdés]")&lt;=AF$3,AF$3&lt;=INDIRECT("Mérföldkövek[@Befejezés]"),NETWORKDAYS(AF$3,AF$3,0)), INDIRECT("Mérföldkövek[@[Humánerő]]"),0),"")</f>
        <v/>
      </c>
      <c r="AG190" s="69" t="str" cm="1">
        <f t="array" aca="1" ref="AG190" ca="1">IFERROR(IF(AND(INDIRECT("Mérföldkövek[@Kezdés]")&lt;=AG$3,AG$3&lt;=INDIRECT("Mérföldkövek[@Befejezés]"),NETWORKDAYS(AG$3,AG$3,0)), INDIRECT("Mérföldkövek[@[Humánerő]]"),0),"")</f>
        <v/>
      </c>
      <c r="AH190" s="69" t="str" cm="1">
        <f t="array" aca="1" ref="AH190" ca="1">IFERROR(IF(AND(INDIRECT("Mérföldkövek[@Kezdés]")&lt;=AH$3,AH$3&lt;=INDIRECT("Mérföldkövek[@Befejezés]"),NETWORKDAYS(AH$3,AH$3,0)), INDIRECT("Mérföldkövek[@[Humánerő]]"),0),"")</f>
        <v/>
      </c>
      <c r="AI190" s="69" t="str" cm="1">
        <f t="array" aca="1" ref="AI190" ca="1">IFERROR(IF(AND(INDIRECT("Mérföldkövek[@Kezdés]")&lt;=AI$3,AI$3&lt;=INDIRECT("Mérföldkövek[@Befejezés]"),NETWORKDAYS(AI$3,AI$3,0)), INDIRECT("Mérföldkövek[@[Humánerő]]"),0),"")</f>
        <v/>
      </c>
      <c r="AJ190" s="69" t="str" cm="1">
        <f t="array" aca="1" ref="AJ190" ca="1">IFERROR(IF(AND(INDIRECT("Mérföldkövek[@Kezdés]")&lt;=AJ$3,AJ$3&lt;=INDIRECT("Mérföldkövek[@Befejezés]"),NETWORKDAYS(AJ$3,AJ$3,0)), INDIRECT("Mérföldkövek[@[Humánerő]]"),0),"")</f>
        <v/>
      </c>
      <c r="AK190" s="69" t="str" cm="1">
        <f t="array" aca="1" ref="AK190" ca="1">IFERROR(IF(AND(INDIRECT("Mérföldkövek[@Kezdés]")&lt;=AK$3,AK$3&lt;=INDIRECT("Mérföldkövek[@Befejezés]"),NETWORKDAYS(AK$3,AK$3,0)), INDIRECT("Mérföldkövek[@[Humánerő]]"),0),"")</f>
        <v/>
      </c>
      <c r="AL190" s="69" t="str" cm="1">
        <f t="array" aca="1" ref="AL190" ca="1">IFERROR(IF(AND(INDIRECT("Mérföldkövek[@Kezdés]")&lt;=AL$3,AL$3&lt;=INDIRECT("Mérföldkövek[@Befejezés]"),NETWORKDAYS(AL$3,AL$3,0)), INDIRECT("Mérföldkövek[@[Humánerő]]"),0),"")</f>
        <v/>
      </c>
      <c r="AM190" s="69" t="str" cm="1">
        <f t="array" aca="1" ref="AM190" ca="1">IFERROR(IF(AND(INDIRECT("Mérföldkövek[@Kezdés]")&lt;=AM$3,AM$3&lt;=INDIRECT("Mérföldkövek[@Befejezés]"),NETWORKDAYS(AM$3,AM$3,0)), INDIRECT("Mérföldkövek[@[Humánerő]]"),0),"")</f>
        <v/>
      </c>
      <c r="AN190" s="69" t="str" cm="1">
        <f t="array" aca="1" ref="AN190" ca="1">IFERROR(IF(AND(INDIRECT("Mérföldkövek[@Kezdés]")&lt;=AN$3,AN$3&lt;=INDIRECT("Mérföldkövek[@Befejezés]"),NETWORKDAYS(AN$3,AN$3,0)), INDIRECT("Mérföldkövek[@[Humánerő]]"),0),"")</f>
        <v/>
      </c>
      <c r="AO190" s="69" t="str" cm="1">
        <f t="array" aca="1" ref="AO190" ca="1">IFERROR(IF(AND(INDIRECT("Mérföldkövek[@Kezdés]")&lt;=AO$3,AO$3&lt;=INDIRECT("Mérföldkövek[@Befejezés]"),NETWORKDAYS(AO$3,AO$3,0)), INDIRECT("Mérföldkövek[@[Humánerő]]"),0),"")</f>
        <v/>
      </c>
      <c r="AP190" s="69" t="str" cm="1">
        <f t="array" aca="1" ref="AP190" ca="1">IFERROR(IF(AND(INDIRECT("Mérföldkövek[@Kezdés]")&lt;=AP$3,AP$3&lt;=INDIRECT("Mérföldkövek[@Befejezés]"),NETWORKDAYS(AP$3,AP$3,0)), INDIRECT("Mérföldkövek[@[Humánerő]]"),0),"")</f>
        <v/>
      </c>
      <c r="AQ190" s="69" t="str" cm="1">
        <f t="array" aca="1" ref="AQ190" ca="1">IFERROR(IF(AND(INDIRECT("Mérföldkövek[@Kezdés]")&lt;=AQ$3,AQ$3&lt;=INDIRECT("Mérföldkövek[@Befejezés]"),NETWORKDAYS(AQ$3,AQ$3,0)), INDIRECT("Mérföldkövek[@[Humánerő]]"),0),"")</f>
        <v/>
      </c>
      <c r="AR190" s="69" t="str" cm="1">
        <f t="array" aca="1" ref="AR190" ca="1">IFERROR(IF(AND(INDIRECT("Mérföldkövek[@Kezdés]")&lt;=AR$3,AR$3&lt;=INDIRECT("Mérföldkövek[@Befejezés]"),NETWORKDAYS(AR$3,AR$3,0)), INDIRECT("Mérföldkövek[@[Humánerő]]"),0),"")</f>
        <v/>
      </c>
      <c r="AS190" s="69" t="str" cm="1">
        <f t="array" aca="1" ref="AS190" ca="1">IFERROR(IF(AND(INDIRECT("Mérföldkövek[@Kezdés]")&lt;=AS$3,AS$3&lt;=INDIRECT("Mérföldkövek[@Befejezés]"),NETWORKDAYS(AS$3,AS$3,0)), INDIRECT("Mérföldkövek[@[Humánerő]]"),0),"")</f>
        <v/>
      </c>
      <c r="AT190" s="69" t="str" cm="1">
        <f t="array" aca="1" ref="AT190" ca="1">IFERROR(IF(AND(INDIRECT("Mérföldkövek[@Kezdés]")&lt;=AT$3,AT$3&lt;=INDIRECT("Mérföldkövek[@Befejezés]"),NETWORKDAYS(AT$3,AT$3,0)), INDIRECT("Mérföldkövek[@[Humánerő]]"),0),"")</f>
        <v/>
      </c>
      <c r="AU190" s="69" t="str" cm="1">
        <f t="array" aca="1" ref="AU190" ca="1">IFERROR(IF(AND(INDIRECT("Mérföldkövek[@Kezdés]")&lt;=AU$3,AU$3&lt;=INDIRECT("Mérföldkövek[@Befejezés]"),NETWORKDAYS(AU$3,AU$3,0)), INDIRECT("Mérföldkövek[@[Humánerő]]"),0),"")</f>
        <v/>
      </c>
      <c r="AV190" s="69" t="str" cm="1">
        <f t="array" aca="1" ref="AV190" ca="1">IFERROR(IF(AND(INDIRECT("Mérföldkövek[@Kezdés]")&lt;=AV$3,AV$3&lt;=INDIRECT("Mérföldkövek[@Befejezés]"),NETWORKDAYS(AV$3,AV$3,0)), INDIRECT("Mérföldkövek[@[Humánerő]]"),0),"")</f>
        <v/>
      </c>
      <c r="AW190" s="69" t="str" cm="1">
        <f t="array" aca="1" ref="AW190" ca="1">IFERROR(IF(AND(INDIRECT("Mérföldkövek[@Kezdés]")&lt;=AW$3,AW$3&lt;=INDIRECT("Mérföldkövek[@Befejezés]"),NETWORKDAYS(AW$3,AW$3,0)), INDIRECT("Mérföldkövek[@[Humánerő]]"),0),"")</f>
        <v/>
      </c>
      <c r="AX190" s="69" t="str" cm="1">
        <f t="array" aca="1" ref="AX190" ca="1">IFERROR(IF(AND(INDIRECT("Mérföldkövek[@Kezdés]")&lt;=AX$3,AX$3&lt;=INDIRECT("Mérföldkövek[@Befejezés]"),NETWORKDAYS(AX$3,AX$3,0)), INDIRECT("Mérföldkövek[@[Humánerő]]"),0),"")</f>
        <v/>
      </c>
      <c r="AY190" s="69" t="str" cm="1">
        <f t="array" aca="1" ref="AY190" ca="1">IFERROR(IF(AND(INDIRECT("Mérföldkövek[@Kezdés]")&lt;=AY$3,AY$3&lt;=INDIRECT("Mérföldkövek[@Befejezés]"),NETWORKDAYS(AY$3,AY$3,0)), INDIRECT("Mérföldkövek[@[Humánerő]]"),0),"")</f>
        <v/>
      </c>
      <c r="AZ190" s="69" t="str" cm="1">
        <f t="array" aca="1" ref="AZ190" ca="1">IFERROR(IF(AND(INDIRECT("Mérföldkövek[@Kezdés]")&lt;=AZ$3,AZ$3&lt;=INDIRECT("Mérföldkövek[@Befejezés]"),NETWORKDAYS(AZ$3,AZ$3,0)), INDIRECT("Mérföldkövek[@[Humánerő]]"),0),"")</f>
        <v/>
      </c>
      <c r="BA190" s="69" t="str" cm="1">
        <f t="array" aca="1" ref="BA190" ca="1">IFERROR(IF(AND(INDIRECT("Mérföldkövek[@Kezdés]")&lt;=BA$3,BA$3&lt;=INDIRECT("Mérföldkövek[@Befejezés]"),NETWORKDAYS(BA$3,BA$3,0)), INDIRECT("Mérföldkövek[@[Humánerő]]"),0),"")</f>
        <v/>
      </c>
    </row>
    <row r="191" spans="12:53" x14ac:dyDescent="0.3">
      <c r="L191" s="69" t="str" cm="1">
        <f t="array" aca="1" ref="L191" ca="1">IFERROR(IF(AND(INDIRECT("Mérföldkövek[@Kezdés]")&lt;=L$3,L$3&lt;=INDIRECT("Mérföldkövek[@Befejezés]"),NETWORKDAYS(L$3,L$3,0)), INDIRECT("Mérföldkövek[@[Humánerő]]"),0),"")</f>
        <v/>
      </c>
      <c r="M191" s="69" t="str" cm="1">
        <f t="array" aca="1" ref="M191" ca="1">IFERROR(IF(AND(INDIRECT("Mérföldkövek[@Kezdés]")&lt;=M$3,M$3&lt;=INDIRECT("Mérföldkövek[@Befejezés]"),NETWORKDAYS(M$3,M$3,0)), INDIRECT("Mérföldkövek[@[Humánerő]]"),0),"")</f>
        <v/>
      </c>
      <c r="N191" s="69" t="str" cm="1">
        <f t="array" aca="1" ref="N191" ca="1">IFERROR(IF(AND(INDIRECT("Mérföldkövek[@Kezdés]")&lt;=N$3,N$3&lt;=INDIRECT("Mérföldkövek[@Befejezés]"),NETWORKDAYS(N$3,N$3,0)), INDIRECT("Mérföldkövek[@[Humánerő]]"),0),"")</f>
        <v/>
      </c>
      <c r="O191" s="69" t="str" cm="1">
        <f t="array" aca="1" ref="O191" ca="1">IFERROR(IF(AND(INDIRECT("Mérföldkövek[@Kezdés]")&lt;=O$3,O$3&lt;=INDIRECT("Mérföldkövek[@Befejezés]"),NETWORKDAYS(O$3,O$3,0)), INDIRECT("Mérföldkövek[@[Humánerő]]"),0),"")</f>
        <v/>
      </c>
      <c r="P191" s="69" t="str" cm="1">
        <f t="array" aca="1" ref="P191" ca="1">IFERROR(IF(AND(INDIRECT("Mérföldkövek[@Kezdés]")&lt;=P$3,P$3&lt;=INDIRECT("Mérföldkövek[@Befejezés]"),NETWORKDAYS(P$3,P$3,0)), INDIRECT("Mérföldkövek[@[Humánerő]]"),0),"")</f>
        <v/>
      </c>
      <c r="Q191" s="69" t="str" cm="1">
        <f t="array" aca="1" ref="Q191" ca="1">IFERROR(IF(AND(INDIRECT("Mérföldkövek[@Kezdés]")&lt;=Q$3,Q$3&lt;=INDIRECT("Mérföldkövek[@Befejezés]"),NETWORKDAYS(Q$3,Q$3,0)), INDIRECT("Mérföldkövek[@[Humánerő]]"),0),"")</f>
        <v/>
      </c>
      <c r="R191" s="69" t="str" cm="1">
        <f t="array" aca="1" ref="R191" ca="1">IFERROR(IF(AND(INDIRECT("Mérföldkövek[@Kezdés]")&lt;=R$3,R$3&lt;=INDIRECT("Mérföldkövek[@Befejezés]"),NETWORKDAYS(R$3,R$3,0)), INDIRECT("Mérföldkövek[@[Humánerő]]"),0),"")</f>
        <v/>
      </c>
      <c r="S191" s="69" t="str" cm="1">
        <f t="array" aca="1" ref="S191" ca="1">IFERROR(IF(AND(INDIRECT("Mérföldkövek[@Kezdés]")&lt;=S$3,S$3&lt;=INDIRECT("Mérföldkövek[@Befejezés]"),NETWORKDAYS(S$3,S$3,0)), INDIRECT("Mérföldkövek[@[Humánerő]]"),0),"")</f>
        <v/>
      </c>
      <c r="T191" s="69" t="str" cm="1">
        <f t="array" aca="1" ref="T191" ca="1">IFERROR(IF(AND(INDIRECT("Mérföldkövek[@Kezdés]")&lt;=T$3,T$3&lt;=INDIRECT("Mérföldkövek[@Befejezés]"),NETWORKDAYS(T$3,T$3,0)), INDIRECT("Mérföldkövek[@[Humánerő]]"),0),"")</f>
        <v/>
      </c>
      <c r="U191" s="69" t="str" cm="1">
        <f t="array" aca="1" ref="U191" ca="1">IFERROR(IF(AND(INDIRECT("Mérföldkövek[@Kezdés]")&lt;=U$3,U$3&lt;=INDIRECT("Mérföldkövek[@Befejezés]"),NETWORKDAYS(U$3,U$3,0)), INDIRECT("Mérföldkövek[@[Humánerő]]"),0),"")</f>
        <v/>
      </c>
      <c r="V191" s="69" t="str" cm="1">
        <f t="array" aca="1" ref="V191" ca="1">IFERROR(IF(AND(INDIRECT("Mérföldkövek[@Kezdés]")&lt;=V$3,V$3&lt;=INDIRECT("Mérföldkövek[@Befejezés]"),NETWORKDAYS(V$3,V$3,0)), INDIRECT("Mérföldkövek[@[Humánerő]]"),0),"")</f>
        <v/>
      </c>
      <c r="W191" s="69" t="str" cm="1">
        <f t="array" aca="1" ref="W191" ca="1">IFERROR(IF(AND(INDIRECT("Mérföldkövek[@Kezdés]")&lt;=W$3,W$3&lt;=INDIRECT("Mérföldkövek[@Befejezés]"),NETWORKDAYS(W$3,W$3,0)), INDIRECT("Mérföldkövek[@[Humánerő]]"),0),"")</f>
        <v/>
      </c>
      <c r="X191" s="69" t="str" cm="1">
        <f t="array" aca="1" ref="X191" ca="1">IFERROR(IF(AND(INDIRECT("Mérföldkövek[@Kezdés]")&lt;=X$3,X$3&lt;=INDIRECT("Mérföldkövek[@Befejezés]"),NETWORKDAYS(X$3,X$3,0)), INDIRECT("Mérföldkövek[@[Humánerő]]"),0),"")</f>
        <v/>
      </c>
      <c r="Y191" s="69" t="str" cm="1">
        <f t="array" aca="1" ref="Y191" ca="1">IFERROR(IF(AND(INDIRECT("Mérföldkövek[@Kezdés]")&lt;=Y$3,Y$3&lt;=INDIRECT("Mérföldkövek[@Befejezés]"),NETWORKDAYS(Y$3,Y$3,0)), INDIRECT("Mérföldkövek[@[Humánerő]]"),0),"")</f>
        <v/>
      </c>
      <c r="Z191" s="69" t="str" cm="1">
        <f t="array" aca="1" ref="Z191" ca="1">IFERROR(IF(AND(INDIRECT("Mérföldkövek[@Kezdés]")&lt;=Z$3,Z$3&lt;=INDIRECT("Mérföldkövek[@Befejezés]"),NETWORKDAYS(Z$3,Z$3,0)), INDIRECT("Mérföldkövek[@[Humánerő]]"),0),"")</f>
        <v/>
      </c>
      <c r="AA191" s="69" t="str" cm="1">
        <f t="array" aca="1" ref="AA191" ca="1">IFERROR(IF(AND(INDIRECT("Mérföldkövek[@Kezdés]")&lt;=AA$3,AA$3&lt;=INDIRECT("Mérföldkövek[@Befejezés]"),NETWORKDAYS(AA$3,AA$3,0)), INDIRECT("Mérföldkövek[@[Humánerő]]"),0),"")</f>
        <v/>
      </c>
      <c r="AB191" s="69" t="str" cm="1">
        <f t="array" aca="1" ref="AB191" ca="1">IFERROR(IF(AND(INDIRECT("Mérföldkövek[@Kezdés]")&lt;=AB$3,AB$3&lt;=INDIRECT("Mérföldkövek[@Befejezés]"),NETWORKDAYS(AB$3,AB$3,0)), INDIRECT("Mérföldkövek[@[Humánerő]]"),0),"")</f>
        <v/>
      </c>
      <c r="AC191" s="69" t="str" cm="1">
        <f t="array" aca="1" ref="AC191" ca="1">IFERROR(IF(AND(INDIRECT("Mérföldkövek[@Kezdés]")&lt;=AC$3,AC$3&lt;=INDIRECT("Mérföldkövek[@Befejezés]"),NETWORKDAYS(AC$3,AC$3,0)), INDIRECT("Mérföldkövek[@[Humánerő]]"),0),"")</f>
        <v/>
      </c>
      <c r="AD191" s="69" t="str" cm="1">
        <f t="array" aca="1" ref="AD191" ca="1">IFERROR(IF(AND(INDIRECT("Mérföldkövek[@Kezdés]")&lt;=AD$3,AD$3&lt;=INDIRECT("Mérföldkövek[@Befejezés]"),NETWORKDAYS(AD$3,AD$3,0)), INDIRECT("Mérföldkövek[@[Humánerő]]"),0),"")</f>
        <v/>
      </c>
      <c r="AE191" s="69" t="str" cm="1">
        <f t="array" aca="1" ref="AE191" ca="1">IFERROR(IF(AND(INDIRECT("Mérföldkövek[@Kezdés]")&lt;=AE$3,AE$3&lt;=INDIRECT("Mérföldkövek[@Befejezés]"),NETWORKDAYS(AE$3,AE$3,0)), INDIRECT("Mérföldkövek[@[Humánerő]]"),0),"")</f>
        <v/>
      </c>
      <c r="AF191" s="69" t="str" cm="1">
        <f t="array" aca="1" ref="AF191" ca="1">IFERROR(IF(AND(INDIRECT("Mérföldkövek[@Kezdés]")&lt;=AF$3,AF$3&lt;=INDIRECT("Mérföldkövek[@Befejezés]"),NETWORKDAYS(AF$3,AF$3,0)), INDIRECT("Mérföldkövek[@[Humánerő]]"),0),"")</f>
        <v/>
      </c>
      <c r="AG191" s="69" t="str" cm="1">
        <f t="array" aca="1" ref="AG191" ca="1">IFERROR(IF(AND(INDIRECT("Mérföldkövek[@Kezdés]")&lt;=AG$3,AG$3&lt;=INDIRECT("Mérföldkövek[@Befejezés]"),NETWORKDAYS(AG$3,AG$3,0)), INDIRECT("Mérföldkövek[@[Humánerő]]"),0),"")</f>
        <v/>
      </c>
      <c r="AH191" s="69" t="str" cm="1">
        <f t="array" aca="1" ref="AH191" ca="1">IFERROR(IF(AND(INDIRECT("Mérföldkövek[@Kezdés]")&lt;=AH$3,AH$3&lt;=INDIRECT("Mérföldkövek[@Befejezés]"),NETWORKDAYS(AH$3,AH$3,0)), INDIRECT("Mérföldkövek[@[Humánerő]]"),0),"")</f>
        <v/>
      </c>
      <c r="AI191" s="69" t="str" cm="1">
        <f t="array" aca="1" ref="AI191" ca="1">IFERROR(IF(AND(INDIRECT("Mérföldkövek[@Kezdés]")&lt;=AI$3,AI$3&lt;=INDIRECT("Mérföldkövek[@Befejezés]"),NETWORKDAYS(AI$3,AI$3,0)), INDIRECT("Mérföldkövek[@[Humánerő]]"),0),"")</f>
        <v/>
      </c>
      <c r="AJ191" s="69" t="str" cm="1">
        <f t="array" aca="1" ref="AJ191" ca="1">IFERROR(IF(AND(INDIRECT("Mérföldkövek[@Kezdés]")&lt;=AJ$3,AJ$3&lt;=INDIRECT("Mérföldkövek[@Befejezés]"),NETWORKDAYS(AJ$3,AJ$3,0)), INDIRECT("Mérföldkövek[@[Humánerő]]"),0),"")</f>
        <v/>
      </c>
      <c r="AK191" s="69" t="str" cm="1">
        <f t="array" aca="1" ref="AK191" ca="1">IFERROR(IF(AND(INDIRECT("Mérföldkövek[@Kezdés]")&lt;=AK$3,AK$3&lt;=INDIRECT("Mérföldkövek[@Befejezés]"),NETWORKDAYS(AK$3,AK$3,0)), INDIRECT("Mérföldkövek[@[Humánerő]]"),0),"")</f>
        <v/>
      </c>
      <c r="AL191" s="69" t="str" cm="1">
        <f t="array" aca="1" ref="AL191" ca="1">IFERROR(IF(AND(INDIRECT("Mérföldkövek[@Kezdés]")&lt;=AL$3,AL$3&lt;=INDIRECT("Mérföldkövek[@Befejezés]"),NETWORKDAYS(AL$3,AL$3,0)), INDIRECT("Mérföldkövek[@[Humánerő]]"),0),"")</f>
        <v/>
      </c>
      <c r="AM191" s="69" t="str" cm="1">
        <f t="array" aca="1" ref="AM191" ca="1">IFERROR(IF(AND(INDIRECT("Mérföldkövek[@Kezdés]")&lt;=AM$3,AM$3&lt;=INDIRECT("Mérföldkövek[@Befejezés]"),NETWORKDAYS(AM$3,AM$3,0)), INDIRECT("Mérföldkövek[@[Humánerő]]"),0),"")</f>
        <v/>
      </c>
      <c r="AN191" s="69" t="str" cm="1">
        <f t="array" aca="1" ref="AN191" ca="1">IFERROR(IF(AND(INDIRECT("Mérföldkövek[@Kezdés]")&lt;=AN$3,AN$3&lt;=INDIRECT("Mérföldkövek[@Befejezés]"),NETWORKDAYS(AN$3,AN$3,0)), INDIRECT("Mérföldkövek[@[Humánerő]]"),0),"")</f>
        <v/>
      </c>
      <c r="AO191" s="69" t="str" cm="1">
        <f t="array" aca="1" ref="AO191" ca="1">IFERROR(IF(AND(INDIRECT("Mérföldkövek[@Kezdés]")&lt;=AO$3,AO$3&lt;=INDIRECT("Mérföldkövek[@Befejezés]"),NETWORKDAYS(AO$3,AO$3,0)), INDIRECT("Mérföldkövek[@[Humánerő]]"),0),"")</f>
        <v/>
      </c>
      <c r="AP191" s="69" t="str" cm="1">
        <f t="array" aca="1" ref="AP191" ca="1">IFERROR(IF(AND(INDIRECT("Mérföldkövek[@Kezdés]")&lt;=AP$3,AP$3&lt;=INDIRECT("Mérföldkövek[@Befejezés]"),NETWORKDAYS(AP$3,AP$3,0)), INDIRECT("Mérföldkövek[@[Humánerő]]"),0),"")</f>
        <v/>
      </c>
      <c r="AQ191" s="69" t="str" cm="1">
        <f t="array" aca="1" ref="AQ191" ca="1">IFERROR(IF(AND(INDIRECT("Mérföldkövek[@Kezdés]")&lt;=AQ$3,AQ$3&lt;=INDIRECT("Mérföldkövek[@Befejezés]"),NETWORKDAYS(AQ$3,AQ$3,0)), INDIRECT("Mérföldkövek[@[Humánerő]]"),0),"")</f>
        <v/>
      </c>
      <c r="AR191" s="69" t="str" cm="1">
        <f t="array" aca="1" ref="AR191" ca="1">IFERROR(IF(AND(INDIRECT("Mérföldkövek[@Kezdés]")&lt;=AR$3,AR$3&lt;=INDIRECT("Mérföldkövek[@Befejezés]"),NETWORKDAYS(AR$3,AR$3,0)), INDIRECT("Mérföldkövek[@[Humánerő]]"),0),"")</f>
        <v/>
      </c>
      <c r="AS191" s="69" t="str" cm="1">
        <f t="array" aca="1" ref="AS191" ca="1">IFERROR(IF(AND(INDIRECT("Mérföldkövek[@Kezdés]")&lt;=AS$3,AS$3&lt;=INDIRECT("Mérföldkövek[@Befejezés]"),NETWORKDAYS(AS$3,AS$3,0)), INDIRECT("Mérföldkövek[@[Humánerő]]"),0),"")</f>
        <v/>
      </c>
      <c r="AT191" s="69" t="str" cm="1">
        <f t="array" aca="1" ref="AT191" ca="1">IFERROR(IF(AND(INDIRECT("Mérföldkövek[@Kezdés]")&lt;=AT$3,AT$3&lt;=INDIRECT("Mérföldkövek[@Befejezés]"),NETWORKDAYS(AT$3,AT$3,0)), INDIRECT("Mérföldkövek[@[Humánerő]]"),0),"")</f>
        <v/>
      </c>
      <c r="AU191" s="69" t="str" cm="1">
        <f t="array" aca="1" ref="AU191" ca="1">IFERROR(IF(AND(INDIRECT("Mérföldkövek[@Kezdés]")&lt;=AU$3,AU$3&lt;=INDIRECT("Mérföldkövek[@Befejezés]"),NETWORKDAYS(AU$3,AU$3,0)), INDIRECT("Mérföldkövek[@[Humánerő]]"),0),"")</f>
        <v/>
      </c>
      <c r="AV191" s="69" t="str" cm="1">
        <f t="array" aca="1" ref="AV191" ca="1">IFERROR(IF(AND(INDIRECT("Mérföldkövek[@Kezdés]")&lt;=AV$3,AV$3&lt;=INDIRECT("Mérföldkövek[@Befejezés]"),NETWORKDAYS(AV$3,AV$3,0)), INDIRECT("Mérföldkövek[@[Humánerő]]"),0),"")</f>
        <v/>
      </c>
      <c r="AW191" s="69" t="str" cm="1">
        <f t="array" aca="1" ref="AW191" ca="1">IFERROR(IF(AND(INDIRECT("Mérföldkövek[@Kezdés]")&lt;=AW$3,AW$3&lt;=INDIRECT("Mérföldkövek[@Befejezés]"),NETWORKDAYS(AW$3,AW$3,0)), INDIRECT("Mérföldkövek[@[Humánerő]]"),0),"")</f>
        <v/>
      </c>
      <c r="AX191" s="69" t="str" cm="1">
        <f t="array" aca="1" ref="AX191" ca="1">IFERROR(IF(AND(INDIRECT("Mérföldkövek[@Kezdés]")&lt;=AX$3,AX$3&lt;=INDIRECT("Mérföldkövek[@Befejezés]"),NETWORKDAYS(AX$3,AX$3,0)), INDIRECT("Mérföldkövek[@[Humánerő]]"),0),"")</f>
        <v/>
      </c>
      <c r="AY191" s="69" t="str" cm="1">
        <f t="array" aca="1" ref="AY191" ca="1">IFERROR(IF(AND(INDIRECT("Mérföldkövek[@Kezdés]")&lt;=AY$3,AY$3&lt;=INDIRECT("Mérföldkövek[@Befejezés]"),NETWORKDAYS(AY$3,AY$3,0)), INDIRECT("Mérföldkövek[@[Humánerő]]"),0),"")</f>
        <v/>
      </c>
      <c r="AZ191" s="69" t="str" cm="1">
        <f t="array" aca="1" ref="AZ191" ca="1">IFERROR(IF(AND(INDIRECT("Mérföldkövek[@Kezdés]")&lt;=AZ$3,AZ$3&lt;=INDIRECT("Mérföldkövek[@Befejezés]"),NETWORKDAYS(AZ$3,AZ$3,0)), INDIRECT("Mérföldkövek[@[Humánerő]]"),0),"")</f>
        <v/>
      </c>
      <c r="BA191" s="69" t="str" cm="1">
        <f t="array" aca="1" ref="BA191" ca="1">IFERROR(IF(AND(INDIRECT("Mérföldkövek[@Kezdés]")&lt;=BA$3,BA$3&lt;=INDIRECT("Mérföldkövek[@Befejezés]"),NETWORKDAYS(BA$3,BA$3,0)), INDIRECT("Mérföldkövek[@[Humánerő]]"),0),"")</f>
        <v/>
      </c>
    </row>
    <row r="192" spans="12:53" x14ac:dyDescent="0.3">
      <c r="L192" s="69" t="str" cm="1">
        <f t="array" aca="1" ref="L192" ca="1">IFERROR(IF(AND(INDIRECT("Mérföldkövek[@Kezdés]")&lt;=L$3,L$3&lt;=INDIRECT("Mérföldkövek[@Befejezés]"),NETWORKDAYS(L$3,L$3,0)), INDIRECT("Mérföldkövek[@[Humánerő]]"),0),"")</f>
        <v/>
      </c>
      <c r="M192" s="69" t="str" cm="1">
        <f t="array" aca="1" ref="M192" ca="1">IFERROR(IF(AND(INDIRECT("Mérföldkövek[@Kezdés]")&lt;=M$3,M$3&lt;=INDIRECT("Mérföldkövek[@Befejezés]"),NETWORKDAYS(M$3,M$3,0)), INDIRECT("Mérföldkövek[@[Humánerő]]"),0),"")</f>
        <v/>
      </c>
      <c r="N192" s="69" t="str" cm="1">
        <f t="array" aca="1" ref="N192" ca="1">IFERROR(IF(AND(INDIRECT("Mérföldkövek[@Kezdés]")&lt;=N$3,N$3&lt;=INDIRECT("Mérföldkövek[@Befejezés]"),NETWORKDAYS(N$3,N$3,0)), INDIRECT("Mérföldkövek[@[Humánerő]]"),0),"")</f>
        <v/>
      </c>
      <c r="O192" s="69" t="str" cm="1">
        <f t="array" aca="1" ref="O192" ca="1">IFERROR(IF(AND(INDIRECT("Mérföldkövek[@Kezdés]")&lt;=O$3,O$3&lt;=INDIRECT("Mérföldkövek[@Befejezés]"),NETWORKDAYS(O$3,O$3,0)), INDIRECT("Mérföldkövek[@[Humánerő]]"),0),"")</f>
        <v/>
      </c>
      <c r="P192" s="69" t="str" cm="1">
        <f t="array" aca="1" ref="P192" ca="1">IFERROR(IF(AND(INDIRECT("Mérföldkövek[@Kezdés]")&lt;=P$3,P$3&lt;=INDIRECT("Mérföldkövek[@Befejezés]"),NETWORKDAYS(P$3,P$3,0)), INDIRECT("Mérföldkövek[@[Humánerő]]"),0),"")</f>
        <v/>
      </c>
      <c r="Q192" s="69" t="str" cm="1">
        <f t="array" aca="1" ref="Q192" ca="1">IFERROR(IF(AND(INDIRECT("Mérföldkövek[@Kezdés]")&lt;=Q$3,Q$3&lt;=INDIRECT("Mérföldkövek[@Befejezés]"),NETWORKDAYS(Q$3,Q$3,0)), INDIRECT("Mérföldkövek[@[Humánerő]]"),0),"")</f>
        <v/>
      </c>
      <c r="R192" s="69" t="str" cm="1">
        <f t="array" aca="1" ref="R192" ca="1">IFERROR(IF(AND(INDIRECT("Mérföldkövek[@Kezdés]")&lt;=R$3,R$3&lt;=INDIRECT("Mérföldkövek[@Befejezés]"),NETWORKDAYS(R$3,R$3,0)), INDIRECT("Mérföldkövek[@[Humánerő]]"),0),"")</f>
        <v/>
      </c>
      <c r="S192" s="69" t="str" cm="1">
        <f t="array" aca="1" ref="S192" ca="1">IFERROR(IF(AND(INDIRECT("Mérföldkövek[@Kezdés]")&lt;=S$3,S$3&lt;=INDIRECT("Mérföldkövek[@Befejezés]"),NETWORKDAYS(S$3,S$3,0)), INDIRECT("Mérföldkövek[@[Humánerő]]"),0),"")</f>
        <v/>
      </c>
      <c r="T192" s="69" t="str" cm="1">
        <f t="array" aca="1" ref="T192" ca="1">IFERROR(IF(AND(INDIRECT("Mérföldkövek[@Kezdés]")&lt;=T$3,T$3&lt;=INDIRECT("Mérföldkövek[@Befejezés]"),NETWORKDAYS(T$3,T$3,0)), INDIRECT("Mérföldkövek[@[Humánerő]]"),0),"")</f>
        <v/>
      </c>
      <c r="U192" s="69" t="str" cm="1">
        <f t="array" aca="1" ref="U192" ca="1">IFERROR(IF(AND(INDIRECT("Mérföldkövek[@Kezdés]")&lt;=U$3,U$3&lt;=INDIRECT("Mérföldkövek[@Befejezés]"),NETWORKDAYS(U$3,U$3,0)), INDIRECT("Mérföldkövek[@[Humánerő]]"),0),"")</f>
        <v/>
      </c>
      <c r="V192" s="69" t="str" cm="1">
        <f t="array" aca="1" ref="V192" ca="1">IFERROR(IF(AND(INDIRECT("Mérföldkövek[@Kezdés]")&lt;=V$3,V$3&lt;=INDIRECT("Mérföldkövek[@Befejezés]"),NETWORKDAYS(V$3,V$3,0)), INDIRECT("Mérföldkövek[@[Humánerő]]"),0),"")</f>
        <v/>
      </c>
      <c r="W192" s="69" t="str" cm="1">
        <f t="array" aca="1" ref="W192" ca="1">IFERROR(IF(AND(INDIRECT("Mérföldkövek[@Kezdés]")&lt;=W$3,W$3&lt;=INDIRECT("Mérföldkövek[@Befejezés]"),NETWORKDAYS(W$3,W$3,0)), INDIRECT("Mérföldkövek[@[Humánerő]]"),0),"")</f>
        <v/>
      </c>
      <c r="X192" s="69" t="str" cm="1">
        <f t="array" aca="1" ref="X192" ca="1">IFERROR(IF(AND(INDIRECT("Mérföldkövek[@Kezdés]")&lt;=X$3,X$3&lt;=INDIRECT("Mérföldkövek[@Befejezés]"),NETWORKDAYS(X$3,X$3,0)), INDIRECT("Mérföldkövek[@[Humánerő]]"),0),"")</f>
        <v/>
      </c>
      <c r="Y192" s="69" t="str" cm="1">
        <f t="array" aca="1" ref="Y192" ca="1">IFERROR(IF(AND(INDIRECT("Mérföldkövek[@Kezdés]")&lt;=Y$3,Y$3&lt;=INDIRECT("Mérföldkövek[@Befejezés]"),NETWORKDAYS(Y$3,Y$3,0)), INDIRECT("Mérföldkövek[@[Humánerő]]"),0),"")</f>
        <v/>
      </c>
      <c r="Z192" s="69" t="str" cm="1">
        <f t="array" aca="1" ref="Z192" ca="1">IFERROR(IF(AND(INDIRECT("Mérföldkövek[@Kezdés]")&lt;=Z$3,Z$3&lt;=INDIRECT("Mérföldkövek[@Befejezés]"),NETWORKDAYS(Z$3,Z$3,0)), INDIRECT("Mérföldkövek[@[Humánerő]]"),0),"")</f>
        <v/>
      </c>
      <c r="AA192" s="69" t="str" cm="1">
        <f t="array" aca="1" ref="AA192" ca="1">IFERROR(IF(AND(INDIRECT("Mérföldkövek[@Kezdés]")&lt;=AA$3,AA$3&lt;=INDIRECT("Mérföldkövek[@Befejezés]"),NETWORKDAYS(AA$3,AA$3,0)), INDIRECT("Mérföldkövek[@[Humánerő]]"),0),"")</f>
        <v/>
      </c>
      <c r="AB192" s="69" t="str" cm="1">
        <f t="array" aca="1" ref="AB192" ca="1">IFERROR(IF(AND(INDIRECT("Mérföldkövek[@Kezdés]")&lt;=AB$3,AB$3&lt;=INDIRECT("Mérföldkövek[@Befejezés]"),NETWORKDAYS(AB$3,AB$3,0)), INDIRECT("Mérföldkövek[@[Humánerő]]"),0),"")</f>
        <v/>
      </c>
      <c r="AC192" s="69" t="str" cm="1">
        <f t="array" aca="1" ref="AC192" ca="1">IFERROR(IF(AND(INDIRECT("Mérföldkövek[@Kezdés]")&lt;=AC$3,AC$3&lt;=INDIRECT("Mérföldkövek[@Befejezés]"),NETWORKDAYS(AC$3,AC$3,0)), INDIRECT("Mérföldkövek[@[Humánerő]]"),0),"")</f>
        <v/>
      </c>
      <c r="AD192" s="69" t="str" cm="1">
        <f t="array" aca="1" ref="AD192" ca="1">IFERROR(IF(AND(INDIRECT("Mérföldkövek[@Kezdés]")&lt;=AD$3,AD$3&lt;=INDIRECT("Mérföldkövek[@Befejezés]"),NETWORKDAYS(AD$3,AD$3,0)), INDIRECT("Mérföldkövek[@[Humánerő]]"),0),"")</f>
        <v/>
      </c>
      <c r="AE192" s="69" t="str" cm="1">
        <f t="array" aca="1" ref="AE192" ca="1">IFERROR(IF(AND(INDIRECT("Mérföldkövek[@Kezdés]")&lt;=AE$3,AE$3&lt;=INDIRECT("Mérföldkövek[@Befejezés]"),NETWORKDAYS(AE$3,AE$3,0)), INDIRECT("Mérföldkövek[@[Humánerő]]"),0),"")</f>
        <v/>
      </c>
      <c r="AF192" s="69" t="str" cm="1">
        <f t="array" aca="1" ref="AF192" ca="1">IFERROR(IF(AND(INDIRECT("Mérföldkövek[@Kezdés]")&lt;=AF$3,AF$3&lt;=INDIRECT("Mérföldkövek[@Befejezés]"),NETWORKDAYS(AF$3,AF$3,0)), INDIRECT("Mérföldkövek[@[Humánerő]]"),0),"")</f>
        <v/>
      </c>
      <c r="AG192" s="69" t="str" cm="1">
        <f t="array" aca="1" ref="AG192" ca="1">IFERROR(IF(AND(INDIRECT("Mérföldkövek[@Kezdés]")&lt;=AG$3,AG$3&lt;=INDIRECT("Mérföldkövek[@Befejezés]"),NETWORKDAYS(AG$3,AG$3,0)), INDIRECT("Mérföldkövek[@[Humánerő]]"),0),"")</f>
        <v/>
      </c>
      <c r="AH192" s="69" t="str" cm="1">
        <f t="array" aca="1" ref="AH192" ca="1">IFERROR(IF(AND(INDIRECT("Mérföldkövek[@Kezdés]")&lt;=AH$3,AH$3&lt;=INDIRECT("Mérföldkövek[@Befejezés]"),NETWORKDAYS(AH$3,AH$3,0)), INDIRECT("Mérföldkövek[@[Humánerő]]"),0),"")</f>
        <v/>
      </c>
      <c r="AI192" s="69" t="str" cm="1">
        <f t="array" aca="1" ref="AI192" ca="1">IFERROR(IF(AND(INDIRECT("Mérföldkövek[@Kezdés]")&lt;=AI$3,AI$3&lt;=INDIRECT("Mérföldkövek[@Befejezés]"),NETWORKDAYS(AI$3,AI$3,0)), INDIRECT("Mérföldkövek[@[Humánerő]]"),0),"")</f>
        <v/>
      </c>
      <c r="AJ192" s="69" t="str" cm="1">
        <f t="array" aca="1" ref="AJ192" ca="1">IFERROR(IF(AND(INDIRECT("Mérföldkövek[@Kezdés]")&lt;=AJ$3,AJ$3&lt;=INDIRECT("Mérföldkövek[@Befejezés]"),NETWORKDAYS(AJ$3,AJ$3,0)), INDIRECT("Mérföldkövek[@[Humánerő]]"),0),"")</f>
        <v/>
      </c>
      <c r="AK192" s="69" t="str" cm="1">
        <f t="array" aca="1" ref="AK192" ca="1">IFERROR(IF(AND(INDIRECT("Mérföldkövek[@Kezdés]")&lt;=AK$3,AK$3&lt;=INDIRECT("Mérföldkövek[@Befejezés]"),NETWORKDAYS(AK$3,AK$3,0)), INDIRECT("Mérföldkövek[@[Humánerő]]"),0),"")</f>
        <v/>
      </c>
      <c r="AL192" s="69" t="str" cm="1">
        <f t="array" aca="1" ref="AL192" ca="1">IFERROR(IF(AND(INDIRECT("Mérföldkövek[@Kezdés]")&lt;=AL$3,AL$3&lt;=INDIRECT("Mérföldkövek[@Befejezés]"),NETWORKDAYS(AL$3,AL$3,0)), INDIRECT("Mérföldkövek[@[Humánerő]]"),0),"")</f>
        <v/>
      </c>
      <c r="AM192" s="69" t="str" cm="1">
        <f t="array" aca="1" ref="AM192" ca="1">IFERROR(IF(AND(INDIRECT("Mérföldkövek[@Kezdés]")&lt;=AM$3,AM$3&lt;=INDIRECT("Mérföldkövek[@Befejezés]"),NETWORKDAYS(AM$3,AM$3,0)), INDIRECT("Mérföldkövek[@[Humánerő]]"),0),"")</f>
        <v/>
      </c>
      <c r="AN192" s="69" t="str" cm="1">
        <f t="array" aca="1" ref="AN192" ca="1">IFERROR(IF(AND(INDIRECT("Mérföldkövek[@Kezdés]")&lt;=AN$3,AN$3&lt;=INDIRECT("Mérföldkövek[@Befejezés]"),NETWORKDAYS(AN$3,AN$3,0)), INDIRECT("Mérföldkövek[@[Humánerő]]"),0),"")</f>
        <v/>
      </c>
      <c r="AO192" s="69" t="str" cm="1">
        <f t="array" aca="1" ref="AO192" ca="1">IFERROR(IF(AND(INDIRECT("Mérföldkövek[@Kezdés]")&lt;=AO$3,AO$3&lt;=INDIRECT("Mérföldkövek[@Befejezés]"),NETWORKDAYS(AO$3,AO$3,0)), INDIRECT("Mérföldkövek[@[Humánerő]]"),0),"")</f>
        <v/>
      </c>
      <c r="AP192" s="69" t="str" cm="1">
        <f t="array" aca="1" ref="AP192" ca="1">IFERROR(IF(AND(INDIRECT("Mérföldkövek[@Kezdés]")&lt;=AP$3,AP$3&lt;=INDIRECT("Mérföldkövek[@Befejezés]"),NETWORKDAYS(AP$3,AP$3,0)), INDIRECT("Mérföldkövek[@[Humánerő]]"),0),"")</f>
        <v/>
      </c>
      <c r="AQ192" s="69" t="str" cm="1">
        <f t="array" aca="1" ref="AQ192" ca="1">IFERROR(IF(AND(INDIRECT("Mérföldkövek[@Kezdés]")&lt;=AQ$3,AQ$3&lt;=INDIRECT("Mérföldkövek[@Befejezés]"),NETWORKDAYS(AQ$3,AQ$3,0)), INDIRECT("Mérföldkövek[@[Humánerő]]"),0),"")</f>
        <v/>
      </c>
      <c r="AR192" s="69" t="str" cm="1">
        <f t="array" aca="1" ref="AR192" ca="1">IFERROR(IF(AND(INDIRECT("Mérföldkövek[@Kezdés]")&lt;=AR$3,AR$3&lt;=INDIRECT("Mérföldkövek[@Befejezés]"),NETWORKDAYS(AR$3,AR$3,0)), INDIRECT("Mérföldkövek[@[Humánerő]]"),0),"")</f>
        <v/>
      </c>
      <c r="AS192" s="69" t="str" cm="1">
        <f t="array" aca="1" ref="AS192" ca="1">IFERROR(IF(AND(INDIRECT("Mérföldkövek[@Kezdés]")&lt;=AS$3,AS$3&lt;=INDIRECT("Mérföldkövek[@Befejezés]"),NETWORKDAYS(AS$3,AS$3,0)), INDIRECT("Mérföldkövek[@[Humánerő]]"),0),"")</f>
        <v/>
      </c>
      <c r="AT192" s="69" t="str" cm="1">
        <f t="array" aca="1" ref="AT192" ca="1">IFERROR(IF(AND(INDIRECT("Mérföldkövek[@Kezdés]")&lt;=AT$3,AT$3&lt;=INDIRECT("Mérföldkövek[@Befejezés]"),NETWORKDAYS(AT$3,AT$3,0)), INDIRECT("Mérföldkövek[@[Humánerő]]"),0),"")</f>
        <v/>
      </c>
      <c r="AU192" s="69" t="str" cm="1">
        <f t="array" aca="1" ref="AU192" ca="1">IFERROR(IF(AND(INDIRECT("Mérföldkövek[@Kezdés]")&lt;=AU$3,AU$3&lt;=INDIRECT("Mérföldkövek[@Befejezés]"),NETWORKDAYS(AU$3,AU$3,0)), INDIRECT("Mérföldkövek[@[Humánerő]]"),0),"")</f>
        <v/>
      </c>
      <c r="AV192" s="69" t="str" cm="1">
        <f t="array" aca="1" ref="AV192" ca="1">IFERROR(IF(AND(INDIRECT("Mérföldkövek[@Kezdés]")&lt;=AV$3,AV$3&lt;=INDIRECT("Mérföldkövek[@Befejezés]"),NETWORKDAYS(AV$3,AV$3,0)), INDIRECT("Mérföldkövek[@[Humánerő]]"),0),"")</f>
        <v/>
      </c>
      <c r="AW192" s="69" t="str" cm="1">
        <f t="array" aca="1" ref="AW192" ca="1">IFERROR(IF(AND(INDIRECT("Mérföldkövek[@Kezdés]")&lt;=AW$3,AW$3&lt;=INDIRECT("Mérföldkövek[@Befejezés]"),NETWORKDAYS(AW$3,AW$3,0)), INDIRECT("Mérföldkövek[@[Humánerő]]"),0),"")</f>
        <v/>
      </c>
      <c r="AX192" s="69" t="str" cm="1">
        <f t="array" aca="1" ref="AX192" ca="1">IFERROR(IF(AND(INDIRECT("Mérföldkövek[@Kezdés]")&lt;=AX$3,AX$3&lt;=INDIRECT("Mérföldkövek[@Befejezés]"),NETWORKDAYS(AX$3,AX$3,0)), INDIRECT("Mérföldkövek[@[Humánerő]]"),0),"")</f>
        <v/>
      </c>
      <c r="AY192" s="69" t="str" cm="1">
        <f t="array" aca="1" ref="AY192" ca="1">IFERROR(IF(AND(INDIRECT("Mérföldkövek[@Kezdés]")&lt;=AY$3,AY$3&lt;=INDIRECT("Mérföldkövek[@Befejezés]"),NETWORKDAYS(AY$3,AY$3,0)), INDIRECT("Mérföldkövek[@[Humánerő]]"),0),"")</f>
        <v/>
      </c>
      <c r="AZ192" s="69" t="str" cm="1">
        <f t="array" aca="1" ref="AZ192" ca="1">IFERROR(IF(AND(INDIRECT("Mérföldkövek[@Kezdés]")&lt;=AZ$3,AZ$3&lt;=INDIRECT("Mérföldkövek[@Befejezés]"),NETWORKDAYS(AZ$3,AZ$3,0)), INDIRECT("Mérföldkövek[@[Humánerő]]"),0),"")</f>
        <v/>
      </c>
      <c r="BA192" s="69" t="str" cm="1">
        <f t="array" aca="1" ref="BA192" ca="1">IFERROR(IF(AND(INDIRECT("Mérföldkövek[@Kezdés]")&lt;=BA$3,BA$3&lt;=INDIRECT("Mérföldkövek[@Befejezés]"),NETWORKDAYS(BA$3,BA$3,0)), INDIRECT("Mérföldkövek[@[Humánerő]]"),0),"")</f>
        <v/>
      </c>
    </row>
    <row r="193" spans="12:53" x14ac:dyDescent="0.3">
      <c r="L193" s="69" t="str" cm="1">
        <f t="array" aca="1" ref="L193" ca="1">IFERROR(IF(AND(INDIRECT("Mérföldkövek[@Kezdés]")&lt;=L$3,L$3&lt;=INDIRECT("Mérföldkövek[@Befejezés]"),NETWORKDAYS(L$3,L$3,0)), INDIRECT("Mérföldkövek[@[Humánerő]]"),0),"")</f>
        <v/>
      </c>
      <c r="M193" s="69" t="str" cm="1">
        <f t="array" aca="1" ref="M193" ca="1">IFERROR(IF(AND(INDIRECT("Mérföldkövek[@Kezdés]")&lt;=M$3,M$3&lt;=INDIRECT("Mérföldkövek[@Befejezés]"),NETWORKDAYS(M$3,M$3,0)), INDIRECT("Mérföldkövek[@[Humánerő]]"),0),"")</f>
        <v/>
      </c>
      <c r="N193" s="69" t="str" cm="1">
        <f t="array" aca="1" ref="N193" ca="1">IFERROR(IF(AND(INDIRECT("Mérföldkövek[@Kezdés]")&lt;=N$3,N$3&lt;=INDIRECT("Mérföldkövek[@Befejezés]"),NETWORKDAYS(N$3,N$3,0)), INDIRECT("Mérföldkövek[@[Humánerő]]"),0),"")</f>
        <v/>
      </c>
      <c r="O193" s="69" t="str" cm="1">
        <f t="array" aca="1" ref="O193" ca="1">IFERROR(IF(AND(INDIRECT("Mérföldkövek[@Kezdés]")&lt;=O$3,O$3&lt;=INDIRECT("Mérföldkövek[@Befejezés]"),NETWORKDAYS(O$3,O$3,0)), INDIRECT("Mérföldkövek[@[Humánerő]]"),0),"")</f>
        <v/>
      </c>
      <c r="P193" s="69" t="str" cm="1">
        <f t="array" aca="1" ref="P193" ca="1">IFERROR(IF(AND(INDIRECT("Mérföldkövek[@Kezdés]")&lt;=P$3,P$3&lt;=INDIRECT("Mérföldkövek[@Befejezés]"),NETWORKDAYS(P$3,P$3,0)), INDIRECT("Mérföldkövek[@[Humánerő]]"),0),"")</f>
        <v/>
      </c>
      <c r="Q193" s="69" t="str" cm="1">
        <f t="array" aca="1" ref="Q193" ca="1">IFERROR(IF(AND(INDIRECT("Mérföldkövek[@Kezdés]")&lt;=Q$3,Q$3&lt;=INDIRECT("Mérföldkövek[@Befejezés]"),NETWORKDAYS(Q$3,Q$3,0)), INDIRECT("Mérföldkövek[@[Humánerő]]"),0),"")</f>
        <v/>
      </c>
      <c r="R193" s="69" t="str" cm="1">
        <f t="array" aca="1" ref="R193" ca="1">IFERROR(IF(AND(INDIRECT("Mérföldkövek[@Kezdés]")&lt;=R$3,R$3&lt;=INDIRECT("Mérföldkövek[@Befejezés]"),NETWORKDAYS(R$3,R$3,0)), INDIRECT("Mérföldkövek[@[Humánerő]]"),0),"")</f>
        <v/>
      </c>
      <c r="S193" s="69" t="str" cm="1">
        <f t="array" aca="1" ref="S193" ca="1">IFERROR(IF(AND(INDIRECT("Mérföldkövek[@Kezdés]")&lt;=S$3,S$3&lt;=INDIRECT("Mérföldkövek[@Befejezés]"),NETWORKDAYS(S$3,S$3,0)), INDIRECT("Mérföldkövek[@[Humánerő]]"),0),"")</f>
        <v/>
      </c>
      <c r="T193" s="69" t="str" cm="1">
        <f t="array" aca="1" ref="T193" ca="1">IFERROR(IF(AND(INDIRECT("Mérföldkövek[@Kezdés]")&lt;=T$3,T$3&lt;=INDIRECT("Mérföldkövek[@Befejezés]"),NETWORKDAYS(T$3,T$3,0)), INDIRECT("Mérföldkövek[@[Humánerő]]"),0),"")</f>
        <v/>
      </c>
      <c r="U193" s="69" t="str" cm="1">
        <f t="array" aca="1" ref="U193" ca="1">IFERROR(IF(AND(INDIRECT("Mérföldkövek[@Kezdés]")&lt;=U$3,U$3&lt;=INDIRECT("Mérföldkövek[@Befejezés]"),NETWORKDAYS(U$3,U$3,0)), INDIRECT("Mérföldkövek[@[Humánerő]]"),0),"")</f>
        <v/>
      </c>
      <c r="V193" s="69" t="str" cm="1">
        <f t="array" aca="1" ref="V193" ca="1">IFERROR(IF(AND(INDIRECT("Mérföldkövek[@Kezdés]")&lt;=V$3,V$3&lt;=INDIRECT("Mérföldkövek[@Befejezés]"),NETWORKDAYS(V$3,V$3,0)), INDIRECT("Mérföldkövek[@[Humánerő]]"),0),"")</f>
        <v/>
      </c>
      <c r="W193" s="69" t="str" cm="1">
        <f t="array" aca="1" ref="W193" ca="1">IFERROR(IF(AND(INDIRECT("Mérföldkövek[@Kezdés]")&lt;=W$3,W$3&lt;=INDIRECT("Mérföldkövek[@Befejezés]"),NETWORKDAYS(W$3,W$3,0)), INDIRECT("Mérföldkövek[@[Humánerő]]"),0),"")</f>
        <v/>
      </c>
      <c r="X193" s="69" t="str" cm="1">
        <f t="array" aca="1" ref="X193" ca="1">IFERROR(IF(AND(INDIRECT("Mérföldkövek[@Kezdés]")&lt;=X$3,X$3&lt;=INDIRECT("Mérföldkövek[@Befejezés]"),NETWORKDAYS(X$3,X$3,0)), INDIRECT("Mérföldkövek[@[Humánerő]]"),0),"")</f>
        <v/>
      </c>
      <c r="Y193" s="69" t="str" cm="1">
        <f t="array" aca="1" ref="Y193" ca="1">IFERROR(IF(AND(INDIRECT("Mérföldkövek[@Kezdés]")&lt;=Y$3,Y$3&lt;=INDIRECT("Mérföldkövek[@Befejezés]"),NETWORKDAYS(Y$3,Y$3,0)), INDIRECT("Mérföldkövek[@[Humánerő]]"),0),"")</f>
        <v/>
      </c>
      <c r="Z193" s="69" t="str" cm="1">
        <f t="array" aca="1" ref="Z193" ca="1">IFERROR(IF(AND(INDIRECT("Mérföldkövek[@Kezdés]")&lt;=Z$3,Z$3&lt;=INDIRECT("Mérföldkövek[@Befejezés]"),NETWORKDAYS(Z$3,Z$3,0)), INDIRECT("Mérföldkövek[@[Humánerő]]"),0),"")</f>
        <v/>
      </c>
      <c r="AA193" s="69" t="str" cm="1">
        <f t="array" aca="1" ref="AA193" ca="1">IFERROR(IF(AND(INDIRECT("Mérföldkövek[@Kezdés]")&lt;=AA$3,AA$3&lt;=INDIRECT("Mérföldkövek[@Befejezés]"),NETWORKDAYS(AA$3,AA$3,0)), INDIRECT("Mérföldkövek[@[Humánerő]]"),0),"")</f>
        <v/>
      </c>
      <c r="AB193" s="69" t="str" cm="1">
        <f t="array" aca="1" ref="AB193" ca="1">IFERROR(IF(AND(INDIRECT("Mérföldkövek[@Kezdés]")&lt;=AB$3,AB$3&lt;=INDIRECT("Mérföldkövek[@Befejezés]"),NETWORKDAYS(AB$3,AB$3,0)), INDIRECT("Mérföldkövek[@[Humánerő]]"),0),"")</f>
        <v/>
      </c>
      <c r="AC193" s="69" t="str" cm="1">
        <f t="array" aca="1" ref="AC193" ca="1">IFERROR(IF(AND(INDIRECT("Mérföldkövek[@Kezdés]")&lt;=AC$3,AC$3&lt;=INDIRECT("Mérföldkövek[@Befejezés]"),NETWORKDAYS(AC$3,AC$3,0)), INDIRECT("Mérföldkövek[@[Humánerő]]"),0),"")</f>
        <v/>
      </c>
      <c r="AD193" s="69" t="str" cm="1">
        <f t="array" aca="1" ref="AD193" ca="1">IFERROR(IF(AND(INDIRECT("Mérföldkövek[@Kezdés]")&lt;=AD$3,AD$3&lt;=INDIRECT("Mérföldkövek[@Befejezés]"),NETWORKDAYS(AD$3,AD$3,0)), INDIRECT("Mérföldkövek[@[Humánerő]]"),0),"")</f>
        <v/>
      </c>
      <c r="AE193" s="69" t="str" cm="1">
        <f t="array" aca="1" ref="AE193" ca="1">IFERROR(IF(AND(INDIRECT("Mérföldkövek[@Kezdés]")&lt;=AE$3,AE$3&lt;=INDIRECT("Mérföldkövek[@Befejezés]"),NETWORKDAYS(AE$3,AE$3,0)), INDIRECT("Mérföldkövek[@[Humánerő]]"),0),"")</f>
        <v/>
      </c>
      <c r="AF193" s="69" t="str" cm="1">
        <f t="array" aca="1" ref="AF193" ca="1">IFERROR(IF(AND(INDIRECT("Mérföldkövek[@Kezdés]")&lt;=AF$3,AF$3&lt;=INDIRECT("Mérföldkövek[@Befejezés]"),NETWORKDAYS(AF$3,AF$3,0)), INDIRECT("Mérföldkövek[@[Humánerő]]"),0),"")</f>
        <v/>
      </c>
      <c r="AG193" s="69" t="str" cm="1">
        <f t="array" aca="1" ref="AG193" ca="1">IFERROR(IF(AND(INDIRECT("Mérföldkövek[@Kezdés]")&lt;=AG$3,AG$3&lt;=INDIRECT("Mérföldkövek[@Befejezés]"),NETWORKDAYS(AG$3,AG$3,0)), INDIRECT("Mérföldkövek[@[Humánerő]]"),0),"")</f>
        <v/>
      </c>
      <c r="AH193" s="69" t="str" cm="1">
        <f t="array" aca="1" ref="AH193" ca="1">IFERROR(IF(AND(INDIRECT("Mérföldkövek[@Kezdés]")&lt;=AH$3,AH$3&lt;=INDIRECT("Mérföldkövek[@Befejezés]"),NETWORKDAYS(AH$3,AH$3,0)), INDIRECT("Mérföldkövek[@[Humánerő]]"),0),"")</f>
        <v/>
      </c>
      <c r="AI193" s="69" t="str" cm="1">
        <f t="array" aca="1" ref="AI193" ca="1">IFERROR(IF(AND(INDIRECT("Mérföldkövek[@Kezdés]")&lt;=AI$3,AI$3&lt;=INDIRECT("Mérföldkövek[@Befejezés]"),NETWORKDAYS(AI$3,AI$3,0)), INDIRECT("Mérföldkövek[@[Humánerő]]"),0),"")</f>
        <v/>
      </c>
      <c r="AJ193" s="69" t="str" cm="1">
        <f t="array" aca="1" ref="AJ193" ca="1">IFERROR(IF(AND(INDIRECT("Mérföldkövek[@Kezdés]")&lt;=AJ$3,AJ$3&lt;=INDIRECT("Mérföldkövek[@Befejezés]"),NETWORKDAYS(AJ$3,AJ$3,0)), INDIRECT("Mérföldkövek[@[Humánerő]]"),0),"")</f>
        <v/>
      </c>
      <c r="AK193" s="69" t="str" cm="1">
        <f t="array" aca="1" ref="AK193" ca="1">IFERROR(IF(AND(INDIRECT("Mérföldkövek[@Kezdés]")&lt;=AK$3,AK$3&lt;=INDIRECT("Mérföldkövek[@Befejezés]"),NETWORKDAYS(AK$3,AK$3,0)), INDIRECT("Mérföldkövek[@[Humánerő]]"),0),"")</f>
        <v/>
      </c>
      <c r="AL193" s="69" t="str" cm="1">
        <f t="array" aca="1" ref="AL193" ca="1">IFERROR(IF(AND(INDIRECT("Mérföldkövek[@Kezdés]")&lt;=AL$3,AL$3&lt;=INDIRECT("Mérföldkövek[@Befejezés]"),NETWORKDAYS(AL$3,AL$3,0)), INDIRECT("Mérföldkövek[@[Humánerő]]"),0),"")</f>
        <v/>
      </c>
      <c r="AM193" s="69" t="str" cm="1">
        <f t="array" aca="1" ref="AM193" ca="1">IFERROR(IF(AND(INDIRECT("Mérföldkövek[@Kezdés]")&lt;=AM$3,AM$3&lt;=INDIRECT("Mérföldkövek[@Befejezés]"),NETWORKDAYS(AM$3,AM$3,0)), INDIRECT("Mérföldkövek[@[Humánerő]]"),0),"")</f>
        <v/>
      </c>
      <c r="AN193" s="69" t="str" cm="1">
        <f t="array" aca="1" ref="AN193" ca="1">IFERROR(IF(AND(INDIRECT("Mérföldkövek[@Kezdés]")&lt;=AN$3,AN$3&lt;=INDIRECT("Mérföldkövek[@Befejezés]"),NETWORKDAYS(AN$3,AN$3,0)), INDIRECT("Mérföldkövek[@[Humánerő]]"),0),"")</f>
        <v/>
      </c>
      <c r="AO193" s="69" t="str" cm="1">
        <f t="array" aca="1" ref="AO193" ca="1">IFERROR(IF(AND(INDIRECT("Mérföldkövek[@Kezdés]")&lt;=AO$3,AO$3&lt;=INDIRECT("Mérföldkövek[@Befejezés]"),NETWORKDAYS(AO$3,AO$3,0)), INDIRECT("Mérföldkövek[@[Humánerő]]"),0),"")</f>
        <v/>
      </c>
      <c r="AP193" s="69" t="str" cm="1">
        <f t="array" aca="1" ref="AP193" ca="1">IFERROR(IF(AND(INDIRECT("Mérföldkövek[@Kezdés]")&lt;=AP$3,AP$3&lt;=INDIRECT("Mérföldkövek[@Befejezés]"),NETWORKDAYS(AP$3,AP$3,0)), INDIRECT("Mérföldkövek[@[Humánerő]]"),0),"")</f>
        <v/>
      </c>
      <c r="AQ193" s="69" t="str" cm="1">
        <f t="array" aca="1" ref="AQ193" ca="1">IFERROR(IF(AND(INDIRECT("Mérföldkövek[@Kezdés]")&lt;=AQ$3,AQ$3&lt;=INDIRECT("Mérföldkövek[@Befejezés]"),NETWORKDAYS(AQ$3,AQ$3,0)), INDIRECT("Mérföldkövek[@[Humánerő]]"),0),"")</f>
        <v/>
      </c>
      <c r="AR193" s="69" t="str" cm="1">
        <f t="array" aca="1" ref="AR193" ca="1">IFERROR(IF(AND(INDIRECT("Mérföldkövek[@Kezdés]")&lt;=AR$3,AR$3&lt;=INDIRECT("Mérföldkövek[@Befejezés]"),NETWORKDAYS(AR$3,AR$3,0)), INDIRECT("Mérföldkövek[@[Humánerő]]"),0),"")</f>
        <v/>
      </c>
      <c r="AS193" s="69" t="str" cm="1">
        <f t="array" aca="1" ref="AS193" ca="1">IFERROR(IF(AND(INDIRECT("Mérföldkövek[@Kezdés]")&lt;=AS$3,AS$3&lt;=INDIRECT("Mérföldkövek[@Befejezés]"),NETWORKDAYS(AS$3,AS$3,0)), INDIRECT("Mérföldkövek[@[Humánerő]]"),0),"")</f>
        <v/>
      </c>
      <c r="AT193" s="69" t="str" cm="1">
        <f t="array" aca="1" ref="AT193" ca="1">IFERROR(IF(AND(INDIRECT("Mérföldkövek[@Kezdés]")&lt;=AT$3,AT$3&lt;=INDIRECT("Mérföldkövek[@Befejezés]"),NETWORKDAYS(AT$3,AT$3,0)), INDIRECT("Mérföldkövek[@[Humánerő]]"),0),"")</f>
        <v/>
      </c>
      <c r="AU193" s="69" t="str" cm="1">
        <f t="array" aca="1" ref="AU193" ca="1">IFERROR(IF(AND(INDIRECT("Mérföldkövek[@Kezdés]")&lt;=AU$3,AU$3&lt;=INDIRECT("Mérföldkövek[@Befejezés]"),NETWORKDAYS(AU$3,AU$3,0)), INDIRECT("Mérföldkövek[@[Humánerő]]"),0),"")</f>
        <v/>
      </c>
      <c r="AV193" s="69" t="str" cm="1">
        <f t="array" aca="1" ref="AV193" ca="1">IFERROR(IF(AND(INDIRECT("Mérföldkövek[@Kezdés]")&lt;=AV$3,AV$3&lt;=INDIRECT("Mérföldkövek[@Befejezés]"),NETWORKDAYS(AV$3,AV$3,0)), INDIRECT("Mérföldkövek[@[Humánerő]]"),0),"")</f>
        <v/>
      </c>
      <c r="AW193" s="69" t="str" cm="1">
        <f t="array" aca="1" ref="AW193" ca="1">IFERROR(IF(AND(INDIRECT("Mérföldkövek[@Kezdés]")&lt;=AW$3,AW$3&lt;=INDIRECT("Mérföldkövek[@Befejezés]"),NETWORKDAYS(AW$3,AW$3,0)), INDIRECT("Mérföldkövek[@[Humánerő]]"),0),"")</f>
        <v/>
      </c>
      <c r="AX193" s="69" t="str" cm="1">
        <f t="array" aca="1" ref="AX193" ca="1">IFERROR(IF(AND(INDIRECT("Mérföldkövek[@Kezdés]")&lt;=AX$3,AX$3&lt;=INDIRECT("Mérföldkövek[@Befejezés]"),NETWORKDAYS(AX$3,AX$3,0)), INDIRECT("Mérföldkövek[@[Humánerő]]"),0),"")</f>
        <v/>
      </c>
      <c r="AY193" s="69" t="str" cm="1">
        <f t="array" aca="1" ref="AY193" ca="1">IFERROR(IF(AND(INDIRECT("Mérföldkövek[@Kezdés]")&lt;=AY$3,AY$3&lt;=INDIRECT("Mérföldkövek[@Befejezés]"),NETWORKDAYS(AY$3,AY$3,0)), INDIRECT("Mérföldkövek[@[Humánerő]]"),0),"")</f>
        <v/>
      </c>
      <c r="AZ193" s="69" t="str" cm="1">
        <f t="array" aca="1" ref="AZ193" ca="1">IFERROR(IF(AND(INDIRECT("Mérföldkövek[@Kezdés]")&lt;=AZ$3,AZ$3&lt;=INDIRECT("Mérföldkövek[@Befejezés]"),NETWORKDAYS(AZ$3,AZ$3,0)), INDIRECT("Mérföldkövek[@[Humánerő]]"),0),"")</f>
        <v/>
      </c>
      <c r="BA193" s="69" t="str" cm="1">
        <f t="array" aca="1" ref="BA193" ca="1">IFERROR(IF(AND(INDIRECT("Mérföldkövek[@Kezdés]")&lt;=BA$3,BA$3&lt;=INDIRECT("Mérföldkövek[@Befejezés]"),NETWORKDAYS(BA$3,BA$3,0)), INDIRECT("Mérföldkövek[@[Humánerő]]"),0),"")</f>
        <v/>
      </c>
    </row>
    <row r="194" spans="12:53" x14ac:dyDescent="0.3">
      <c r="L194" s="69" t="str" cm="1">
        <f t="array" aca="1" ref="L194" ca="1">IFERROR(IF(AND(INDIRECT("Mérföldkövek[@Kezdés]")&lt;=L$3,L$3&lt;=INDIRECT("Mérföldkövek[@Befejezés]"),NETWORKDAYS(L$3,L$3,0)), INDIRECT("Mérföldkövek[@[Humánerő]]"),0),"")</f>
        <v/>
      </c>
      <c r="M194" s="69" t="str" cm="1">
        <f t="array" aca="1" ref="M194" ca="1">IFERROR(IF(AND(INDIRECT("Mérföldkövek[@Kezdés]")&lt;=M$3,M$3&lt;=INDIRECT("Mérföldkövek[@Befejezés]"),NETWORKDAYS(M$3,M$3,0)), INDIRECT("Mérföldkövek[@[Humánerő]]"),0),"")</f>
        <v/>
      </c>
      <c r="N194" s="69" t="str" cm="1">
        <f t="array" aca="1" ref="N194" ca="1">IFERROR(IF(AND(INDIRECT("Mérföldkövek[@Kezdés]")&lt;=N$3,N$3&lt;=INDIRECT("Mérföldkövek[@Befejezés]"),NETWORKDAYS(N$3,N$3,0)), INDIRECT("Mérföldkövek[@[Humánerő]]"),0),"")</f>
        <v/>
      </c>
      <c r="O194" s="69" t="str" cm="1">
        <f t="array" aca="1" ref="O194" ca="1">IFERROR(IF(AND(INDIRECT("Mérföldkövek[@Kezdés]")&lt;=O$3,O$3&lt;=INDIRECT("Mérföldkövek[@Befejezés]"),NETWORKDAYS(O$3,O$3,0)), INDIRECT("Mérföldkövek[@[Humánerő]]"),0),"")</f>
        <v/>
      </c>
      <c r="P194" s="69" t="str" cm="1">
        <f t="array" aca="1" ref="P194" ca="1">IFERROR(IF(AND(INDIRECT("Mérföldkövek[@Kezdés]")&lt;=P$3,P$3&lt;=INDIRECT("Mérföldkövek[@Befejezés]"),NETWORKDAYS(P$3,P$3,0)), INDIRECT("Mérföldkövek[@[Humánerő]]"),0),"")</f>
        <v/>
      </c>
      <c r="Q194" s="69" t="str" cm="1">
        <f t="array" aca="1" ref="Q194" ca="1">IFERROR(IF(AND(INDIRECT("Mérföldkövek[@Kezdés]")&lt;=Q$3,Q$3&lt;=INDIRECT("Mérföldkövek[@Befejezés]"),NETWORKDAYS(Q$3,Q$3,0)), INDIRECT("Mérföldkövek[@[Humánerő]]"),0),"")</f>
        <v/>
      </c>
      <c r="R194" s="69" t="str" cm="1">
        <f t="array" aca="1" ref="R194" ca="1">IFERROR(IF(AND(INDIRECT("Mérföldkövek[@Kezdés]")&lt;=R$3,R$3&lt;=INDIRECT("Mérföldkövek[@Befejezés]"),NETWORKDAYS(R$3,R$3,0)), INDIRECT("Mérföldkövek[@[Humánerő]]"),0),"")</f>
        <v/>
      </c>
      <c r="S194" s="69" t="str" cm="1">
        <f t="array" aca="1" ref="S194" ca="1">IFERROR(IF(AND(INDIRECT("Mérföldkövek[@Kezdés]")&lt;=S$3,S$3&lt;=INDIRECT("Mérföldkövek[@Befejezés]"),NETWORKDAYS(S$3,S$3,0)), INDIRECT("Mérföldkövek[@[Humánerő]]"),0),"")</f>
        <v/>
      </c>
      <c r="T194" s="69" t="str" cm="1">
        <f t="array" aca="1" ref="T194" ca="1">IFERROR(IF(AND(INDIRECT("Mérföldkövek[@Kezdés]")&lt;=T$3,T$3&lt;=INDIRECT("Mérföldkövek[@Befejezés]"),NETWORKDAYS(T$3,T$3,0)), INDIRECT("Mérföldkövek[@[Humánerő]]"),0),"")</f>
        <v/>
      </c>
      <c r="U194" s="69" t="str" cm="1">
        <f t="array" aca="1" ref="U194" ca="1">IFERROR(IF(AND(INDIRECT("Mérföldkövek[@Kezdés]")&lt;=U$3,U$3&lt;=INDIRECT("Mérföldkövek[@Befejezés]"),NETWORKDAYS(U$3,U$3,0)), INDIRECT("Mérföldkövek[@[Humánerő]]"),0),"")</f>
        <v/>
      </c>
      <c r="V194" s="69" t="str" cm="1">
        <f t="array" aca="1" ref="V194" ca="1">IFERROR(IF(AND(INDIRECT("Mérföldkövek[@Kezdés]")&lt;=V$3,V$3&lt;=INDIRECT("Mérföldkövek[@Befejezés]"),NETWORKDAYS(V$3,V$3,0)), INDIRECT("Mérföldkövek[@[Humánerő]]"),0),"")</f>
        <v/>
      </c>
      <c r="W194" s="69" t="str" cm="1">
        <f t="array" aca="1" ref="W194" ca="1">IFERROR(IF(AND(INDIRECT("Mérföldkövek[@Kezdés]")&lt;=W$3,W$3&lt;=INDIRECT("Mérföldkövek[@Befejezés]"),NETWORKDAYS(W$3,W$3,0)), INDIRECT("Mérföldkövek[@[Humánerő]]"),0),"")</f>
        <v/>
      </c>
      <c r="X194" s="69" t="str" cm="1">
        <f t="array" aca="1" ref="X194" ca="1">IFERROR(IF(AND(INDIRECT("Mérföldkövek[@Kezdés]")&lt;=X$3,X$3&lt;=INDIRECT("Mérföldkövek[@Befejezés]"),NETWORKDAYS(X$3,X$3,0)), INDIRECT("Mérföldkövek[@[Humánerő]]"),0),"")</f>
        <v/>
      </c>
      <c r="Y194" s="69" t="str" cm="1">
        <f t="array" aca="1" ref="Y194" ca="1">IFERROR(IF(AND(INDIRECT("Mérföldkövek[@Kezdés]")&lt;=Y$3,Y$3&lt;=INDIRECT("Mérföldkövek[@Befejezés]"),NETWORKDAYS(Y$3,Y$3,0)), INDIRECT("Mérföldkövek[@[Humánerő]]"),0),"")</f>
        <v/>
      </c>
      <c r="Z194" s="69" t="str" cm="1">
        <f t="array" aca="1" ref="Z194" ca="1">IFERROR(IF(AND(INDIRECT("Mérföldkövek[@Kezdés]")&lt;=Z$3,Z$3&lt;=INDIRECT("Mérföldkövek[@Befejezés]"),NETWORKDAYS(Z$3,Z$3,0)), INDIRECT("Mérföldkövek[@[Humánerő]]"),0),"")</f>
        <v/>
      </c>
      <c r="AA194" s="69" t="str" cm="1">
        <f t="array" aca="1" ref="AA194" ca="1">IFERROR(IF(AND(INDIRECT("Mérföldkövek[@Kezdés]")&lt;=AA$3,AA$3&lt;=INDIRECT("Mérföldkövek[@Befejezés]"),NETWORKDAYS(AA$3,AA$3,0)), INDIRECT("Mérföldkövek[@[Humánerő]]"),0),"")</f>
        <v/>
      </c>
      <c r="AB194" s="69" t="str" cm="1">
        <f t="array" aca="1" ref="AB194" ca="1">IFERROR(IF(AND(INDIRECT("Mérföldkövek[@Kezdés]")&lt;=AB$3,AB$3&lt;=INDIRECT("Mérföldkövek[@Befejezés]"),NETWORKDAYS(AB$3,AB$3,0)), INDIRECT("Mérföldkövek[@[Humánerő]]"),0),"")</f>
        <v/>
      </c>
      <c r="AC194" s="69" t="str" cm="1">
        <f t="array" aca="1" ref="AC194" ca="1">IFERROR(IF(AND(INDIRECT("Mérföldkövek[@Kezdés]")&lt;=AC$3,AC$3&lt;=INDIRECT("Mérföldkövek[@Befejezés]"),NETWORKDAYS(AC$3,AC$3,0)), INDIRECT("Mérföldkövek[@[Humánerő]]"),0),"")</f>
        <v/>
      </c>
      <c r="AD194" s="69" t="str" cm="1">
        <f t="array" aca="1" ref="AD194" ca="1">IFERROR(IF(AND(INDIRECT("Mérföldkövek[@Kezdés]")&lt;=AD$3,AD$3&lt;=INDIRECT("Mérföldkövek[@Befejezés]"),NETWORKDAYS(AD$3,AD$3,0)), INDIRECT("Mérföldkövek[@[Humánerő]]"),0),"")</f>
        <v/>
      </c>
      <c r="AE194" s="69" t="str" cm="1">
        <f t="array" aca="1" ref="AE194" ca="1">IFERROR(IF(AND(INDIRECT("Mérföldkövek[@Kezdés]")&lt;=AE$3,AE$3&lt;=INDIRECT("Mérföldkövek[@Befejezés]"),NETWORKDAYS(AE$3,AE$3,0)), INDIRECT("Mérföldkövek[@[Humánerő]]"),0),"")</f>
        <v/>
      </c>
      <c r="AF194" s="69" t="str" cm="1">
        <f t="array" aca="1" ref="AF194" ca="1">IFERROR(IF(AND(INDIRECT("Mérföldkövek[@Kezdés]")&lt;=AF$3,AF$3&lt;=INDIRECT("Mérföldkövek[@Befejezés]"),NETWORKDAYS(AF$3,AF$3,0)), INDIRECT("Mérföldkövek[@[Humánerő]]"),0),"")</f>
        <v/>
      </c>
      <c r="AG194" s="69" t="str" cm="1">
        <f t="array" aca="1" ref="AG194" ca="1">IFERROR(IF(AND(INDIRECT("Mérföldkövek[@Kezdés]")&lt;=AG$3,AG$3&lt;=INDIRECT("Mérföldkövek[@Befejezés]"),NETWORKDAYS(AG$3,AG$3,0)), INDIRECT("Mérföldkövek[@[Humánerő]]"),0),"")</f>
        <v/>
      </c>
      <c r="AH194" s="69" t="str" cm="1">
        <f t="array" aca="1" ref="AH194" ca="1">IFERROR(IF(AND(INDIRECT("Mérföldkövek[@Kezdés]")&lt;=AH$3,AH$3&lt;=INDIRECT("Mérföldkövek[@Befejezés]"),NETWORKDAYS(AH$3,AH$3,0)), INDIRECT("Mérföldkövek[@[Humánerő]]"),0),"")</f>
        <v/>
      </c>
      <c r="AI194" s="69" t="str" cm="1">
        <f t="array" aca="1" ref="AI194" ca="1">IFERROR(IF(AND(INDIRECT("Mérföldkövek[@Kezdés]")&lt;=AI$3,AI$3&lt;=INDIRECT("Mérföldkövek[@Befejezés]"),NETWORKDAYS(AI$3,AI$3,0)), INDIRECT("Mérföldkövek[@[Humánerő]]"),0),"")</f>
        <v/>
      </c>
      <c r="AJ194" s="69" t="str" cm="1">
        <f t="array" aca="1" ref="AJ194" ca="1">IFERROR(IF(AND(INDIRECT("Mérföldkövek[@Kezdés]")&lt;=AJ$3,AJ$3&lt;=INDIRECT("Mérföldkövek[@Befejezés]"),NETWORKDAYS(AJ$3,AJ$3,0)), INDIRECT("Mérföldkövek[@[Humánerő]]"),0),"")</f>
        <v/>
      </c>
      <c r="AK194" s="69" t="str" cm="1">
        <f t="array" aca="1" ref="AK194" ca="1">IFERROR(IF(AND(INDIRECT("Mérföldkövek[@Kezdés]")&lt;=AK$3,AK$3&lt;=INDIRECT("Mérföldkövek[@Befejezés]"),NETWORKDAYS(AK$3,AK$3,0)), INDIRECT("Mérföldkövek[@[Humánerő]]"),0),"")</f>
        <v/>
      </c>
      <c r="AL194" s="69" t="str" cm="1">
        <f t="array" aca="1" ref="AL194" ca="1">IFERROR(IF(AND(INDIRECT("Mérföldkövek[@Kezdés]")&lt;=AL$3,AL$3&lt;=INDIRECT("Mérföldkövek[@Befejezés]"),NETWORKDAYS(AL$3,AL$3,0)), INDIRECT("Mérföldkövek[@[Humánerő]]"),0),"")</f>
        <v/>
      </c>
      <c r="AM194" s="69" t="str" cm="1">
        <f t="array" aca="1" ref="AM194" ca="1">IFERROR(IF(AND(INDIRECT("Mérföldkövek[@Kezdés]")&lt;=AM$3,AM$3&lt;=INDIRECT("Mérföldkövek[@Befejezés]"),NETWORKDAYS(AM$3,AM$3,0)), INDIRECT("Mérföldkövek[@[Humánerő]]"),0),"")</f>
        <v/>
      </c>
      <c r="AN194" s="69" t="str" cm="1">
        <f t="array" aca="1" ref="AN194" ca="1">IFERROR(IF(AND(INDIRECT("Mérföldkövek[@Kezdés]")&lt;=AN$3,AN$3&lt;=INDIRECT("Mérföldkövek[@Befejezés]"),NETWORKDAYS(AN$3,AN$3,0)), INDIRECT("Mérföldkövek[@[Humánerő]]"),0),"")</f>
        <v/>
      </c>
      <c r="AO194" s="69" t="str" cm="1">
        <f t="array" aca="1" ref="AO194" ca="1">IFERROR(IF(AND(INDIRECT("Mérföldkövek[@Kezdés]")&lt;=AO$3,AO$3&lt;=INDIRECT("Mérföldkövek[@Befejezés]"),NETWORKDAYS(AO$3,AO$3,0)), INDIRECT("Mérföldkövek[@[Humánerő]]"),0),"")</f>
        <v/>
      </c>
      <c r="AP194" s="69" t="str" cm="1">
        <f t="array" aca="1" ref="AP194" ca="1">IFERROR(IF(AND(INDIRECT("Mérföldkövek[@Kezdés]")&lt;=AP$3,AP$3&lt;=INDIRECT("Mérföldkövek[@Befejezés]"),NETWORKDAYS(AP$3,AP$3,0)), INDIRECT("Mérföldkövek[@[Humánerő]]"),0),"")</f>
        <v/>
      </c>
      <c r="AQ194" s="69" t="str" cm="1">
        <f t="array" aca="1" ref="AQ194" ca="1">IFERROR(IF(AND(INDIRECT("Mérföldkövek[@Kezdés]")&lt;=AQ$3,AQ$3&lt;=INDIRECT("Mérföldkövek[@Befejezés]"),NETWORKDAYS(AQ$3,AQ$3,0)), INDIRECT("Mérföldkövek[@[Humánerő]]"),0),"")</f>
        <v/>
      </c>
      <c r="AR194" s="69" t="str" cm="1">
        <f t="array" aca="1" ref="AR194" ca="1">IFERROR(IF(AND(INDIRECT("Mérföldkövek[@Kezdés]")&lt;=AR$3,AR$3&lt;=INDIRECT("Mérföldkövek[@Befejezés]"),NETWORKDAYS(AR$3,AR$3,0)), INDIRECT("Mérföldkövek[@[Humánerő]]"),0),"")</f>
        <v/>
      </c>
      <c r="AS194" s="69" t="str" cm="1">
        <f t="array" aca="1" ref="AS194" ca="1">IFERROR(IF(AND(INDIRECT("Mérföldkövek[@Kezdés]")&lt;=AS$3,AS$3&lt;=INDIRECT("Mérföldkövek[@Befejezés]"),NETWORKDAYS(AS$3,AS$3,0)), INDIRECT("Mérföldkövek[@[Humánerő]]"),0),"")</f>
        <v/>
      </c>
      <c r="AT194" s="69" t="str" cm="1">
        <f t="array" aca="1" ref="AT194" ca="1">IFERROR(IF(AND(INDIRECT("Mérföldkövek[@Kezdés]")&lt;=AT$3,AT$3&lt;=INDIRECT("Mérföldkövek[@Befejezés]"),NETWORKDAYS(AT$3,AT$3,0)), INDIRECT("Mérföldkövek[@[Humánerő]]"),0),"")</f>
        <v/>
      </c>
      <c r="AU194" s="69" t="str" cm="1">
        <f t="array" aca="1" ref="AU194" ca="1">IFERROR(IF(AND(INDIRECT("Mérföldkövek[@Kezdés]")&lt;=AU$3,AU$3&lt;=INDIRECT("Mérföldkövek[@Befejezés]"),NETWORKDAYS(AU$3,AU$3,0)), INDIRECT("Mérföldkövek[@[Humánerő]]"),0),"")</f>
        <v/>
      </c>
      <c r="AV194" s="69" t="str" cm="1">
        <f t="array" aca="1" ref="AV194" ca="1">IFERROR(IF(AND(INDIRECT("Mérföldkövek[@Kezdés]")&lt;=AV$3,AV$3&lt;=INDIRECT("Mérföldkövek[@Befejezés]"),NETWORKDAYS(AV$3,AV$3,0)), INDIRECT("Mérföldkövek[@[Humánerő]]"),0),"")</f>
        <v/>
      </c>
      <c r="AW194" s="69" t="str" cm="1">
        <f t="array" aca="1" ref="AW194" ca="1">IFERROR(IF(AND(INDIRECT("Mérföldkövek[@Kezdés]")&lt;=AW$3,AW$3&lt;=INDIRECT("Mérföldkövek[@Befejezés]"),NETWORKDAYS(AW$3,AW$3,0)), INDIRECT("Mérföldkövek[@[Humánerő]]"),0),"")</f>
        <v/>
      </c>
      <c r="AX194" s="69" t="str" cm="1">
        <f t="array" aca="1" ref="AX194" ca="1">IFERROR(IF(AND(INDIRECT("Mérföldkövek[@Kezdés]")&lt;=AX$3,AX$3&lt;=INDIRECT("Mérföldkövek[@Befejezés]"),NETWORKDAYS(AX$3,AX$3,0)), INDIRECT("Mérföldkövek[@[Humánerő]]"),0),"")</f>
        <v/>
      </c>
      <c r="AY194" s="69" t="str" cm="1">
        <f t="array" aca="1" ref="AY194" ca="1">IFERROR(IF(AND(INDIRECT("Mérföldkövek[@Kezdés]")&lt;=AY$3,AY$3&lt;=INDIRECT("Mérföldkövek[@Befejezés]"),NETWORKDAYS(AY$3,AY$3,0)), INDIRECT("Mérföldkövek[@[Humánerő]]"),0),"")</f>
        <v/>
      </c>
      <c r="AZ194" s="69" t="str" cm="1">
        <f t="array" aca="1" ref="AZ194" ca="1">IFERROR(IF(AND(INDIRECT("Mérföldkövek[@Kezdés]")&lt;=AZ$3,AZ$3&lt;=INDIRECT("Mérföldkövek[@Befejezés]"),NETWORKDAYS(AZ$3,AZ$3,0)), INDIRECT("Mérföldkövek[@[Humánerő]]"),0),"")</f>
        <v/>
      </c>
      <c r="BA194" s="69" t="str" cm="1">
        <f t="array" aca="1" ref="BA194" ca="1">IFERROR(IF(AND(INDIRECT("Mérföldkövek[@Kezdés]")&lt;=BA$3,BA$3&lt;=INDIRECT("Mérföldkövek[@Befejezés]"),NETWORKDAYS(BA$3,BA$3,0)), INDIRECT("Mérföldkövek[@[Humánerő]]"),0),"")</f>
        <v/>
      </c>
    </row>
    <row r="195" spans="12:53" x14ac:dyDescent="0.3">
      <c r="L195" s="69" t="str" cm="1">
        <f t="array" aca="1" ref="L195" ca="1">IFERROR(IF(AND(INDIRECT("Mérföldkövek[@Kezdés]")&lt;=L$3,L$3&lt;=INDIRECT("Mérföldkövek[@Befejezés]"),NETWORKDAYS(L$3,L$3,0)), INDIRECT("Mérföldkövek[@[Humánerő]]"),0),"")</f>
        <v/>
      </c>
      <c r="M195" s="69" t="str" cm="1">
        <f t="array" aca="1" ref="M195" ca="1">IFERROR(IF(AND(INDIRECT("Mérföldkövek[@Kezdés]")&lt;=M$3,M$3&lt;=INDIRECT("Mérföldkövek[@Befejezés]"),NETWORKDAYS(M$3,M$3,0)), INDIRECT("Mérföldkövek[@[Humánerő]]"),0),"")</f>
        <v/>
      </c>
      <c r="N195" s="69" t="str" cm="1">
        <f t="array" aca="1" ref="N195" ca="1">IFERROR(IF(AND(INDIRECT("Mérföldkövek[@Kezdés]")&lt;=N$3,N$3&lt;=INDIRECT("Mérföldkövek[@Befejezés]"),NETWORKDAYS(N$3,N$3,0)), INDIRECT("Mérföldkövek[@[Humánerő]]"),0),"")</f>
        <v/>
      </c>
      <c r="O195" s="69" t="str" cm="1">
        <f t="array" aca="1" ref="O195" ca="1">IFERROR(IF(AND(INDIRECT("Mérföldkövek[@Kezdés]")&lt;=O$3,O$3&lt;=INDIRECT("Mérföldkövek[@Befejezés]"),NETWORKDAYS(O$3,O$3,0)), INDIRECT("Mérföldkövek[@[Humánerő]]"),0),"")</f>
        <v/>
      </c>
      <c r="P195" s="69" t="str" cm="1">
        <f t="array" aca="1" ref="P195" ca="1">IFERROR(IF(AND(INDIRECT("Mérföldkövek[@Kezdés]")&lt;=P$3,P$3&lt;=INDIRECT("Mérföldkövek[@Befejezés]"),NETWORKDAYS(P$3,P$3,0)), INDIRECT("Mérföldkövek[@[Humánerő]]"),0),"")</f>
        <v/>
      </c>
      <c r="Q195" s="69" t="str" cm="1">
        <f t="array" aca="1" ref="Q195" ca="1">IFERROR(IF(AND(INDIRECT("Mérföldkövek[@Kezdés]")&lt;=Q$3,Q$3&lt;=INDIRECT("Mérföldkövek[@Befejezés]"),NETWORKDAYS(Q$3,Q$3,0)), INDIRECT("Mérföldkövek[@[Humánerő]]"),0),"")</f>
        <v/>
      </c>
      <c r="R195" s="69" t="str" cm="1">
        <f t="array" aca="1" ref="R195" ca="1">IFERROR(IF(AND(INDIRECT("Mérföldkövek[@Kezdés]")&lt;=R$3,R$3&lt;=INDIRECT("Mérföldkövek[@Befejezés]"),NETWORKDAYS(R$3,R$3,0)), INDIRECT("Mérföldkövek[@[Humánerő]]"),0),"")</f>
        <v/>
      </c>
      <c r="S195" s="69" t="str" cm="1">
        <f t="array" aca="1" ref="S195" ca="1">IFERROR(IF(AND(INDIRECT("Mérföldkövek[@Kezdés]")&lt;=S$3,S$3&lt;=INDIRECT("Mérföldkövek[@Befejezés]"),NETWORKDAYS(S$3,S$3,0)), INDIRECT("Mérföldkövek[@[Humánerő]]"),0),"")</f>
        <v/>
      </c>
      <c r="T195" s="69" t="str" cm="1">
        <f t="array" aca="1" ref="T195" ca="1">IFERROR(IF(AND(INDIRECT("Mérföldkövek[@Kezdés]")&lt;=T$3,T$3&lt;=INDIRECT("Mérföldkövek[@Befejezés]"),NETWORKDAYS(T$3,T$3,0)), INDIRECT("Mérföldkövek[@[Humánerő]]"),0),"")</f>
        <v/>
      </c>
      <c r="U195" s="69" t="str" cm="1">
        <f t="array" aca="1" ref="U195" ca="1">IFERROR(IF(AND(INDIRECT("Mérföldkövek[@Kezdés]")&lt;=U$3,U$3&lt;=INDIRECT("Mérföldkövek[@Befejezés]"),NETWORKDAYS(U$3,U$3,0)), INDIRECT("Mérföldkövek[@[Humánerő]]"),0),"")</f>
        <v/>
      </c>
      <c r="V195" s="69" t="str" cm="1">
        <f t="array" aca="1" ref="V195" ca="1">IFERROR(IF(AND(INDIRECT("Mérföldkövek[@Kezdés]")&lt;=V$3,V$3&lt;=INDIRECT("Mérföldkövek[@Befejezés]"),NETWORKDAYS(V$3,V$3,0)), INDIRECT("Mérföldkövek[@[Humánerő]]"),0),"")</f>
        <v/>
      </c>
      <c r="W195" s="69" t="str" cm="1">
        <f t="array" aca="1" ref="W195" ca="1">IFERROR(IF(AND(INDIRECT("Mérföldkövek[@Kezdés]")&lt;=W$3,W$3&lt;=INDIRECT("Mérföldkövek[@Befejezés]"),NETWORKDAYS(W$3,W$3,0)), INDIRECT("Mérföldkövek[@[Humánerő]]"),0),"")</f>
        <v/>
      </c>
      <c r="X195" s="69" t="str" cm="1">
        <f t="array" aca="1" ref="X195" ca="1">IFERROR(IF(AND(INDIRECT("Mérföldkövek[@Kezdés]")&lt;=X$3,X$3&lt;=INDIRECT("Mérföldkövek[@Befejezés]"),NETWORKDAYS(X$3,X$3,0)), INDIRECT("Mérföldkövek[@[Humánerő]]"),0),"")</f>
        <v/>
      </c>
      <c r="Y195" s="69" t="str" cm="1">
        <f t="array" aca="1" ref="Y195" ca="1">IFERROR(IF(AND(INDIRECT("Mérföldkövek[@Kezdés]")&lt;=Y$3,Y$3&lt;=INDIRECT("Mérföldkövek[@Befejezés]"),NETWORKDAYS(Y$3,Y$3,0)), INDIRECT("Mérföldkövek[@[Humánerő]]"),0),"")</f>
        <v/>
      </c>
      <c r="Z195" s="69" t="str" cm="1">
        <f t="array" aca="1" ref="Z195" ca="1">IFERROR(IF(AND(INDIRECT("Mérföldkövek[@Kezdés]")&lt;=Z$3,Z$3&lt;=INDIRECT("Mérföldkövek[@Befejezés]"),NETWORKDAYS(Z$3,Z$3,0)), INDIRECT("Mérföldkövek[@[Humánerő]]"),0),"")</f>
        <v/>
      </c>
      <c r="AA195" s="69" t="str" cm="1">
        <f t="array" aca="1" ref="AA195" ca="1">IFERROR(IF(AND(INDIRECT("Mérföldkövek[@Kezdés]")&lt;=AA$3,AA$3&lt;=INDIRECT("Mérföldkövek[@Befejezés]"),NETWORKDAYS(AA$3,AA$3,0)), INDIRECT("Mérföldkövek[@[Humánerő]]"),0),"")</f>
        <v/>
      </c>
      <c r="AB195" s="69" t="str" cm="1">
        <f t="array" aca="1" ref="AB195" ca="1">IFERROR(IF(AND(INDIRECT("Mérföldkövek[@Kezdés]")&lt;=AB$3,AB$3&lt;=INDIRECT("Mérföldkövek[@Befejezés]"),NETWORKDAYS(AB$3,AB$3,0)), INDIRECT("Mérföldkövek[@[Humánerő]]"),0),"")</f>
        <v/>
      </c>
      <c r="AC195" s="69" t="str" cm="1">
        <f t="array" aca="1" ref="AC195" ca="1">IFERROR(IF(AND(INDIRECT("Mérföldkövek[@Kezdés]")&lt;=AC$3,AC$3&lt;=INDIRECT("Mérföldkövek[@Befejezés]"),NETWORKDAYS(AC$3,AC$3,0)), INDIRECT("Mérföldkövek[@[Humánerő]]"),0),"")</f>
        <v/>
      </c>
      <c r="AD195" s="69" t="str" cm="1">
        <f t="array" aca="1" ref="AD195" ca="1">IFERROR(IF(AND(INDIRECT("Mérföldkövek[@Kezdés]")&lt;=AD$3,AD$3&lt;=INDIRECT("Mérföldkövek[@Befejezés]"),NETWORKDAYS(AD$3,AD$3,0)), INDIRECT("Mérföldkövek[@[Humánerő]]"),0),"")</f>
        <v/>
      </c>
      <c r="AE195" s="69" t="str" cm="1">
        <f t="array" aca="1" ref="AE195" ca="1">IFERROR(IF(AND(INDIRECT("Mérföldkövek[@Kezdés]")&lt;=AE$3,AE$3&lt;=INDIRECT("Mérföldkövek[@Befejezés]"),NETWORKDAYS(AE$3,AE$3,0)), INDIRECT("Mérföldkövek[@[Humánerő]]"),0),"")</f>
        <v/>
      </c>
      <c r="AF195" s="69" t="str" cm="1">
        <f t="array" aca="1" ref="AF195" ca="1">IFERROR(IF(AND(INDIRECT("Mérföldkövek[@Kezdés]")&lt;=AF$3,AF$3&lt;=INDIRECT("Mérföldkövek[@Befejezés]"),NETWORKDAYS(AF$3,AF$3,0)), INDIRECT("Mérföldkövek[@[Humánerő]]"),0),"")</f>
        <v/>
      </c>
      <c r="AG195" s="69" t="str" cm="1">
        <f t="array" aca="1" ref="AG195" ca="1">IFERROR(IF(AND(INDIRECT("Mérföldkövek[@Kezdés]")&lt;=AG$3,AG$3&lt;=INDIRECT("Mérföldkövek[@Befejezés]"),NETWORKDAYS(AG$3,AG$3,0)), INDIRECT("Mérföldkövek[@[Humánerő]]"),0),"")</f>
        <v/>
      </c>
      <c r="AH195" s="69" t="str" cm="1">
        <f t="array" aca="1" ref="AH195" ca="1">IFERROR(IF(AND(INDIRECT("Mérföldkövek[@Kezdés]")&lt;=AH$3,AH$3&lt;=INDIRECT("Mérföldkövek[@Befejezés]"),NETWORKDAYS(AH$3,AH$3,0)), INDIRECT("Mérföldkövek[@[Humánerő]]"),0),"")</f>
        <v/>
      </c>
      <c r="AI195" s="69" t="str" cm="1">
        <f t="array" aca="1" ref="AI195" ca="1">IFERROR(IF(AND(INDIRECT("Mérföldkövek[@Kezdés]")&lt;=AI$3,AI$3&lt;=INDIRECT("Mérföldkövek[@Befejezés]"),NETWORKDAYS(AI$3,AI$3,0)), INDIRECT("Mérföldkövek[@[Humánerő]]"),0),"")</f>
        <v/>
      </c>
      <c r="AJ195" s="69" t="str" cm="1">
        <f t="array" aca="1" ref="AJ195" ca="1">IFERROR(IF(AND(INDIRECT("Mérföldkövek[@Kezdés]")&lt;=AJ$3,AJ$3&lt;=INDIRECT("Mérföldkövek[@Befejezés]"),NETWORKDAYS(AJ$3,AJ$3,0)), INDIRECT("Mérföldkövek[@[Humánerő]]"),0),"")</f>
        <v/>
      </c>
      <c r="AK195" s="69" t="str" cm="1">
        <f t="array" aca="1" ref="AK195" ca="1">IFERROR(IF(AND(INDIRECT("Mérföldkövek[@Kezdés]")&lt;=AK$3,AK$3&lt;=INDIRECT("Mérföldkövek[@Befejezés]"),NETWORKDAYS(AK$3,AK$3,0)), INDIRECT("Mérföldkövek[@[Humánerő]]"),0),"")</f>
        <v/>
      </c>
      <c r="AL195" s="69" t="str" cm="1">
        <f t="array" aca="1" ref="AL195" ca="1">IFERROR(IF(AND(INDIRECT("Mérföldkövek[@Kezdés]")&lt;=AL$3,AL$3&lt;=INDIRECT("Mérföldkövek[@Befejezés]"),NETWORKDAYS(AL$3,AL$3,0)), INDIRECT("Mérföldkövek[@[Humánerő]]"),0),"")</f>
        <v/>
      </c>
      <c r="AM195" s="69" t="str" cm="1">
        <f t="array" aca="1" ref="AM195" ca="1">IFERROR(IF(AND(INDIRECT("Mérföldkövek[@Kezdés]")&lt;=AM$3,AM$3&lt;=INDIRECT("Mérföldkövek[@Befejezés]"),NETWORKDAYS(AM$3,AM$3,0)), INDIRECT("Mérföldkövek[@[Humánerő]]"),0),"")</f>
        <v/>
      </c>
      <c r="AN195" s="69" t="str" cm="1">
        <f t="array" aca="1" ref="AN195" ca="1">IFERROR(IF(AND(INDIRECT("Mérföldkövek[@Kezdés]")&lt;=AN$3,AN$3&lt;=INDIRECT("Mérföldkövek[@Befejezés]"),NETWORKDAYS(AN$3,AN$3,0)), INDIRECT("Mérföldkövek[@[Humánerő]]"),0),"")</f>
        <v/>
      </c>
      <c r="AO195" s="69" t="str" cm="1">
        <f t="array" aca="1" ref="AO195" ca="1">IFERROR(IF(AND(INDIRECT("Mérföldkövek[@Kezdés]")&lt;=AO$3,AO$3&lt;=INDIRECT("Mérföldkövek[@Befejezés]"),NETWORKDAYS(AO$3,AO$3,0)), INDIRECT("Mérföldkövek[@[Humánerő]]"),0),"")</f>
        <v/>
      </c>
      <c r="AP195" s="69" t="str" cm="1">
        <f t="array" aca="1" ref="AP195" ca="1">IFERROR(IF(AND(INDIRECT("Mérföldkövek[@Kezdés]")&lt;=AP$3,AP$3&lt;=INDIRECT("Mérföldkövek[@Befejezés]"),NETWORKDAYS(AP$3,AP$3,0)), INDIRECT("Mérföldkövek[@[Humánerő]]"),0),"")</f>
        <v/>
      </c>
      <c r="AQ195" s="69" t="str" cm="1">
        <f t="array" aca="1" ref="AQ195" ca="1">IFERROR(IF(AND(INDIRECT("Mérföldkövek[@Kezdés]")&lt;=AQ$3,AQ$3&lt;=INDIRECT("Mérföldkövek[@Befejezés]"),NETWORKDAYS(AQ$3,AQ$3,0)), INDIRECT("Mérföldkövek[@[Humánerő]]"),0),"")</f>
        <v/>
      </c>
      <c r="AR195" s="69" t="str" cm="1">
        <f t="array" aca="1" ref="AR195" ca="1">IFERROR(IF(AND(INDIRECT("Mérföldkövek[@Kezdés]")&lt;=AR$3,AR$3&lt;=INDIRECT("Mérföldkövek[@Befejezés]"),NETWORKDAYS(AR$3,AR$3,0)), INDIRECT("Mérföldkövek[@[Humánerő]]"),0),"")</f>
        <v/>
      </c>
      <c r="AS195" s="69" t="str" cm="1">
        <f t="array" aca="1" ref="AS195" ca="1">IFERROR(IF(AND(INDIRECT("Mérföldkövek[@Kezdés]")&lt;=AS$3,AS$3&lt;=INDIRECT("Mérföldkövek[@Befejezés]"),NETWORKDAYS(AS$3,AS$3,0)), INDIRECT("Mérföldkövek[@[Humánerő]]"),0),"")</f>
        <v/>
      </c>
      <c r="AT195" s="69" t="str" cm="1">
        <f t="array" aca="1" ref="AT195" ca="1">IFERROR(IF(AND(INDIRECT("Mérföldkövek[@Kezdés]")&lt;=AT$3,AT$3&lt;=INDIRECT("Mérföldkövek[@Befejezés]"),NETWORKDAYS(AT$3,AT$3,0)), INDIRECT("Mérföldkövek[@[Humánerő]]"),0),"")</f>
        <v/>
      </c>
      <c r="AU195" s="69" t="str" cm="1">
        <f t="array" aca="1" ref="AU195" ca="1">IFERROR(IF(AND(INDIRECT("Mérföldkövek[@Kezdés]")&lt;=AU$3,AU$3&lt;=INDIRECT("Mérföldkövek[@Befejezés]"),NETWORKDAYS(AU$3,AU$3,0)), INDIRECT("Mérföldkövek[@[Humánerő]]"),0),"")</f>
        <v/>
      </c>
      <c r="AV195" s="69" t="str" cm="1">
        <f t="array" aca="1" ref="AV195" ca="1">IFERROR(IF(AND(INDIRECT("Mérföldkövek[@Kezdés]")&lt;=AV$3,AV$3&lt;=INDIRECT("Mérföldkövek[@Befejezés]"),NETWORKDAYS(AV$3,AV$3,0)), INDIRECT("Mérföldkövek[@[Humánerő]]"),0),"")</f>
        <v/>
      </c>
      <c r="AW195" s="69" t="str" cm="1">
        <f t="array" aca="1" ref="AW195" ca="1">IFERROR(IF(AND(INDIRECT("Mérföldkövek[@Kezdés]")&lt;=AW$3,AW$3&lt;=INDIRECT("Mérföldkövek[@Befejezés]"),NETWORKDAYS(AW$3,AW$3,0)), INDIRECT("Mérföldkövek[@[Humánerő]]"),0),"")</f>
        <v/>
      </c>
      <c r="AX195" s="69" t="str" cm="1">
        <f t="array" aca="1" ref="AX195" ca="1">IFERROR(IF(AND(INDIRECT("Mérföldkövek[@Kezdés]")&lt;=AX$3,AX$3&lt;=INDIRECT("Mérföldkövek[@Befejezés]"),NETWORKDAYS(AX$3,AX$3,0)), INDIRECT("Mérföldkövek[@[Humánerő]]"),0),"")</f>
        <v/>
      </c>
      <c r="AY195" s="69" t="str" cm="1">
        <f t="array" aca="1" ref="AY195" ca="1">IFERROR(IF(AND(INDIRECT("Mérföldkövek[@Kezdés]")&lt;=AY$3,AY$3&lt;=INDIRECT("Mérföldkövek[@Befejezés]"),NETWORKDAYS(AY$3,AY$3,0)), INDIRECT("Mérföldkövek[@[Humánerő]]"),0),"")</f>
        <v/>
      </c>
      <c r="AZ195" s="69" t="str" cm="1">
        <f t="array" aca="1" ref="AZ195" ca="1">IFERROR(IF(AND(INDIRECT("Mérföldkövek[@Kezdés]")&lt;=AZ$3,AZ$3&lt;=INDIRECT("Mérföldkövek[@Befejezés]"),NETWORKDAYS(AZ$3,AZ$3,0)), INDIRECT("Mérföldkövek[@[Humánerő]]"),0),"")</f>
        <v/>
      </c>
      <c r="BA195" s="69" t="str" cm="1">
        <f t="array" aca="1" ref="BA195" ca="1">IFERROR(IF(AND(INDIRECT("Mérföldkövek[@Kezdés]")&lt;=BA$3,BA$3&lt;=INDIRECT("Mérföldkövek[@Befejezés]"),NETWORKDAYS(BA$3,BA$3,0)), INDIRECT("Mérföldkövek[@[Humánerő]]"),0),"")</f>
        <v/>
      </c>
    </row>
    <row r="196" spans="12:53" x14ac:dyDescent="0.3">
      <c r="L196" s="69" t="str" cm="1">
        <f t="array" aca="1" ref="L196" ca="1">IFERROR(IF(AND(INDIRECT("Mérföldkövek[@Kezdés]")&lt;=L$3,L$3&lt;=INDIRECT("Mérföldkövek[@Befejezés]"),NETWORKDAYS(L$3,L$3,0)), INDIRECT("Mérföldkövek[@[Humánerő]]"),0),"")</f>
        <v/>
      </c>
      <c r="M196" s="69" t="str" cm="1">
        <f t="array" aca="1" ref="M196" ca="1">IFERROR(IF(AND(INDIRECT("Mérföldkövek[@Kezdés]")&lt;=M$3,M$3&lt;=INDIRECT("Mérföldkövek[@Befejezés]"),NETWORKDAYS(M$3,M$3,0)), INDIRECT("Mérföldkövek[@[Humánerő]]"),0),"")</f>
        <v/>
      </c>
      <c r="N196" s="69" t="str" cm="1">
        <f t="array" aca="1" ref="N196" ca="1">IFERROR(IF(AND(INDIRECT("Mérföldkövek[@Kezdés]")&lt;=N$3,N$3&lt;=INDIRECT("Mérföldkövek[@Befejezés]"),NETWORKDAYS(N$3,N$3,0)), INDIRECT("Mérföldkövek[@[Humánerő]]"),0),"")</f>
        <v/>
      </c>
      <c r="O196" s="69" t="str" cm="1">
        <f t="array" aca="1" ref="O196" ca="1">IFERROR(IF(AND(INDIRECT("Mérföldkövek[@Kezdés]")&lt;=O$3,O$3&lt;=INDIRECT("Mérföldkövek[@Befejezés]"),NETWORKDAYS(O$3,O$3,0)), INDIRECT("Mérföldkövek[@[Humánerő]]"),0),"")</f>
        <v/>
      </c>
      <c r="P196" s="69" t="str" cm="1">
        <f t="array" aca="1" ref="P196" ca="1">IFERROR(IF(AND(INDIRECT("Mérföldkövek[@Kezdés]")&lt;=P$3,P$3&lt;=INDIRECT("Mérföldkövek[@Befejezés]"),NETWORKDAYS(P$3,P$3,0)), INDIRECT("Mérföldkövek[@[Humánerő]]"),0),"")</f>
        <v/>
      </c>
      <c r="Q196" s="69" t="str" cm="1">
        <f t="array" aca="1" ref="Q196" ca="1">IFERROR(IF(AND(INDIRECT("Mérföldkövek[@Kezdés]")&lt;=Q$3,Q$3&lt;=INDIRECT("Mérföldkövek[@Befejezés]"),NETWORKDAYS(Q$3,Q$3,0)), INDIRECT("Mérföldkövek[@[Humánerő]]"),0),"")</f>
        <v/>
      </c>
      <c r="R196" s="69" t="str" cm="1">
        <f t="array" aca="1" ref="R196" ca="1">IFERROR(IF(AND(INDIRECT("Mérföldkövek[@Kezdés]")&lt;=R$3,R$3&lt;=INDIRECT("Mérföldkövek[@Befejezés]"),NETWORKDAYS(R$3,R$3,0)), INDIRECT("Mérföldkövek[@[Humánerő]]"),0),"")</f>
        <v/>
      </c>
      <c r="S196" s="69" t="str" cm="1">
        <f t="array" aca="1" ref="S196" ca="1">IFERROR(IF(AND(INDIRECT("Mérföldkövek[@Kezdés]")&lt;=S$3,S$3&lt;=INDIRECT("Mérföldkövek[@Befejezés]"),NETWORKDAYS(S$3,S$3,0)), INDIRECT("Mérföldkövek[@[Humánerő]]"),0),"")</f>
        <v/>
      </c>
      <c r="T196" s="69" t="str" cm="1">
        <f t="array" aca="1" ref="T196" ca="1">IFERROR(IF(AND(INDIRECT("Mérföldkövek[@Kezdés]")&lt;=T$3,T$3&lt;=INDIRECT("Mérföldkövek[@Befejezés]"),NETWORKDAYS(T$3,T$3,0)), INDIRECT("Mérföldkövek[@[Humánerő]]"),0),"")</f>
        <v/>
      </c>
      <c r="U196" s="69" t="str" cm="1">
        <f t="array" aca="1" ref="U196" ca="1">IFERROR(IF(AND(INDIRECT("Mérföldkövek[@Kezdés]")&lt;=U$3,U$3&lt;=INDIRECT("Mérföldkövek[@Befejezés]"),NETWORKDAYS(U$3,U$3,0)), INDIRECT("Mérföldkövek[@[Humánerő]]"),0),"")</f>
        <v/>
      </c>
      <c r="V196" s="69" t="str" cm="1">
        <f t="array" aca="1" ref="V196" ca="1">IFERROR(IF(AND(INDIRECT("Mérföldkövek[@Kezdés]")&lt;=V$3,V$3&lt;=INDIRECT("Mérföldkövek[@Befejezés]"),NETWORKDAYS(V$3,V$3,0)), INDIRECT("Mérföldkövek[@[Humánerő]]"),0),"")</f>
        <v/>
      </c>
      <c r="W196" s="69" t="str" cm="1">
        <f t="array" aca="1" ref="W196" ca="1">IFERROR(IF(AND(INDIRECT("Mérföldkövek[@Kezdés]")&lt;=W$3,W$3&lt;=INDIRECT("Mérföldkövek[@Befejezés]"),NETWORKDAYS(W$3,W$3,0)), INDIRECT("Mérföldkövek[@[Humánerő]]"),0),"")</f>
        <v/>
      </c>
      <c r="X196" s="69" t="str" cm="1">
        <f t="array" aca="1" ref="X196" ca="1">IFERROR(IF(AND(INDIRECT("Mérföldkövek[@Kezdés]")&lt;=X$3,X$3&lt;=INDIRECT("Mérföldkövek[@Befejezés]"),NETWORKDAYS(X$3,X$3,0)), INDIRECT("Mérföldkövek[@[Humánerő]]"),0),"")</f>
        <v/>
      </c>
      <c r="Y196" s="69" t="str" cm="1">
        <f t="array" aca="1" ref="Y196" ca="1">IFERROR(IF(AND(INDIRECT("Mérföldkövek[@Kezdés]")&lt;=Y$3,Y$3&lt;=INDIRECT("Mérföldkövek[@Befejezés]"),NETWORKDAYS(Y$3,Y$3,0)), INDIRECT("Mérföldkövek[@[Humánerő]]"),0),"")</f>
        <v/>
      </c>
      <c r="Z196" s="69" t="str" cm="1">
        <f t="array" aca="1" ref="Z196" ca="1">IFERROR(IF(AND(INDIRECT("Mérföldkövek[@Kezdés]")&lt;=Z$3,Z$3&lt;=INDIRECT("Mérföldkövek[@Befejezés]"),NETWORKDAYS(Z$3,Z$3,0)), INDIRECT("Mérföldkövek[@[Humánerő]]"),0),"")</f>
        <v/>
      </c>
      <c r="AA196" s="69" t="str" cm="1">
        <f t="array" aca="1" ref="AA196" ca="1">IFERROR(IF(AND(INDIRECT("Mérföldkövek[@Kezdés]")&lt;=AA$3,AA$3&lt;=INDIRECT("Mérföldkövek[@Befejezés]"),NETWORKDAYS(AA$3,AA$3,0)), INDIRECT("Mérföldkövek[@[Humánerő]]"),0),"")</f>
        <v/>
      </c>
      <c r="AB196" s="69" t="str" cm="1">
        <f t="array" aca="1" ref="AB196" ca="1">IFERROR(IF(AND(INDIRECT("Mérföldkövek[@Kezdés]")&lt;=AB$3,AB$3&lt;=INDIRECT("Mérföldkövek[@Befejezés]"),NETWORKDAYS(AB$3,AB$3,0)), INDIRECT("Mérföldkövek[@[Humánerő]]"),0),"")</f>
        <v/>
      </c>
      <c r="AC196" s="69" t="str" cm="1">
        <f t="array" aca="1" ref="AC196" ca="1">IFERROR(IF(AND(INDIRECT("Mérföldkövek[@Kezdés]")&lt;=AC$3,AC$3&lt;=INDIRECT("Mérföldkövek[@Befejezés]"),NETWORKDAYS(AC$3,AC$3,0)), INDIRECT("Mérföldkövek[@[Humánerő]]"),0),"")</f>
        <v/>
      </c>
      <c r="AD196" s="69" t="str" cm="1">
        <f t="array" aca="1" ref="AD196" ca="1">IFERROR(IF(AND(INDIRECT("Mérföldkövek[@Kezdés]")&lt;=AD$3,AD$3&lt;=INDIRECT("Mérföldkövek[@Befejezés]"),NETWORKDAYS(AD$3,AD$3,0)), INDIRECT("Mérföldkövek[@[Humánerő]]"),0),"")</f>
        <v/>
      </c>
      <c r="AE196" s="69" t="str" cm="1">
        <f t="array" aca="1" ref="AE196" ca="1">IFERROR(IF(AND(INDIRECT("Mérföldkövek[@Kezdés]")&lt;=AE$3,AE$3&lt;=INDIRECT("Mérföldkövek[@Befejezés]"),NETWORKDAYS(AE$3,AE$3,0)), INDIRECT("Mérföldkövek[@[Humánerő]]"),0),"")</f>
        <v/>
      </c>
      <c r="AF196" s="69" t="str" cm="1">
        <f t="array" aca="1" ref="AF196" ca="1">IFERROR(IF(AND(INDIRECT("Mérföldkövek[@Kezdés]")&lt;=AF$3,AF$3&lt;=INDIRECT("Mérföldkövek[@Befejezés]"),NETWORKDAYS(AF$3,AF$3,0)), INDIRECT("Mérföldkövek[@[Humánerő]]"),0),"")</f>
        <v/>
      </c>
      <c r="AG196" s="69" t="str" cm="1">
        <f t="array" aca="1" ref="AG196" ca="1">IFERROR(IF(AND(INDIRECT("Mérföldkövek[@Kezdés]")&lt;=AG$3,AG$3&lt;=INDIRECT("Mérföldkövek[@Befejezés]"),NETWORKDAYS(AG$3,AG$3,0)), INDIRECT("Mérföldkövek[@[Humánerő]]"),0),"")</f>
        <v/>
      </c>
      <c r="AH196" s="69" t="str" cm="1">
        <f t="array" aca="1" ref="AH196" ca="1">IFERROR(IF(AND(INDIRECT("Mérföldkövek[@Kezdés]")&lt;=AH$3,AH$3&lt;=INDIRECT("Mérföldkövek[@Befejezés]"),NETWORKDAYS(AH$3,AH$3,0)), INDIRECT("Mérföldkövek[@[Humánerő]]"),0),"")</f>
        <v/>
      </c>
      <c r="AI196" s="69" t="str" cm="1">
        <f t="array" aca="1" ref="AI196" ca="1">IFERROR(IF(AND(INDIRECT("Mérföldkövek[@Kezdés]")&lt;=AI$3,AI$3&lt;=INDIRECT("Mérföldkövek[@Befejezés]"),NETWORKDAYS(AI$3,AI$3,0)), INDIRECT("Mérföldkövek[@[Humánerő]]"),0),"")</f>
        <v/>
      </c>
      <c r="AJ196" s="69" t="str" cm="1">
        <f t="array" aca="1" ref="AJ196" ca="1">IFERROR(IF(AND(INDIRECT("Mérföldkövek[@Kezdés]")&lt;=AJ$3,AJ$3&lt;=INDIRECT("Mérföldkövek[@Befejezés]"),NETWORKDAYS(AJ$3,AJ$3,0)), INDIRECT("Mérföldkövek[@[Humánerő]]"),0),"")</f>
        <v/>
      </c>
      <c r="AK196" s="69" t="str" cm="1">
        <f t="array" aca="1" ref="AK196" ca="1">IFERROR(IF(AND(INDIRECT("Mérföldkövek[@Kezdés]")&lt;=AK$3,AK$3&lt;=INDIRECT("Mérföldkövek[@Befejezés]"),NETWORKDAYS(AK$3,AK$3,0)), INDIRECT("Mérföldkövek[@[Humánerő]]"),0),"")</f>
        <v/>
      </c>
      <c r="AL196" s="69" t="str" cm="1">
        <f t="array" aca="1" ref="AL196" ca="1">IFERROR(IF(AND(INDIRECT("Mérföldkövek[@Kezdés]")&lt;=AL$3,AL$3&lt;=INDIRECT("Mérföldkövek[@Befejezés]"),NETWORKDAYS(AL$3,AL$3,0)), INDIRECT("Mérföldkövek[@[Humánerő]]"),0),"")</f>
        <v/>
      </c>
      <c r="AM196" s="69" t="str" cm="1">
        <f t="array" aca="1" ref="AM196" ca="1">IFERROR(IF(AND(INDIRECT("Mérföldkövek[@Kezdés]")&lt;=AM$3,AM$3&lt;=INDIRECT("Mérföldkövek[@Befejezés]"),NETWORKDAYS(AM$3,AM$3,0)), INDIRECT("Mérföldkövek[@[Humánerő]]"),0),"")</f>
        <v/>
      </c>
      <c r="AN196" s="69" t="str" cm="1">
        <f t="array" aca="1" ref="AN196" ca="1">IFERROR(IF(AND(INDIRECT("Mérföldkövek[@Kezdés]")&lt;=AN$3,AN$3&lt;=INDIRECT("Mérföldkövek[@Befejezés]"),NETWORKDAYS(AN$3,AN$3,0)), INDIRECT("Mérföldkövek[@[Humánerő]]"),0),"")</f>
        <v/>
      </c>
      <c r="AO196" s="69" t="str" cm="1">
        <f t="array" aca="1" ref="AO196" ca="1">IFERROR(IF(AND(INDIRECT("Mérföldkövek[@Kezdés]")&lt;=AO$3,AO$3&lt;=INDIRECT("Mérföldkövek[@Befejezés]"),NETWORKDAYS(AO$3,AO$3,0)), INDIRECT("Mérföldkövek[@[Humánerő]]"),0),"")</f>
        <v/>
      </c>
      <c r="AP196" s="69" t="str" cm="1">
        <f t="array" aca="1" ref="AP196" ca="1">IFERROR(IF(AND(INDIRECT("Mérföldkövek[@Kezdés]")&lt;=AP$3,AP$3&lt;=INDIRECT("Mérföldkövek[@Befejezés]"),NETWORKDAYS(AP$3,AP$3,0)), INDIRECT("Mérföldkövek[@[Humánerő]]"),0),"")</f>
        <v/>
      </c>
      <c r="AQ196" s="69" t="str" cm="1">
        <f t="array" aca="1" ref="AQ196" ca="1">IFERROR(IF(AND(INDIRECT("Mérföldkövek[@Kezdés]")&lt;=AQ$3,AQ$3&lt;=INDIRECT("Mérföldkövek[@Befejezés]"),NETWORKDAYS(AQ$3,AQ$3,0)), INDIRECT("Mérföldkövek[@[Humánerő]]"),0),"")</f>
        <v/>
      </c>
      <c r="AR196" s="69" t="str" cm="1">
        <f t="array" aca="1" ref="AR196" ca="1">IFERROR(IF(AND(INDIRECT("Mérföldkövek[@Kezdés]")&lt;=AR$3,AR$3&lt;=INDIRECT("Mérföldkövek[@Befejezés]"),NETWORKDAYS(AR$3,AR$3,0)), INDIRECT("Mérföldkövek[@[Humánerő]]"),0),"")</f>
        <v/>
      </c>
      <c r="AS196" s="69" t="str" cm="1">
        <f t="array" aca="1" ref="AS196" ca="1">IFERROR(IF(AND(INDIRECT("Mérföldkövek[@Kezdés]")&lt;=AS$3,AS$3&lt;=INDIRECT("Mérföldkövek[@Befejezés]"),NETWORKDAYS(AS$3,AS$3,0)), INDIRECT("Mérföldkövek[@[Humánerő]]"),0),"")</f>
        <v/>
      </c>
      <c r="AT196" s="69" t="str" cm="1">
        <f t="array" aca="1" ref="AT196" ca="1">IFERROR(IF(AND(INDIRECT("Mérföldkövek[@Kezdés]")&lt;=AT$3,AT$3&lt;=INDIRECT("Mérföldkövek[@Befejezés]"),NETWORKDAYS(AT$3,AT$3,0)), INDIRECT("Mérföldkövek[@[Humánerő]]"),0),"")</f>
        <v/>
      </c>
      <c r="AU196" s="69" t="str" cm="1">
        <f t="array" aca="1" ref="AU196" ca="1">IFERROR(IF(AND(INDIRECT("Mérföldkövek[@Kezdés]")&lt;=AU$3,AU$3&lt;=INDIRECT("Mérföldkövek[@Befejezés]"),NETWORKDAYS(AU$3,AU$3,0)), INDIRECT("Mérföldkövek[@[Humánerő]]"),0),"")</f>
        <v/>
      </c>
      <c r="AV196" s="69" t="str" cm="1">
        <f t="array" aca="1" ref="AV196" ca="1">IFERROR(IF(AND(INDIRECT("Mérföldkövek[@Kezdés]")&lt;=AV$3,AV$3&lt;=INDIRECT("Mérföldkövek[@Befejezés]"),NETWORKDAYS(AV$3,AV$3,0)), INDIRECT("Mérföldkövek[@[Humánerő]]"),0),"")</f>
        <v/>
      </c>
      <c r="AW196" s="69" t="str" cm="1">
        <f t="array" aca="1" ref="AW196" ca="1">IFERROR(IF(AND(INDIRECT("Mérföldkövek[@Kezdés]")&lt;=AW$3,AW$3&lt;=INDIRECT("Mérföldkövek[@Befejezés]"),NETWORKDAYS(AW$3,AW$3,0)), INDIRECT("Mérföldkövek[@[Humánerő]]"),0),"")</f>
        <v/>
      </c>
      <c r="AX196" s="69" t="str" cm="1">
        <f t="array" aca="1" ref="AX196" ca="1">IFERROR(IF(AND(INDIRECT("Mérföldkövek[@Kezdés]")&lt;=AX$3,AX$3&lt;=INDIRECT("Mérföldkövek[@Befejezés]"),NETWORKDAYS(AX$3,AX$3,0)), INDIRECT("Mérföldkövek[@[Humánerő]]"),0),"")</f>
        <v/>
      </c>
      <c r="AY196" s="69" t="str" cm="1">
        <f t="array" aca="1" ref="AY196" ca="1">IFERROR(IF(AND(INDIRECT("Mérföldkövek[@Kezdés]")&lt;=AY$3,AY$3&lt;=INDIRECT("Mérföldkövek[@Befejezés]"),NETWORKDAYS(AY$3,AY$3,0)), INDIRECT("Mérföldkövek[@[Humánerő]]"),0),"")</f>
        <v/>
      </c>
      <c r="AZ196" s="69" t="str" cm="1">
        <f t="array" aca="1" ref="AZ196" ca="1">IFERROR(IF(AND(INDIRECT("Mérföldkövek[@Kezdés]")&lt;=AZ$3,AZ$3&lt;=INDIRECT("Mérföldkövek[@Befejezés]"),NETWORKDAYS(AZ$3,AZ$3,0)), INDIRECT("Mérföldkövek[@[Humánerő]]"),0),"")</f>
        <v/>
      </c>
      <c r="BA196" s="69" t="str" cm="1">
        <f t="array" aca="1" ref="BA196" ca="1">IFERROR(IF(AND(INDIRECT("Mérföldkövek[@Kezdés]")&lt;=BA$3,BA$3&lt;=INDIRECT("Mérföldkövek[@Befejezés]"),NETWORKDAYS(BA$3,BA$3,0)), INDIRECT("Mérföldkövek[@[Humánerő]]"),0),"")</f>
        <v/>
      </c>
    </row>
    <row r="197" spans="12:53" x14ac:dyDescent="0.3">
      <c r="L197" s="69" t="str" cm="1">
        <f t="array" aca="1" ref="L197" ca="1">IFERROR(IF(AND(INDIRECT("Mérföldkövek[@Kezdés]")&lt;=L$3,L$3&lt;=INDIRECT("Mérföldkövek[@Befejezés]"),NETWORKDAYS(L$3,L$3,0)), INDIRECT("Mérföldkövek[@[Humánerő]]"),0),"")</f>
        <v/>
      </c>
      <c r="M197" s="69" t="str" cm="1">
        <f t="array" aca="1" ref="M197" ca="1">IFERROR(IF(AND(INDIRECT("Mérföldkövek[@Kezdés]")&lt;=M$3,M$3&lt;=INDIRECT("Mérföldkövek[@Befejezés]"),NETWORKDAYS(M$3,M$3,0)), INDIRECT("Mérföldkövek[@[Humánerő]]"),0),"")</f>
        <v/>
      </c>
      <c r="N197" s="69" t="str" cm="1">
        <f t="array" aca="1" ref="N197" ca="1">IFERROR(IF(AND(INDIRECT("Mérföldkövek[@Kezdés]")&lt;=N$3,N$3&lt;=INDIRECT("Mérföldkövek[@Befejezés]"),NETWORKDAYS(N$3,N$3,0)), INDIRECT("Mérföldkövek[@[Humánerő]]"),0),"")</f>
        <v/>
      </c>
      <c r="O197" s="69" t="str" cm="1">
        <f t="array" aca="1" ref="O197" ca="1">IFERROR(IF(AND(INDIRECT("Mérföldkövek[@Kezdés]")&lt;=O$3,O$3&lt;=INDIRECT("Mérföldkövek[@Befejezés]"),NETWORKDAYS(O$3,O$3,0)), INDIRECT("Mérföldkövek[@[Humánerő]]"),0),"")</f>
        <v/>
      </c>
      <c r="P197" s="69" t="str" cm="1">
        <f t="array" aca="1" ref="P197" ca="1">IFERROR(IF(AND(INDIRECT("Mérföldkövek[@Kezdés]")&lt;=P$3,P$3&lt;=INDIRECT("Mérföldkövek[@Befejezés]"),NETWORKDAYS(P$3,P$3,0)), INDIRECT("Mérföldkövek[@[Humánerő]]"),0),"")</f>
        <v/>
      </c>
      <c r="Q197" s="69" t="str" cm="1">
        <f t="array" aca="1" ref="Q197" ca="1">IFERROR(IF(AND(INDIRECT("Mérföldkövek[@Kezdés]")&lt;=Q$3,Q$3&lt;=INDIRECT("Mérföldkövek[@Befejezés]"),NETWORKDAYS(Q$3,Q$3,0)), INDIRECT("Mérföldkövek[@[Humánerő]]"),0),"")</f>
        <v/>
      </c>
      <c r="R197" s="69" t="str" cm="1">
        <f t="array" aca="1" ref="R197" ca="1">IFERROR(IF(AND(INDIRECT("Mérföldkövek[@Kezdés]")&lt;=R$3,R$3&lt;=INDIRECT("Mérföldkövek[@Befejezés]"),NETWORKDAYS(R$3,R$3,0)), INDIRECT("Mérföldkövek[@[Humánerő]]"),0),"")</f>
        <v/>
      </c>
      <c r="S197" s="69" t="str" cm="1">
        <f t="array" aca="1" ref="S197" ca="1">IFERROR(IF(AND(INDIRECT("Mérföldkövek[@Kezdés]")&lt;=S$3,S$3&lt;=INDIRECT("Mérföldkövek[@Befejezés]"),NETWORKDAYS(S$3,S$3,0)), INDIRECT("Mérföldkövek[@[Humánerő]]"),0),"")</f>
        <v/>
      </c>
      <c r="T197" s="69" t="str" cm="1">
        <f t="array" aca="1" ref="T197" ca="1">IFERROR(IF(AND(INDIRECT("Mérföldkövek[@Kezdés]")&lt;=T$3,T$3&lt;=INDIRECT("Mérföldkövek[@Befejezés]"),NETWORKDAYS(T$3,T$3,0)), INDIRECT("Mérföldkövek[@[Humánerő]]"),0),"")</f>
        <v/>
      </c>
      <c r="U197" s="69" t="str" cm="1">
        <f t="array" aca="1" ref="U197" ca="1">IFERROR(IF(AND(INDIRECT("Mérföldkövek[@Kezdés]")&lt;=U$3,U$3&lt;=INDIRECT("Mérföldkövek[@Befejezés]"),NETWORKDAYS(U$3,U$3,0)), INDIRECT("Mérföldkövek[@[Humánerő]]"),0),"")</f>
        <v/>
      </c>
      <c r="V197" s="69" t="str" cm="1">
        <f t="array" aca="1" ref="V197" ca="1">IFERROR(IF(AND(INDIRECT("Mérföldkövek[@Kezdés]")&lt;=V$3,V$3&lt;=INDIRECT("Mérföldkövek[@Befejezés]"),NETWORKDAYS(V$3,V$3,0)), INDIRECT("Mérföldkövek[@[Humánerő]]"),0),"")</f>
        <v/>
      </c>
      <c r="W197" s="69" t="str" cm="1">
        <f t="array" aca="1" ref="W197" ca="1">IFERROR(IF(AND(INDIRECT("Mérföldkövek[@Kezdés]")&lt;=W$3,W$3&lt;=INDIRECT("Mérföldkövek[@Befejezés]"),NETWORKDAYS(W$3,W$3,0)), INDIRECT("Mérföldkövek[@[Humánerő]]"),0),"")</f>
        <v/>
      </c>
      <c r="X197" s="69" t="str" cm="1">
        <f t="array" aca="1" ref="X197" ca="1">IFERROR(IF(AND(INDIRECT("Mérföldkövek[@Kezdés]")&lt;=X$3,X$3&lt;=INDIRECT("Mérföldkövek[@Befejezés]"),NETWORKDAYS(X$3,X$3,0)), INDIRECT("Mérföldkövek[@[Humánerő]]"),0),"")</f>
        <v/>
      </c>
      <c r="Y197" s="69" t="str" cm="1">
        <f t="array" aca="1" ref="Y197" ca="1">IFERROR(IF(AND(INDIRECT("Mérföldkövek[@Kezdés]")&lt;=Y$3,Y$3&lt;=INDIRECT("Mérföldkövek[@Befejezés]"),NETWORKDAYS(Y$3,Y$3,0)), INDIRECT("Mérföldkövek[@[Humánerő]]"),0),"")</f>
        <v/>
      </c>
      <c r="Z197" s="69" t="str" cm="1">
        <f t="array" aca="1" ref="Z197" ca="1">IFERROR(IF(AND(INDIRECT("Mérföldkövek[@Kezdés]")&lt;=Z$3,Z$3&lt;=INDIRECT("Mérföldkövek[@Befejezés]"),NETWORKDAYS(Z$3,Z$3,0)), INDIRECT("Mérföldkövek[@[Humánerő]]"),0),"")</f>
        <v/>
      </c>
      <c r="AA197" s="69" t="str" cm="1">
        <f t="array" aca="1" ref="AA197" ca="1">IFERROR(IF(AND(INDIRECT("Mérföldkövek[@Kezdés]")&lt;=AA$3,AA$3&lt;=INDIRECT("Mérföldkövek[@Befejezés]"),NETWORKDAYS(AA$3,AA$3,0)), INDIRECT("Mérföldkövek[@[Humánerő]]"),0),"")</f>
        <v/>
      </c>
      <c r="AB197" s="69" t="str" cm="1">
        <f t="array" aca="1" ref="AB197" ca="1">IFERROR(IF(AND(INDIRECT("Mérföldkövek[@Kezdés]")&lt;=AB$3,AB$3&lt;=INDIRECT("Mérföldkövek[@Befejezés]"),NETWORKDAYS(AB$3,AB$3,0)), INDIRECT("Mérföldkövek[@[Humánerő]]"),0),"")</f>
        <v/>
      </c>
      <c r="AC197" s="69" t="str" cm="1">
        <f t="array" aca="1" ref="AC197" ca="1">IFERROR(IF(AND(INDIRECT("Mérföldkövek[@Kezdés]")&lt;=AC$3,AC$3&lt;=INDIRECT("Mérföldkövek[@Befejezés]"),NETWORKDAYS(AC$3,AC$3,0)), INDIRECT("Mérföldkövek[@[Humánerő]]"),0),"")</f>
        <v/>
      </c>
      <c r="AD197" s="69" t="str" cm="1">
        <f t="array" aca="1" ref="AD197" ca="1">IFERROR(IF(AND(INDIRECT("Mérföldkövek[@Kezdés]")&lt;=AD$3,AD$3&lt;=INDIRECT("Mérföldkövek[@Befejezés]"),NETWORKDAYS(AD$3,AD$3,0)), INDIRECT("Mérföldkövek[@[Humánerő]]"),0),"")</f>
        <v/>
      </c>
      <c r="AE197" s="69" t="str" cm="1">
        <f t="array" aca="1" ref="AE197" ca="1">IFERROR(IF(AND(INDIRECT("Mérföldkövek[@Kezdés]")&lt;=AE$3,AE$3&lt;=INDIRECT("Mérföldkövek[@Befejezés]"),NETWORKDAYS(AE$3,AE$3,0)), INDIRECT("Mérföldkövek[@[Humánerő]]"),0),"")</f>
        <v/>
      </c>
      <c r="AF197" s="69" t="str" cm="1">
        <f t="array" aca="1" ref="AF197" ca="1">IFERROR(IF(AND(INDIRECT("Mérföldkövek[@Kezdés]")&lt;=AF$3,AF$3&lt;=INDIRECT("Mérföldkövek[@Befejezés]"),NETWORKDAYS(AF$3,AF$3,0)), INDIRECT("Mérföldkövek[@[Humánerő]]"),0),"")</f>
        <v/>
      </c>
      <c r="AG197" s="69" t="str" cm="1">
        <f t="array" aca="1" ref="AG197" ca="1">IFERROR(IF(AND(INDIRECT("Mérföldkövek[@Kezdés]")&lt;=AG$3,AG$3&lt;=INDIRECT("Mérföldkövek[@Befejezés]"),NETWORKDAYS(AG$3,AG$3,0)), INDIRECT("Mérföldkövek[@[Humánerő]]"),0),"")</f>
        <v/>
      </c>
      <c r="AH197" s="69" t="str" cm="1">
        <f t="array" aca="1" ref="AH197" ca="1">IFERROR(IF(AND(INDIRECT("Mérföldkövek[@Kezdés]")&lt;=AH$3,AH$3&lt;=INDIRECT("Mérföldkövek[@Befejezés]"),NETWORKDAYS(AH$3,AH$3,0)), INDIRECT("Mérföldkövek[@[Humánerő]]"),0),"")</f>
        <v/>
      </c>
      <c r="AI197" s="69" t="str" cm="1">
        <f t="array" aca="1" ref="AI197" ca="1">IFERROR(IF(AND(INDIRECT("Mérföldkövek[@Kezdés]")&lt;=AI$3,AI$3&lt;=INDIRECT("Mérföldkövek[@Befejezés]"),NETWORKDAYS(AI$3,AI$3,0)), INDIRECT("Mérföldkövek[@[Humánerő]]"),0),"")</f>
        <v/>
      </c>
      <c r="AJ197" s="69" t="str" cm="1">
        <f t="array" aca="1" ref="AJ197" ca="1">IFERROR(IF(AND(INDIRECT("Mérföldkövek[@Kezdés]")&lt;=AJ$3,AJ$3&lt;=INDIRECT("Mérföldkövek[@Befejezés]"),NETWORKDAYS(AJ$3,AJ$3,0)), INDIRECT("Mérföldkövek[@[Humánerő]]"),0),"")</f>
        <v/>
      </c>
      <c r="AK197" s="69" t="str" cm="1">
        <f t="array" aca="1" ref="AK197" ca="1">IFERROR(IF(AND(INDIRECT("Mérföldkövek[@Kezdés]")&lt;=AK$3,AK$3&lt;=INDIRECT("Mérföldkövek[@Befejezés]"),NETWORKDAYS(AK$3,AK$3,0)), INDIRECT("Mérföldkövek[@[Humánerő]]"),0),"")</f>
        <v/>
      </c>
      <c r="AL197" s="69" t="str" cm="1">
        <f t="array" aca="1" ref="AL197" ca="1">IFERROR(IF(AND(INDIRECT("Mérföldkövek[@Kezdés]")&lt;=AL$3,AL$3&lt;=INDIRECT("Mérföldkövek[@Befejezés]"),NETWORKDAYS(AL$3,AL$3,0)), INDIRECT("Mérföldkövek[@[Humánerő]]"),0),"")</f>
        <v/>
      </c>
      <c r="AM197" s="69" t="str" cm="1">
        <f t="array" aca="1" ref="AM197" ca="1">IFERROR(IF(AND(INDIRECT("Mérföldkövek[@Kezdés]")&lt;=AM$3,AM$3&lt;=INDIRECT("Mérföldkövek[@Befejezés]"),NETWORKDAYS(AM$3,AM$3,0)), INDIRECT("Mérföldkövek[@[Humánerő]]"),0),"")</f>
        <v/>
      </c>
      <c r="AN197" s="69" t="str" cm="1">
        <f t="array" aca="1" ref="AN197" ca="1">IFERROR(IF(AND(INDIRECT("Mérföldkövek[@Kezdés]")&lt;=AN$3,AN$3&lt;=INDIRECT("Mérföldkövek[@Befejezés]"),NETWORKDAYS(AN$3,AN$3,0)), INDIRECT("Mérföldkövek[@[Humánerő]]"),0),"")</f>
        <v/>
      </c>
      <c r="AO197" s="69" t="str" cm="1">
        <f t="array" aca="1" ref="AO197" ca="1">IFERROR(IF(AND(INDIRECT("Mérföldkövek[@Kezdés]")&lt;=AO$3,AO$3&lt;=INDIRECT("Mérföldkövek[@Befejezés]"),NETWORKDAYS(AO$3,AO$3,0)), INDIRECT("Mérföldkövek[@[Humánerő]]"),0),"")</f>
        <v/>
      </c>
      <c r="AP197" s="69" t="str" cm="1">
        <f t="array" aca="1" ref="AP197" ca="1">IFERROR(IF(AND(INDIRECT("Mérföldkövek[@Kezdés]")&lt;=AP$3,AP$3&lt;=INDIRECT("Mérföldkövek[@Befejezés]"),NETWORKDAYS(AP$3,AP$3,0)), INDIRECT("Mérföldkövek[@[Humánerő]]"),0),"")</f>
        <v/>
      </c>
      <c r="AQ197" s="69" t="str" cm="1">
        <f t="array" aca="1" ref="AQ197" ca="1">IFERROR(IF(AND(INDIRECT("Mérföldkövek[@Kezdés]")&lt;=AQ$3,AQ$3&lt;=INDIRECT("Mérföldkövek[@Befejezés]"),NETWORKDAYS(AQ$3,AQ$3,0)), INDIRECT("Mérföldkövek[@[Humánerő]]"),0),"")</f>
        <v/>
      </c>
      <c r="AR197" s="69" t="str" cm="1">
        <f t="array" aca="1" ref="AR197" ca="1">IFERROR(IF(AND(INDIRECT("Mérföldkövek[@Kezdés]")&lt;=AR$3,AR$3&lt;=INDIRECT("Mérföldkövek[@Befejezés]"),NETWORKDAYS(AR$3,AR$3,0)), INDIRECT("Mérföldkövek[@[Humánerő]]"),0),"")</f>
        <v/>
      </c>
      <c r="AS197" s="69" t="str" cm="1">
        <f t="array" aca="1" ref="AS197" ca="1">IFERROR(IF(AND(INDIRECT("Mérföldkövek[@Kezdés]")&lt;=AS$3,AS$3&lt;=INDIRECT("Mérföldkövek[@Befejezés]"),NETWORKDAYS(AS$3,AS$3,0)), INDIRECT("Mérföldkövek[@[Humánerő]]"),0),"")</f>
        <v/>
      </c>
      <c r="AT197" s="69" t="str" cm="1">
        <f t="array" aca="1" ref="AT197" ca="1">IFERROR(IF(AND(INDIRECT("Mérföldkövek[@Kezdés]")&lt;=AT$3,AT$3&lt;=INDIRECT("Mérföldkövek[@Befejezés]"),NETWORKDAYS(AT$3,AT$3,0)), INDIRECT("Mérföldkövek[@[Humánerő]]"),0),"")</f>
        <v/>
      </c>
      <c r="AU197" s="69" t="str" cm="1">
        <f t="array" aca="1" ref="AU197" ca="1">IFERROR(IF(AND(INDIRECT("Mérföldkövek[@Kezdés]")&lt;=AU$3,AU$3&lt;=INDIRECT("Mérföldkövek[@Befejezés]"),NETWORKDAYS(AU$3,AU$3,0)), INDIRECT("Mérföldkövek[@[Humánerő]]"),0),"")</f>
        <v/>
      </c>
      <c r="AV197" s="69" t="str" cm="1">
        <f t="array" aca="1" ref="AV197" ca="1">IFERROR(IF(AND(INDIRECT("Mérföldkövek[@Kezdés]")&lt;=AV$3,AV$3&lt;=INDIRECT("Mérföldkövek[@Befejezés]"),NETWORKDAYS(AV$3,AV$3,0)), INDIRECT("Mérföldkövek[@[Humánerő]]"),0),"")</f>
        <v/>
      </c>
      <c r="AW197" s="69" t="str" cm="1">
        <f t="array" aca="1" ref="AW197" ca="1">IFERROR(IF(AND(INDIRECT("Mérföldkövek[@Kezdés]")&lt;=AW$3,AW$3&lt;=INDIRECT("Mérföldkövek[@Befejezés]"),NETWORKDAYS(AW$3,AW$3,0)), INDIRECT("Mérföldkövek[@[Humánerő]]"),0),"")</f>
        <v/>
      </c>
      <c r="AX197" s="69" t="str" cm="1">
        <f t="array" aca="1" ref="AX197" ca="1">IFERROR(IF(AND(INDIRECT("Mérföldkövek[@Kezdés]")&lt;=AX$3,AX$3&lt;=INDIRECT("Mérföldkövek[@Befejezés]"),NETWORKDAYS(AX$3,AX$3,0)), INDIRECT("Mérföldkövek[@[Humánerő]]"),0),"")</f>
        <v/>
      </c>
      <c r="AY197" s="69" t="str" cm="1">
        <f t="array" aca="1" ref="AY197" ca="1">IFERROR(IF(AND(INDIRECT("Mérföldkövek[@Kezdés]")&lt;=AY$3,AY$3&lt;=INDIRECT("Mérföldkövek[@Befejezés]"),NETWORKDAYS(AY$3,AY$3,0)), INDIRECT("Mérföldkövek[@[Humánerő]]"),0),"")</f>
        <v/>
      </c>
      <c r="AZ197" s="69" t="str" cm="1">
        <f t="array" aca="1" ref="AZ197" ca="1">IFERROR(IF(AND(INDIRECT("Mérföldkövek[@Kezdés]")&lt;=AZ$3,AZ$3&lt;=INDIRECT("Mérföldkövek[@Befejezés]"),NETWORKDAYS(AZ$3,AZ$3,0)), INDIRECT("Mérföldkövek[@[Humánerő]]"),0),"")</f>
        <v/>
      </c>
      <c r="BA197" s="69" t="str" cm="1">
        <f t="array" aca="1" ref="BA197" ca="1">IFERROR(IF(AND(INDIRECT("Mérföldkövek[@Kezdés]")&lt;=BA$3,BA$3&lt;=INDIRECT("Mérföldkövek[@Befejezés]"),NETWORKDAYS(BA$3,BA$3,0)), INDIRECT("Mérföldkövek[@[Humánerő]]"),0),"")</f>
        <v/>
      </c>
    </row>
    <row r="198" spans="12:53" x14ac:dyDescent="0.3">
      <c r="L198" s="69" t="str" cm="1">
        <f t="array" aca="1" ref="L198" ca="1">IFERROR(IF(AND(INDIRECT("Mérföldkövek[@Kezdés]")&lt;=L$3,L$3&lt;=INDIRECT("Mérföldkövek[@Befejezés]"),NETWORKDAYS(L$3,L$3,0)), INDIRECT("Mérföldkövek[@[Humánerő]]"),0),"")</f>
        <v/>
      </c>
      <c r="M198" s="69" t="str" cm="1">
        <f t="array" aca="1" ref="M198" ca="1">IFERROR(IF(AND(INDIRECT("Mérföldkövek[@Kezdés]")&lt;=M$3,M$3&lt;=INDIRECT("Mérföldkövek[@Befejezés]"),NETWORKDAYS(M$3,M$3,0)), INDIRECT("Mérföldkövek[@[Humánerő]]"),0),"")</f>
        <v/>
      </c>
      <c r="N198" s="69" t="str" cm="1">
        <f t="array" aca="1" ref="N198" ca="1">IFERROR(IF(AND(INDIRECT("Mérföldkövek[@Kezdés]")&lt;=N$3,N$3&lt;=INDIRECT("Mérföldkövek[@Befejezés]"),NETWORKDAYS(N$3,N$3,0)), INDIRECT("Mérföldkövek[@[Humánerő]]"),0),"")</f>
        <v/>
      </c>
      <c r="O198" s="69" t="str" cm="1">
        <f t="array" aca="1" ref="O198" ca="1">IFERROR(IF(AND(INDIRECT("Mérföldkövek[@Kezdés]")&lt;=O$3,O$3&lt;=INDIRECT("Mérföldkövek[@Befejezés]"),NETWORKDAYS(O$3,O$3,0)), INDIRECT("Mérföldkövek[@[Humánerő]]"),0),"")</f>
        <v/>
      </c>
      <c r="P198" s="69" t="str" cm="1">
        <f t="array" aca="1" ref="P198" ca="1">IFERROR(IF(AND(INDIRECT("Mérföldkövek[@Kezdés]")&lt;=P$3,P$3&lt;=INDIRECT("Mérföldkövek[@Befejezés]"),NETWORKDAYS(P$3,P$3,0)), INDIRECT("Mérföldkövek[@[Humánerő]]"),0),"")</f>
        <v/>
      </c>
      <c r="Q198" s="69" t="str" cm="1">
        <f t="array" aca="1" ref="Q198" ca="1">IFERROR(IF(AND(INDIRECT("Mérföldkövek[@Kezdés]")&lt;=Q$3,Q$3&lt;=INDIRECT("Mérföldkövek[@Befejezés]"),NETWORKDAYS(Q$3,Q$3,0)), INDIRECT("Mérföldkövek[@[Humánerő]]"),0),"")</f>
        <v/>
      </c>
      <c r="R198" s="69" t="str" cm="1">
        <f t="array" aca="1" ref="R198" ca="1">IFERROR(IF(AND(INDIRECT("Mérföldkövek[@Kezdés]")&lt;=R$3,R$3&lt;=INDIRECT("Mérföldkövek[@Befejezés]"),NETWORKDAYS(R$3,R$3,0)), INDIRECT("Mérföldkövek[@[Humánerő]]"),0),"")</f>
        <v/>
      </c>
      <c r="S198" s="69" t="str" cm="1">
        <f t="array" aca="1" ref="S198" ca="1">IFERROR(IF(AND(INDIRECT("Mérföldkövek[@Kezdés]")&lt;=S$3,S$3&lt;=INDIRECT("Mérföldkövek[@Befejezés]"),NETWORKDAYS(S$3,S$3,0)), INDIRECT("Mérföldkövek[@[Humánerő]]"),0),"")</f>
        <v/>
      </c>
      <c r="T198" s="69" t="str" cm="1">
        <f t="array" aca="1" ref="T198" ca="1">IFERROR(IF(AND(INDIRECT("Mérföldkövek[@Kezdés]")&lt;=T$3,T$3&lt;=INDIRECT("Mérföldkövek[@Befejezés]"),NETWORKDAYS(T$3,T$3,0)), INDIRECT("Mérföldkövek[@[Humánerő]]"),0),"")</f>
        <v/>
      </c>
      <c r="U198" s="69" t="str" cm="1">
        <f t="array" aca="1" ref="U198" ca="1">IFERROR(IF(AND(INDIRECT("Mérföldkövek[@Kezdés]")&lt;=U$3,U$3&lt;=INDIRECT("Mérföldkövek[@Befejezés]"),NETWORKDAYS(U$3,U$3,0)), INDIRECT("Mérföldkövek[@[Humánerő]]"),0),"")</f>
        <v/>
      </c>
      <c r="V198" s="69" t="str" cm="1">
        <f t="array" aca="1" ref="V198" ca="1">IFERROR(IF(AND(INDIRECT("Mérföldkövek[@Kezdés]")&lt;=V$3,V$3&lt;=INDIRECT("Mérföldkövek[@Befejezés]"),NETWORKDAYS(V$3,V$3,0)), INDIRECT("Mérföldkövek[@[Humánerő]]"),0),"")</f>
        <v/>
      </c>
      <c r="W198" s="69" t="str" cm="1">
        <f t="array" aca="1" ref="W198" ca="1">IFERROR(IF(AND(INDIRECT("Mérföldkövek[@Kezdés]")&lt;=W$3,W$3&lt;=INDIRECT("Mérföldkövek[@Befejezés]"),NETWORKDAYS(W$3,W$3,0)), INDIRECT("Mérföldkövek[@[Humánerő]]"),0),"")</f>
        <v/>
      </c>
      <c r="X198" s="69" t="str" cm="1">
        <f t="array" aca="1" ref="X198" ca="1">IFERROR(IF(AND(INDIRECT("Mérföldkövek[@Kezdés]")&lt;=X$3,X$3&lt;=INDIRECT("Mérföldkövek[@Befejezés]"),NETWORKDAYS(X$3,X$3,0)), INDIRECT("Mérföldkövek[@[Humánerő]]"),0),"")</f>
        <v/>
      </c>
      <c r="Y198" s="69" t="str" cm="1">
        <f t="array" aca="1" ref="Y198" ca="1">IFERROR(IF(AND(INDIRECT("Mérföldkövek[@Kezdés]")&lt;=Y$3,Y$3&lt;=INDIRECT("Mérföldkövek[@Befejezés]"),NETWORKDAYS(Y$3,Y$3,0)), INDIRECT("Mérföldkövek[@[Humánerő]]"),0),"")</f>
        <v/>
      </c>
      <c r="Z198" s="69" t="str" cm="1">
        <f t="array" aca="1" ref="Z198" ca="1">IFERROR(IF(AND(INDIRECT("Mérföldkövek[@Kezdés]")&lt;=Z$3,Z$3&lt;=INDIRECT("Mérföldkövek[@Befejezés]"),NETWORKDAYS(Z$3,Z$3,0)), INDIRECT("Mérföldkövek[@[Humánerő]]"),0),"")</f>
        <v/>
      </c>
      <c r="AA198" s="69" t="str" cm="1">
        <f t="array" aca="1" ref="AA198" ca="1">IFERROR(IF(AND(INDIRECT("Mérföldkövek[@Kezdés]")&lt;=AA$3,AA$3&lt;=INDIRECT("Mérföldkövek[@Befejezés]"),NETWORKDAYS(AA$3,AA$3,0)), INDIRECT("Mérföldkövek[@[Humánerő]]"),0),"")</f>
        <v/>
      </c>
      <c r="AB198" s="69" t="str" cm="1">
        <f t="array" aca="1" ref="AB198" ca="1">IFERROR(IF(AND(INDIRECT("Mérföldkövek[@Kezdés]")&lt;=AB$3,AB$3&lt;=INDIRECT("Mérföldkövek[@Befejezés]"),NETWORKDAYS(AB$3,AB$3,0)), INDIRECT("Mérföldkövek[@[Humánerő]]"),0),"")</f>
        <v/>
      </c>
      <c r="AC198" s="69" t="str" cm="1">
        <f t="array" aca="1" ref="AC198" ca="1">IFERROR(IF(AND(INDIRECT("Mérföldkövek[@Kezdés]")&lt;=AC$3,AC$3&lt;=INDIRECT("Mérföldkövek[@Befejezés]"),NETWORKDAYS(AC$3,AC$3,0)), INDIRECT("Mérföldkövek[@[Humánerő]]"),0),"")</f>
        <v/>
      </c>
      <c r="AD198" s="69" t="str" cm="1">
        <f t="array" aca="1" ref="AD198" ca="1">IFERROR(IF(AND(INDIRECT("Mérföldkövek[@Kezdés]")&lt;=AD$3,AD$3&lt;=INDIRECT("Mérföldkövek[@Befejezés]"),NETWORKDAYS(AD$3,AD$3,0)), INDIRECT("Mérföldkövek[@[Humánerő]]"),0),"")</f>
        <v/>
      </c>
      <c r="AE198" s="69" t="str" cm="1">
        <f t="array" aca="1" ref="AE198" ca="1">IFERROR(IF(AND(INDIRECT("Mérföldkövek[@Kezdés]")&lt;=AE$3,AE$3&lt;=INDIRECT("Mérföldkövek[@Befejezés]"),NETWORKDAYS(AE$3,AE$3,0)), INDIRECT("Mérföldkövek[@[Humánerő]]"),0),"")</f>
        <v/>
      </c>
      <c r="AF198" s="69" t="str" cm="1">
        <f t="array" aca="1" ref="AF198" ca="1">IFERROR(IF(AND(INDIRECT("Mérföldkövek[@Kezdés]")&lt;=AF$3,AF$3&lt;=INDIRECT("Mérföldkövek[@Befejezés]"),NETWORKDAYS(AF$3,AF$3,0)), INDIRECT("Mérföldkövek[@[Humánerő]]"),0),"")</f>
        <v/>
      </c>
      <c r="AG198" s="69" t="str" cm="1">
        <f t="array" aca="1" ref="AG198" ca="1">IFERROR(IF(AND(INDIRECT("Mérföldkövek[@Kezdés]")&lt;=AG$3,AG$3&lt;=INDIRECT("Mérföldkövek[@Befejezés]"),NETWORKDAYS(AG$3,AG$3,0)), INDIRECT("Mérföldkövek[@[Humánerő]]"),0),"")</f>
        <v/>
      </c>
      <c r="AH198" s="69" t="str" cm="1">
        <f t="array" aca="1" ref="AH198" ca="1">IFERROR(IF(AND(INDIRECT("Mérföldkövek[@Kezdés]")&lt;=AH$3,AH$3&lt;=INDIRECT("Mérföldkövek[@Befejezés]"),NETWORKDAYS(AH$3,AH$3,0)), INDIRECT("Mérföldkövek[@[Humánerő]]"),0),"")</f>
        <v/>
      </c>
      <c r="AI198" s="69" t="str" cm="1">
        <f t="array" aca="1" ref="AI198" ca="1">IFERROR(IF(AND(INDIRECT("Mérföldkövek[@Kezdés]")&lt;=AI$3,AI$3&lt;=INDIRECT("Mérföldkövek[@Befejezés]"),NETWORKDAYS(AI$3,AI$3,0)), INDIRECT("Mérföldkövek[@[Humánerő]]"),0),"")</f>
        <v/>
      </c>
      <c r="AJ198" s="69" t="str" cm="1">
        <f t="array" aca="1" ref="AJ198" ca="1">IFERROR(IF(AND(INDIRECT("Mérföldkövek[@Kezdés]")&lt;=AJ$3,AJ$3&lt;=INDIRECT("Mérföldkövek[@Befejezés]"),NETWORKDAYS(AJ$3,AJ$3,0)), INDIRECT("Mérföldkövek[@[Humánerő]]"),0),"")</f>
        <v/>
      </c>
      <c r="AK198" s="69" t="str" cm="1">
        <f t="array" aca="1" ref="AK198" ca="1">IFERROR(IF(AND(INDIRECT("Mérföldkövek[@Kezdés]")&lt;=AK$3,AK$3&lt;=INDIRECT("Mérföldkövek[@Befejezés]"),NETWORKDAYS(AK$3,AK$3,0)), INDIRECT("Mérföldkövek[@[Humánerő]]"),0),"")</f>
        <v/>
      </c>
      <c r="AL198" s="69" t="str" cm="1">
        <f t="array" aca="1" ref="AL198" ca="1">IFERROR(IF(AND(INDIRECT("Mérföldkövek[@Kezdés]")&lt;=AL$3,AL$3&lt;=INDIRECT("Mérföldkövek[@Befejezés]"),NETWORKDAYS(AL$3,AL$3,0)), INDIRECT("Mérföldkövek[@[Humánerő]]"),0),"")</f>
        <v/>
      </c>
      <c r="AM198" s="69" t="str" cm="1">
        <f t="array" aca="1" ref="AM198" ca="1">IFERROR(IF(AND(INDIRECT("Mérföldkövek[@Kezdés]")&lt;=AM$3,AM$3&lt;=INDIRECT("Mérföldkövek[@Befejezés]"),NETWORKDAYS(AM$3,AM$3,0)), INDIRECT("Mérföldkövek[@[Humánerő]]"),0),"")</f>
        <v/>
      </c>
      <c r="AN198" s="69" t="str" cm="1">
        <f t="array" aca="1" ref="AN198" ca="1">IFERROR(IF(AND(INDIRECT("Mérföldkövek[@Kezdés]")&lt;=AN$3,AN$3&lt;=INDIRECT("Mérföldkövek[@Befejezés]"),NETWORKDAYS(AN$3,AN$3,0)), INDIRECT("Mérföldkövek[@[Humánerő]]"),0),"")</f>
        <v/>
      </c>
      <c r="AO198" s="69" t="str" cm="1">
        <f t="array" aca="1" ref="AO198" ca="1">IFERROR(IF(AND(INDIRECT("Mérföldkövek[@Kezdés]")&lt;=AO$3,AO$3&lt;=INDIRECT("Mérföldkövek[@Befejezés]"),NETWORKDAYS(AO$3,AO$3,0)), INDIRECT("Mérföldkövek[@[Humánerő]]"),0),"")</f>
        <v/>
      </c>
      <c r="AP198" s="69" t="str" cm="1">
        <f t="array" aca="1" ref="AP198" ca="1">IFERROR(IF(AND(INDIRECT("Mérföldkövek[@Kezdés]")&lt;=AP$3,AP$3&lt;=INDIRECT("Mérföldkövek[@Befejezés]"),NETWORKDAYS(AP$3,AP$3,0)), INDIRECT("Mérföldkövek[@[Humánerő]]"),0),"")</f>
        <v/>
      </c>
      <c r="AQ198" s="69" t="str" cm="1">
        <f t="array" aca="1" ref="AQ198" ca="1">IFERROR(IF(AND(INDIRECT("Mérföldkövek[@Kezdés]")&lt;=AQ$3,AQ$3&lt;=INDIRECT("Mérföldkövek[@Befejezés]"),NETWORKDAYS(AQ$3,AQ$3,0)), INDIRECT("Mérföldkövek[@[Humánerő]]"),0),"")</f>
        <v/>
      </c>
      <c r="AR198" s="69" t="str" cm="1">
        <f t="array" aca="1" ref="AR198" ca="1">IFERROR(IF(AND(INDIRECT("Mérföldkövek[@Kezdés]")&lt;=AR$3,AR$3&lt;=INDIRECT("Mérföldkövek[@Befejezés]"),NETWORKDAYS(AR$3,AR$3,0)), INDIRECT("Mérföldkövek[@[Humánerő]]"),0),"")</f>
        <v/>
      </c>
      <c r="AS198" s="69" t="str" cm="1">
        <f t="array" aca="1" ref="AS198" ca="1">IFERROR(IF(AND(INDIRECT("Mérföldkövek[@Kezdés]")&lt;=AS$3,AS$3&lt;=INDIRECT("Mérföldkövek[@Befejezés]"),NETWORKDAYS(AS$3,AS$3,0)), INDIRECT("Mérföldkövek[@[Humánerő]]"),0),"")</f>
        <v/>
      </c>
      <c r="AT198" s="69" t="str" cm="1">
        <f t="array" aca="1" ref="AT198" ca="1">IFERROR(IF(AND(INDIRECT("Mérföldkövek[@Kezdés]")&lt;=AT$3,AT$3&lt;=INDIRECT("Mérföldkövek[@Befejezés]"),NETWORKDAYS(AT$3,AT$3,0)), INDIRECT("Mérföldkövek[@[Humánerő]]"),0),"")</f>
        <v/>
      </c>
      <c r="AU198" s="69" t="str" cm="1">
        <f t="array" aca="1" ref="AU198" ca="1">IFERROR(IF(AND(INDIRECT("Mérföldkövek[@Kezdés]")&lt;=AU$3,AU$3&lt;=INDIRECT("Mérföldkövek[@Befejezés]"),NETWORKDAYS(AU$3,AU$3,0)), INDIRECT("Mérföldkövek[@[Humánerő]]"),0),"")</f>
        <v/>
      </c>
      <c r="AV198" s="69" t="str" cm="1">
        <f t="array" aca="1" ref="AV198" ca="1">IFERROR(IF(AND(INDIRECT("Mérföldkövek[@Kezdés]")&lt;=AV$3,AV$3&lt;=INDIRECT("Mérföldkövek[@Befejezés]"),NETWORKDAYS(AV$3,AV$3,0)), INDIRECT("Mérföldkövek[@[Humánerő]]"),0),"")</f>
        <v/>
      </c>
      <c r="AW198" s="69" t="str" cm="1">
        <f t="array" aca="1" ref="AW198" ca="1">IFERROR(IF(AND(INDIRECT("Mérföldkövek[@Kezdés]")&lt;=AW$3,AW$3&lt;=INDIRECT("Mérföldkövek[@Befejezés]"),NETWORKDAYS(AW$3,AW$3,0)), INDIRECT("Mérföldkövek[@[Humánerő]]"),0),"")</f>
        <v/>
      </c>
      <c r="AX198" s="69" t="str" cm="1">
        <f t="array" aca="1" ref="AX198" ca="1">IFERROR(IF(AND(INDIRECT("Mérföldkövek[@Kezdés]")&lt;=AX$3,AX$3&lt;=INDIRECT("Mérföldkövek[@Befejezés]"),NETWORKDAYS(AX$3,AX$3,0)), INDIRECT("Mérföldkövek[@[Humánerő]]"),0),"")</f>
        <v/>
      </c>
      <c r="AY198" s="69" t="str" cm="1">
        <f t="array" aca="1" ref="AY198" ca="1">IFERROR(IF(AND(INDIRECT("Mérföldkövek[@Kezdés]")&lt;=AY$3,AY$3&lt;=INDIRECT("Mérföldkövek[@Befejezés]"),NETWORKDAYS(AY$3,AY$3,0)), INDIRECT("Mérföldkövek[@[Humánerő]]"),0),"")</f>
        <v/>
      </c>
      <c r="AZ198" s="69" t="str" cm="1">
        <f t="array" aca="1" ref="AZ198" ca="1">IFERROR(IF(AND(INDIRECT("Mérföldkövek[@Kezdés]")&lt;=AZ$3,AZ$3&lt;=INDIRECT("Mérföldkövek[@Befejezés]"),NETWORKDAYS(AZ$3,AZ$3,0)), INDIRECT("Mérföldkövek[@[Humánerő]]"),0),"")</f>
        <v/>
      </c>
      <c r="BA198" s="69" t="str" cm="1">
        <f t="array" aca="1" ref="BA198" ca="1">IFERROR(IF(AND(INDIRECT("Mérföldkövek[@Kezdés]")&lt;=BA$3,BA$3&lt;=INDIRECT("Mérföldkövek[@Befejezés]"),NETWORKDAYS(BA$3,BA$3,0)), INDIRECT("Mérföldkövek[@[Humánerő]]"),0),"")</f>
        <v/>
      </c>
    </row>
    <row r="199" spans="12:53" x14ac:dyDescent="0.3">
      <c r="L199" s="69" t="str" cm="1">
        <f t="array" aca="1" ref="L199" ca="1">IFERROR(IF(AND(INDIRECT("Mérföldkövek[@Kezdés]")&lt;=L$3,L$3&lt;=INDIRECT("Mérföldkövek[@Befejezés]"),NETWORKDAYS(L$3,L$3,0)), INDIRECT("Mérföldkövek[@[Humánerő]]"),0),"")</f>
        <v/>
      </c>
      <c r="M199" s="69" t="str" cm="1">
        <f t="array" aca="1" ref="M199" ca="1">IFERROR(IF(AND(INDIRECT("Mérföldkövek[@Kezdés]")&lt;=M$3,M$3&lt;=INDIRECT("Mérföldkövek[@Befejezés]"),NETWORKDAYS(M$3,M$3,0)), INDIRECT("Mérföldkövek[@[Humánerő]]"),0),"")</f>
        <v/>
      </c>
      <c r="N199" s="69" t="str" cm="1">
        <f t="array" aca="1" ref="N199" ca="1">IFERROR(IF(AND(INDIRECT("Mérföldkövek[@Kezdés]")&lt;=N$3,N$3&lt;=INDIRECT("Mérföldkövek[@Befejezés]"),NETWORKDAYS(N$3,N$3,0)), INDIRECT("Mérföldkövek[@[Humánerő]]"),0),"")</f>
        <v/>
      </c>
      <c r="O199" s="69" t="str" cm="1">
        <f t="array" aca="1" ref="O199" ca="1">IFERROR(IF(AND(INDIRECT("Mérföldkövek[@Kezdés]")&lt;=O$3,O$3&lt;=INDIRECT("Mérföldkövek[@Befejezés]"),NETWORKDAYS(O$3,O$3,0)), INDIRECT("Mérföldkövek[@[Humánerő]]"),0),"")</f>
        <v/>
      </c>
      <c r="P199" s="69" t="str" cm="1">
        <f t="array" aca="1" ref="P199" ca="1">IFERROR(IF(AND(INDIRECT("Mérföldkövek[@Kezdés]")&lt;=P$3,P$3&lt;=INDIRECT("Mérföldkövek[@Befejezés]"),NETWORKDAYS(P$3,P$3,0)), INDIRECT("Mérföldkövek[@[Humánerő]]"),0),"")</f>
        <v/>
      </c>
      <c r="Q199" s="69" t="str" cm="1">
        <f t="array" aca="1" ref="Q199" ca="1">IFERROR(IF(AND(INDIRECT("Mérföldkövek[@Kezdés]")&lt;=Q$3,Q$3&lt;=INDIRECT("Mérföldkövek[@Befejezés]"),NETWORKDAYS(Q$3,Q$3,0)), INDIRECT("Mérföldkövek[@[Humánerő]]"),0),"")</f>
        <v/>
      </c>
      <c r="R199" s="69" t="str" cm="1">
        <f t="array" aca="1" ref="R199" ca="1">IFERROR(IF(AND(INDIRECT("Mérföldkövek[@Kezdés]")&lt;=R$3,R$3&lt;=INDIRECT("Mérföldkövek[@Befejezés]"),NETWORKDAYS(R$3,R$3,0)), INDIRECT("Mérföldkövek[@[Humánerő]]"),0),"")</f>
        <v/>
      </c>
      <c r="S199" s="69" t="str" cm="1">
        <f t="array" aca="1" ref="S199" ca="1">IFERROR(IF(AND(INDIRECT("Mérföldkövek[@Kezdés]")&lt;=S$3,S$3&lt;=INDIRECT("Mérföldkövek[@Befejezés]"),NETWORKDAYS(S$3,S$3,0)), INDIRECT("Mérföldkövek[@[Humánerő]]"),0),"")</f>
        <v/>
      </c>
      <c r="T199" s="69" t="str" cm="1">
        <f t="array" aca="1" ref="T199" ca="1">IFERROR(IF(AND(INDIRECT("Mérföldkövek[@Kezdés]")&lt;=T$3,T$3&lt;=INDIRECT("Mérföldkövek[@Befejezés]"),NETWORKDAYS(T$3,T$3,0)), INDIRECT("Mérföldkövek[@[Humánerő]]"),0),"")</f>
        <v/>
      </c>
      <c r="U199" s="69" t="str" cm="1">
        <f t="array" aca="1" ref="U199" ca="1">IFERROR(IF(AND(INDIRECT("Mérföldkövek[@Kezdés]")&lt;=U$3,U$3&lt;=INDIRECT("Mérföldkövek[@Befejezés]"),NETWORKDAYS(U$3,U$3,0)), INDIRECT("Mérföldkövek[@[Humánerő]]"),0),"")</f>
        <v/>
      </c>
      <c r="V199" s="69" t="str" cm="1">
        <f t="array" aca="1" ref="V199" ca="1">IFERROR(IF(AND(INDIRECT("Mérföldkövek[@Kezdés]")&lt;=V$3,V$3&lt;=INDIRECT("Mérföldkövek[@Befejezés]"),NETWORKDAYS(V$3,V$3,0)), INDIRECT("Mérföldkövek[@[Humánerő]]"),0),"")</f>
        <v/>
      </c>
      <c r="W199" s="69" t="str" cm="1">
        <f t="array" aca="1" ref="W199" ca="1">IFERROR(IF(AND(INDIRECT("Mérföldkövek[@Kezdés]")&lt;=W$3,W$3&lt;=INDIRECT("Mérföldkövek[@Befejezés]"),NETWORKDAYS(W$3,W$3,0)), INDIRECT("Mérföldkövek[@[Humánerő]]"),0),"")</f>
        <v/>
      </c>
      <c r="X199" s="69" t="str" cm="1">
        <f t="array" aca="1" ref="X199" ca="1">IFERROR(IF(AND(INDIRECT("Mérföldkövek[@Kezdés]")&lt;=X$3,X$3&lt;=INDIRECT("Mérföldkövek[@Befejezés]"),NETWORKDAYS(X$3,X$3,0)), INDIRECT("Mérföldkövek[@[Humánerő]]"),0),"")</f>
        <v/>
      </c>
      <c r="Y199" s="69" t="str" cm="1">
        <f t="array" aca="1" ref="Y199" ca="1">IFERROR(IF(AND(INDIRECT("Mérföldkövek[@Kezdés]")&lt;=Y$3,Y$3&lt;=INDIRECT("Mérföldkövek[@Befejezés]"),NETWORKDAYS(Y$3,Y$3,0)), INDIRECT("Mérföldkövek[@[Humánerő]]"),0),"")</f>
        <v/>
      </c>
      <c r="Z199" s="69" t="str" cm="1">
        <f t="array" aca="1" ref="Z199" ca="1">IFERROR(IF(AND(INDIRECT("Mérföldkövek[@Kezdés]")&lt;=Z$3,Z$3&lt;=INDIRECT("Mérföldkövek[@Befejezés]"),NETWORKDAYS(Z$3,Z$3,0)), INDIRECT("Mérföldkövek[@[Humánerő]]"),0),"")</f>
        <v/>
      </c>
      <c r="AA199" s="69" t="str" cm="1">
        <f t="array" aca="1" ref="AA199" ca="1">IFERROR(IF(AND(INDIRECT("Mérföldkövek[@Kezdés]")&lt;=AA$3,AA$3&lt;=INDIRECT("Mérföldkövek[@Befejezés]"),NETWORKDAYS(AA$3,AA$3,0)), INDIRECT("Mérföldkövek[@[Humánerő]]"),0),"")</f>
        <v/>
      </c>
      <c r="AB199" s="69" t="str" cm="1">
        <f t="array" aca="1" ref="AB199" ca="1">IFERROR(IF(AND(INDIRECT("Mérföldkövek[@Kezdés]")&lt;=AB$3,AB$3&lt;=INDIRECT("Mérföldkövek[@Befejezés]"),NETWORKDAYS(AB$3,AB$3,0)), INDIRECT("Mérföldkövek[@[Humánerő]]"),0),"")</f>
        <v/>
      </c>
      <c r="AC199" s="69" t="str" cm="1">
        <f t="array" aca="1" ref="AC199" ca="1">IFERROR(IF(AND(INDIRECT("Mérföldkövek[@Kezdés]")&lt;=AC$3,AC$3&lt;=INDIRECT("Mérföldkövek[@Befejezés]"),NETWORKDAYS(AC$3,AC$3,0)), INDIRECT("Mérföldkövek[@[Humánerő]]"),0),"")</f>
        <v/>
      </c>
      <c r="AD199" s="69" t="str" cm="1">
        <f t="array" aca="1" ref="AD199" ca="1">IFERROR(IF(AND(INDIRECT("Mérföldkövek[@Kezdés]")&lt;=AD$3,AD$3&lt;=INDIRECT("Mérföldkövek[@Befejezés]"),NETWORKDAYS(AD$3,AD$3,0)), INDIRECT("Mérföldkövek[@[Humánerő]]"),0),"")</f>
        <v/>
      </c>
      <c r="AE199" s="69" t="str" cm="1">
        <f t="array" aca="1" ref="AE199" ca="1">IFERROR(IF(AND(INDIRECT("Mérföldkövek[@Kezdés]")&lt;=AE$3,AE$3&lt;=INDIRECT("Mérföldkövek[@Befejezés]"),NETWORKDAYS(AE$3,AE$3,0)), INDIRECT("Mérföldkövek[@[Humánerő]]"),0),"")</f>
        <v/>
      </c>
      <c r="AF199" s="69" t="str" cm="1">
        <f t="array" aca="1" ref="AF199" ca="1">IFERROR(IF(AND(INDIRECT("Mérföldkövek[@Kezdés]")&lt;=AF$3,AF$3&lt;=INDIRECT("Mérföldkövek[@Befejezés]"),NETWORKDAYS(AF$3,AF$3,0)), INDIRECT("Mérföldkövek[@[Humánerő]]"),0),"")</f>
        <v/>
      </c>
      <c r="AG199" s="69" t="str" cm="1">
        <f t="array" aca="1" ref="AG199" ca="1">IFERROR(IF(AND(INDIRECT("Mérföldkövek[@Kezdés]")&lt;=AG$3,AG$3&lt;=INDIRECT("Mérföldkövek[@Befejezés]"),NETWORKDAYS(AG$3,AG$3,0)), INDIRECT("Mérföldkövek[@[Humánerő]]"),0),"")</f>
        <v/>
      </c>
      <c r="AH199" s="69" t="str" cm="1">
        <f t="array" aca="1" ref="AH199" ca="1">IFERROR(IF(AND(INDIRECT("Mérföldkövek[@Kezdés]")&lt;=AH$3,AH$3&lt;=INDIRECT("Mérföldkövek[@Befejezés]"),NETWORKDAYS(AH$3,AH$3,0)), INDIRECT("Mérföldkövek[@[Humánerő]]"),0),"")</f>
        <v/>
      </c>
      <c r="AI199" s="69" t="str" cm="1">
        <f t="array" aca="1" ref="AI199" ca="1">IFERROR(IF(AND(INDIRECT("Mérföldkövek[@Kezdés]")&lt;=AI$3,AI$3&lt;=INDIRECT("Mérföldkövek[@Befejezés]"),NETWORKDAYS(AI$3,AI$3,0)), INDIRECT("Mérföldkövek[@[Humánerő]]"),0),"")</f>
        <v/>
      </c>
      <c r="AJ199" s="69" t="str" cm="1">
        <f t="array" aca="1" ref="AJ199" ca="1">IFERROR(IF(AND(INDIRECT("Mérföldkövek[@Kezdés]")&lt;=AJ$3,AJ$3&lt;=INDIRECT("Mérföldkövek[@Befejezés]"),NETWORKDAYS(AJ$3,AJ$3,0)), INDIRECT("Mérföldkövek[@[Humánerő]]"),0),"")</f>
        <v/>
      </c>
      <c r="AK199" s="69" t="str" cm="1">
        <f t="array" aca="1" ref="AK199" ca="1">IFERROR(IF(AND(INDIRECT("Mérföldkövek[@Kezdés]")&lt;=AK$3,AK$3&lt;=INDIRECT("Mérföldkövek[@Befejezés]"),NETWORKDAYS(AK$3,AK$3,0)), INDIRECT("Mérföldkövek[@[Humánerő]]"),0),"")</f>
        <v/>
      </c>
      <c r="AL199" s="69" t="str" cm="1">
        <f t="array" aca="1" ref="AL199" ca="1">IFERROR(IF(AND(INDIRECT("Mérföldkövek[@Kezdés]")&lt;=AL$3,AL$3&lt;=INDIRECT("Mérföldkövek[@Befejezés]"),NETWORKDAYS(AL$3,AL$3,0)), INDIRECT("Mérföldkövek[@[Humánerő]]"),0),"")</f>
        <v/>
      </c>
      <c r="AM199" s="69" t="str" cm="1">
        <f t="array" aca="1" ref="AM199" ca="1">IFERROR(IF(AND(INDIRECT("Mérföldkövek[@Kezdés]")&lt;=AM$3,AM$3&lt;=INDIRECT("Mérföldkövek[@Befejezés]"),NETWORKDAYS(AM$3,AM$3,0)), INDIRECT("Mérföldkövek[@[Humánerő]]"),0),"")</f>
        <v/>
      </c>
      <c r="AN199" s="69" t="str" cm="1">
        <f t="array" aca="1" ref="AN199" ca="1">IFERROR(IF(AND(INDIRECT("Mérföldkövek[@Kezdés]")&lt;=AN$3,AN$3&lt;=INDIRECT("Mérföldkövek[@Befejezés]"),NETWORKDAYS(AN$3,AN$3,0)), INDIRECT("Mérföldkövek[@[Humánerő]]"),0),"")</f>
        <v/>
      </c>
      <c r="AO199" s="69" t="str" cm="1">
        <f t="array" aca="1" ref="AO199" ca="1">IFERROR(IF(AND(INDIRECT("Mérföldkövek[@Kezdés]")&lt;=AO$3,AO$3&lt;=INDIRECT("Mérföldkövek[@Befejezés]"),NETWORKDAYS(AO$3,AO$3,0)), INDIRECT("Mérföldkövek[@[Humánerő]]"),0),"")</f>
        <v/>
      </c>
      <c r="AP199" s="69" t="str" cm="1">
        <f t="array" aca="1" ref="AP199" ca="1">IFERROR(IF(AND(INDIRECT("Mérföldkövek[@Kezdés]")&lt;=AP$3,AP$3&lt;=INDIRECT("Mérföldkövek[@Befejezés]"),NETWORKDAYS(AP$3,AP$3,0)), INDIRECT("Mérföldkövek[@[Humánerő]]"),0),"")</f>
        <v/>
      </c>
      <c r="AQ199" s="69" t="str" cm="1">
        <f t="array" aca="1" ref="AQ199" ca="1">IFERROR(IF(AND(INDIRECT("Mérföldkövek[@Kezdés]")&lt;=AQ$3,AQ$3&lt;=INDIRECT("Mérföldkövek[@Befejezés]"),NETWORKDAYS(AQ$3,AQ$3,0)), INDIRECT("Mérföldkövek[@[Humánerő]]"),0),"")</f>
        <v/>
      </c>
      <c r="AR199" s="69" t="str" cm="1">
        <f t="array" aca="1" ref="AR199" ca="1">IFERROR(IF(AND(INDIRECT("Mérföldkövek[@Kezdés]")&lt;=AR$3,AR$3&lt;=INDIRECT("Mérföldkövek[@Befejezés]"),NETWORKDAYS(AR$3,AR$3,0)), INDIRECT("Mérföldkövek[@[Humánerő]]"),0),"")</f>
        <v/>
      </c>
      <c r="AS199" s="69" t="str" cm="1">
        <f t="array" aca="1" ref="AS199" ca="1">IFERROR(IF(AND(INDIRECT("Mérföldkövek[@Kezdés]")&lt;=AS$3,AS$3&lt;=INDIRECT("Mérföldkövek[@Befejezés]"),NETWORKDAYS(AS$3,AS$3,0)), INDIRECT("Mérföldkövek[@[Humánerő]]"),0),"")</f>
        <v/>
      </c>
      <c r="AT199" s="69" t="str" cm="1">
        <f t="array" aca="1" ref="AT199" ca="1">IFERROR(IF(AND(INDIRECT("Mérföldkövek[@Kezdés]")&lt;=AT$3,AT$3&lt;=INDIRECT("Mérföldkövek[@Befejezés]"),NETWORKDAYS(AT$3,AT$3,0)), INDIRECT("Mérföldkövek[@[Humánerő]]"),0),"")</f>
        <v/>
      </c>
      <c r="AU199" s="69" t="str" cm="1">
        <f t="array" aca="1" ref="AU199" ca="1">IFERROR(IF(AND(INDIRECT("Mérföldkövek[@Kezdés]")&lt;=AU$3,AU$3&lt;=INDIRECT("Mérföldkövek[@Befejezés]"),NETWORKDAYS(AU$3,AU$3,0)), INDIRECT("Mérföldkövek[@[Humánerő]]"),0),"")</f>
        <v/>
      </c>
      <c r="AV199" s="69" t="str" cm="1">
        <f t="array" aca="1" ref="AV199" ca="1">IFERROR(IF(AND(INDIRECT("Mérföldkövek[@Kezdés]")&lt;=AV$3,AV$3&lt;=INDIRECT("Mérföldkövek[@Befejezés]"),NETWORKDAYS(AV$3,AV$3,0)), INDIRECT("Mérföldkövek[@[Humánerő]]"),0),"")</f>
        <v/>
      </c>
      <c r="AW199" s="69" t="str" cm="1">
        <f t="array" aca="1" ref="AW199" ca="1">IFERROR(IF(AND(INDIRECT("Mérföldkövek[@Kezdés]")&lt;=AW$3,AW$3&lt;=INDIRECT("Mérföldkövek[@Befejezés]"),NETWORKDAYS(AW$3,AW$3,0)), INDIRECT("Mérföldkövek[@[Humánerő]]"),0),"")</f>
        <v/>
      </c>
      <c r="AX199" s="69" t="str" cm="1">
        <f t="array" aca="1" ref="AX199" ca="1">IFERROR(IF(AND(INDIRECT("Mérföldkövek[@Kezdés]")&lt;=AX$3,AX$3&lt;=INDIRECT("Mérföldkövek[@Befejezés]"),NETWORKDAYS(AX$3,AX$3,0)), INDIRECT("Mérföldkövek[@[Humánerő]]"),0),"")</f>
        <v/>
      </c>
      <c r="AY199" s="69" t="str" cm="1">
        <f t="array" aca="1" ref="AY199" ca="1">IFERROR(IF(AND(INDIRECT("Mérföldkövek[@Kezdés]")&lt;=AY$3,AY$3&lt;=INDIRECT("Mérföldkövek[@Befejezés]"),NETWORKDAYS(AY$3,AY$3,0)), INDIRECT("Mérföldkövek[@[Humánerő]]"),0),"")</f>
        <v/>
      </c>
      <c r="AZ199" s="69" t="str" cm="1">
        <f t="array" aca="1" ref="AZ199" ca="1">IFERROR(IF(AND(INDIRECT("Mérföldkövek[@Kezdés]")&lt;=AZ$3,AZ$3&lt;=INDIRECT("Mérföldkövek[@Befejezés]"),NETWORKDAYS(AZ$3,AZ$3,0)), INDIRECT("Mérföldkövek[@[Humánerő]]"),0),"")</f>
        <v/>
      </c>
      <c r="BA199" s="69" t="str" cm="1">
        <f t="array" aca="1" ref="BA199" ca="1">IFERROR(IF(AND(INDIRECT("Mérföldkövek[@Kezdés]")&lt;=BA$3,BA$3&lt;=INDIRECT("Mérföldkövek[@Befejezés]"),NETWORKDAYS(BA$3,BA$3,0)), INDIRECT("Mérföldkövek[@[Humánerő]]"),0),"")</f>
        <v/>
      </c>
    </row>
    <row r="200" spans="12:53" x14ac:dyDescent="0.3">
      <c r="L200" s="69" t="str" cm="1">
        <f t="array" aca="1" ref="L200" ca="1">IFERROR(IF(AND(INDIRECT("Mérföldkövek[@Kezdés]")&lt;=L$3,L$3&lt;=INDIRECT("Mérföldkövek[@Befejezés]"),NETWORKDAYS(L$3,L$3,0)), INDIRECT("Mérföldkövek[@[Humánerő]]"),0),"")</f>
        <v/>
      </c>
      <c r="M200" s="69" t="str" cm="1">
        <f t="array" aca="1" ref="M200" ca="1">IFERROR(IF(AND(INDIRECT("Mérföldkövek[@Kezdés]")&lt;=M$3,M$3&lt;=INDIRECT("Mérföldkövek[@Befejezés]"),NETWORKDAYS(M$3,M$3,0)), INDIRECT("Mérföldkövek[@[Humánerő]]"),0),"")</f>
        <v/>
      </c>
      <c r="N200" s="69" t="str" cm="1">
        <f t="array" aca="1" ref="N200" ca="1">IFERROR(IF(AND(INDIRECT("Mérföldkövek[@Kezdés]")&lt;=N$3,N$3&lt;=INDIRECT("Mérföldkövek[@Befejezés]"),NETWORKDAYS(N$3,N$3,0)), INDIRECT("Mérföldkövek[@[Humánerő]]"),0),"")</f>
        <v/>
      </c>
      <c r="O200" s="69" t="str" cm="1">
        <f t="array" aca="1" ref="O200" ca="1">IFERROR(IF(AND(INDIRECT("Mérföldkövek[@Kezdés]")&lt;=O$3,O$3&lt;=INDIRECT("Mérföldkövek[@Befejezés]"),NETWORKDAYS(O$3,O$3,0)), INDIRECT("Mérföldkövek[@[Humánerő]]"),0),"")</f>
        <v/>
      </c>
      <c r="P200" s="69" t="str" cm="1">
        <f t="array" aca="1" ref="P200" ca="1">IFERROR(IF(AND(INDIRECT("Mérföldkövek[@Kezdés]")&lt;=P$3,P$3&lt;=INDIRECT("Mérföldkövek[@Befejezés]"),NETWORKDAYS(P$3,P$3,0)), INDIRECT("Mérföldkövek[@[Humánerő]]"),0),"")</f>
        <v/>
      </c>
      <c r="Q200" s="69" t="str" cm="1">
        <f t="array" aca="1" ref="Q200" ca="1">IFERROR(IF(AND(INDIRECT("Mérföldkövek[@Kezdés]")&lt;=Q$3,Q$3&lt;=INDIRECT("Mérföldkövek[@Befejezés]"),NETWORKDAYS(Q$3,Q$3,0)), INDIRECT("Mérföldkövek[@[Humánerő]]"),0),"")</f>
        <v/>
      </c>
      <c r="R200" s="69" t="str" cm="1">
        <f t="array" aca="1" ref="R200" ca="1">IFERROR(IF(AND(INDIRECT("Mérföldkövek[@Kezdés]")&lt;=R$3,R$3&lt;=INDIRECT("Mérföldkövek[@Befejezés]"),NETWORKDAYS(R$3,R$3,0)), INDIRECT("Mérföldkövek[@[Humánerő]]"),0),"")</f>
        <v/>
      </c>
      <c r="S200" s="69" t="str" cm="1">
        <f t="array" aca="1" ref="S200" ca="1">IFERROR(IF(AND(INDIRECT("Mérföldkövek[@Kezdés]")&lt;=S$3,S$3&lt;=INDIRECT("Mérföldkövek[@Befejezés]"),NETWORKDAYS(S$3,S$3,0)), INDIRECT("Mérföldkövek[@[Humánerő]]"),0),"")</f>
        <v/>
      </c>
      <c r="T200" s="69" t="str" cm="1">
        <f t="array" aca="1" ref="T200" ca="1">IFERROR(IF(AND(INDIRECT("Mérföldkövek[@Kezdés]")&lt;=T$3,T$3&lt;=INDIRECT("Mérföldkövek[@Befejezés]"),NETWORKDAYS(T$3,T$3,0)), INDIRECT("Mérföldkövek[@[Humánerő]]"),0),"")</f>
        <v/>
      </c>
      <c r="U200" s="69" t="str" cm="1">
        <f t="array" aca="1" ref="U200" ca="1">IFERROR(IF(AND(INDIRECT("Mérföldkövek[@Kezdés]")&lt;=U$3,U$3&lt;=INDIRECT("Mérföldkövek[@Befejezés]"),NETWORKDAYS(U$3,U$3,0)), INDIRECT("Mérföldkövek[@[Humánerő]]"),0),"")</f>
        <v/>
      </c>
      <c r="V200" s="69" t="str" cm="1">
        <f t="array" aca="1" ref="V200" ca="1">IFERROR(IF(AND(INDIRECT("Mérföldkövek[@Kezdés]")&lt;=V$3,V$3&lt;=INDIRECT("Mérföldkövek[@Befejezés]"),NETWORKDAYS(V$3,V$3,0)), INDIRECT("Mérföldkövek[@[Humánerő]]"),0),"")</f>
        <v/>
      </c>
      <c r="W200" s="69" t="str" cm="1">
        <f t="array" aca="1" ref="W200" ca="1">IFERROR(IF(AND(INDIRECT("Mérföldkövek[@Kezdés]")&lt;=W$3,W$3&lt;=INDIRECT("Mérföldkövek[@Befejezés]"),NETWORKDAYS(W$3,W$3,0)), INDIRECT("Mérföldkövek[@[Humánerő]]"),0),"")</f>
        <v/>
      </c>
      <c r="X200" s="69" t="str" cm="1">
        <f t="array" aca="1" ref="X200" ca="1">IFERROR(IF(AND(INDIRECT("Mérföldkövek[@Kezdés]")&lt;=X$3,X$3&lt;=INDIRECT("Mérföldkövek[@Befejezés]"),NETWORKDAYS(X$3,X$3,0)), INDIRECT("Mérföldkövek[@[Humánerő]]"),0),"")</f>
        <v/>
      </c>
      <c r="Y200" s="69" t="str" cm="1">
        <f t="array" aca="1" ref="Y200" ca="1">IFERROR(IF(AND(INDIRECT("Mérföldkövek[@Kezdés]")&lt;=Y$3,Y$3&lt;=INDIRECT("Mérföldkövek[@Befejezés]"),NETWORKDAYS(Y$3,Y$3,0)), INDIRECT("Mérföldkövek[@[Humánerő]]"),0),"")</f>
        <v/>
      </c>
      <c r="Z200" s="69" t="str" cm="1">
        <f t="array" aca="1" ref="Z200" ca="1">IFERROR(IF(AND(INDIRECT("Mérföldkövek[@Kezdés]")&lt;=Z$3,Z$3&lt;=INDIRECT("Mérföldkövek[@Befejezés]"),NETWORKDAYS(Z$3,Z$3,0)), INDIRECT("Mérföldkövek[@[Humánerő]]"),0),"")</f>
        <v/>
      </c>
      <c r="AA200" s="69" t="str" cm="1">
        <f t="array" aca="1" ref="AA200" ca="1">IFERROR(IF(AND(INDIRECT("Mérföldkövek[@Kezdés]")&lt;=AA$3,AA$3&lt;=INDIRECT("Mérföldkövek[@Befejezés]"),NETWORKDAYS(AA$3,AA$3,0)), INDIRECT("Mérföldkövek[@[Humánerő]]"),0),"")</f>
        <v/>
      </c>
      <c r="AB200" s="69" t="str" cm="1">
        <f t="array" aca="1" ref="AB200" ca="1">IFERROR(IF(AND(INDIRECT("Mérföldkövek[@Kezdés]")&lt;=AB$3,AB$3&lt;=INDIRECT("Mérföldkövek[@Befejezés]"),NETWORKDAYS(AB$3,AB$3,0)), INDIRECT("Mérföldkövek[@[Humánerő]]"),0),"")</f>
        <v/>
      </c>
      <c r="AC200" s="69" t="str" cm="1">
        <f t="array" aca="1" ref="AC200" ca="1">IFERROR(IF(AND(INDIRECT("Mérföldkövek[@Kezdés]")&lt;=AC$3,AC$3&lt;=INDIRECT("Mérföldkövek[@Befejezés]"),NETWORKDAYS(AC$3,AC$3,0)), INDIRECT("Mérföldkövek[@[Humánerő]]"),0),"")</f>
        <v/>
      </c>
      <c r="AD200" s="69" t="str" cm="1">
        <f t="array" aca="1" ref="AD200" ca="1">IFERROR(IF(AND(INDIRECT("Mérföldkövek[@Kezdés]")&lt;=AD$3,AD$3&lt;=INDIRECT("Mérföldkövek[@Befejezés]"),NETWORKDAYS(AD$3,AD$3,0)), INDIRECT("Mérföldkövek[@[Humánerő]]"),0),"")</f>
        <v/>
      </c>
      <c r="AE200" s="69" t="str" cm="1">
        <f t="array" aca="1" ref="AE200" ca="1">IFERROR(IF(AND(INDIRECT("Mérföldkövek[@Kezdés]")&lt;=AE$3,AE$3&lt;=INDIRECT("Mérföldkövek[@Befejezés]"),NETWORKDAYS(AE$3,AE$3,0)), INDIRECT("Mérföldkövek[@[Humánerő]]"),0),"")</f>
        <v/>
      </c>
      <c r="AF200" s="69" t="str" cm="1">
        <f t="array" aca="1" ref="AF200" ca="1">IFERROR(IF(AND(INDIRECT("Mérföldkövek[@Kezdés]")&lt;=AF$3,AF$3&lt;=INDIRECT("Mérföldkövek[@Befejezés]"),NETWORKDAYS(AF$3,AF$3,0)), INDIRECT("Mérföldkövek[@[Humánerő]]"),0),"")</f>
        <v/>
      </c>
      <c r="AG200" s="69" t="str" cm="1">
        <f t="array" aca="1" ref="AG200" ca="1">IFERROR(IF(AND(INDIRECT("Mérföldkövek[@Kezdés]")&lt;=AG$3,AG$3&lt;=INDIRECT("Mérföldkövek[@Befejezés]"),NETWORKDAYS(AG$3,AG$3,0)), INDIRECT("Mérföldkövek[@[Humánerő]]"),0),"")</f>
        <v/>
      </c>
      <c r="AH200" s="69" t="str" cm="1">
        <f t="array" aca="1" ref="AH200" ca="1">IFERROR(IF(AND(INDIRECT("Mérföldkövek[@Kezdés]")&lt;=AH$3,AH$3&lt;=INDIRECT("Mérföldkövek[@Befejezés]"),NETWORKDAYS(AH$3,AH$3,0)), INDIRECT("Mérföldkövek[@[Humánerő]]"),0),"")</f>
        <v/>
      </c>
      <c r="AI200" s="69" t="str" cm="1">
        <f t="array" aca="1" ref="AI200" ca="1">IFERROR(IF(AND(INDIRECT("Mérföldkövek[@Kezdés]")&lt;=AI$3,AI$3&lt;=INDIRECT("Mérföldkövek[@Befejezés]"),NETWORKDAYS(AI$3,AI$3,0)), INDIRECT("Mérföldkövek[@[Humánerő]]"),0),"")</f>
        <v/>
      </c>
      <c r="AJ200" s="69" t="str" cm="1">
        <f t="array" aca="1" ref="AJ200" ca="1">IFERROR(IF(AND(INDIRECT("Mérföldkövek[@Kezdés]")&lt;=AJ$3,AJ$3&lt;=INDIRECT("Mérföldkövek[@Befejezés]"),NETWORKDAYS(AJ$3,AJ$3,0)), INDIRECT("Mérföldkövek[@[Humánerő]]"),0),"")</f>
        <v/>
      </c>
      <c r="AK200" s="69" t="str" cm="1">
        <f t="array" aca="1" ref="AK200" ca="1">IFERROR(IF(AND(INDIRECT("Mérföldkövek[@Kezdés]")&lt;=AK$3,AK$3&lt;=INDIRECT("Mérföldkövek[@Befejezés]"),NETWORKDAYS(AK$3,AK$3,0)), INDIRECT("Mérföldkövek[@[Humánerő]]"),0),"")</f>
        <v/>
      </c>
      <c r="AL200" s="69" t="str" cm="1">
        <f t="array" aca="1" ref="AL200" ca="1">IFERROR(IF(AND(INDIRECT("Mérföldkövek[@Kezdés]")&lt;=AL$3,AL$3&lt;=INDIRECT("Mérföldkövek[@Befejezés]"),NETWORKDAYS(AL$3,AL$3,0)), INDIRECT("Mérföldkövek[@[Humánerő]]"),0),"")</f>
        <v/>
      </c>
      <c r="AM200" s="69" t="str" cm="1">
        <f t="array" aca="1" ref="AM200" ca="1">IFERROR(IF(AND(INDIRECT("Mérföldkövek[@Kezdés]")&lt;=AM$3,AM$3&lt;=INDIRECT("Mérföldkövek[@Befejezés]"),NETWORKDAYS(AM$3,AM$3,0)), INDIRECT("Mérföldkövek[@[Humánerő]]"),0),"")</f>
        <v/>
      </c>
      <c r="AN200" s="69" t="str" cm="1">
        <f t="array" aca="1" ref="AN200" ca="1">IFERROR(IF(AND(INDIRECT("Mérföldkövek[@Kezdés]")&lt;=AN$3,AN$3&lt;=INDIRECT("Mérföldkövek[@Befejezés]"),NETWORKDAYS(AN$3,AN$3,0)), INDIRECT("Mérföldkövek[@[Humánerő]]"),0),"")</f>
        <v/>
      </c>
      <c r="AO200" s="69" t="str" cm="1">
        <f t="array" aca="1" ref="AO200" ca="1">IFERROR(IF(AND(INDIRECT("Mérföldkövek[@Kezdés]")&lt;=AO$3,AO$3&lt;=INDIRECT("Mérföldkövek[@Befejezés]"),NETWORKDAYS(AO$3,AO$3,0)), INDIRECT("Mérföldkövek[@[Humánerő]]"),0),"")</f>
        <v/>
      </c>
      <c r="AP200" s="69" t="str" cm="1">
        <f t="array" aca="1" ref="AP200" ca="1">IFERROR(IF(AND(INDIRECT("Mérföldkövek[@Kezdés]")&lt;=AP$3,AP$3&lt;=INDIRECT("Mérföldkövek[@Befejezés]"),NETWORKDAYS(AP$3,AP$3,0)), INDIRECT("Mérföldkövek[@[Humánerő]]"),0),"")</f>
        <v/>
      </c>
      <c r="AQ200" s="69" t="str" cm="1">
        <f t="array" aca="1" ref="AQ200" ca="1">IFERROR(IF(AND(INDIRECT("Mérföldkövek[@Kezdés]")&lt;=AQ$3,AQ$3&lt;=INDIRECT("Mérföldkövek[@Befejezés]"),NETWORKDAYS(AQ$3,AQ$3,0)), INDIRECT("Mérföldkövek[@[Humánerő]]"),0),"")</f>
        <v/>
      </c>
      <c r="AR200" s="69" t="str" cm="1">
        <f t="array" aca="1" ref="AR200" ca="1">IFERROR(IF(AND(INDIRECT("Mérföldkövek[@Kezdés]")&lt;=AR$3,AR$3&lt;=INDIRECT("Mérföldkövek[@Befejezés]"),NETWORKDAYS(AR$3,AR$3,0)), INDIRECT("Mérföldkövek[@[Humánerő]]"),0),"")</f>
        <v/>
      </c>
      <c r="AS200" s="69" t="str" cm="1">
        <f t="array" aca="1" ref="AS200" ca="1">IFERROR(IF(AND(INDIRECT("Mérföldkövek[@Kezdés]")&lt;=AS$3,AS$3&lt;=INDIRECT("Mérföldkövek[@Befejezés]"),NETWORKDAYS(AS$3,AS$3,0)), INDIRECT("Mérföldkövek[@[Humánerő]]"),0),"")</f>
        <v/>
      </c>
      <c r="AT200" s="69" t="str" cm="1">
        <f t="array" aca="1" ref="AT200" ca="1">IFERROR(IF(AND(INDIRECT("Mérföldkövek[@Kezdés]")&lt;=AT$3,AT$3&lt;=INDIRECT("Mérföldkövek[@Befejezés]"),NETWORKDAYS(AT$3,AT$3,0)), INDIRECT("Mérföldkövek[@[Humánerő]]"),0),"")</f>
        <v/>
      </c>
      <c r="AU200" s="69" t="str" cm="1">
        <f t="array" aca="1" ref="AU200" ca="1">IFERROR(IF(AND(INDIRECT("Mérföldkövek[@Kezdés]")&lt;=AU$3,AU$3&lt;=INDIRECT("Mérföldkövek[@Befejezés]"),NETWORKDAYS(AU$3,AU$3,0)), INDIRECT("Mérföldkövek[@[Humánerő]]"),0),"")</f>
        <v/>
      </c>
      <c r="AV200" s="69" t="str" cm="1">
        <f t="array" aca="1" ref="AV200" ca="1">IFERROR(IF(AND(INDIRECT("Mérföldkövek[@Kezdés]")&lt;=AV$3,AV$3&lt;=INDIRECT("Mérföldkövek[@Befejezés]"),NETWORKDAYS(AV$3,AV$3,0)), INDIRECT("Mérföldkövek[@[Humánerő]]"),0),"")</f>
        <v/>
      </c>
      <c r="AW200" s="69" t="str" cm="1">
        <f t="array" aca="1" ref="AW200" ca="1">IFERROR(IF(AND(INDIRECT("Mérföldkövek[@Kezdés]")&lt;=AW$3,AW$3&lt;=INDIRECT("Mérföldkövek[@Befejezés]"),NETWORKDAYS(AW$3,AW$3,0)), INDIRECT("Mérföldkövek[@[Humánerő]]"),0),"")</f>
        <v/>
      </c>
      <c r="AX200" s="69" t="str" cm="1">
        <f t="array" aca="1" ref="AX200" ca="1">IFERROR(IF(AND(INDIRECT("Mérföldkövek[@Kezdés]")&lt;=AX$3,AX$3&lt;=INDIRECT("Mérföldkövek[@Befejezés]"),NETWORKDAYS(AX$3,AX$3,0)), INDIRECT("Mérföldkövek[@[Humánerő]]"),0),"")</f>
        <v/>
      </c>
      <c r="AY200" s="69" t="str" cm="1">
        <f t="array" aca="1" ref="AY200" ca="1">IFERROR(IF(AND(INDIRECT("Mérföldkövek[@Kezdés]")&lt;=AY$3,AY$3&lt;=INDIRECT("Mérföldkövek[@Befejezés]"),NETWORKDAYS(AY$3,AY$3,0)), INDIRECT("Mérföldkövek[@[Humánerő]]"),0),"")</f>
        <v/>
      </c>
      <c r="AZ200" s="69" t="str" cm="1">
        <f t="array" aca="1" ref="AZ200" ca="1">IFERROR(IF(AND(INDIRECT("Mérföldkövek[@Kezdés]")&lt;=AZ$3,AZ$3&lt;=INDIRECT("Mérföldkövek[@Befejezés]"),NETWORKDAYS(AZ$3,AZ$3,0)), INDIRECT("Mérföldkövek[@[Humánerő]]"),0),"")</f>
        <v/>
      </c>
      <c r="BA200" s="69" t="str" cm="1">
        <f t="array" aca="1" ref="BA200" ca="1">IFERROR(IF(AND(INDIRECT("Mérföldkövek[@Kezdés]")&lt;=BA$3,BA$3&lt;=INDIRECT("Mérföldkövek[@Befejezés]"),NETWORKDAYS(BA$3,BA$3,0)), INDIRECT("Mérföldkövek[@[Humánerő]]"),0),"")</f>
        <v/>
      </c>
    </row>
  </sheetData>
  <autoFilter ref="A4:K92" xr:uid="{DE99D428-A3A4-4AFB-ADF2-9D97348D8ECF}"/>
  <mergeCells count="4">
    <mergeCell ref="L1:O1"/>
    <mergeCell ref="S1:W1"/>
    <mergeCell ref="L2:P2"/>
    <mergeCell ref="AC2:AH2"/>
  </mergeCells>
  <conditionalFormatting sqref="A117:K200">
    <cfRule type="expression" dxfId="8" priority="5">
      <formula>INDIRECT("Mérföldkövek[@[Feladat Tipus]]")="Összetett folyamat"</formula>
    </cfRule>
  </conditionalFormatting>
  <conditionalFormatting sqref="A4:K4 A106:K116">
    <cfRule type="expression" dxfId="7" priority="4">
      <formula>INDIRECT("Mérföldkövek[@[Feladat Tipus]]")="Összetett folyamat"</formula>
    </cfRule>
  </conditionalFormatting>
  <conditionalFormatting sqref="H5:K105">
    <cfRule type="expression" dxfId="6" priority="3">
      <formula>INDIRECT("Mérföldkövek[@[Feladat Tipus]]")="Összetett folyamat"</formula>
    </cfRule>
  </conditionalFormatting>
  <conditionalFormatting sqref="A5:G105">
    <cfRule type="expression" dxfId="5" priority="2">
      <formula>INDIRECT("Mérföldkövek[@[Feladat Tipus]]")="Összetett folyamat"</formula>
    </cfRule>
  </conditionalFormatting>
  <conditionalFormatting sqref="L5:BA200">
    <cfRule type="expression" dxfId="4" priority="1">
      <formula>L5=0</formula>
    </cfRule>
  </conditionalFormatting>
  <dataValidations count="1">
    <dataValidation type="whole" operator="greaterThanOrEqual" allowBlank="1" showInputMessage="1" promptTitle="Görgetési növekmény" prompt="A szám módosítása görgeti a Gantt-diagram nézetet." sqref="Q1" xr:uid="{648BA1F6-7165-4118-A86A-5672CA9403FF}">
      <formula1>0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6214-0B46-4198-9B22-77AC38902BCE}">
  <sheetPr codeName="Munka47">
    <tabColor rgb="FF7030A0"/>
  </sheetPr>
  <dimension ref="A1:E11"/>
  <sheetViews>
    <sheetView workbookViewId="0">
      <selection activeCell="F19" sqref="F19"/>
    </sheetView>
  </sheetViews>
  <sheetFormatPr defaultColWidth="9.33203125" defaultRowHeight="14.4" x14ac:dyDescent="0.3"/>
  <cols>
    <col min="1" max="1" width="25.6640625" style="70" customWidth="1"/>
    <col min="2" max="2" width="24.6640625" style="70" customWidth="1"/>
    <col min="3" max="3" width="18" style="70" bestFit="1" customWidth="1"/>
    <col min="4" max="4" width="25.33203125" style="70" customWidth="1"/>
    <col min="5" max="16384" width="9.33203125" style="70"/>
  </cols>
  <sheetData>
    <row r="1" spans="1:5" x14ac:dyDescent="0.3">
      <c r="A1" s="70" t="s">
        <v>202</v>
      </c>
      <c r="B1" s="70" t="s">
        <v>194</v>
      </c>
      <c r="C1" s="70" t="s">
        <v>192</v>
      </c>
      <c r="D1" s="70" t="s">
        <v>170</v>
      </c>
      <c r="E1" s="70" t="s">
        <v>179</v>
      </c>
    </row>
    <row r="2" spans="1:5" x14ac:dyDescent="0.3">
      <c r="A2" s="70" t="s">
        <v>193</v>
      </c>
      <c r="B2" s="70" t="s">
        <v>202</v>
      </c>
      <c r="C2" s="70" t="s">
        <v>347</v>
      </c>
      <c r="D2" s="70" t="s">
        <v>189</v>
      </c>
      <c r="E2" s="70" t="s">
        <v>175</v>
      </c>
    </row>
    <row r="3" spans="1:5" x14ac:dyDescent="0.3">
      <c r="A3" s="70" t="s">
        <v>359</v>
      </c>
      <c r="B3" s="70" t="s">
        <v>209</v>
      </c>
      <c r="C3" s="70" t="s">
        <v>201</v>
      </c>
      <c r="D3" s="70" t="s">
        <v>360</v>
      </c>
      <c r="E3" s="70" t="s">
        <v>361</v>
      </c>
    </row>
    <row r="4" spans="1:5" x14ac:dyDescent="0.3">
      <c r="A4" s="70" t="s">
        <v>190</v>
      </c>
      <c r="B4" s="70" t="s">
        <v>193</v>
      </c>
      <c r="C4" s="70" t="s">
        <v>349</v>
      </c>
      <c r="E4" s="70" t="s">
        <v>362</v>
      </c>
    </row>
    <row r="5" spans="1:5" x14ac:dyDescent="0.3">
      <c r="A5" s="70" t="s">
        <v>174</v>
      </c>
      <c r="B5" s="70" t="s">
        <v>363</v>
      </c>
      <c r="C5" s="70" t="s">
        <v>348</v>
      </c>
    </row>
    <row r="6" spans="1:5" x14ac:dyDescent="0.3">
      <c r="A6" s="70" t="s">
        <v>178</v>
      </c>
      <c r="B6" s="70" t="s">
        <v>359</v>
      </c>
      <c r="C6" s="70" t="s">
        <v>208</v>
      </c>
    </row>
    <row r="7" spans="1:5" x14ac:dyDescent="0.3">
      <c r="A7" s="70" t="s">
        <v>364</v>
      </c>
      <c r="B7" s="70" t="s">
        <v>190</v>
      </c>
      <c r="C7" s="70" t="s">
        <v>173</v>
      </c>
    </row>
    <row r="8" spans="1:5" x14ac:dyDescent="0.3">
      <c r="B8" s="70" t="s">
        <v>365</v>
      </c>
      <c r="C8" s="70" t="s">
        <v>205</v>
      </c>
    </row>
    <row r="9" spans="1:5" x14ac:dyDescent="0.3">
      <c r="B9" s="70" t="s">
        <v>174</v>
      </c>
    </row>
    <row r="10" spans="1:5" x14ac:dyDescent="0.3">
      <c r="B10" s="70" t="s">
        <v>178</v>
      </c>
    </row>
    <row r="11" spans="1:5" x14ac:dyDescent="0.3">
      <c r="B11" s="70" t="s">
        <v>364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B572-A831-4282-AE05-CA5BEE498440}">
  <sheetPr codeName="Munka5"/>
  <dimension ref="A1:X137"/>
  <sheetViews>
    <sheetView workbookViewId="0">
      <selection sqref="A1:E129"/>
    </sheetView>
  </sheetViews>
  <sheetFormatPr defaultRowHeight="14.4" x14ac:dyDescent="0.3"/>
  <cols>
    <col min="1" max="1" width="17.77734375" bestFit="1" customWidth="1"/>
    <col min="2" max="2" width="57.44140625" bestFit="1" customWidth="1"/>
    <col min="3" max="3" width="23.21875" bestFit="1" customWidth="1"/>
    <col min="4" max="5" width="12.109375" bestFit="1" customWidth="1"/>
    <col min="6" max="6" width="15.6640625" bestFit="1" customWidth="1"/>
    <col min="7" max="7" width="16.5546875" bestFit="1" customWidth="1"/>
    <col min="8" max="8" width="13.44140625" bestFit="1" customWidth="1"/>
    <col min="9" max="9" width="14.88671875" bestFit="1" customWidth="1"/>
    <col min="10" max="11" width="12.44140625" bestFit="1" customWidth="1"/>
    <col min="12" max="12" width="22.5546875" bestFit="1" customWidth="1"/>
    <col min="13" max="13" width="23.88671875" bestFit="1" customWidth="1"/>
    <col min="14" max="14" width="18.77734375" bestFit="1" customWidth="1"/>
    <col min="15" max="15" width="41.88671875" bestFit="1" customWidth="1"/>
    <col min="16" max="16" width="11.109375" bestFit="1" customWidth="1"/>
    <col min="17" max="17" width="24.5546875" bestFit="1" customWidth="1"/>
    <col min="18" max="18" width="28.21875" bestFit="1" customWidth="1"/>
    <col min="19" max="19" width="21.44140625" bestFit="1" customWidth="1"/>
    <col min="20" max="20" width="19.109375" bestFit="1" customWidth="1"/>
    <col min="21" max="21" width="18.5546875" bestFit="1" customWidth="1"/>
    <col min="22" max="22" width="19.109375" bestFit="1" customWidth="1"/>
    <col min="23" max="23" width="21.44140625" bestFit="1" customWidth="1"/>
    <col min="24" max="24" width="19.109375" bestFit="1" customWidth="1"/>
  </cols>
  <sheetData>
    <row r="1" spans="1:24" x14ac:dyDescent="0.3">
      <c r="A1" t="s">
        <v>145</v>
      </c>
      <c r="B1" t="s">
        <v>147</v>
      </c>
      <c r="C1" t="s">
        <v>149</v>
      </c>
      <c r="D1" t="s">
        <v>157</v>
      </c>
      <c r="E1" t="s">
        <v>158</v>
      </c>
      <c r="F1" t="s">
        <v>366</v>
      </c>
      <c r="G1" t="s">
        <v>150</v>
      </c>
      <c r="H1" t="s">
        <v>152</v>
      </c>
      <c r="I1" t="s">
        <v>153</v>
      </c>
      <c r="J1" t="s">
        <v>154</v>
      </c>
      <c r="K1" t="s">
        <v>155</v>
      </c>
      <c r="L1" t="s">
        <v>160</v>
      </c>
      <c r="M1" t="s">
        <v>162</v>
      </c>
      <c r="N1" t="s">
        <v>163</v>
      </c>
      <c r="O1" t="s">
        <v>164</v>
      </c>
      <c r="P1" t="s">
        <v>165</v>
      </c>
      <c r="Q1" t="s">
        <v>367</v>
      </c>
      <c r="R1" t="s">
        <v>368</v>
      </c>
      <c r="S1" t="s">
        <v>369</v>
      </c>
      <c r="T1" t="s">
        <v>370</v>
      </c>
      <c r="U1" t="s">
        <v>371</v>
      </c>
      <c r="V1" t="s">
        <v>372</v>
      </c>
      <c r="W1" t="s">
        <v>373</v>
      </c>
      <c r="X1" t="s">
        <v>374</v>
      </c>
    </row>
    <row r="2" spans="1:24" x14ac:dyDescent="0.3">
      <c r="A2" t="s">
        <v>166</v>
      </c>
      <c r="B2" t="s">
        <v>297</v>
      </c>
      <c r="D2" s="63"/>
      <c r="G2" t="s">
        <v>168</v>
      </c>
      <c r="H2" t="s">
        <v>170</v>
      </c>
      <c r="O2">
        <v>1</v>
      </c>
      <c r="P2" t="s">
        <v>375</v>
      </c>
    </row>
    <row r="3" spans="1:24" x14ac:dyDescent="0.3">
      <c r="A3" t="s">
        <v>171</v>
      </c>
      <c r="B3" t="s">
        <v>299</v>
      </c>
      <c r="C3" t="s">
        <v>297</v>
      </c>
      <c r="D3" s="63">
        <v>4.1666666666666664E-2</v>
      </c>
      <c r="E3">
        <v>1</v>
      </c>
      <c r="G3" t="s">
        <v>172</v>
      </c>
      <c r="H3" t="s">
        <v>170</v>
      </c>
      <c r="I3" t="s">
        <v>173</v>
      </c>
      <c r="J3" t="s">
        <v>174</v>
      </c>
      <c r="L3" t="s">
        <v>166</v>
      </c>
      <c r="M3" t="s">
        <v>175</v>
      </c>
      <c r="O3">
        <v>1</v>
      </c>
    </row>
    <row r="4" spans="1:24" x14ac:dyDescent="0.3">
      <c r="A4" t="s">
        <v>176</v>
      </c>
      <c r="B4" t="s">
        <v>301</v>
      </c>
      <c r="C4" t="s">
        <v>297</v>
      </c>
      <c r="D4" s="63">
        <v>4.1666666666666664E-2</v>
      </c>
      <c r="E4">
        <v>1</v>
      </c>
      <c r="G4" t="s">
        <v>172</v>
      </c>
      <c r="H4" t="s">
        <v>170</v>
      </c>
      <c r="I4" t="s">
        <v>173</v>
      </c>
      <c r="J4" t="s">
        <v>174</v>
      </c>
      <c r="L4" t="s">
        <v>171</v>
      </c>
      <c r="M4" t="s">
        <v>175</v>
      </c>
      <c r="O4">
        <v>1</v>
      </c>
    </row>
    <row r="5" spans="1:24" x14ac:dyDescent="0.3">
      <c r="A5" t="s">
        <v>180</v>
      </c>
      <c r="B5" t="s">
        <v>304</v>
      </c>
      <c r="C5" t="s">
        <v>297</v>
      </c>
      <c r="D5" s="63">
        <v>4.1666666666666664E-2</v>
      </c>
      <c r="E5">
        <v>1</v>
      </c>
      <c r="G5" t="s">
        <v>172</v>
      </c>
      <c r="H5" t="s">
        <v>170</v>
      </c>
      <c r="I5" t="s">
        <v>173</v>
      </c>
      <c r="J5" t="s">
        <v>174</v>
      </c>
      <c r="K5" t="s">
        <v>178</v>
      </c>
      <c r="L5" t="s">
        <v>176</v>
      </c>
      <c r="M5" t="s">
        <v>179</v>
      </c>
      <c r="O5">
        <v>1</v>
      </c>
    </row>
    <row r="6" spans="1:24" x14ac:dyDescent="0.3">
      <c r="A6" t="s">
        <v>181</v>
      </c>
      <c r="B6" t="s">
        <v>306</v>
      </c>
      <c r="C6" t="s">
        <v>297</v>
      </c>
      <c r="D6" s="63">
        <v>4.1666666666666664E-2</v>
      </c>
      <c r="E6">
        <v>1</v>
      </c>
      <c r="G6" t="s">
        <v>172</v>
      </c>
      <c r="H6" t="s">
        <v>170</v>
      </c>
      <c r="I6" t="s">
        <v>173</v>
      </c>
      <c r="J6" t="s">
        <v>174</v>
      </c>
      <c r="L6" t="s">
        <v>177</v>
      </c>
      <c r="M6" t="s">
        <v>175</v>
      </c>
      <c r="O6">
        <v>1</v>
      </c>
    </row>
    <row r="7" spans="1:24" x14ac:dyDescent="0.3">
      <c r="A7" t="s">
        <v>182</v>
      </c>
      <c r="B7" t="s">
        <v>308</v>
      </c>
      <c r="C7" t="s">
        <v>297</v>
      </c>
      <c r="D7" s="63">
        <v>4.1666666666666664E-2</v>
      </c>
      <c r="E7">
        <v>1</v>
      </c>
      <c r="G7" t="s">
        <v>172</v>
      </c>
      <c r="H7" t="s">
        <v>170</v>
      </c>
      <c r="I7" t="s">
        <v>173</v>
      </c>
      <c r="J7" t="s">
        <v>174</v>
      </c>
      <c r="K7" t="s">
        <v>178</v>
      </c>
      <c r="L7" t="s">
        <v>180</v>
      </c>
      <c r="M7" t="s">
        <v>175</v>
      </c>
      <c r="O7">
        <v>1</v>
      </c>
    </row>
    <row r="8" spans="1:24" x14ac:dyDescent="0.3">
      <c r="A8" t="s">
        <v>183</v>
      </c>
      <c r="B8" t="s">
        <v>310</v>
      </c>
      <c r="C8" t="s">
        <v>297</v>
      </c>
      <c r="D8" s="63">
        <v>4.1666666666666664E-2</v>
      </c>
      <c r="E8">
        <v>1</v>
      </c>
      <c r="G8" t="s">
        <v>172</v>
      </c>
      <c r="H8" t="s">
        <v>170</v>
      </c>
      <c r="I8" t="s">
        <v>173</v>
      </c>
      <c r="J8" t="s">
        <v>174</v>
      </c>
      <c r="L8" t="s">
        <v>181</v>
      </c>
      <c r="M8" t="s">
        <v>175</v>
      </c>
      <c r="O8">
        <v>1</v>
      </c>
    </row>
    <row r="9" spans="1:24" x14ac:dyDescent="0.3">
      <c r="A9" t="s">
        <v>184</v>
      </c>
      <c r="B9" t="s">
        <v>312</v>
      </c>
      <c r="C9" t="s">
        <v>297</v>
      </c>
      <c r="D9" s="63">
        <v>4.1666666666666664E-2</v>
      </c>
      <c r="E9">
        <v>1</v>
      </c>
      <c r="G9" t="s">
        <v>172</v>
      </c>
      <c r="H9" t="s">
        <v>170</v>
      </c>
      <c r="I9" t="s">
        <v>173</v>
      </c>
      <c r="J9" t="s">
        <v>174</v>
      </c>
      <c r="K9" t="s">
        <v>178</v>
      </c>
      <c r="L9" t="s">
        <v>182</v>
      </c>
      <c r="M9" t="s">
        <v>175</v>
      </c>
      <c r="O9">
        <v>1</v>
      </c>
    </row>
    <row r="10" spans="1:24" x14ac:dyDescent="0.3">
      <c r="A10" t="s">
        <v>185</v>
      </c>
      <c r="B10" t="s">
        <v>314</v>
      </c>
      <c r="C10" t="s">
        <v>297</v>
      </c>
      <c r="D10" s="63">
        <v>4.1666666666666664E-2</v>
      </c>
      <c r="E10">
        <v>1</v>
      </c>
      <c r="G10" t="s">
        <v>172</v>
      </c>
      <c r="H10" t="s">
        <v>170</v>
      </c>
      <c r="I10" t="s">
        <v>173</v>
      </c>
      <c r="J10" t="s">
        <v>174</v>
      </c>
      <c r="L10" t="s">
        <v>183</v>
      </c>
      <c r="M10" t="s">
        <v>179</v>
      </c>
      <c r="O10">
        <v>1</v>
      </c>
    </row>
    <row r="11" spans="1:24" x14ac:dyDescent="0.3">
      <c r="A11" t="s">
        <v>187</v>
      </c>
      <c r="B11" t="s">
        <v>317</v>
      </c>
      <c r="C11" t="s">
        <v>297</v>
      </c>
      <c r="D11" s="63">
        <v>4.1666666666666664E-2</v>
      </c>
      <c r="E11">
        <v>1</v>
      </c>
      <c r="G11" t="s">
        <v>172</v>
      </c>
      <c r="H11" t="s">
        <v>170</v>
      </c>
      <c r="I11" t="s">
        <v>173</v>
      </c>
      <c r="J11" t="s">
        <v>174</v>
      </c>
      <c r="L11" t="s">
        <v>184</v>
      </c>
      <c r="M11" t="s">
        <v>179</v>
      </c>
      <c r="O11">
        <v>1</v>
      </c>
    </row>
    <row r="12" spans="1:24" x14ac:dyDescent="0.3">
      <c r="A12" t="s">
        <v>376</v>
      </c>
      <c r="B12" t="s">
        <v>377</v>
      </c>
      <c r="C12" t="s">
        <v>297</v>
      </c>
      <c r="D12" s="63">
        <v>4.1666666666666664E-2</v>
      </c>
      <c r="E12">
        <v>1</v>
      </c>
      <c r="G12" t="s">
        <v>172</v>
      </c>
      <c r="H12" t="s">
        <v>170</v>
      </c>
      <c r="I12" t="s">
        <v>173</v>
      </c>
      <c r="J12" t="s">
        <v>174</v>
      </c>
      <c r="L12" t="s">
        <v>185</v>
      </c>
      <c r="M12" t="s">
        <v>175</v>
      </c>
      <c r="O12">
        <v>1</v>
      </c>
    </row>
    <row r="13" spans="1:24" x14ac:dyDescent="0.3">
      <c r="A13" t="s">
        <v>378</v>
      </c>
      <c r="B13" t="s">
        <v>379</v>
      </c>
      <c r="C13" t="s">
        <v>297</v>
      </c>
      <c r="D13" s="63">
        <v>4.1666666666666664E-2</v>
      </c>
      <c r="E13">
        <v>1</v>
      </c>
      <c r="G13" t="s">
        <v>172</v>
      </c>
      <c r="H13" t="s">
        <v>170</v>
      </c>
      <c r="I13" t="s">
        <v>173</v>
      </c>
      <c r="J13" t="s">
        <v>174</v>
      </c>
      <c r="L13" t="s">
        <v>186</v>
      </c>
      <c r="M13" t="s">
        <v>179</v>
      </c>
      <c r="O13">
        <v>1</v>
      </c>
    </row>
    <row r="14" spans="1:24" x14ac:dyDescent="0.3">
      <c r="A14" t="s">
        <v>380</v>
      </c>
      <c r="B14" t="s">
        <v>381</v>
      </c>
      <c r="D14" s="63"/>
    </row>
    <row r="15" spans="1:24" x14ac:dyDescent="0.3">
      <c r="A15" t="s">
        <v>382</v>
      </c>
      <c r="B15" t="s">
        <v>383</v>
      </c>
      <c r="C15" t="s">
        <v>381</v>
      </c>
      <c r="D15" s="63">
        <v>4.1666666666666664E-2</v>
      </c>
      <c r="E15">
        <v>1</v>
      </c>
    </row>
    <row r="16" spans="1:24" x14ac:dyDescent="0.3">
      <c r="A16" t="s">
        <v>384</v>
      </c>
      <c r="B16" t="s">
        <v>301</v>
      </c>
      <c r="C16" t="s">
        <v>381</v>
      </c>
      <c r="D16" s="63">
        <v>4.1666666666666664E-2</v>
      </c>
      <c r="E16">
        <v>1</v>
      </c>
    </row>
    <row r="17" spans="1:5" x14ac:dyDescent="0.3">
      <c r="A17" t="s">
        <v>385</v>
      </c>
      <c r="B17" t="s">
        <v>386</v>
      </c>
      <c r="C17" t="s">
        <v>381</v>
      </c>
      <c r="D17" s="63">
        <v>4.1666666666666664E-2</v>
      </c>
      <c r="E17">
        <v>1</v>
      </c>
    </row>
    <row r="18" spans="1:5" x14ac:dyDescent="0.3">
      <c r="A18" t="s">
        <v>387</v>
      </c>
      <c r="B18" t="s">
        <v>388</v>
      </c>
      <c r="C18" t="s">
        <v>381</v>
      </c>
      <c r="D18" s="63">
        <v>4.1666666666666664E-2</v>
      </c>
      <c r="E18">
        <v>1</v>
      </c>
    </row>
    <row r="19" spans="1:5" x14ac:dyDescent="0.3">
      <c r="A19" t="s">
        <v>389</v>
      </c>
      <c r="B19" t="s">
        <v>390</v>
      </c>
      <c r="C19" t="s">
        <v>381</v>
      </c>
      <c r="D19" s="63">
        <v>4.1666666666666664E-2</v>
      </c>
      <c r="E19">
        <v>1</v>
      </c>
    </row>
    <row r="20" spans="1:5" x14ac:dyDescent="0.3">
      <c r="A20" t="s">
        <v>391</v>
      </c>
      <c r="B20" t="s">
        <v>392</v>
      </c>
      <c r="C20" t="s">
        <v>381</v>
      </c>
      <c r="D20" s="63">
        <v>4.1666666666666664E-2</v>
      </c>
      <c r="E20">
        <v>1</v>
      </c>
    </row>
    <row r="21" spans="1:5" x14ac:dyDescent="0.3">
      <c r="A21" t="s">
        <v>393</v>
      </c>
      <c r="B21" t="s">
        <v>394</v>
      </c>
      <c r="C21" t="s">
        <v>381</v>
      </c>
      <c r="D21" s="63">
        <v>4.1666666666666664E-2</v>
      </c>
      <c r="E21">
        <v>1</v>
      </c>
    </row>
    <row r="22" spans="1:5" x14ac:dyDescent="0.3">
      <c r="A22" t="s">
        <v>395</v>
      </c>
      <c r="B22" t="s">
        <v>396</v>
      </c>
      <c r="C22" t="s">
        <v>381</v>
      </c>
      <c r="D22" s="63">
        <v>4.1666666666666664E-2</v>
      </c>
      <c r="E22">
        <v>1</v>
      </c>
    </row>
    <row r="23" spans="1:5" x14ac:dyDescent="0.3">
      <c r="A23" t="s">
        <v>397</v>
      </c>
      <c r="B23" t="s">
        <v>398</v>
      </c>
      <c r="C23" t="s">
        <v>381</v>
      </c>
      <c r="D23" s="63">
        <v>4.1666666666666664E-2</v>
      </c>
      <c r="E23">
        <v>1</v>
      </c>
    </row>
    <row r="24" spans="1:5" x14ac:dyDescent="0.3">
      <c r="A24" t="s">
        <v>399</v>
      </c>
      <c r="B24" t="s">
        <v>400</v>
      </c>
      <c r="D24" s="63"/>
    </row>
    <row r="25" spans="1:5" x14ac:dyDescent="0.3">
      <c r="A25" t="s">
        <v>401</v>
      </c>
      <c r="B25" t="s">
        <v>402</v>
      </c>
      <c r="C25" t="s">
        <v>400</v>
      </c>
      <c r="D25" s="63">
        <v>2.0833333333333332E-2</v>
      </c>
      <c r="E25">
        <v>1</v>
      </c>
    </row>
    <row r="26" spans="1:5" x14ac:dyDescent="0.3">
      <c r="A26" t="s">
        <v>403</v>
      </c>
      <c r="B26" t="s">
        <v>404</v>
      </c>
      <c r="C26" t="s">
        <v>400</v>
      </c>
      <c r="D26" s="63">
        <v>4.1666666666666664E-2</v>
      </c>
      <c r="E26">
        <v>2</v>
      </c>
    </row>
    <row r="27" spans="1:5" x14ac:dyDescent="0.3">
      <c r="A27" t="s">
        <v>405</v>
      </c>
      <c r="B27" t="s">
        <v>406</v>
      </c>
      <c r="C27" t="s">
        <v>400</v>
      </c>
      <c r="D27" s="63">
        <v>2.0833333333333332E-2</v>
      </c>
      <c r="E27">
        <v>1</v>
      </c>
    </row>
    <row r="28" spans="1:5" x14ac:dyDescent="0.3">
      <c r="A28" t="s">
        <v>407</v>
      </c>
      <c r="B28" t="s">
        <v>408</v>
      </c>
      <c r="C28" t="s">
        <v>400</v>
      </c>
      <c r="D28" s="63">
        <v>2.0833333333333332E-2</v>
      </c>
      <c r="E28">
        <v>1</v>
      </c>
    </row>
    <row r="29" spans="1:5" x14ac:dyDescent="0.3">
      <c r="A29" t="s">
        <v>409</v>
      </c>
      <c r="B29" t="s">
        <v>410</v>
      </c>
      <c r="C29" t="s">
        <v>400</v>
      </c>
      <c r="D29" s="63">
        <v>4.1666666666666664E-2</v>
      </c>
      <c r="E29">
        <v>1</v>
      </c>
    </row>
    <row r="30" spans="1:5" x14ac:dyDescent="0.3">
      <c r="A30" t="s">
        <v>411</v>
      </c>
      <c r="B30" t="s">
        <v>412</v>
      </c>
      <c r="C30" t="s">
        <v>400</v>
      </c>
      <c r="D30" s="63">
        <v>4.1666666666666664E-2</v>
      </c>
      <c r="E30">
        <v>1</v>
      </c>
    </row>
    <row r="31" spans="1:5" x14ac:dyDescent="0.3">
      <c r="A31" t="s">
        <v>413</v>
      </c>
      <c r="B31" t="s">
        <v>414</v>
      </c>
      <c r="C31" t="s">
        <v>400</v>
      </c>
      <c r="D31" s="63">
        <v>0.16666666666666666</v>
      </c>
      <c r="E31">
        <v>1</v>
      </c>
    </row>
    <row r="32" spans="1:5" x14ac:dyDescent="0.3">
      <c r="A32" t="s">
        <v>415</v>
      </c>
      <c r="B32" t="s">
        <v>416</v>
      </c>
      <c r="C32" t="s">
        <v>400</v>
      </c>
      <c r="D32" s="63">
        <v>2.0833333333333332E-2</v>
      </c>
      <c r="E32">
        <v>1</v>
      </c>
    </row>
    <row r="33" spans="1:16" x14ac:dyDescent="0.3">
      <c r="A33" t="s">
        <v>417</v>
      </c>
      <c r="B33" t="s">
        <v>418</v>
      </c>
      <c r="C33" t="s">
        <v>400</v>
      </c>
      <c r="D33" s="63">
        <v>2.0833333333333332E-2</v>
      </c>
      <c r="E33">
        <v>1</v>
      </c>
    </row>
    <row r="34" spans="1:16" x14ac:dyDescent="0.3">
      <c r="A34" t="s">
        <v>419</v>
      </c>
      <c r="B34" t="s">
        <v>420</v>
      </c>
      <c r="C34" t="s">
        <v>400</v>
      </c>
      <c r="D34" s="63">
        <v>4.1666666666666664E-2</v>
      </c>
      <c r="E34">
        <v>1</v>
      </c>
    </row>
    <row r="35" spans="1:16" x14ac:dyDescent="0.3">
      <c r="A35" t="s">
        <v>421</v>
      </c>
      <c r="B35" t="s">
        <v>422</v>
      </c>
      <c r="C35" t="s">
        <v>400</v>
      </c>
      <c r="D35" s="63">
        <v>2.0833333333333332E-2</v>
      </c>
      <c r="E35">
        <v>2</v>
      </c>
    </row>
    <row r="36" spans="1:16" x14ac:dyDescent="0.3">
      <c r="A36" t="s">
        <v>423</v>
      </c>
      <c r="B36" t="s">
        <v>406</v>
      </c>
      <c r="C36" t="s">
        <v>400</v>
      </c>
      <c r="D36" s="63">
        <v>2.0833333333333332E-2</v>
      </c>
      <c r="E36">
        <v>1</v>
      </c>
    </row>
    <row r="37" spans="1:16" x14ac:dyDescent="0.3">
      <c r="A37" t="s">
        <v>424</v>
      </c>
      <c r="B37" t="s">
        <v>425</v>
      </c>
      <c r="C37" t="s">
        <v>400</v>
      </c>
      <c r="D37" s="63">
        <v>4.1666666666666664E-2</v>
      </c>
      <c r="E37">
        <v>2</v>
      </c>
    </row>
    <row r="38" spans="1:16" x14ac:dyDescent="0.3">
      <c r="A38" t="s">
        <v>244</v>
      </c>
      <c r="B38" t="s">
        <v>426</v>
      </c>
      <c r="D38" s="63"/>
      <c r="G38" t="s">
        <v>168</v>
      </c>
      <c r="H38" t="s">
        <v>189</v>
      </c>
      <c r="J38" t="s">
        <v>190</v>
      </c>
      <c r="L38" t="s">
        <v>166</v>
      </c>
      <c r="M38" t="s">
        <v>179</v>
      </c>
      <c r="N38" t="s">
        <v>375</v>
      </c>
      <c r="O38">
        <v>1</v>
      </c>
      <c r="P38" t="s">
        <v>427</v>
      </c>
    </row>
    <row r="39" spans="1:16" x14ac:dyDescent="0.3">
      <c r="A39" t="s">
        <v>245</v>
      </c>
      <c r="B39" t="s">
        <v>428</v>
      </c>
      <c r="C39" t="s">
        <v>426</v>
      </c>
      <c r="D39" s="63">
        <v>1.3657407407407407E-3</v>
      </c>
      <c r="E39">
        <v>1</v>
      </c>
      <c r="G39" t="s">
        <v>172</v>
      </c>
      <c r="H39" t="s">
        <v>189</v>
      </c>
      <c r="I39" t="s">
        <v>192</v>
      </c>
      <c r="L39" t="s">
        <v>244</v>
      </c>
      <c r="M39" t="s">
        <v>175</v>
      </c>
      <c r="O39">
        <v>1</v>
      </c>
    </row>
    <row r="40" spans="1:16" x14ac:dyDescent="0.3">
      <c r="A40" t="s">
        <v>246</v>
      </c>
      <c r="B40" t="s">
        <v>429</v>
      </c>
      <c r="C40" t="s">
        <v>426</v>
      </c>
      <c r="D40" s="63">
        <v>5.5555555555555556E-4</v>
      </c>
      <c r="E40">
        <v>1</v>
      </c>
      <c r="G40" t="s">
        <v>172</v>
      </c>
      <c r="H40" t="s">
        <v>189</v>
      </c>
      <c r="I40" t="s">
        <v>192</v>
      </c>
      <c r="L40" t="s">
        <v>244</v>
      </c>
      <c r="M40" t="s">
        <v>175</v>
      </c>
      <c r="O40">
        <v>1</v>
      </c>
    </row>
    <row r="41" spans="1:16" x14ac:dyDescent="0.3">
      <c r="A41" t="s">
        <v>247</v>
      </c>
      <c r="B41" t="s">
        <v>430</v>
      </c>
      <c r="C41" t="s">
        <v>426</v>
      </c>
      <c r="D41" s="63">
        <v>3.1481481481481482E-3</v>
      </c>
      <c r="E41">
        <v>1</v>
      </c>
      <c r="G41" t="s">
        <v>172</v>
      </c>
      <c r="H41" t="s">
        <v>189</v>
      </c>
      <c r="I41" t="s">
        <v>205</v>
      </c>
      <c r="L41" t="s">
        <v>246</v>
      </c>
      <c r="M41" t="s">
        <v>179</v>
      </c>
      <c r="O41">
        <v>1</v>
      </c>
    </row>
    <row r="42" spans="1:16" x14ac:dyDescent="0.3">
      <c r="A42" t="s">
        <v>248</v>
      </c>
      <c r="B42" t="s">
        <v>431</v>
      </c>
      <c r="C42" t="s">
        <v>426</v>
      </c>
      <c r="D42" s="63">
        <v>9.7222222222222219E-4</v>
      </c>
      <c r="E42">
        <v>1</v>
      </c>
      <c r="G42" t="s">
        <v>172</v>
      </c>
      <c r="H42" t="s">
        <v>189</v>
      </c>
      <c r="I42" t="s">
        <v>205</v>
      </c>
      <c r="L42" t="s">
        <v>247</v>
      </c>
      <c r="M42" t="s">
        <v>175</v>
      </c>
      <c r="O42">
        <v>1</v>
      </c>
    </row>
    <row r="43" spans="1:16" x14ac:dyDescent="0.3">
      <c r="A43" t="s">
        <v>249</v>
      </c>
      <c r="B43" t="s">
        <v>432</v>
      </c>
      <c r="C43" t="s">
        <v>426</v>
      </c>
      <c r="D43" s="63">
        <v>3.9351851851851848E-3</v>
      </c>
      <c r="E43">
        <v>1</v>
      </c>
      <c r="G43" t="s">
        <v>172</v>
      </c>
      <c r="H43" t="s">
        <v>189</v>
      </c>
      <c r="I43" t="s">
        <v>208</v>
      </c>
      <c r="J43" t="s">
        <v>190</v>
      </c>
      <c r="K43" t="s">
        <v>209</v>
      </c>
      <c r="L43" t="s">
        <v>248</v>
      </c>
      <c r="M43" t="s">
        <v>179</v>
      </c>
      <c r="O43">
        <v>1</v>
      </c>
    </row>
    <row r="44" spans="1:16" x14ac:dyDescent="0.3">
      <c r="A44" t="s">
        <v>250</v>
      </c>
      <c r="B44" t="s">
        <v>433</v>
      </c>
      <c r="C44" t="s">
        <v>426</v>
      </c>
      <c r="D44" s="63">
        <v>3.9351851851851848E-3</v>
      </c>
      <c r="E44">
        <v>2</v>
      </c>
      <c r="G44" t="s">
        <v>172</v>
      </c>
      <c r="H44" t="s">
        <v>189</v>
      </c>
      <c r="I44" t="s">
        <v>208</v>
      </c>
      <c r="J44" t="s">
        <v>190</v>
      </c>
      <c r="K44" t="s">
        <v>209</v>
      </c>
      <c r="L44" t="s">
        <v>249</v>
      </c>
      <c r="M44" t="s">
        <v>175</v>
      </c>
      <c r="O44">
        <v>1</v>
      </c>
    </row>
    <row r="45" spans="1:16" x14ac:dyDescent="0.3">
      <c r="A45" t="s">
        <v>251</v>
      </c>
      <c r="B45" t="s">
        <v>434</v>
      </c>
      <c r="C45" t="s">
        <v>426</v>
      </c>
      <c r="D45" s="63">
        <v>1.3888888888888889E-3</v>
      </c>
      <c r="E45">
        <v>1</v>
      </c>
      <c r="G45" t="s">
        <v>172</v>
      </c>
      <c r="H45" t="s">
        <v>189</v>
      </c>
      <c r="I45" t="s">
        <v>208</v>
      </c>
      <c r="J45" t="s">
        <v>190</v>
      </c>
      <c r="K45" t="s">
        <v>209</v>
      </c>
      <c r="L45" t="s">
        <v>249</v>
      </c>
      <c r="M45" t="s">
        <v>175</v>
      </c>
      <c r="O45">
        <v>1</v>
      </c>
    </row>
    <row r="46" spans="1:16" x14ac:dyDescent="0.3">
      <c r="A46" t="s">
        <v>252</v>
      </c>
      <c r="B46" t="s">
        <v>435</v>
      </c>
      <c r="C46" t="s">
        <v>426</v>
      </c>
      <c r="D46" s="63">
        <v>4.1666666666666664E-2</v>
      </c>
      <c r="E46">
        <v>1</v>
      </c>
      <c r="G46" t="s">
        <v>172</v>
      </c>
      <c r="H46" t="s">
        <v>189</v>
      </c>
      <c r="I46" t="s">
        <v>205</v>
      </c>
    </row>
    <row r="47" spans="1:16" x14ac:dyDescent="0.3">
      <c r="A47" t="s">
        <v>253</v>
      </c>
      <c r="B47" t="s">
        <v>436</v>
      </c>
      <c r="C47" t="s">
        <v>426</v>
      </c>
      <c r="D47" s="63">
        <v>4.1666666666666664E-2</v>
      </c>
      <c r="E47">
        <v>1</v>
      </c>
      <c r="G47" t="s">
        <v>172</v>
      </c>
      <c r="H47" t="s">
        <v>189</v>
      </c>
      <c r="I47" t="s">
        <v>205</v>
      </c>
    </row>
    <row r="48" spans="1:16" x14ac:dyDescent="0.3">
      <c r="A48" t="s">
        <v>254</v>
      </c>
      <c r="B48" t="s">
        <v>437</v>
      </c>
      <c r="C48" t="s">
        <v>426</v>
      </c>
      <c r="D48" s="63">
        <v>5.347222222222222E-3</v>
      </c>
      <c r="E48">
        <v>1</v>
      </c>
      <c r="G48" t="s">
        <v>172</v>
      </c>
      <c r="H48" t="s">
        <v>189</v>
      </c>
      <c r="I48" t="s">
        <v>205</v>
      </c>
      <c r="L48" t="s">
        <v>250</v>
      </c>
      <c r="M48" t="s">
        <v>179</v>
      </c>
      <c r="O48">
        <v>1</v>
      </c>
    </row>
    <row r="49" spans="1:16" x14ac:dyDescent="0.3">
      <c r="A49" t="s">
        <v>255</v>
      </c>
      <c r="B49" t="s">
        <v>438</v>
      </c>
      <c r="C49" t="s">
        <v>426</v>
      </c>
      <c r="D49" s="63">
        <v>3.9699074074074072E-3</v>
      </c>
      <c r="E49">
        <v>1</v>
      </c>
      <c r="G49" t="s">
        <v>172</v>
      </c>
      <c r="H49" t="s">
        <v>189</v>
      </c>
      <c r="I49" t="s">
        <v>201</v>
      </c>
      <c r="J49" t="s">
        <v>202</v>
      </c>
      <c r="L49" t="s">
        <v>252</v>
      </c>
      <c r="M49" t="s">
        <v>179</v>
      </c>
      <c r="O49">
        <v>1</v>
      </c>
    </row>
    <row r="50" spans="1:16" x14ac:dyDescent="0.3">
      <c r="A50" t="s">
        <v>256</v>
      </c>
      <c r="B50" t="s">
        <v>439</v>
      </c>
      <c r="C50" t="s">
        <v>426</v>
      </c>
      <c r="D50" s="63">
        <v>1.0844907407407407E-2</v>
      </c>
      <c r="E50">
        <v>1</v>
      </c>
      <c r="G50" t="s">
        <v>172</v>
      </c>
      <c r="H50" t="s">
        <v>189</v>
      </c>
      <c r="I50" t="s">
        <v>205</v>
      </c>
      <c r="L50" t="s">
        <v>253</v>
      </c>
      <c r="M50" t="s">
        <v>179</v>
      </c>
      <c r="O50">
        <v>1</v>
      </c>
    </row>
    <row r="51" spans="1:16" x14ac:dyDescent="0.3">
      <c r="A51" t="s">
        <v>257</v>
      </c>
      <c r="B51" t="s">
        <v>440</v>
      </c>
      <c r="C51" t="s">
        <v>426</v>
      </c>
      <c r="D51" s="63">
        <v>5.7986111111111112E-3</v>
      </c>
      <c r="E51">
        <v>1</v>
      </c>
      <c r="G51" t="s">
        <v>172</v>
      </c>
      <c r="H51" t="s">
        <v>189</v>
      </c>
      <c r="I51" t="s">
        <v>205</v>
      </c>
      <c r="L51" t="s">
        <v>254</v>
      </c>
      <c r="M51" t="s">
        <v>175</v>
      </c>
      <c r="O51">
        <v>1</v>
      </c>
    </row>
    <row r="52" spans="1:16" x14ac:dyDescent="0.3">
      <c r="A52" t="s">
        <v>258</v>
      </c>
      <c r="B52" t="s">
        <v>109</v>
      </c>
      <c r="D52" s="63"/>
      <c r="G52" t="s">
        <v>168</v>
      </c>
      <c r="H52" t="s">
        <v>189</v>
      </c>
      <c r="J52" t="s">
        <v>190</v>
      </c>
      <c r="L52" t="s">
        <v>166</v>
      </c>
      <c r="M52" t="s">
        <v>179</v>
      </c>
      <c r="N52">
        <v>4</v>
      </c>
      <c r="O52">
        <v>1</v>
      </c>
      <c r="P52">
        <v>9</v>
      </c>
    </row>
    <row r="53" spans="1:16" x14ac:dyDescent="0.3">
      <c r="A53" t="s">
        <v>259</v>
      </c>
      <c r="B53" t="s">
        <v>441</v>
      </c>
      <c r="C53" t="s">
        <v>109</v>
      </c>
      <c r="D53" s="63">
        <v>3.0555555555555557E-3</v>
      </c>
      <c r="E53">
        <v>2</v>
      </c>
      <c r="G53" t="s">
        <v>172</v>
      </c>
      <c r="H53" t="s">
        <v>189</v>
      </c>
      <c r="I53" t="s">
        <v>192</v>
      </c>
      <c r="J53" t="s">
        <v>193</v>
      </c>
      <c r="K53" t="s">
        <v>194</v>
      </c>
      <c r="L53" t="s">
        <v>258</v>
      </c>
      <c r="M53" t="s">
        <v>175</v>
      </c>
      <c r="O53">
        <v>1</v>
      </c>
    </row>
    <row r="54" spans="1:16" x14ac:dyDescent="0.3">
      <c r="A54" t="s">
        <v>260</v>
      </c>
      <c r="B54" t="s">
        <v>442</v>
      </c>
      <c r="C54" t="s">
        <v>109</v>
      </c>
      <c r="D54" s="63">
        <v>9.4212962962962957E-3</v>
      </c>
      <c r="E54">
        <v>1</v>
      </c>
      <c r="G54" t="s">
        <v>172</v>
      </c>
      <c r="H54" t="s">
        <v>189</v>
      </c>
      <c r="I54" t="s">
        <v>201</v>
      </c>
      <c r="J54" t="s">
        <v>202</v>
      </c>
      <c r="L54" t="s">
        <v>259</v>
      </c>
      <c r="M54" t="s">
        <v>179</v>
      </c>
      <c r="O54">
        <v>1</v>
      </c>
    </row>
    <row r="55" spans="1:16" x14ac:dyDescent="0.3">
      <c r="A55" t="s">
        <v>261</v>
      </c>
      <c r="B55" t="s">
        <v>430</v>
      </c>
      <c r="C55" t="s">
        <v>109</v>
      </c>
      <c r="D55" s="63">
        <v>9.4212962962962957E-3</v>
      </c>
      <c r="E55">
        <v>1</v>
      </c>
      <c r="G55" t="s">
        <v>172</v>
      </c>
      <c r="H55" t="s">
        <v>189</v>
      </c>
      <c r="I55" t="s">
        <v>205</v>
      </c>
      <c r="L55" t="s">
        <v>260</v>
      </c>
      <c r="M55" t="s">
        <v>179</v>
      </c>
      <c r="O55">
        <v>1</v>
      </c>
    </row>
    <row r="56" spans="1:16" x14ac:dyDescent="0.3">
      <c r="A56" t="s">
        <v>262</v>
      </c>
      <c r="B56" t="s">
        <v>431</v>
      </c>
      <c r="C56" t="s">
        <v>109</v>
      </c>
      <c r="D56" s="63">
        <v>2.5000000000000001E-3</v>
      </c>
      <c r="E56">
        <v>1</v>
      </c>
      <c r="G56" t="s">
        <v>172</v>
      </c>
      <c r="H56" t="s">
        <v>189</v>
      </c>
      <c r="I56" t="s">
        <v>205</v>
      </c>
      <c r="L56" t="s">
        <v>261</v>
      </c>
      <c r="M56" t="s">
        <v>175</v>
      </c>
      <c r="O56">
        <v>1</v>
      </c>
    </row>
    <row r="57" spans="1:16" x14ac:dyDescent="0.3">
      <c r="A57" t="s">
        <v>263</v>
      </c>
      <c r="B57" t="s">
        <v>443</v>
      </c>
      <c r="C57" t="s">
        <v>109</v>
      </c>
      <c r="D57" s="63">
        <v>3.2638888888888891E-3</v>
      </c>
      <c r="E57">
        <v>1</v>
      </c>
      <c r="G57" t="s">
        <v>172</v>
      </c>
      <c r="H57" t="s">
        <v>189</v>
      </c>
      <c r="I57" t="s">
        <v>208</v>
      </c>
      <c r="J57" t="s">
        <v>190</v>
      </c>
      <c r="L57" t="s">
        <v>262</v>
      </c>
      <c r="M57" t="s">
        <v>179</v>
      </c>
      <c r="O57">
        <v>1</v>
      </c>
    </row>
    <row r="58" spans="1:16" x14ac:dyDescent="0.3">
      <c r="A58" t="s">
        <v>264</v>
      </c>
      <c r="B58" t="s">
        <v>433</v>
      </c>
      <c r="C58" t="s">
        <v>109</v>
      </c>
      <c r="D58" s="63">
        <v>7.2916666666666668E-3</v>
      </c>
      <c r="E58">
        <v>2</v>
      </c>
      <c r="G58" t="s">
        <v>172</v>
      </c>
      <c r="H58" t="s">
        <v>189</v>
      </c>
      <c r="I58" t="s">
        <v>208</v>
      </c>
      <c r="J58" t="s">
        <v>190</v>
      </c>
      <c r="L58" t="s">
        <v>263</v>
      </c>
      <c r="M58" t="s">
        <v>175</v>
      </c>
      <c r="O58">
        <v>1</v>
      </c>
    </row>
    <row r="59" spans="1:16" x14ac:dyDescent="0.3">
      <c r="A59" t="s">
        <v>265</v>
      </c>
      <c r="B59" t="s">
        <v>434</v>
      </c>
      <c r="C59" t="s">
        <v>109</v>
      </c>
      <c r="D59" s="63">
        <v>2.6041666666666665E-3</v>
      </c>
      <c r="E59">
        <v>1</v>
      </c>
      <c r="G59" t="s">
        <v>172</v>
      </c>
      <c r="H59" t="s">
        <v>189</v>
      </c>
      <c r="I59" t="s">
        <v>208</v>
      </c>
      <c r="J59" t="s">
        <v>190</v>
      </c>
      <c r="L59" t="s">
        <v>263</v>
      </c>
      <c r="M59" t="s">
        <v>175</v>
      </c>
      <c r="O59">
        <v>1</v>
      </c>
    </row>
    <row r="60" spans="1:16" x14ac:dyDescent="0.3">
      <c r="A60" t="s">
        <v>266</v>
      </c>
      <c r="B60" t="s">
        <v>444</v>
      </c>
      <c r="C60" t="s">
        <v>109</v>
      </c>
      <c r="D60" s="63">
        <v>6.9444444444444441E-3</v>
      </c>
      <c r="E60">
        <v>1</v>
      </c>
      <c r="G60" t="s">
        <v>172</v>
      </c>
      <c r="H60" t="s">
        <v>189</v>
      </c>
      <c r="I60" t="s">
        <v>208</v>
      </c>
      <c r="J60" t="s">
        <v>190</v>
      </c>
      <c r="L60" t="s">
        <v>263</v>
      </c>
      <c r="M60" t="s">
        <v>175</v>
      </c>
      <c r="O60">
        <v>1</v>
      </c>
    </row>
    <row r="61" spans="1:16" x14ac:dyDescent="0.3">
      <c r="A61" t="s">
        <v>267</v>
      </c>
      <c r="B61" t="s">
        <v>435</v>
      </c>
      <c r="C61" t="s">
        <v>109</v>
      </c>
      <c r="D61" s="63">
        <v>4.1666666666666664E-2</v>
      </c>
      <c r="E61">
        <v>1</v>
      </c>
      <c r="G61" t="s">
        <v>213</v>
      </c>
      <c r="H61" t="s">
        <v>189</v>
      </c>
      <c r="I61" t="s">
        <v>205</v>
      </c>
    </row>
    <row r="62" spans="1:16" x14ac:dyDescent="0.3">
      <c r="A62" t="s">
        <v>268</v>
      </c>
      <c r="B62" t="s">
        <v>436</v>
      </c>
      <c r="C62" t="s">
        <v>109</v>
      </c>
      <c r="D62" s="63">
        <v>4.1666666666666664E-2</v>
      </c>
      <c r="E62">
        <v>1</v>
      </c>
      <c r="G62" t="s">
        <v>213</v>
      </c>
      <c r="H62" t="s">
        <v>189</v>
      </c>
      <c r="I62" t="s">
        <v>205</v>
      </c>
    </row>
    <row r="63" spans="1:16" x14ac:dyDescent="0.3">
      <c r="A63" t="s">
        <v>445</v>
      </c>
      <c r="B63" t="s">
        <v>446</v>
      </c>
      <c r="C63" t="s">
        <v>109</v>
      </c>
      <c r="D63" s="63">
        <v>3.3449074074074076E-3</v>
      </c>
      <c r="E63">
        <v>1</v>
      </c>
      <c r="G63" t="s">
        <v>172</v>
      </c>
      <c r="H63" t="s">
        <v>189</v>
      </c>
      <c r="I63" t="s">
        <v>201</v>
      </c>
      <c r="J63" t="s">
        <v>202</v>
      </c>
      <c r="L63" t="s">
        <v>266</v>
      </c>
      <c r="M63" t="s">
        <v>179</v>
      </c>
      <c r="O63">
        <v>1</v>
      </c>
    </row>
    <row r="64" spans="1:16" x14ac:dyDescent="0.3">
      <c r="A64" t="s">
        <v>447</v>
      </c>
      <c r="B64" t="s">
        <v>440</v>
      </c>
      <c r="C64" t="s">
        <v>109</v>
      </c>
      <c r="D64" s="63">
        <v>4.1666666666666666E-3</v>
      </c>
      <c r="E64">
        <v>1</v>
      </c>
      <c r="G64" t="s">
        <v>172</v>
      </c>
      <c r="H64" t="s">
        <v>189</v>
      </c>
      <c r="I64" t="s">
        <v>205</v>
      </c>
      <c r="L64" t="s">
        <v>267</v>
      </c>
      <c r="M64" t="s">
        <v>179</v>
      </c>
      <c r="O64">
        <v>1</v>
      </c>
    </row>
    <row r="65" spans="1:16" x14ac:dyDescent="0.3">
      <c r="A65" t="s">
        <v>269</v>
      </c>
      <c r="B65" t="s">
        <v>448</v>
      </c>
      <c r="D65" s="63"/>
      <c r="G65" t="s">
        <v>168</v>
      </c>
      <c r="H65" t="s">
        <v>189</v>
      </c>
      <c r="J65" t="s">
        <v>190</v>
      </c>
      <c r="L65" t="s">
        <v>166</v>
      </c>
      <c r="M65" t="s">
        <v>179</v>
      </c>
      <c r="N65" t="s">
        <v>375</v>
      </c>
      <c r="O65">
        <v>1</v>
      </c>
      <c r="P65" t="s">
        <v>427</v>
      </c>
    </row>
    <row r="66" spans="1:16" x14ac:dyDescent="0.3">
      <c r="A66" t="s">
        <v>270</v>
      </c>
      <c r="B66" t="s">
        <v>441</v>
      </c>
      <c r="C66" t="s">
        <v>448</v>
      </c>
      <c r="D66" s="63">
        <v>5.2893518518518515E-3</v>
      </c>
      <c r="E66">
        <v>2</v>
      </c>
      <c r="G66" t="s">
        <v>172</v>
      </c>
      <c r="H66" t="s">
        <v>189</v>
      </c>
      <c r="I66" t="s">
        <v>192</v>
      </c>
      <c r="J66" t="s">
        <v>193</v>
      </c>
      <c r="K66" t="s">
        <v>194</v>
      </c>
      <c r="L66" t="s">
        <v>244</v>
      </c>
      <c r="M66" t="s">
        <v>175</v>
      </c>
      <c r="O66">
        <v>1</v>
      </c>
    </row>
    <row r="67" spans="1:16" x14ac:dyDescent="0.3">
      <c r="A67" t="s">
        <v>271</v>
      </c>
      <c r="B67" t="s">
        <v>449</v>
      </c>
      <c r="C67" t="s">
        <v>448</v>
      </c>
      <c r="D67" s="63">
        <v>1.0185185185185186E-2</v>
      </c>
      <c r="E67">
        <v>1</v>
      </c>
      <c r="G67" t="s">
        <v>172</v>
      </c>
      <c r="H67" t="s">
        <v>189</v>
      </c>
      <c r="I67" t="s">
        <v>201</v>
      </c>
      <c r="J67" t="s">
        <v>202</v>
      </c>
      <c r="L67" t="s">
        <v>244</v>
      </c>
      <c r="M67" t="s">
        <v>175</v>
      </c>
      <c r="O67">
        <v>1</v>
      </c>
    </row>
    <row r="68" spans="1:16" x14ac:dyDescent="0.3">
      <c r="A68" t="s">
        <v>272</v>
      </c>
      <c r="B68" t="s">
        <v>450</v>
      </c>
      <c r="C68" t="s">
        <v>448</v>
      </c>
      <c r="D68" s="63">
        <v>1.1805555555555555E-2</v>
      </c>
      <c r="E68">
        <v>1</v>
      </c>
      <c r="G68" t="s">
        <v>172</v>
      </c>
      <c r="H68" t="s">
        <v>189</v>
      </c>
      <c r="I68" t="s">
        <v>192</v>
      </c>
      <c r="J68" t="s">
        <v>193</v>
      </c>
      <c r="K68" t="s">
        <v>194</v>
      </c>
      <c r="L68" t="s">
        <v>246</v>
      </c>
      <c r="M68" t="s">
        <v>179</v>
      </c>
      <c r="O68">
        <v>1</v>
      </c>
    </row>
    <row r="69" spans="1:16" x14ac:dyDescent="0.3">
      <c r="A69" t="s">
        <v>273</v>
      </c>
      <c r="B69" t="s">
        <v>430</v>
      </c>
      <c r="C69" t="s">
        <v>448</v>
      </c>
      <c r="D69" s="63">
        <v>8.0092592592592594E-3</v>
      </c>
      <c r="E69">
        <v>1</v>
      </c>
      <c r="G69" t="s">
        <v>172</v>
      </c>
      <c r="H69" t="s">
        <v>189</v>
      </c>
      <c r="I69" t="s">
        <v>205</v>
      </c>
      <c r="L69" t="s">
        <v>247</v>
      </c>
      <c r="M69" t="s">
        <v>175</v>
      </c>
      <c r="O69">
        <v>1</v>
      </c>
    </row>
    <row r="70" spans="1:16" x14ac:dyDescent="0.3">
      <c r="A70" t="s">
        <v>274</v>
      </c>
      <c r="B70" t="s">
        <v>431</v>
      </c>
      <c r="C70" t="s">
        <v>448</v>
      </c>
      <c r="D70" s="63">
        <v>4.5486111111111109E-3</v>
      </c>
      <c r="E70">
        <v>1</v>
      </c>
      <c r="G70" t="s">
        <v>172</v>
      </c>
      <c r="H70" t="s">
        <v>189</v>
      </c>
      <c r="I70" t="s">
        <v>205</v>
      </c>
      <c r="L70" t="s">
        <v>248</v>
      </c>
      <c r="M70" t="s">
        <v>179</v>
      </c>
      <c r="O70">
        <v>1</v>
      </c>
    </row>
    <row r="71" spans="1:16" x14ac:dyDescent="0.3">
      <c r="A71" t="s">
        <v>275</v>
      </c>
      <c r="B71" t="s">
        <v>432</v>
      </c>
      <c r="C71" t="s">
        <v>448</v>
      </c>
      <c r="D71" s="63">
        <v>3.1944444444444446E-3</v>
      </c>
      <c r="E71">
        <v>1</v>
      </c>
      <c r="G71" t="s">
        <v>172</v>
      </c>
      <c r="H71" t="s">
        <v>189</v>
      </c>
      <c r="I71" t="s">
        <v>208</v>
      </c>
      <c r="J71" t="s">
        <v>190</v>
      </c>
      <c r="K71" t="s">
        <v>209</v>
      </c>
      <c r="L71" t="s">
        <v>249</v>
      </c>
      <c r="M71" t="s">
        <v>175</v>
      </c>
      <c r="O71">
        <v>1</v>
      </c>
    </row>
    <row r="72" spans="1:16" x14ac:dyDescent="0.3">
      <c r="A72" t="s">
        <v>276</v>
      </c>
      <c r="B72" t="s">
        <v>433</v>
      </c>
      <c r="C72" t="s">
        <v>448</v>
      </c>
      <c r="D72" s="63">
        <v>7.1527777777777779E-3</v>
      </c>
      <c r="E72">
        <v>2</v>
      </c>
      <c r="G72" t="s">
        <v>172</v>
      </c>
      <c r="H72" t="s">
        <v>189</v>
      </c>
      <c r="I72" t="s">
        <v>208</v>
      </c>
      <c r="J72" t="s">
        <v>190</v>
      </c>
      <c r="K72" t="s">
        <v>209</v>
      </c>
      <c r="L72" t="s">
        <v>249</v>
      </c>
      <c r="M72" t="s">
        <v>175</v>
      </c>
      <c r="O72">
        <v>1</v>
      </c>
    </row>
    <row r="73" spans="1:16" x14ac:dyDescent="0.3">
      <c r="A73" t="s">
        <v>277</v>
      </c>
      <c r="B73" t="s">
        <v>434</v>
      </c>
      <c r="C73" t="s">
        <v>448</v>
      </c>
      <c r="D73" s="63">
        <v>2.6041666666666665E-3</v>
      </c>
      <c r="E73">
        <v>1</v>
      </c>
      <c r="G73" t="s">
        <v>172</v>
      </c>
      <c r="H73" t="s">
        <v>189</v>
      </c>
      <c r="I73" t="s">
        <v>208</v>
      </c>
      <c r="J73" t="s">
        <v>190</v>
      </c>
      <c r="K73" t="s">
        <v>209</v>
      </c>
    </row>
    <row r="74" spans="1:16" x14ac:dyDescent="0.3">
      <c r="A74" t="s">
        <v>278</v>
      </c>
      <c r="B74" t="s">
        <v>444</v>
      </c>
      <c r="C74" t="s">
        <v>448</v>
      </c>
      <c r="D74" s="63">
        <v>6.9444444444444441E-3</v>
      </c>
      <c r="E74">
        <v>1</v>
      </c>
      <c r="G74" t="s">
        <v>172</v>
      </c>
      <c r="H74" t="s">
        <v>189</v>
      </c>
      <c r="I74" t="s">
        <v>208</v>
      </c>
      <c r="J74" t="s">
        <v>190</v>
      </c>
      <c r="K74" t="s">
        <v>209</v>
      </c>
    </row>
    <row r="75" spans="1:16" x14ac:dyDescent="0.3">
      <c r="A75" t="s">
        <v>279</v>
      </c>
      <c r="B75" t="s">
        <v>435</v>
      </c>
      <c r="C75" t="s">
        <v>448</v>
      </c>
      <c r="D75" s="63">
        <v>4.1666666666666664E-2</v>
      </c>
      <c r="E75">
        <v>1</v>
      </c>
      <c r="G75" t="s">
        <v>213</v>
      </c>
      <c r="H75" t="s">
        <v>189</v>
      </c>
      <c r="I75" t="s">
        <v>205</v>
      </c>
    </row>
    <row r="76" spans="1:16" x14ac:dyDescent="0.3">
      <c r="A76" t="s">
        <v>280</v>
      </c>
      <c r="B76" t="s">
        <v>436</v>
      </c>
      <c r="C76" t="s">
        <v>448</v>
      </c>
      <c r="D76" s="63">
        <v>4.1666666666666664E-2</v>
      </c>
      <c r="E76">
        <v>1</v>
      </c>
      <c r="G76" t="s">
        <v>213</v>
      </c>
      <c r="H76" t="s">
        <v>189</v>
      </c>
      <c r="I76" t="s">
        <v>205</v>
      </c>
      <c r="L76" t="s">
        <v>250</v>
      </c>
      <c r="M76" t="s">
        <v>179</v>
      </c>
      <c r="O76">
        <v>1</v>
      </c>
    </row>
    <row r="77" spans="1:16" x14ac:dyDescent="0.3">
      <c r="A77" t="s">
        <v>281</v>
      </c>
      <c r="B77" t="s">
        <v>451</v>
      </c>
      <c r="C77" t="s">
        <v>448</v>
      </c>
      <c r="D77" s="63">
        <v>8.9583333333333338E-3</v>
      </c>
      <c r="E77">
        <v>1</v>
      </c>
      <c r="G77" t="s">
        <v>172</v>
      </c>
      <c r="H77" t="s">
        <v>189</v>
      </c>
      <c r="I77" t="s">
        <v>205</v>
      </c>
      <c r="L77" t="s">
        <v>252</v>
      </c>
      <c r="M77" t="s">
        <v>179</v>
      </c>
      <c r="O77">
        <v>1</v>
      </c>
    </row>
    <row r="78" spans="1:16" x14ac:dyDescent="0.3">
      <c r="A78" t="s">
        <v>452</v>
      </c>
      <c r="B78" t="s">
        <v>453</v>
      </c>
      <c r="C78" t="s">
        <v>448</v>
      </c>
      <c r="D78" s="63">
        <v>3.3449074074074076E-3</v>
      </c>
      <c r="E78">
        <v>1</v>
      </c>
      <c r="G78" t="s">
        <v>172</v>
      </c>
      <c r="H78" t="s">
        <v>189</v>
      </c>
      <c r="I78" t="s">
        <v>205</v>
      </c>
      <c r="L78" t="s">
        <v>253</v>
      </c>
      <c r="M78" t="s">
        <v>179</v>
      </c>
      <c r="O78">
        <v>1</v>
      </c>
    </row>
    <row r="79" spans="1:16" x14ac:dyDescent="0.3">
      <c r="A79" t="s">
        <v>454</v>
      </c>
      <c r="B79" t="s">
        <v>440</v>
      </c>
      <c r="C79" t="s">
        <v>448</v>
      </c>
      <c r="D79" s="63">
        <v>4.1666666666666666E-3</v>
      </c>
      <c r="E79">
        <v>1</v>
      </c>
      <c r="G79" t="s">
        <v>172</v>
      </c>
      <c r="H79" t="s">
        <v>189</v>
      </c>
      <c r="I79" t="s">
        <v>205</v>
      </c>
      <c r="L79" t="s">
        <v>254</v>
      </c>
      <c r="M79" t="s">
        <v>175</v>
      </c>
      <c r="O79">
        <v>1</v>
      </c>
    </row>
    <row r="80" spans="1:16" x14ac:dyDescent="0.3">
      <c r="A80" t="s">
        <v>282</v>
      </c>
      <c r="B80" t="s">
        <v>111</v>
      </c>
      <c r="D80" s="63"/>
      <c r="G80" t="s">
        <v>168</v>
      </c>
      <c r="H80" t="s">
        <v>189</v>
      </c>
      <c r="J80" t="s">
        <v>190</v>
      </c>
    </row>
    <row r="81" spans="1:16" x14ac:dyDescent="0.3">
      <c r="A81" t="s">
        <v>283</v>
      </c>
      <c r="B81" t="s">
        <v>441</v>
      </c>
      <c r="C81" t="s">
        <v>111</v>
      </c>
      <c r="D81" s="63">
        <v>3.0555555555555557E-3</v>
      </c>
      <c r="E81">
        <v>2</v>
      </c>
      <c r="G81" t="s">
        <v>172</v>
      </c>
      <c r="H81" t="s">
        <v>189</v>
      </c>
      <c r="I81" t="s">
        <v>192</v>
      </c>
      <c r="J81" t="s">
        <v>193</v>
      </c>
      <c r="K81" t="s">
        <v>194</v>
      </c>
    </row>
    <row r="82" spans="1:16" x14ac:dyDescent="0.3">
      <c r="A82" t="s">
        <v>284</v>
      </c>
      <c r="B82" t="s">
        <v>449</v>
      </c>
      <c r="C82" t="s">
        <v>111</v>
      </c>
      <c r="D82" s="63">
        <v>9.4212962962962957E-3</v>
      </c>
      <c r="E82">
        <v>1</v>
      </c>
      <c r="G82" t="s">
        <v>172</v>
      </c>
      <c r="H82" t="s">
        <v>189</v>
      </c>
      <c r="I82" t="s">
        <v>201</v>
      </c>
      <c r="J82" t="s">
        <v>202</v>
      </c>
    </row>
    <row r="83" spans="1:16" x14ac:dyDescent="0.3">
      <c r="A83" t="s">
        <v>285</v>
      </c>
      <c r="B83" t="s">
        <v>450</v>
      </c>
      <c r="C83" t="s">
        <v>111</v>
      </c>
      <c r="D83" s="63">
        <v>1.1805555555555555E-2</v>
      </c>
      <c r="E83">
        <v>1</v>
      </c>
      <c r="G83" t="s">
        <v>172</v>
      </c>
      <c r="H83" t="s">
        <v>189</v>
      </c>
      <c r="I83" t="s">
        <v>192</v>
      </c>
      <c r="J83" t="s">
        <v>193</v>
      </c>
      <c r="K83" t="s">
        <v>194</v>
      </c>
    </row>
    <row r="84" spans="1:16" x14ac:dyDescent="0.3">
      <c r="A84" t="s">
        <v>286</v>
      </c>
      <c r="B84" t="s">
        <v>430</v>
      </c>
      <c r="C84" t="s">
        <v>111</v>
      </c>
      <c r="D84" s="63">
        <v>9.4212962962962957E-3</v>
      </c>
      <c r="E84">
        <v>1</v>
      </c>
      <c r="G84" t="s">
        <v>172</v>
      </c>
      <c r="H84" t="s">
        <v>189</v>
      </c>
      <c r="I84" t="s">
        <v>205</v>
      </c>
    </row>
    <row r="85" spans="1:16" x14ac:dyDescent="0.3">
      <c r="A85" t="s">
        <v>287</v>
      </c>
      <c r="B85" t="s">
        <v>431</v>
      </c>
      <c r="C85" t="s">
        <v>111</v>
      </c>
      <c r="D85" s="63">
        <v>2.5000000000000001E-3</v>
      </c>
      <c r="E85">
        <v>1</v>
      </c>
      <c r="G85" t="s">
        <v>172</v>
      </c>
      <c r="H85" t="s">
        <v>189</v>
      </c>
      <c r="I85" t="s">
        <v>205</v>
      </c>
    </row>
    <row r="86" spans="1:16" x14ac:dyDescent="0.3">
      <c r="A86" t="s">
        <v>288</v>
      </c>
      <c r="B86" t="s">
        <v>432</v>
      </c>
      <c r="C86" t="s">
        <v>111</v>
      </c>
      <c r="D86" s="63">
        <v>3.2638888888888891E-3</v>
      </c>
      <c r="E86">
        <v>1</v>
      </c>
      <c r="G86" t="s">
        <v>172</v>
      </c>
      <c r="H86" t="s">
        <v>189</v>
      </c>
      <c r="I86" t="s">
        <v>208</v>
      </c>
      <c r="J86" t="s">
        <v>190</v>
      </c>
      <c r="K86" t="s">
        <v>209</v>
      </c>
    </row>
    <row r="87" spans="1:16" x14ac:dyDescent="0.3">
      <c r="A87" t="s">
        <v>289</v>
      </c>
      <c r="B87" t="s">
        <v>433</v>
      </c>
      <c r="C87" t="s">
        <v>111</v>
      </c>
      <c r="D87" s="63">
        <v>7.2916666666666668E-3</v>
      </c>
      <c r="E87">
        <v>2</v>
      </c>
      <c r="G87" t="s">
        <v>172</v>
      </c>
      <c r="H87" t="s">
        <v>189</v>
      </c>
      <c r="I87" t="s">
        <v>208</v>
      </c>
      <c r="J87" t="s">
        <v>190</v>
      </c>
      <c r="K87" t="s">
        <v>209</v>
      </c>
    </row>
    <row r="88" spans="1:16" x14ac:dyDescent="0.3">
      <c r="A88" t="s">
        <v>290</v>
      </c>
      <c r="B88" t="s">
        <v>434</v>
      </c>
      <c r="C88" t="s">
        <v>111</v>
      </c>
      <c r="D88" s="63">
        <v>2.6041666666666665E-3</v>
      </c>
      <c r="E88">
        <v>1</v>
      </c>
      <c r="G88" t="s">
        <v>172</v>
      </c>
      <c r="H88" t="s">
        <v>189</v>
      </c>
      <c r="I88" t="s">
        <v>208</v>
      </c>
      <c r="J88" t="s">
        <v>190</v>
      </c>
      <c r="K88" t="s">
        <v>209</v>
      </c>
    </row>
    <row r="89" spans="1:16" x14ac:dyDescent="0.3">
      <c r="A89" t="s">
        <v>291</v>
      </c>
      <c r="B89" t="s">
        <v>444</v>
      </c>
      <c r="C89" t="s">
        <v>111</v>
      </c>
      <c r="D89" s="63">
        <v>6.9444444444444441E-3</v>
      </c>
      <c r="E89">
        <v>1</v>
      </c>
      <c r="G89" t="s">
        <v>172</v>
      </c>
      <c r="H89" t="s">
        <v>189</v>
      </c>
      <c r="I89" t="s">
        <v>208</v>
      </c>
      <c r="J89" t="s">
        <v>190</v>
      </c>
      <c r="K89" t="s">
        <v>209</v>
      </c>
    </row>
    <row r="90" spans="1:16" x14ac:dyDescent="0.3">
      <c r="A90" t="s">
        <v>292</v>
      </c>
      <c r="B90" t="s">
        <v>435</v>
      </c>
      <c r="C90" t="s">
        <v>111</v>
      </c>
      <c r="D90" s="63">
        <v>4.1666666666666664E-2</v>
      </c>
      <c r="E90">
        <v>1</v>
      </c>
      <c r="G90" t="s">
        <v>213</v>
      </c>
      <c r="H90" t="s">
        <v>189</v>
      </c>
      <c r="I90" t="s">
        <v>205</v>
      </c>
    </row>
    <row r="91" spans="1:16" x14ac:dyDescent="0.3">
      <c r="A91" t="s">
        <v>293</v>
      </c>
      <c r="B91" t="s">
        <v>436</v>
      </c>
      <c r="C91" t="s">
        <v>111</v>
      </c>
      <c r="D91" s="63">
        <v>4.1666666666666664E-2</v>
      </c>
      <c r="E91">
        <v>1</v>
      </c>
      <c r="G91" t="s">
        <v>213</v>
      </c>
      <c r="H91" t="s">
        <v>189</v>
      </c>
      <c r="I91" t="s">
        <v>205</v>
      </c>
    </row>
    <row r="92" spans="1:16" x14ac:dyDescent="0.3">
      <c r="A92" t="s">
        <v>294</v>
      </c>
      <c r="B92" t="s">
        <v>437</v>
      </c>
      <c r="C92" t="s">
        <v>111</v>
      </c>
      <c r="D92" s="63"/>
      <c r="G92" t="s">
        <v>172</v>
      </c>
      <c r="H92" t="s">
        <v>189</v>
      </c>
      <c r="I92" t="s">
        <v>205</v>
      </c>
    </row>
    <row r="93" spans="1:16" x14ac:dyDescent="0.3">
      <c r="A93" t="s">
        <v>295</v>
      </c>
      <c r="B93" t="s">
        <v>451</v>
      </c>
      <c r="C93" t="s">
        <v>111</v>
      </c>
      <c r="D93" s="63">
        <v>8.9583333333333338E-3</v>
      </c>
      <c r="E93">
        <v>1</v>
      </c>
      <c r="G93" t="s">
        <v>172</v>
      </c>
      <c r="H93" t="s">
        <v>189</v>
      </c>
      <c r="I93" t="s">
        <v>205</v>
      </c>
    </row>
    <row r="94" spans="1:16" x14ac:dyDescent="0.3">
      <c r="A94" t="s">
        <v>455</v>
      </c>
      <c r="B94" t="s">
        <v>453</v>
      </c>
      <c r="C94" t="s">
        <v>111</v>
      </c>
      <c r="D94" s="63">
        <v>3.3449074074074076E-3</v>
      </c>
      <c r="E94">
        <v>1</v>
      </c>
      <c r="G94" t="s">
        <v>172</v>
      </c>
      <c r="H94" t="s">
        <v>189</v>
      </c>
      <c r="I94" t="s">
        <v>205</v>
      </c>
    </row>
    <row r="95" spans="1:16" x14ac:dyDescent="0.3">
      <c r="A95" t="s">
        <v>456</v>
      </c>
      <c r="B95" t="s">
        <v>440</v>
      </c>
      <c r="C95" t="s">
        <v>111</v>
      </c>
      <c r="D95" s="63">
        <v>4.1666666666666666E-3</v>
      </c>
      <c r="E95">
        <v>1</v>
      </c>
      <c r="G95" t="s">
        <v>172</v>
      </c>
      <c r="H95" t="s">
        <v>189</v>
      </c>
      <c r="I95" t="s">
        <v>205</v>
      </c>
    </row>
    <row r="96" spans="1:16" x14ac:dyDescent="0.3">
      <c r="A96" t="s">
        <v>188</v>
      </c>
      <c r="B96" t="s">
        <v>457</v>
      </c>
      <c r="D96" s="63"/>
      <c r="G96" t="s">
        <v>168</v>
      </c>
      <c r="H96" t="s">
        <v>189</v>
      </c>
      <c r="J96" t="s">
        <v>190</v>
      </c>
      <c r="L96" t="s">
        <v>166</v>
      </c>
      <c r="M96" t="s">
        <v>179</v>
      </c>
      <c r="O96">
        <v>1</v>
      </c>
      <c r="P96" t="s">
        <v>458</v>
      </c>
    </row>
    <row r="97" spans="1:20" x14ac:dyDescent="0.3">
      <c r="A97" t="s">
        <v>191</v>
      </c>
      <c r="B97" t="s">
        <v>459</v>
      </c>
      <c r="C97" t="s">
        <v>457</v>
      </c>
      <c r="D97" s="63">
        <v>1.9791666666666668E-3</v>
      </c>
      <c r="E97">
        <v>2</v>
      </c>
      <c r="G97" t="s">
        <v>172</v>
      </c>
      <c r="H97" t="s">
        <v>189</v>
      </c>
      <c r="I97" t="s">
        <v>192</v>
      </c>
      <c r="J97" t="s">
        <v>193</v>
      </c>
      <c r="K97" t="s">
        <v>194</v>
      </c>
      <c r="L97" t="s">
        <v>188</v>
      </c>
      <c r="M97" t="s">
        <v>175</v>
      </c>
      <c r="O97">
        <v>1</v>
      </c>
      <c r="Q97" t="s">
        <v>460</v>
      </c>
      <c r="R97" t="s">
        <v>461</v>
      </c>
      <c r="S97" t="s">
        <v>462</v>
      </c>
      <c r="T97" t="s">
        <v>463</v>
      </c>
    </row>
    <row r="98" spans="1:20" x14ac:dyDescent="0.3">
      <c r="A98" t="s">
        <v>195</v>
      </c>
      <c r="B98" t="s">
        <v>464</v>
      </c>
      <c r="C98" t="s">
        <v>457</v>
      </c>
      <c r="D98" s="63">
        <v>7.7546296296296293E-4</v>
      </c>
      <c r="E98">
        <v>2</v>
      </c>
      <c r="G98" t="s">
        <v>172</v>
      </c>
      <c r="H98" t="s">
        <v>189</v>
      </c>
      <c r="I98" t="s">
        <v>192</v>
      </c>
      <c r="J98" t="s">
        <v>193</v>
      </c>
      <c r="K98" t="s">
        <v>194</v>
      </c>
      <c r="L98" t="s">
        <v>188</v>
      </c>
      <c r="M98" t="s">
        <v>175</v>
      </c>
      <c r="O98">
        <v>1</v>
      </c>
      <c r="Q98" t="s">
        <v>460</v>
      </c>
      <c r="R98" t="s">
        <v>461</v>
      </c>
      <c r="S98" t="s">
        <v>462</v>
      </c>
      <c r="T98" t="s">
        <v>465</v>
      </c>
    </row>
    <row r="99" spans="1:20" x14ac:dyDescent="0.3">
      <c r="A99" t="s">
        <v>196</v>
      </c>
      <c r="B99" t="s">
        <v>466</v>
      </c>
      <c r="C99" t="s">
        <v>457</v>
      </c>
      <c r="D99" s="63">
        <v>6.3888888888888893E-3</v>
      </c>
      <c r="E99">
        <v>2</v>
      </c>
      <c r="G99" t="s">
        <v>172</v>
      </c>
      <c r="H99" t="s">
        <v>189</v>
      </c>
      <c r="I99" t="s">
        <v>192</v>
      </c>
      <c r="J99" t="s">
        <v>193</v>
      </c>
      <c r="K99" t="s">
        <v>194</v>
      </c>
      <c r="L99" t="s">
        <v>188</v>
      </c>
      <c r="M99" t="s">
        <v>175</v>
      </c>
      <c r="O99">
        <v>1</v>
      </c>
      <c r="Q99" t="s">
        <v>460</v>
      </c>
      <c r="R99" t="s">
        <v>461</v>
      </c>
      <c r="S99" t="s">
        <v>462</v>
      </c>
      <c r="T99" t="s">
        <v>467</v>
      </c>
    </row>
    <row r="100" spans="1:20" x14ac:dyDescent="0.3">
      <c r="A100" t="s">
        <v>197</v>
      </c>
      <c r="B100" t="s">
        <v>468</v>
      </c>
      <c r="C100" t="s">
        <v>457</v>
      </c>
      <c r="D100" s="63">
        <v>6.9444444444444441E-3</v>
      </c>
      <c r="E100">
        <v>1</v>
      </c>
      <c r="G100" t="s">
        <v>172</v>
      </c>
      <c r="H100" t="s">
        <v>189</v>
      </c>
      <c r="I100" t="s">
        <v>192</v>
      </c>
      <c r="J100" t="s">
        <v>193</v>
      </c>
      <c r="K100" t="s">
        <v>194</v>
      </c>
      <c r="L100" t="s">
        <v>196</v>
      </c>
      <c r="M100" t="s">
        <v>179</v>
      </c>
      <c r="O100">
        <v>1</v>
      </c>
      <c r="Q100" t="s">
        <v>469</v>
      </c>
      <c r="R100" t="s">
        <v>470</v>
      </c>
    </row>
    <row r="101" spans="1:20" x14ac:dyDescent="0.3">
      <c r="A101" t="s">
        <v>198</v>
      </c>
      <c r="B101" t="s">
        <v>471</v>
      </c>
      <c r="C101" t="s">
        <v>457</v>
      </c>
      <c r="D101" s="63">
        <v>5.4166666666666669E-3</v>
      </c>
      <c r="E101">
        <v>2</v>
      </c>
      <c r="G101" t="s">
        <v>172</v>
      </c>
      <c r="H101" t="s">
        <v>189</v>
      </c>
      <c r="I101" t="s">
        <v>192</v>
      </c>
      <c r="J101" t="s">
        <v>193</v>
      </c>
      <c r="K101" t="s">
        <v>194</v>
      </c>
      <c r="L101" t="s">
        <v>196</v>
      </c>
      <c r="M101" t="s">
        <v>179</v>
      </c>
      <c r="O101">
        <v>1</v>
      </c>
      <c r="Q101" t="s">
        <v>457</v>
      </c>
      <c r="R101" t="s">
        <v>472</v>
      </c>
    </row>
    <row r="102" spans="1:20" x14ac:dyDescent="0.3">
      <c r="A102" t="s">
        <v>199</v>
      </c>
      <c r="B102" t="s">
        <v>473</v>
      </c>
      <c r="C102" t="s">
        <v>457</v>
      </c>
      <c r="D102" s="63">
        <v>6.2152777777777779E-3</v>
      </c>
      <c r="E102">
        <v>3</v>
      </c>
      <c r="G102" t="s">
        <v>172</v>
      </c>
      <c r="H102" t="s">
        <v>189</v>
      </c>
      <c r="I102" t="s">
        <v>192</v>
      </c>
      <c r="J102" t="s">
        <v>193</v>
      </c>
      <c r="K102" t="s">
        <v>194</v>
      </c>
      <c r="L102" t="s">
        <v>198</v>
      </c>
      <c r="M102" t="s">
        <v>175</v>
      </c>
      <c r="O102">
        <v>1</v>
      </c>
      <c r="Q102" t="s">
        <v>457</v>
      </c>
      <c r="R102" t="s">
        <v>472</v>
      </c>
    </row>
    <row r="103" spans="1:20" x14ac:dyDescent="0.3">
      <c r="A103" t="s">
        <v>200</v>
      </c>
      <c r="B103" t="s">
        <v>474</v>
      </c>
      <c r="C103" t="s">
        <v>457</v>
      </c>
      <c r="D103" s="63">
        <v>4.3750000000000004E-3</v>
      </c>
      <c r="E103">
        <v>1</v>
      </c>
      <c r="G103" t="s">
        <v>172</v>
      </c>
      <c r="H103" t="s">
        <v>189</v>
      </c>
      <c r="I103" t="s">
        <v>201</v>
      </c>
      <c r="J103" t="s">
        <v>202</v>
      </c>
      <c r="L103" t="s">
        <v>199</v>
      </c>
      <c r="M103" t="s">
        <v>179</v>
      </c>
      <c r="O103">
        <v>1</v>
      </c>
      <c r="Q103" t="s">
        <v>457</v>
      </c>
      <c r="R103" t="s">
        <v>472</v>
      </c>
    </row>
    <row r="104" spans="1:20" x14ac:dyDescent="0.3">
      <c r="A104" t="s">
        <v>203</v>
      </c>
      <c r="B104" t="s">
        <v>475</v>
      </c>
      <c r="C104" t="s">
        <v>457</v>
      </c>
      <c r="D104" s="63">
        <v>4.3750000000000004E-3</v>
      </c>
      <c r="E104">
        <v>1</v>
      </c>
      <c r="G104" t="s">
        <v>172</v>
      </c>
      <c r="H104" t="s">
        <v>189</v>
      </c>
      <c r="I104" t="s">
        <v>201</v>
      </c>
      <c r="J104" t="s">
        <v>202</v>
      </c>
      <c r="L104" t="s">
        <v>200</v>
      </c>
      <c r="M104" t="s">
        <v>175</v>
      </c>
      <c r="O104">
        <v>1</v>
      </c>
      <c r="Q104" t="s">
        <v>457</v>
      </c>
      <c r="R104" t="s">
        <v>476</v>
      </c>
    </row>
    <row r="105" spans="1:20" x14ac:dyDescent="0.3">
      <c r="A105" t="s">
        <v>204</v>
      </c>
      <c r="B105" t="s">
        <v>430</v>
      </c>
      <c r="C105" t="s">
        <v>457</v>
      </c>
      <c r="D105" s="63">
        <v>9.3749999999999997E-3</v>
      </c>
      <c r="E105">
        <v>1</v>
      </c>
      <c r="G105" t="s">
        <v>172</v>
      </c>
      <c r="H105" t="s">
        <v>189</v>
      </c>
      <c r="I105" t="s">
        <v>205</v>
      </c>
      <c r="L105" t="s">
        <v>200</v>
      </c>
      <c r="M105" t="s">
        <v>179</v>
      </c>
      <c r="O105">
        <v>1</v>
      </c>
      <c r="Q105" t="s">
        <v>457</v>
      </c>
      <c r="R105" t="s">
        <v>472</v>
      </c>
      <c r="S105" t="s">
        <v>477</v>
      </c>
      <c r="T105" t="s">
        <v>478</v>
      </c>
    </row>
    <row r="106" spans="1:20" x14ac:dyDescent="0.3">
      <c r="A106" t="s">
        <v>206</v>
      </c>
      <c r="B106" t="s">
        <v>431</v>
      </c>
      <c r="C106" t="s">
        <v>457</v>
      </c>
      <c r="D106" s="63">
        <v>5.2777777777777779E-3</v>
      </c>
      <c r="E106">
        <v>2</v>
      </c>
      <c r="G106" t="s">
        <v>172</v>
      </c>
      <c r="H106" t="s">
        <v>189</v>
      </c>
      <c r="I106" t="s">
        <v>205</v>
      </c>
      <c r="L106" t="s">
        <v>204</v>
      </c>
      <c r="M106" t="s">
        <v>175</v>
      </c>
      <c r="O106">
        <v>1</v>
      </c>
      <c r="Q106" t="s">
        <v>457</v>
      </c>
      <c r="R106" t="s">
        <v>472</v>
      </c>
      <c r="S106" t="s">
        <v>477</v>
      </c>
      <c r="T106" t="s">
        <v>478</v>
      </c>
    </row>
    <row r="107" spans="1:20" x14ac:dyDescent="0.3">
      <c r="A107" t="s">
        <v>207</v>
      </c>
      <c r="B107" t="s">
        <v>432</v>
      </c>
      <c r="C107" t="s">
        <v>457</v>
      </c>
      <c r="D107" s="63">
        <v>1.4097222222222223E-2</v>
      </c>
      <c r="E107">
        <v>1</v>
      </c>
      <c r="G107" t="s">
        <v>172</v>
      </c>
      <c r="H107" t="s">
        <v>189</v>
      </c>
      <c r="I107" t="s">
        <v>208</v>
      </c>
      <c r="J107" t="s">
        <v>190</v>
      </c>
      <c r="K107" t="s">
        <v>209</v>
      </c>
      <c r="L107" t="s">
        <v>206</v>
      </c>
      <c r="M107" t="s">
        <v>179</v>
      </c>
      <c r="O107">
        <v>1</v>
      </c>
      <c r="Q107" t="s">
        <v>457</v>
      </c>
      <c r="R107" t="s">
        <v>472</v>
      </c>
      <c r="S107" t="s">
        <v>477</v>
      </c>
      <c r="T107" t="s">
        <v>478</v>
      </c>
    </row>
    <row r="108" spans="1:20" x14ac:dyDescent="0.3">
      <c r="A108" t="s">
        <v>210</v>
      </c>
      <c r="B108" t="s">
        <v>433</v>
      </c>
      <c r="C108" t="s">
        <v>457</v>
      </c>
      <c r="D108" s="63">
        <v>1.3472222222222222E-2</v>
      </c>
      <c r="E108">
        <v>2</v>
      </c>
      <c r="G108" t="s">
        <v>172</v>
      </c>
      <c r="H108" t="s">
        <v>189</v>
      </c>
      <c r="I108" t="s">
        <v>208</v>
      </c>
      <c r="J108" t="s">
        <v>190</v>
      </c>
      <c r="K108" t="s">
        <v>209</v>
      </c>
      <c r="L108" t="s">
        <v>207</v>
      </c>
      <c r="M108" t="s">
        <v>175</v>
      </c>
      <c r="O108">
        <v>1</v>
      </c>
      <c r="Q108" t="s">
        <v>457</v>
      </c>
      <c r="R108" t="s">
        <v>472</v>
      </c>
      <c r="S108" t="s">
        <v>477</v>
      </c>
      <c r="T108" t="s">
        <v>478</v>
      </c>
    </row>
    <row r="109" spans="1:20" x14ac:dyDescent="0.3">
      <c r="A109" t="s">
        <v>211</v>
      </c>
      <c r="B109" t="s">
        <v>479</v>
      </c>
      <c r="C109" t="s">
        <v>457</v>
      </c>
      <c r="D109" s="63">
        <v>1.0625000000000001E-2</v>
      </c>
      <c r="E109">
        <v>1</v>
      </c>
      <c r="G109" t="s">
        <v>172</v>
      </c>
      <c r="H109" t="s">
        <v>189</v>
      </c>
      <c r="I109" t="s">
        <v>208</v>
      </c>
      <c r="J109" t="s">
        <v>190</v>
      </c>
      <c r="K109" t="s">
        <v>209</v>
      </c>
      <c r="L109" t="s">
        <v>207</v>
      </c>
      <c r="M109" t="s">
        <v>175</v>
      </c>
      <c r="O109">
        <v>1</v>
      </c>
      <c r="Q109" t="s">
        <v>457</v>
      </c>
      <c r="R109" t="s">
        <v>472</v>
      </c>
      <c r="S109" t="s">
        <v>477</v>
      </c>
      <c r="T109" t="s">
        <v>478</v>
      </c>
    </row>
    <row r="110" spans="1:20" x14ac:dyDescent="0.3">
      <c r="A110" t="s">
        <v>212</v>
      </c>
      <c r="B110" t="s">
        <v>435</v>
      </c>
      <c r="C110" t="s">
        <v>457</v>
      </c>
      <c r="D110" s="63">
        <v>4.1666666666666664E-2</v>
      </c>
      <c r="E110">
        <v>1</v>
      </c>
      <c r="G110" t="s">
        <v>213</v>
      </c>
      <c r="H110" t="s">
        <v>189</v>
      </c>
      <c r="I110" t="s">
        <v>205</v>
      </c>
      <c r="L110" t="s">
        <v>200</v>
      </c>
      <c r="M110" t="s">
        <v>179</v>
      </c>
      <c r="O110">
        <v>1</v>
      </c>
      <c r="Q110" t="s">
        <v>457</v>
      </c>
      <c r="R110" t="s">
        <v>472</v>
      </c>
      <c r="S110" t="s">
        <v>477</v>
      </c>
      <c r="T110" t="s">
        <v>480</v>
      </c>
    </row>
    <row r="111" spans="1:20" x14ac:dyDescent="0.3">
      <c r="A111" t="s">
        <v>214</v>
      </c>
      <c r="B111" t="s">
        <v>436</v>
      </c>
      <c r="C111" t="s">
        <v>457</v>
      </c>
      <c r="D111" s="63">
        <v>4.1666666666666664E-2</v>
      </c>
      <c r="E111">
        <v>1</v>
      </c>
      <c r="G111" t="s">
        <v>213</v>
      </c>
      <c r="H111" t="s">
        <v>189</v>
      </c>
      <c r="I111" t="s">
        <v>205</v>
      </c>
      <c r="L111" t="s">
        <v>215</v>
      </c>
      <c r="M111" t="s">
        <v>179</v>
      </c>
      <c r="N111" t="s">
        <v>216</v>
      </c>
      <c r="O111">
        <v>1</v>
      </c>
      <c r="Q111" t="s">
        <v>457</v>
      </c>
      <c r="R111" t="s">
        <v>472</v>
      </c>
      <c r="S111" t="s">
        <v>477</v>
      </c>
      <c r="T111" t="s">
        <v>480</v>
      </c>
    </row>
    <row r="112" spans="1:20" x14ac:dyDescent="0.3">
      <c r="A112" t="s">
        <v>217</v>
      </c>
      <c r="B112" t="s">
        <v>481</v>
      </c>
      <c r="C112" t="s">
        <v>457</v>
      </c>
      <c r="D112" s="63">
        <v>1.1666666666666667E-2</v>
      </c>
      <c r="E112">
        <v>1</v>
      </c>
      <c r="G112" t="s">
        <v>172</v>
      </c>
      <c r="H112" t="s">
        <v>189</v>
      </c>
      <c r="I112" t="s">
        <v>201</v>
      </c>
      <c r="J112" t="s">
        <v>202</v>
      </c>
      <c r="L112" t="s">
        <v>211</v>
      </c>
      <c r="M112" t="s">
        <v>179</v>
      </c>
      <c r="O112">
        <v>1</v>
      </c>
      <c r="Q112" t="s">
        <v>457</v>
      </c>
      <c r="R112" t="s">
        <v>472</v>
      </c>
    </row>
    <row r="113" spans="1:24" x14ac:dyDescent="0.3">
      <c r="A113" t="s">
        <v>218</v>
      </c>
      <c r="B113" t="s">
        <v>440</v>
      </c>
      <c r="C113" t="s">
        <v>457</v>
      </c>
      <c r="D113" s="63">
        <v>6.9444444444444441E-3</v>
      </c>
      <c r="E113">
        <v>1</v>
      </c>
      <c r="G113" t="s">
        <v>172</v>
      </c>
      <c r="H113" t="s">
        <v>189</v>
      </c>
      <c r="I113" t="s">
        <v>205</v>
      </c>
      <c r="L113" t="s">
        <v>212</v>
      </c>
      <c r="M113" t="s">
        <v>175</v>
      </c>
      <c r="O113">
        <v>1</v>
      </c>
      <c r="Q113" t="s">
        <v>457</v>
      </c>
      <c r="R113" t="s">
        <v>472</v>
      </c>
    </row>
    <row r="114" spans="1:24" x14ac:dyDescent="0.3">
      <c r="A114" t="s">
        <v>220</v>
      </c>
      <c r="B114" t="s">
        <v>482</v>
      </c>
      <c r="D114" s="63"/>
      <c r="G114" t="s">
        <v>168</v>
      </c>
      <c r="H114" t="s">
        <v>189</v>
      </c>
      <c r="L114" t="s">
        <v>166</v>
      </c>
      <c r="M114" t="s">
        <v>179</v>
      </c>
      <c r="N114" t="s">
        <v>216</v>
      </c>
      <c r="O114">
        <v>1</v>
      </c>
      <c r="P114" t="s">
        <v>427</v>
      </c>
    </row>
    <row r="115" spans="1:24" x14ac:dyDescent="0.3">
      <c r="A115" t="s">
        <v>221</v>
      </c>
      <c r="B115" t="s">
        <v>483</v>
      </c>
      <c r="C115" t="s">
        <v>482</v>
      </c>
      <c r="D115" s="63">
        <v>1.5625000000000001E-3</v>
      </c>
      <c r="E115">
        <v>2</v>
      </c>
      <c r="G115" t="s">
        <v>172</v>
      </c>
      <c r="H115" t="s">
        <v>189</v>
      </c>
      <c r="I115" t="s">
        <v>192</v>
      </c>
      <c r="J115" t="s">
        <v>193</v>
      </c>
      <c r="K115" t="s">
        <v>194</v>
      </c>
      <c r="L115" t="s">
        <v>220</v>
      </c>
      <c r="M115" t="s">
        <v>175</v>
      </c>
      <c r="O115">
        <v>1</v>
      </c>
      <c r="Q115" t="s">
        <v>460</v>
      </c>
      <c r="R115" t="s">
        <v>461</v>
      </c>
      <c r="S115" t="s">
        <v>462</v>
      </c>
      <c r="T115" t="s">
        <v>484</v>
      </c>
    </row>
    <row r="116" spans="1:24" x14ac:dyDescent="0.3">
      <c r="A116" t="s">
        <v>222</v>
      </c>
      <c r="B116" t="s">
        <v>485</v>
      </c>
      <c r="C116" t="s">
        <v>482</v>
      </c>
      <c r="D116" s="63">
        <v>2.2800925925925927E-3</v>
      </c>
      <c r="E116">
        <v>1</v>
      </c>
      <c r="G116" t="s">
        <v>172</v>
      </c>
      <c r="H116" t="s">
        <v>189</v>
      </c>
      <c r="I116" t="s">
        <v>192</v>
      </c>
      <c r="J116" t="s">
        <v>202</v>
      </c>
      <c r="L116" t="s">
        <v>220</v>
      </c>
      <c r="M116" t="s">
        <v>175</v>
      </c>
      <c r="O116">
        <v>1</v>
      </c>
      <c r="Q116" t="s">
        <v>460</v>
      </c>
      <c r="R116" t="s">
        <v>461</v>
      </c>
      <c r="S116" t="s">
        <v>462</v>
      </c>
      <c r="T116" t="s">
        <v>484</v>
      </c>
    </row>
    <row r="117" spans="1:24" x14ac:dyDescent="0.3">
      <c r="A117" t="s">
        <v>223</v>
      </c>
      <c r="B117" t="s">
        <v>486</v>
      </c>
      <c r="C117" t="s">
        <v>482</v>
      </c>
      <c r="D117" s="63">
        <v>2.8819444444444444E-3</v>
      </c>
      <c r="E117">
        <v>1</v>
      </c>
      <c r="G117" t="s">
        <v>172</v>
      </c>
      <c r="H117" t="s">
        <v>189</v>
      </c>
      <c r="I117" t="s">
        <v>192</v>
      </c>
      <c r="J117" t="s">
        <v>193</v>
      </c>
      <c r="K117" t="s">
        <v>194</v>
      </c>
      <c r="L117" t="s">
        <v>220</v>
      </c>
      <c r="M117" t="s">
        <v>175</v>
      </c>
      <c r="O117">
        <v>1</v>
      </c>
      <c r="Q117" t="s">
        <v>460</v>
      </c>
      <c r="R117" t="s">
        <v>461</v>
      </c>
      <c r="S117" t="s">
        <v>462</v>
      </c>
      <c r="T117" t="s">
        <v>484</v>
      </c>
    </row>
    <row r="118" spans="1:24" x14ac:dyDescent="0.3">
      <c r="A118" t="s">
        <v>224</v>
      </c>
      <c r="B118" t="s">
        <v>487</v>
      </c>
      <c r="C118" t="s">
        <v>482</v>
      </c>
      <c r="D118" s="63">
        <v>1.4467592592592592E-3</v>
      </c>
      <c r="E118">
        <v>1</v>
      </c>
      <c r="G118" t="s">
        <v>172</v>
      </c>
      <c r="H118" t="s">
        <v>189</v>
      </c>
      <c r="I118" t="s">
        <v>205</v>
      </c>
      <c r="L118" t="s">
        <v>223</v>
      </c>
      <c r="M118" t="s">
        <v>179</v>
      </c>
      <c r="O118">
        <v>1</v>
      </c>
      <c r="Q118" t="s">
        <v>460</v>
      </c>
      <c r="R118" t="s">
        <v>461</v>
      </c>
      <c r="S118" t="s">
        <v>462</v>
      </c>
      <c r="T118" t="s">
        <v>484</v>
      </c>
    </row>
    <row r="119" spans="1:24" x14ac:dyDescent="0.3">
      <c r="A119" t="s">
        <v>225</v>
      </c>
      <c r="B119" t="s">
        <v>430</v>
      </c>
      <c r="C119" t="s">
        <v>482</v>
      </c>
      <c r="D119" s="63">
        <v>4.0509259259259257E-3</v>
      </c>
      <c r="E119">
        <v>1</v>
      </c>
      <c r="G119" t="s">
        <v>172</v>
      </c>
      <c r="H119" t="s">
        <v>189</v>
      </c>
      <c r="I119" t="s">
        <v>205</v>
      </c>
      <c r="L119" t="s">
        <v>224</v>
      </c>
      <c r="M119" t="s">
        <v>175</v>
      </c>
      <c r="O119">
        <v>1</v>
      </c>
      <c r="Q119" t="s">
        <v>460</v>
      </c>
      <c r="R119" t="s">
        <v>461</v>
      </c>
      <c r="S119" t="s">
        <v>462</v>
      </c>
      <c r="T119" t="s">
        <v>484</v>
      </c>
    </row>
    <row r="120" spans="1:24" x14ac:dyDescent="0.3">
      <c r="A120" t="s">
        <v>226</v>
      </c>
      <c r="B120" t="s">
        <v>431</v>
      </c>
      <c r="C120" t="s">
        <v>482</v>
      </c>
      <c r="D120" s="63">
        <v>1.5162037037037036E-3</v>
      </c>
      <c r="E120">
        <v>1</v>
      </c>
      <c r="G120" t="s">
        <v>172</v>
      </c>
      <c r="H120" t="s">
        <v>189</v>
      </c>
      <c r="I120" t="s">
        <v>205</v>
      </c>
      <c r="L120" t="s">
        <v>224</v>
      </c>
      <c r="M120" t="s">
        <v>175</v>
      </c>
      <c r="O120">
        <v>1</v>
      </c>
      <c r="Q120" t="s">
        <v>460</v>
      </c>
      <c r="R120" t="s">
        <v>461</v>
      </c>
      <c r="S120" t="s">
        <v>462</v>
      </c>
      <c r="T120" t="s">
        <v>484</v>
      </c>
      <c r="U120" t="s">
        <v>477</v>
      </c>
      <c r="V120" t="s">
        <v>478</v>
      </c>
    </row>
    <row r="121" spans="1:24" x14ac:dyDescent="0.3">
      <c r="A121" t="s">
        <v>227</v>
      </c>
      <c r="B121" t="s">
        <v>443</v>
      </c>
      <c r="C121" t="s">
        <v>482</v>
      </c>
      <c r="D121" s="63">
        <v>1.5162037037037036E-3</v>
      </c>
      <c r="E121">
        <v>1</v>
      </c>
      <c r="G121" t="s">
        <v>172</v>
      </c>
      <c r="H121" t="s">
        <v>189</v>
      </c>
      <c r="I121" t="s">
        <v>208</v>
      </c>
      <c r="J121" t="s">
        <v>190</v>
      </c>
      <c r="K121" t="s">
        <v>209</v>
      </c>
      <c r="L121" t="s">
        <v>226</v>
      </c>
      <c r="M121" t="s">
        <v>179</v>
      </c>
      <c r="O121">
        <v>1</v>
      </c>
      <c r="Q121" t="s">
        <v>460</v>
      </c>
      <c r="R121" t="s">
        <v>461</v>
      </c>
      <c r="S121" t="s">
        <v>462</v>
      </c>
      <c r="T121" t="s">
        <v>484</v>
      </c>
      <c r="U121" t="s">
        <v>477</v>
      </c>
      <c r="V121" t="s">
        <v>478</v>
      </c>
    </row>
    <row r="122" spans="1:24" x14ac:dyDescent="0.3">
      <c r="A122" t="s">
        <v>228</v>
      </c>
      <c r="B122" t="s">
        <v>433</v>
      </c>
      <c r="C122" t="s">
        <v>482</v>
      </c>
      <c r="D122" s="63">
        <v>1.9675925925925924E-3</v>
      </c>
      <c r="E122">
        <v>2</v>
      </c>
      <c r="G122" t="s">
        <v>172</v>
      </c>
      <c r="H122" t="s">
        <v>189</v>
      </c>
      <c r="I122" t="s">
        <v>208</v>
      </c>
      <c r="J122" t="s">
        <v>190</v>
      </c>
      <c r="K122" t="s">
        <v>209</v>
      </c>
      <c r="L122" t="s">
        <v>227</v>
      </c>
      <c r="M122" t="s">
        <v>175</v>
      </c>
      <c r="O122">
        <v>1</v>
      </c>
      <c r="Q122" t="s">
        <v>460</v>
      </c>
      <c r="R122" t="s">
        <v>461</v>
      </c>
      <c r="S122" t="s">
        <v>462</v>
      </c>
      <c r="T122" t="s">
        <v>484</v>
      </c>
      <c r="U122" t="s">
        <v>477</v>
      </c>
      <c r="V122" t="s">
        <v>478</v>
      </c>
    </row>
    <row r="123" spans="1:24" x14ac:dyDescent="0.3">
      <c r="A123" t="s">
        <v>229</v>
      </c>
      <c r="B123" t="s">
        <v>434</v>
      </c>
      <c r="C123" t="s">
        <v>482</v>
      </c>
      <c r="D123" s="63">
        <v>3.7384259259259259E-3</v>
      </c>
      <c r="E123">
        <v>2</v>
      </c>
      <c r="G123" t="s">
        <v>172</v>
      </c>
      <c r="H123" t="s">
        <v>189</v>
      </c>
      <c r="I123" t="s">
        <v>208</v>
      </c>
      <c r="J123" t="s">
        <v>190</v>
      </c>
      <c r="K123" t="s">
        <v>209</v>
      </c>
      <c r="L123" t="s">
        <v>227</v>
      </c>
      <c r="M123" t="s">
        <v>175</v>
      </c>
      <c r="O123">
        <v>1</v>
      </c>
      <c r="Q123" t="s">
        <v>460</v>
      </c>
      <c r="R123" t="s">
        <v>461</v>
      </c>
      <c r="S123" t="s">
        <v>462</v>
      </c>
      <c r="T123" t="s">
        <v>484</v>
      </c>
      <c r="U123" t="s">
        <v>477</v>
      </c>
      <c r="V123" t="s">
        <v>478</v>
      </c>
    </row>
    <row r="124" spans="1:24" x14ac:dyDescent="0.3">
      <c r="A124" t="s">
        <v>230</v>
      </c>
      <c r="B124" t="s">
        <v>435</v>
      </c>
      <c r="C124" t="s">
        <v>482</v>
      </c>
      <c r="D124" s="63">
        <v>4.1666666666666664E-2</v>
      </c>
      <c r="E124">
        <v>1</v>
      </c>
      <c r="G124" t="s">
        <v>213</v>
      </c>
      <c r="H124" t="s">
        <v>189</v>
      </c>
      <c r="I124" t="s">
        <v>205</v>
      </c>
      <c r="L124" t="s">
        <v>224</v>
      </c>
      <c r="M124" t="s">
        <v>179</v>
      </c>
      <c r="O124">
        <v>1</v>
      </c>
      <c r="Q124" t="s">
        <v>460</v>
      </c>
      <c r="R124" t="s">
        <v>461</v>
      </c>
      <c r="S124" t="s">
        <v>462</v>
      </c>
      <c r="T124" t="s">
        <v>484</v>
      </c>
      <c r="U124" t="s">
        <v>477</v>
      </c>
      <c r="V124" t="s">
        <v>480</v>
      </c>
    </row>
    <row r="125" spans="1:24" x14ac:dyDescent="0.3">
      <c r="A125" t="s">
        <v>231</v>
      </c>
      <c r="B125" t="s">
        <v>436</v>
      </c>
      <c r="C125" t="s">
        <v>482</v>
      </c>
      <c r="D125" s="63">
        <v>4.1666666666666664E-2</v>
      </c>
      <c r="E125">
        <v>1</v>
      </c>
      <c r="G125" t="s">
        <v>213</v>
      </c>
      <c r="H125" t="s">
        <v>189</v>
      </c>
      <c r="I125" t="s">
        <v>205</v>
      </c>
      <c r="L125" t="s">
        <v>230</v>
      </c>
      <c r="M125" t="s">
        <v>179</v>
      </c>
      <c r="N125" t="s">
        <v>216</v>
      </c>
      <c r="O125">
        <v>1</v>
      </c>
      <c r="Q125" t="s">
        <v>460</v>
      </c>
      <c r="R125" t="s">
        <v>461</v>
      </c>
      <c r="S125" t="s">
        <v>462</v>
      </c>
      <c r="T125" t="s">
        <v>484</v>
      </c>
      <c r="U125" t="s">
        <v>477</v>
      </c>
      <c r="V125" t="s">
        <v>480</v>
      </c>
    </row>
    <row r="126" spans="1:24" x14ac:dyDescent="0.3">
      <c r="A126" t="s">
        <v>232</v>
      </c>
      <c r="B126" t="s">
        <v>488</v>
      </c>
      <c r="D126" s="63"/>
      <c r="G126" t="s">
        <v>168</v>
      </c>
      <c r="H126" t="s">
        <v>189</v>
      </c>
      <c r="L126" t="s">
        <v>166</v>
      </c>
      <c r="M126" t="s">
        <v>179</v>
      </c>
      <c r="O126">
        <v>1</v>
      </c>
      <c r="P126" t="s">
        <v>216</v>
      </c>
    </row>
    <row r="127" spans="1:24" x14ac:dyDescent="0.3">
      <c r="A127" t="s">
        <v>233</v>
      </c>
      <c r="B127" t="s">
        <v>489</v>
      </c>
      <c r="C127" t="s">
        <v>488</v>
      </c>
      <c r="D127" s="63">
        <v>1.5625000000000001E-3</v>
      </c>
      <c r="E127">
        <v>1</v>
      </c>
      <c r="G127" t="s">
        <v>172</v>
      </c>
      <c r="H127" t="s">
        <v>189</v>
      </c>
      <c r="I127" t="s">
        <v>192</v>
      </c>
      <c r="J127" t="s">
        <v>193</v>
      </c>
      <c r="K127" t="s">
        <v>194</v>
      </c>
      <c r="L127" t="s">
        <v>232</v>
      </c>
      <c r="M127" t="s">
        <v>175</v>
      </c>
      <c r="O127">
        <v>1</v>
      </c>
      <c r="Q127" t="s">
        <v>460</v>
      </c>
      <c r="R127" t="s">
        <v>461</v>
      </c>
      <c r="S127" t="s">
        <v>462</v>
      </c>
      <c r="T127" t="s">
        <v>484</v>
      </c>
      <c r="W127" t="s">
        <v>462</v>
      </c>
      <c r="X127" t="s">
        <v>490</v>
      </c>
    </row>
    <row r="128" spans="1:24" x14ac:dyDescent="0.3">
      <c r="A128" t="s">
        <v>234</v>
      </c>
      <c r="B128" t="s">
        <v>491</v>
      </c>
      <c r="C128" t="s">
        <v>488</v>
      </c>
      <c r="D128" s="63">
        <v>2.2800925925925927E-3</v>
      </c>
      <c r="E128">
        <v>1</v>
      </c>
      <c r="G128" t="s">
        <v>172</v>
      </c>
      <c r="H128" t="s">
        <v>189</v>
      </c>
      <c r="I128" t="s">
        <v>201</v>
      </c>
      <c r="J128" t="s">
        <v>202</v>
      </c>
      <c r="L128" t="s">
        <v>233</v>
      </c>
      <c r="M128" t="s">
        <v>179</v>
      </c>
      <c r="O128">
        <v>1</v>
      </c>
      <c r="Q128" t="s">
        <v>460</v>
      </c>
      <c r="R128" t="s">
        <v>461</v>
      </c>
      <c r="S128" t="s">
        <v>462</v>
      </c>
      <c r="T128" t="s">
        <v>484</v>
      </c>
      <c r="W128" t="s">
        <v>462</v>
      </c>
      <c r="X128" t="s">
        <v>490</v>
      </c>
    </row>
    <row r="129" spans="1:24" x14ac:dyDescent="0.3">
      <c r="A129" t="s">
        <v>235</v>
      </c>
      <c r="B129" t="s">
        <v>492</v>
      </c>
      <c r="C129" t="s">
        <v>488</v>
      </c>
      <c r="D129" s="63">
        <v>1.4467592592592592E-3</v>
      </c>
      <c r="E129">
        <v>1</v>
      </c>
      <c r="G129" t="s">
        <v>172</v>
      </c>
      <c r="H129" t="s">
        <v>189</v>
      </c>
      <c r="I129" t="s">
        <v>192</v>
      </c>
      <c r="J129" t="s">
        <v>193</v>
      </c>
      <c r="K129" t="s">
        <v>194</v>
      </c>
      <c r="L129" t="s">
        <v>234</v>
      </c>
      <c r="M129" t="s">
        <v>179</v>
      </c>
      <c r="O129">
        <v>1</v>
      </c>
      <c r="Q129" t="s">
        <v>460</v>
      </c>
      <c r="R129" t="s">
        <v>461</v>
      </c>
      <c r="S129" t="s">
        <v>462</v>
      </c>
      <c r="T129" t="s">
        <v>484</v>
      </c>
      <c r="W129" t="s">
        <v>462</v>
      </c>
      <c r="X129" t="s">
        <v>490</v>
      </c>
    </row>
    <row r="130" spans="1:24" x14ac:dyDescent="0.3">
      <c r="A130" t="s">
        <v>236</v>
      </c>
      <c r="B130" t="s">
        <v>430</v>
      </c>
      <c r="C130" t="s">
        <v>488</v>
      </c>
      <c r="D130" s="63">
        <v>4.0509259259259257E-3</v>
      </c>
      <c r="E130">
        <v>1</v>
      </c>
      <c r="G130" t="s">
        <v>172</v>
      </c>
      <c r="H130" t="s">
        <v>189</v>
      </c>
      <c r="I130" t="s">
        <v>205</v>
      </c>
      <c r="L130" t="s">
        <v>235</v>
      </c>
      <c r="M130" t="s">
        <v>179</v>
      </c>
      <c r="O130">
        <v>1</v>
      </c>
      <c r="Q130" t="s">
        <v>460</v>
      </c>
      <c r="R130" t="s">
        <v>461</v>
      </c>
      <c r="S130" t="s">
        <v>462</v>
      </c>
      <c r="T130" t="s">
        <v>484</v>
      </c>
      <c r="W130" t="s">
        <v>462</v>
      </c>
      <c r="X130" t="s">
        <v>490</v>
      </c>
    </row>
    <row r="131" spans="1:24" x14ac:dyDescent="0.3">
      <c r="A131" t="s">
        <v>237</v>
      </c>
      <c r="B131" t="s">
        <v>431</v>
      </c>
      <c r="C131" t="s">
        <v>488</v>
      </c>
      <c r="D131" s="63">
        <v>1.5162037037037036E-3</v>
      </c>
      <c r="E131">
        <v>1</v>
      </c>
      <c r="G131" t="s">
        <v>172</v>
      </c>
      <c r="H131" t="s">
        <v>189</v>
      </c>
      <c r="I131" t="s">
        <v>205</v>
      </c>
      <c r="L131" t="s">
        <v>236</v>
      </c>
      <c r="M131" t="s">
        <v>175</v>
      </c>
      <c r="O131">
        <v>1</v>
      </c>
      <c r="Q131" t="s">
        <v>460</v>
      </c>
      <c r="R131" t="s">
        <v>461</v>
      </c>
      <c r="S131" t="s">
        <v>462</v>
      </c>
      <c r="T131" t="s">
        <v>484</v>
      </c>
      <c r="W131" t="s">
        <v>462</v>
      </c>
      <c r="X131" t="s">
        <v>490</v>
      </c>
    </row>
    <row r="132" spans="1:24" x14ac:dyDescent="0.3">
      <c r="A132" t="s">
        <v>238</v>
      </c>
      <c r="B132" t="s">
        <v>443</v>
      </c>
      <c r="C132" t="s">
        <v>488</v>
      </c>
      <c r="D132" s="63">
        <v>1.5162037037037036E-3</v>
      </c>
      <c r="E132">
        <v>1</v>
      </c>
      <c r="G132" t="s">
        <v>172</v>
      </c>
      <c r="H132" t="s">
        <v>189</v>
      </c>
      <c r="I132" t="s">
        <v>205</v>
      </c>
      <c r="L132" t="s">
        <v>236</v>
      </c>
      <c r="M132" t="s">
        <v>175</v>
      </c>
      <c r="O132">
        <v>1</v>
      </c>
      <c r="Q132" t="s">
        <v>460</v>
      </c>
      <c r="R132" t="s">
        <v>461</v>
      </c>
      <c r="S132" t="s">
        <v>462</v>
      </c>
      <c r="T132" t="s">
        <v>484</v>
      </c>
      <c r="U132" t="s">
        <v>477</v>
      </c>
      <c r="V132" t="s">
        <v>478</v>
      </c>
      <c r="W132" t="s">
        <v>462</v>
      </c>
      <c r="X132" t="s">
        <v>490</v>
      </c>
    </row>
    <row r="133" spans="1:24" x14ac:dyDescent="0.3">
      <c r="A133" t="s">
        <v>239</v>
      </c>
      <c r="B133" t="s">
        <v>433</v>
      </c>
      <c r="C133" t="s">
        <v>488</v>
      </c>
      <c r="D133" s="63">
        <v>1.9675925925925924E-3</v>
      </c>
      <c r="E133">
        <v>2</v>
      </c>
      <c r="G133" t="s">
        <v>172</v>
      </c>
      <c r="H133" t="s">
        <v>189</v>
      </c>
      <c r="I133" t="s">
        <v>208</v>
      </c>
      <c r="J133" t="s">
        <v>190</v>
      </c>
      <c r="K133" t="s">
        <v>209</v>
      </c>
      <c r="L133" t="s">
        <v>238</v>
      </c>
      <c r="M133" t="s">
        <v>179</v>
      </c>
      <c r="O133">
        <v>1</v>
      </c>
      <c r="Q133" t="s">
        <v>460</v>
      </c>
      <c r="R133" t="s">
        <v>461</v>
      </c>
      <c r="S133" t="s">
        <v>462</v>
      </c>
      <c r="T133" t="s">
        <v>484</v>
      </c>
      <c r="U133" t="s">
        <v>477</v>
      </c>
      <c r="V133" t="s">
        <v>478</v>
      </c>
      <c r="W133" t="s">
        <v>462</v>
      </c>
      <c r="X133" t="s">
        <v>490</v>
      </c>
    </row>
    <row r="134" spans="1:24" x14ac:dyDescent="0.3">
      <c r="A134" t="s">
        <v>240</v>
      </c>
      <c r="B134" t="s">
        <v>434</v>
      </c>
      <c r="C134" t="s">
        <v>488</v>
      </c>
      <c r="D134" s="63">
        <v>3.7384259259259259E-3</v>
      </c>
      <c r="E134">
        <v>2</v>
      </c>
      <c r="G134" t="s">
        <v>172</v>
      </c>
      <c r="H134" t="s">
        <v>189</v>
      </c>
      <c r="I134" t="s">
        <v>208</v>
      </c>
      <c r="J134" t="s">
        <v>190</v>
      </c>
      <c r="K134" t="s">
        <v>209</v>
      </c>
      <c r="L134" t="s">
        <v>239</v>
      </c>
      <c r="M134" t="s">
        <v>175</v>
      </c>
      <c r="O134">
        <v>1</v>
      </c>
      <c r="Q134" t="s">
        <v>460</v>
      </c>
      <c r="R134" t="s">
        <v>461</v>
      </c>
      <c r="S134" t="s">
        <v>462</v>
      </c>
      <c r="T134" t="s">
        <v>484</v>
      </c>
      <c r="U134" t="s">
        <v>477</v>
      </c>
      <c r="V134" t="s">
        <v>478</v>
      </c>
      <c r="W134" t="s">
        <v>462</v>
      </c>
      <c r="X134" t="s">
        <v>490</v>
      </c>
    </row>
    <row r="135" spans="1:24" x14ac:dyDescent="0.3">
      <c r="A135" t="s">
        <v>241</v>
      </c>
      <c r="B135" t="s">
        <v>435</v>
      </c>
      <c r="C135" t="s">
        <v>488</v>
      </c>
      <c r="D135" s="63">
        <v>4.1666666666666664E-2</v>
      </c>
      <c r="E135">
        <v>1</v>
      </c>
      <c r="G135" t="s">
        <v>213</v>
      </c>
      <c r="H135" t="s">
        <v>189</v>
      </c>
      <c r="I135" t="s">
        <v>208</v>
      </c>
      <c r="J135" t="s">
        <v>190</v>
      </c>
      <c r="K135" t="s">
        <v>209</v>
      </c>
      <c r="L135" t="s">
        <v>235</v>
      </c>
      <c r="M135" t="s">
        <v>179</v>
      </c>
      <c r="O135">
        <v>1</v>
      </c>
      <c r="Q135" t="s">
        <v>460</v>
      </c>
      <c r="R135" t="s">
        <v>461</v>
      </c>
      <c r="S135" t="s">
        <v>462</v>
      </c>
      <c r="T135" t="s">
        <v>484</v>
      </c>
      <c r="U135" t="s">
        <v>477</v>
      </c>
      <c r="V135" t="s">
        <v>478</v>
      </c>
      <c r="W135" t="s">
        <v>462</v>
      </c>
      <c r="X135" t="s">
        <v>490</v>
      </c>
    </row>
    <row r="136" spans="1:24" x14ac:dyDescent="0.3">
      <c r="A136" t="s">
        <v>242</v>
      </c>
      <c r="B136" t="s">
        <v>436</v>
      </c>
      <c r="C136" t="s">
        <v>488</v>
      </c>
      <c r="D136" s="63">
        <v>4.1666666666666664E-2</v>
      </c>
      <c r="E136">
        <v>1</v>
      </c>
      <c r="G136" t="s">
        <v>213</v>
      </c>
      <c r="H136" t="s">
        <v>189</v>
      </c>
      <c r="I136" t="s">
        <v>205</v>
      </c>
      <c r="L136" t="s">
        <v>241</v>
      </c>
      <c r="M136" t="s">
        <v>179</v>
      </c>
      <c r="O136">
        <v>1</v>
      </c>
      <c r="Q136" t="s">
        <v>460</v>
      </c>
      <c r="R136" t="s">
        <v>461</v>
      </c>
      <c r="S136" t="s">
        <v>462</v>
      </c>
      <c r="T136" t="s">
        <v>484</v>
      </c>
      <c r="U136" t="s">
        <v>477</v>
      </c>
      <c r="V136" t="s">
        <v>480</v>
      </c>
      <c r="W136" t="s">
        <v>462</v>
      </c>
      <c r="X136" t="s">
        <v>490</v>
      </c>
    </row>
    <row r="137" spans="1:24" x14ac:dyDescent="0.3">
      <c r="A137" t="s">
        <v>243</v>
      </c>
      <c r="B137" t="s">
        <v>440</v>
      </c>
      <c r="C137" t="s">
        <v>488</v>
      </c>
      <c r="D137" s="63">
        <v>6.9444444444444441E-3</v>
      </c>
      <c r="E137">
        <v>1</v>
      </c>
      <c r="G137" t="s">
        <v>172</v>
      </c>
      <c r="H137" t="s">
        <v>189</v>
      </c>
      <c r="I137" t="s">
        <v>205</v>
      </c>
      <c r="L137" t="s">
        <v>240</v>
      </c>
      <c r="M137" t="s">
        <v>179</v>
      </c>
      <c r="O137">
        <v>1</v>
      </c>
      <c r="Q137" t="s">
        <v>460</v>
      </c>
      <c r="R137" t="s">
        <v>461</v>
      </c>
      <c r="S137" t="s">
        <v>462</v>
      </c>
      <c r="T137" t="s">
        <v>484</v>
      </c>
      <c r="U137" t="s">
        <v>477</v>
      </c>
      <c r="V137" t="s">
        <v>480</v>
      </c>
      <c r="W137" t="s">
        <v>462</v>
      </c>
      <c r="X137" t="s">
        <v>490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C564-16BA-47C9-9498-1B8B38EFE482}">
  <dimension ref="A1:CZ41"/>
  <sheetViews>
    <sheetView workbookViewId="0">
      <selection sqref="A1:E129"/>
    </sheetView>
  </sheetViews>
  <sheetFormatPr defaultRowHeight="14.4" x14ac:dyDescent="0.3"/>
  <cols>
    <col min="1" max="1" width="11" bestFit="1" customWidth="1"/>
    <col min="2" max="2" width="10.21875" bestFit="1" customWidth="1"/>
    <col min="3" max="3" width="18.6640625" bestFit="1" customWidth="1"/>
    <col min="4" max="4" width="16.44140625" bestFit="1" customWidth="1"/>
    <col min="5" max="5" width="23.88671875" bestFit="1" customWidth="1"/>
    <col min="6" max="6" width="15" bestFit="1" customWidth="1"/>
    <col min="7" max="7" width="24.44140625" bestFit="1" customWidth="1"/>
    <col min="8" max="8" width="15.88671875" bestFit="1" customWidth="1"/>
    <col min="9" max="9" width="23.5546875" bestFit="1" customWidth="1"/>
    <col min="10" max="10" width="15.77734375" bestFit="1" customWidth="1"/>
    <col min="11" max="11" width="11.6640625" bestFit="1" customWidth="1"/>
    <col min="12" max="12" width="12.44140625" bestFit="1" customWidth="1"/>
    <col min="13" max="13" width="21.5546875" bestFit="1" customWidth="1"/>
    <col min="14" max="14" width="23.6640625" bestFit="1" customWidth="1"/>
    <col min="15" max="15" width="16.33203125" bestFit="1" customWidth="1"/>
    <col min="16" max="16" width="20.21875" bestFit="1" customWidth="1"/>
    <col min="17" max="17" width="18" bestFit="1" customWidth="1"/>
    <col min="18" max="19" width="23" bestFit="1" customWidth="1"/>
    <col min="20" max="20" width="30" bestFit="1" customWidth="1"/>
    <col min="21" max="21" width="22.44140625" bestFit="1" customWidth="1"/>
    <col min="22" max="22" width="24.44140625" bestFit="1" customWidth="1"/>
    <col min="23" max="23" width="23.21875" bestFit="1" customWidth="1"/>
    <col min="24" max="24" width="18.77734375" bestFit="1" customWidth="1"/>
    <col min="25" max="25" width="21.5546875" bestFit="1" customWidth="1"/>
    <col min="26" max="26" width="20.109375" bestFit="1" customWidth="1"/>
    <col min="27" max="27" width="26.88671875" bestFit="1" customWidth="1"/>
    <col min="28" max="28" width="28.6640625" bestFit="1" customWidth="1"/>
    <col min="29" max="29" width="29.44140625" bestFit="1" customWidth="1"/>
    <col min="30" max="30" width="30.6640625" bestFit="1" customWidth="1"/>
    <col min="31" max="31" width="27.21875" bestFit="1" customWidth="1"/>
    <col min="32" max="32" width="20" bestFit="1" customWidth="1"/>
    <col min="33" max="33" width="23.88671875" bestFit="1" customWidth="1"/>
    <col min="34" max="34" width="21.6640625" bestFit="1" customWidth="1"/>
    <col min="35" max="36" width="26.6640625" bestFit="1" customWidth="1"/>
    <col min="37" max="37" width="33.6640625" bestFit="1" customWidth="1"/>
    <col min="38" max="38" width="26.109375" bestFit="1" customWidth="1"/>
    <col min="39" max="39" width="28.109375" bestFit="1" customWidth="1"/>
    <col min="40" max="40" width="26.88671875" bestFit="1" customWidth="1"/>
    <col min="41" max="41" width="22.44140625" bestFit="1" customWidth="1"/>
    <col min="42" max="42" width="25.21875" bestFit="1" customWidth="1"/>
    <col min="43" max="43" width="23.77734375" bestFit="1" customWidth="1"/>
    <col min="44" max="44" width="30.5546875" bestFit="1" customWidth="1"/>
    <col min="45" max="45" width="32.33203125" bestFit="1" customWidth="1"/>
    <col min="46" max="46" width="33.109375" bestFit="1" customWidth="1"/>
    <col min="47" max="47" width="34.33203125" bestFit="1" customWidth="1"/>
    <col min="48" max="48" width="13.109375" bestFit="1" customWidth="1"/>
    <col min="49" max="49" width="12.33203125" bestFit="1" customWidth="1"/>
    <col min="50" max="50" width="12.44140625" bestFit="1" customWidth="1"/>
    <col min="51" max="51" width="14.5546875" bestFit="1" customWidth="1"/>
    <col min="52" max="52" width="23.77734375" bestFit="1" customWidth="1"/>
    <col min="53" max="53" width="22.88671875" bestFit="1" customWidth="1"/>
    <col min="54" max="54" width="23" bestFit="1" customWidth="1"/>
    <col min="55" max="55" width="25.21875" bestFit="1" customWidth="1"/>
    <col min="56" max="56" width="17.44140625" bestFit="1" customWidth="1"/>
    <col min="57" max="57" width="18.109375" bestFit="1" customWidth="1"/>
    <col min="58" max="58" width="17" bestFit="1" customWidth="1"/>
    <col min="59" max="59" width="15" bestFit="1" customWidth="1"/>
    <col min="60" max="60" width="18.88671875" bestFit="1" customWidth="1"/>
    <col min="61" max="61" width="23.77734375" bestFit="1" customWidth="1"/>
    <col min="62" max="62" width="22.88671875" bestFit="1" customWidth="1"/>
    <col min="63" max="63" width="24.44140625" bestFit="1" customWidth="1"/>
    <col min="64" max="64" width="18.33203125" bestFit="1" customWidth="1"/>
    <col min="65" max="65" width="18.6640625" bestFit="1" customWidth="1"/>
    <col min="66" max="66" width="33.109375" bestFit="1" customWidth="1"/>
    <col min="67" max="67" width="33.6640625" bestFit="1" customWidth="1"/>
    <col min="68" max="68" width="19.21875" bestFit="1" customWidth="1"/>
    <col min="69" max="69" width="20.88671875" bestFit="1" customWidth="1"/>
    <col min="70" max="70" width="17.5546875" bestFit="1" customWidth="1"/>
    <col min="71" max="71" width="17.21875" bestFit="1" customWidth="1"/>
    <col min="72" max="72" width="21.109375" bestFit="1" customWidth="1"/>
    <col min="73" max="73" width="17.44140625" bestFit="1" customWidth="1"/>
    <col min="74" max="74" width="21.33203125" bestFit="1" customWidth="1"/>
    <col min="75" max="75" width="24.33203125" bestFit="1" customWidth="1"/>
    <col min="76" max="76" width="23" bestFit="1" customWidth="1"/>
    <col min="77" max="77" width="25.6640625" bestFit="1" customWidth="1"/>
    <col min="78" max="78" width="29" bestFit="1" customWidth="1"/>
    <col min="79" max="79" width="35" bestFit="1" customWidth="1"/>
    <col min="80" max="80" width="19.21875" bestFit="1" customWidth="1"/>
    <col min="81" max="81" width="19.109375" bestFit="1" customWidth="1"/>
    <col min="82" max="82" width="19.21875" bestFit="1" customWidth="1"/>
    <col min="83" max="83" width="17.21875" bestFit="1" customWidth="1"/>
    <col min="84" max="84" width="19.88671875" bestFit="1" customWidth="1"/>
    <col min="85" max="85" width="16.77734375" bestFit="1" customWidth="1"/>
    <col min="86" max="87" width="13.44140625" bestFit="1" customWidth="1"/>
    <col min="88" max="88" width="14.109375" bestFit="1" customWidth="1"/>
    <col min="89" max="89" width="12.109375" bestFit="1" customWidth="1"/>
    <col min="90" max="91" width="14.77734375" bestFit="1" customWidth="1"/>
    <col min="92" max="92" width="26.33203125" bestFit="1" customWidth="1"/>
    <col min="93" max="93" width="29" bestFit="1" customWidth="1"/>
    <col min="94" max="94" width="29.6640625" bestFit="1" customWidth="1"/>
    <col min="95" max="95" width="28.77734375" bestFit="1" customWidth="1"/>
    <col min="96" max="97" width="27.77734375" bestFit="1" customWidth="1"/>
    <col min="98" max="98" width="13.109375" bestFit="1" customWidth="1"/>
    <col min="99" max="99" width="13" bestFit="1" customWidth="1"/>
    <col min="100" max="100" width="16.21875" bestFit="1" customWidth="1"/>
    <col min="101" max="101" width="15" bestFit="1" customWidth="1"/>
    <col min="102" max="102" width="20.6640625" bestFit="1" customWidth="1"/>
    <col min="103" max="103" width="23.6640625" bestFit="1" customWidth="1"/>
    <col min="104" max="104" width="19.88671875" bestFit="1" customWidth="1"/>
    <col min="105" max="105" width="20.6640625" bestFit="1" customWidth="1"/>
    <col min="106" max="106" width="23.6640625" bestFit="1" customWidth="1"/>
    <col min="107" max="107" width="19.88671875" customWidth="1"/>
    <col min="108" max="108" width="18.109375" bestFit="1" customWidth="1"/>
    <col min="109" max="109" width="20.6640625" bestFit="1" customWidth="1"/>
    <col min="110" max="110" width="21.44140625" bestFit="1" customWidth="1"/>
    <col min="111" max="111" width="20.5546875" bestFit="1" customWidth="1"/>
  </cols>
  <sheetData>
    <row r="1" spans="1:104" x14ac:dyDescent="0.3">
      <c r="A1" t="s">
        <v>38</v>
      </c>
      <c r="B1" t="s">
        <v>28</v>
      </c>
      <c r="C1" t="s">
        <v>40</v>
      </c>
      <c r="D1" t="s">
        <v>39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493</v>
      </c>
      <c r="N1" t="s">
        <v>494</v>
      </c>
      <c r="O1" t="s">
        <v>495</v>
      </c>
      <c r="P1" t="s">
        <v>496</v>
      </c>
      <c r="Q1" t="s">
        <v>497</v>
      </c>
      <c r="R1" t="s">
        <v>498</v>
      </c>
      <c r="S1" t="s">
        <v>499</v>
      </c>
      <c r="T1" t="s">
        <v>500</v>
      </c>
      <c r="U1" t="s">
        <v>501</v>
      </c>
      <c r="V1" t="s">
        <v>502</v>
      </c>
      <c r="W1" t="s">
        <v>503</v>
      </c>
      <c r="X1" t="s">
        <v>504</v>
      </c>
      <c r="Y1" t="s">
        <v>505</v>
      </c>
      <c r="Z1" t="s">
        <v>506</v>
      </c>
      <c r="AA1" t="s">
        <v>507</v>
      </c>
      <c r="AB1" t="s">
        <v>508</v>
      </c>
      <c r="AC1" t="s">
        <v>509</v>
      </c>
      <c r="AD1" t="s">
        <v>510</v>
      </c>
      <c r="AE1" t="s">
        <v>511</v>
      </c>
      <c r="AF1" t="s">
        <v>512</v>
      </c>
      <c r="AG1" t="s">
        <v>513</v>
      </c>
      <c r="AH1" t="s">
        <v>514</v>
      </c>
      <c r="AI1" t="s">
        <v>515</v>
      </c>
      <c r="AJ1" t="s">
        <v>516</v>
      </c>
      <c r="AK1" t="s">
        <v>517</v>
      </c>
      <c r="AL1" t="s">
        <v>518</v>
      </c>
      <c r="AM1" t="s">
        <v>519</v>
      </c>
      <c r="AN1" t="s">
        <v>520</v>
      </c>
      <c r="AO1" t="s">
        <v>521</v>
      </c>
      <c r="AP1" t="s">
        <v>522</v>
      </c>
      <c r="AQ1" t="s">
        <v>523</v>
      </c>
      <c r="AR1" t="s">
        <v>524</v>
      </c>
      <c r="AS1" t="s">
        <v>525</v>
      </c>
      <c r="AT1" t="s">
        <v>526</v>
      </c>
      <c r="AU1" t="s">
        <v>527</v>
      </c>
      <c r="AV1" t="s">
        <v>528</v>
      </c>
      <c r="AW1" t="s">
        <v>529</v>
      </c>
      <c r="AX1" t="s">
        <v>530</v>
      </c>
      <c r="AY1" t="s">
        <v>531</v>
      </c>
      <c r="AZ1" t="s">
        <v>532</v>
      </c>
      <c r="BA1" t="s">
        <v>533</v>
      </c>
      <c r="BB1" t="s">
        <v>534</v>
      </c>
      <c r="BC1" t="s">
        <v>535</v>
      </c>
      <c r="BD1" t="s">
        <v>536</v>
      </c>
      <c r="BE1" t="s">
        <v>537</v>
      </c>
      <c r="BF1" t="s">
        <v>538</v>
      </c>
      <c r="BG1" t="s">
        <v>539</v>
      </c>
      <c r="BH1" t="s">
        <v>540</v>
      </c>
      <c r="BI1" t="s">
        <v>541</v>
      </c>
      <c r="BJ1" t="s">
        <v>542</v>
      </c>
      <c r="BK1" t="s">
        <v>543</v>
      </c>
      <c r="BL1" t="s">
        <v>544</v>
      </c>
      <c r="BM1" t="s">
        <v>545</v>
      </c>
      <c r="BN1" t="s">
        <v>49</v>
      </c>
      <c r="BO1" t="s">
        <v>50</v>
      </c>
      <c r="BP1" t="s">
        <v>546</v>
      </c>
      <c r="BQ1" t="s">
        <v>547</v>
      </c>
      <c r="BR1" t="s">
        <v>548</v>
      </c>
      <c r="BS1" t="s">
        <v>549</v>
      </c>
      <c r="BT1" t="s">
        <v>550</v>
      </c>
      <c r="BU1" t="s">
        <v>551</v>
      </c>
      <c r="BV1" t="s">
        <v>552</v>
      </c>
      <c r="BW1" t="s">
        <v>553</v>
      </c>
      <c r="BX1" t="s">
        <v>554</v>
      </c>
      <c r="BY1" t="s">
        <v>555</v>
      </c>
      <c r="BZ1" t="s">
        <v>556</v>
      </c>
      <c r="CA1" t="s">
        <v>557</v>
      </c>
      <c r="CB1" t="s">
        <v>558</v>
      </c>
      <c r="CC1" t="s">
        <v>559</v>
      </c>
      <c r="CD1" t="s">
        <v>560</v>
      </c>
      <c r="CE1" t="s">
        <v>561</v>
      </c>
      <c r="CF1" t="s">
        <v>562</v>
      </c>
      <c r="CG1" t="s">
        <v>563</v>
      </c>
      <c r="CH1" t="s">
        <v>564</v>
      </c>
      <c r="CI1" t="s">
        <v>565</v>
      </c>
      <c r="CJ1" t="s">
        <v>566</v>
      </c>
      <c r="CK1" t="s">
        <v>567</v>
      </c>
      <c r="CL1" t="s">
        <v>568</v>
      </c>
      <c r="CM1" t="s">
        <v>569</v>
      </c>
      <c r="CN1" t="s">
        <v>570</v>
      </c>
      <c r="CO1" t="s">
        <v>571</v>
      </c>
      <c r="CP1" t="s">
        <v>572</v>
      </c>
      <c r="CQ1" t="s">
        <v>573</v>
      </c>
      <c r="CR1" t="s">
        <v>574</v>
      </c>
      <c r="CS1" t="s">
        <v>575</v>
      </c>
      <c r="CT1" t="s">
        <v>576</v>
      </c>
      <c r="CU1" t="s">
        <v>577</v>
      </c>
      <c r="CV1" t="s">
        <v>578</v>
      </c>
      <c r="CW1" t="s">
        <v>579</v>
      </c>
      <c r="CX1" t="s">
        <v>580</v>
      </c>
      <c r="CY1" t="s">
        <v>581</v>
      </c>
      <c r="CZ1" t="s">
        <v>582</v>
      </c>
    </row>
    <row r="2" spans="1:104" x14ac:dyDescent="0.3">
      <c r="A2" t="s">
        <v>51</v>
      </c>
      <c r="B2" t="s">
        <v>52</v>
      </c>
      <c r="C2" t="s">
        <v>53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t="s">
        <v>53</v>
      </c>
      <c r="AC2" t="s">
        <v>53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  <c r="AW2" t="s">
        <v>53</v>
      </c>
      <c r="AX2" t="s">
        <v>53</v>
      </c>
      <c r="AY2" t="s">
        <v>53</v>
      </c>
      <c r="AZ2" t="s">
        <v>53</v>
      </c>
      <c r="BA2" t="s">
        <v>53</v>
      </c>
      <c r="BB2" t="s">
        <v>53</v>
      </c>
      <c r="BC2" t="s">
        <v>53</v>
      </c>
      <c r="BD2" t="s">
        <v>53</v>
      </c>
      <c r="BE2" t="s">
        <v>53</v>
      </c>
      <c r="BF2" t="s">
        <v>53</v>
      </c>
      <c r="BG2" t="s">
        <v>53</v>
      </c>
      <c r="BH2" t="s">
        <v>53</v>
      </c>
      <c r="BI2" t="s">
        <v>53</v>
      </c>
      <c r="BJ2" t="s">
        <v>53</v>
      </c>
      <c r="BK2" t="s">
        <v>53</v>
      </c>
      <c r="BL2" t="s">
        <v>53</v>
      </c>
      <c r="BM2" t="s">
        <v>53</v>
      </c>
      <c r="BN2" t="s">
        <v>53</v>
      </c>
      <c r="BO2" t="s">
        <v>53</v>
      </c>
      <c r="BP2">
        <v>0</v>
      </c>
      <c r="BQ2" t="s">
        <v>53</v>
      </c>
      <c r="BR2" t="s">
        <v>53</v>
      </c>
      <c r="BS2" t="s">
        <v>53</v>
      </c>
      <c r="BT2" t="s">
        <v>53</v>
      </c>
      <c r="BU2" t="s">
        <v>53</v>
      </c>
      <c r="BV2" t="s">
        <v>53</v>
      </c>
      <c r="BW2" t="s">
        <v>53</v>
      </c>
      <c r="BX2" t="s">
        <v>53</v>
      </c>
      <c r="BY2" t="s">
        <v>53</v>
      </c>
      <c r="BZ2" t="s">
        <v>53</v>
      </c>
      <c r="CA2" t="s">
        <v>53</v>
      </c>
      <c r="CB2" t="s">
        <v>53</v>
      </c>
      <c r="CC2" t="s">
        <v>53</v>
      </c>
      <c r="CD2" t="s">
        <v>53</v>
      </c>
      <c r="CE2" t="s">
        <v>53</v>
      </c>
      <c r="CF2" t="s">
        <v>53</v>
      </c>
      <c r="CG2" t="s">
        <v>53</v>
      </c>
      <c r="CH2" t="s">
        <v>53</v>
      </c>
      <c r="CI2" t="s">
        <v>53</v>
      </c>
      <c r="CJ2" t="s">
        <v>53</v>
      </c>
      <c r="CK2" t="s">
        <v>53</v>
      </c>
      <c r="CL2" t="s">
        <v>53</v>
      </c>
      <c r="CM2" t="s">
        <v>53</v>
      </c>
      <c r="CN2" t="s">
        <v>53</v>
      </c>
      <c r="CO2" t="s">
        <v>53</v>
      </c>
      <c r="CP2" t="s">
        <v>53</v>
      </c>
      <c r="CQ2" t="s">
        <v>53</v>
      </c>
      <c r="CR2" t="s">
        <v>53</v>
      </c>
      <c r="CS2" t="s">
        <v>53</v>
      </c>
      <c r="CT2" t="s">
        <v>606</v>
      </c>
      <c r="CU2" t="s">
        <v>53</v>
      </c>
      <c r="CV2" t="s">
        <v>53</v>
      </c>
      <c r="CW2" t="s">
        <v>53</v>
      </c>
      <c r="CX2" t="s">
        <v>53</v>
      </c>
      <c r="CY2" t="s">
        <v>53</v>
      </c>
      <c r="CZ2" t="s">
        <v>53</v>
      </c>
    </row>
    <row r="3" spans="1:104" x14ac:dyDescent="0.3">
      <c r="A3" t="s">
        <v>51</v>
      </c>
      <c r="B3" t="s">
        <v>54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  <c r="AW3" t="s">
        <v>53</v>
      </c>
      <c r="AX3" t="s">
        <v>53</v>
      </c>
      <c r="AY3" t="s">
        <v>53</v>
      </c>
      <c r="AZ3" t="s">
        <v>53</v>
      </c>
      <c r="BA3" t="s">
        <v>53</v>
      </c>
      <c r="BB3" t="s">
        <v>53</v>
      </c>
      <c r="BC3" t="s">
        <v>53</v>
      </c>
      <c r="BD3" t="s">
        <v>53</v>
      </c>
      <c r="BE3" t="s">
        <v>53</v>
      </c>
      <c r="BF3" t="s">
        <v>53</v>
      </c>
      <c r="BG3" t="s">
        <v>53</v>
      </c>
      <c r="BH3" t="s">
        <v>53</v>
      </c>
      <c r="BI3" t="s">
        <v>53</v>
      </c>
      <c r="BJ3" t="s">
        <v>53</v>
      </c>
      <c r="BK3" t="s">
        <v>53</v>
      </c>
      <c r="BL3" t="s">
        <v>53</v>
      </c>
      <c r="BM3" t="s">
        <v>53</v>
      </c>
      <c r="BN3" t="s">
        <v>53</v>
      </c>
      <c r="BO3" t="s">
        <v>53</v>
      </c>
      <c r="BP3">
        <v>0</v>
      </c>
      <c r="BQ3" t="s">
        <v>53</v>
      </c>
      <c r="BR3" t="s">
        <v>53</v>
      </c>
      <c r="BS3" t="s">
        <v>53</v>
      </c>
      <c r="BT3" t="s">
        <v>53</v>
      </c>
      <c r="BU3" t="s">
        <v>53</v>
      </c>
      <c r="BV3" t="s">
        <v>53</v>
      </c>
      <c r="BW3" t="s">
        <v>53</v>
      </c>
      <c r="BX3" t="s">
        <v>53</v>
      </c>
      <c r="BY3" t="s">
        <v>53</v>
      </c>
      <c r="BZ3" t="s">
        <v>53</v>
      </c>
      <c r="CA3" t="s">
        <v>53</v>
      </c>
      <c r="CB3" t="s">
        <v>53</v>
      </c>
      <c r="CC3" t="s">
        <v>53</v>
      </c>
      <c r="CD3" t="s">
        <v>53</v>
      </c>
      <c r="CE3" t="s">
        <v>53</v>
      </c>
      <c r="CF3" t="s">
        <v>53</v>
      </c>
      <c r="CG3" t="s">
        <v>53</v>
      </c>
      <c r="CH3" t="s">
        <v>53</v>
      </c>
      <c r="CI3" t="s">
        <v>53</v>
      </c>
      <c r="CJ3" t="s">
        <v>53</v>
      </c>
      <c r="CK3" t="s">
        <v>53</v>
      </c>
      <c r="CL3" t="s">
        <v>53</v>
      </c>
      <c r="CM3" t="s">
        <v>53</v>
      </c>
      <c r="CN3" t="s">
        <v>53</v>
      </c>
      <c r="CO3" t="s">
        <v>53</v>
      </c>
      <c r="CP3" t="s">
        <v>53</v>
      </c>
      <c r="CQ3" t="s">
        <v>53</v>
      </c>
      <c r="CR3" t="s">
        <v>53</v>
      </c>
      <c r="CS3" t="s">
        <v>53</v>
      </c>
      <c r="CT3" t="s">
        <v>606</v>
      </c>
      <c r="CU3" t="s">
        <v>53</v>
      </c>
      <c r="CV3" t="s">
        <v>53</v>
      </c>
      <c r="CW3" t="s">
        <v>53</v>
      </c>
      <c r="CX3" t="s">
        <v>53</v>
      </c>
      <c r="CY3" t="s">
        <v>53</v>
      </c>
      <c r="CZ3" t="s">
        <v>53</v>
      </c>
    </row>
    <row r="4" spans="1:104" x14ac:dyDescent="0.3">
      <c r="A4" t="s">
        <v>51</v>
      </c>
      <c r="B4" t="s">
        <v>55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  <c r="AW4" t="s">
        <v>53</v>
      </c>
      <c r="AX4" t="s">
        <v>53</v>
      </c>
      <c r="AY4" t="s">
        <v>53</v>
      </c>
      <c r="AZ4" t="s">
        <v>53</v>
      </c>
      <c r="BA4" t="s">
        <v>53</v>
      </c>
      <c r="BB4" t="s">
        <v>53</v>
      </c>
      <c r="BC4" t="s">
        <v>53</v>
      </c>
      <c r="BD4" t="s">
        <v>53</v>
      </c>
      <c r="BE4" t="s">
        <v>53</v>
      </c>
      <c r="BF4" t="s">
        <v>53</v>
      </c>
      <c r="BG4" t="s">
        <v>53</v>
      </c>
      <c r="BH4" t="s">
        <v>53</v>
      </c>
      <c r="BI4" t="s">
        <v>53</v>
      </c>
      <c r="BJ4" t="s">
        <v>53</v>
      </c>
      <c r="BK4" t="s">
        <v>53</v>
      </c>
      <c r="BL4" t="s">
        <v>53</v>
      </c>
      <c r="BM4" t="s">
        <v>53</v>
      </c>
      <c r="BN4" t="s">
        <v>53</v>
      </c>
      <c r="BO4" t="s">
        <v>53</v>
      </c>
      <c r="BP4">
        <v>0</v>
      </c>
      <c r="BQ4" t="s">
        <v>53</v>
      </c>
      <c r="BR4" t="s">
        <v>53</v>
      </c>
      <c r="BS4" t="s">
        <v>53</v>
      </c>
      <c r="BT4" t="s">
        <v>53</v>
      </c>
      <c r="BU4" t="s">
        <v>53</v>
      </c>
      <c r="BV4" t="s">
        <v>53</v>
      </c>
      <c r="BW4" t="s">
        <v>53</v>
      </c>
      <c r="BX4" t="s">
        <v>53</v>
      </c>
      <c r="BY4" t="s">
        <v>53</v>
      </c>
      <c r="BZ4" t="s">
        <v>53</v>
      </c>
      <c r="CA4" t="s">
        <v>53</v>
      </c>
      <c r="CB4" t="s">
        <v>53</v>
      </c>
      <c r="CC4" t="s">
        <v>53</v>
      </c>
      <c r="CD4" t="s">
        <v>53</v>
      </c>
      <c r="CE4" t="s">
        <v>53</v>
      </c>
      <c r="CF4" t="s">
        <v>53</v>
      </c>
      <c r="CG4" t="s">
        <v>53</v>
      </c>
      <c r="CH4" t="s">
        <v>53</v>
      </c>
      <c r="CI4" t="s">
        <v>53</v>
      </c>
      <c r="CJ4" t="s">
        <v>53</v>
      </c>
      <c r="CK4" t="s">
        <v>53</v>
      </c>
      <c r="CL4" t="s">
        <v>53</v>
      </c>
      <c r="CM4" t="s">
        <v>53</v>
      </c>
      <c r="CN4" t="s">
        <v>53</v>
      </c>
      <c r="CO4" t="s">
        <v>53</v>
      </c>
      <c r="CP4" t="s">
        <v>53</v>
      </c>
      <c r="CQ4" t="s">
        <v>53</v>
      </c>
      <c r="CR4" t="s">
        <v>53</v>
      </c>
      <c r="CS4" t="s">
        <v>53</v>
      </c>
      <c r="CT4" t="s">
        <v>606</v>
      </c>
      <c r="CU4" t="s">
        <v>53</v>
      </c>
      <c r="CV4" t="s">
        <v>53</v>
      </c>
      <c r="CW4" t="s">
        <v>53</v>
      </c>
      <c r="CX4" t="s">
        <v>53</v>
      </c>
      <c r="CY4" t="s">
        <v>53</v>
      </c>
      <c r="CZ4" t="s">
        <v>53</v>
      </c>
    </row>
    <row r="5" spans="1:104" x14ac:dyDescent="0.3">
      <c r="A5" t="s">
        <v>51</v>
      </c>
      <c r="B5" t="s">
        <v>56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  <c r="AW5" t="s">
        <v>53</v>
      </c>
      <c r="AX5" t="s">
        <v>53</v>
      </c>
      <c r="AY5" t="s">
        <v>53</v>
      </c>
      <c r="AZ5" t="s">
        <v>53</v>
      </c>
      <c r="BA5" t="s">
        <v>53</v>
      </c>
      <c r="BB5" t="s">
        <v>53</v>
      </c>
      <c r="BC5" t="s">
        <v>53</v>
      </c>
      <c r="BD5" t="s">
        <v>53</v>
      </c>
      <c r="BE5" t="s">
        <v>53</v>
      </c>
      <c r="BF5" t="s">
        <v>53</v>
      </c>
      <c r="BG5" t="s">
        <v>53</v>
      </c>
      <c r="BH5" t="s">
        <v>53</v>
      </c>
      <c r="BI5" t="s">
        <v>53</v>
      </c>
      <c r="BJ5" t="s">
        <v>53</v>
      </c>
      <c r="BK5" t="s">
        <v>53</v>
      </c>
      <c r="BL5" t="s">
        <v>53</v>
      </c>
      <c r="BM5" t="s">
        <v>53</v>
      </c>
      <c r="BN5" t="s">
        <v>53</v>
      </c>
      <c r="BO5" t="s">
        <v>53</v>
      </c>
      <c r="BP5">
        <v>0</v>
      </c>
      <c r="BQ5" t="s">
        <v>53</v>
      </c>
      <c r="BR5" t="s">
        <v>53</v>
      </c>
      <c r="BS5" t="s">
        <v>53</v>
      </c>
      <c r="BT5" t="s">
        <v>53</v>
      </c>
      <c r="BU5" t="s">
        <v>53</v>
      </c>
      <c r="BV5" t="s">
        <v>53</v>
      </c>
      <c r="BW5" t="s">
        <v>53</v>
      </c>
      <c r="BX5" t="s">
        <v>53</v>
      </c>
      <c r="BY5" t="s">
        <v>53</v>
      </c>
      <c r="BZ5" t="s">
        <v>53</v>
      </c>
      <c r="CA5" t="s">
        <v>53</v>
      </c>
      <c r="CB5" t="s">
        <v>53</v>
      </c>
      <c r="CC5" t="s">
        <v>53</v>
      </c>
      <c r="CD5" t="s">
        <v>53</v>
      </c>
      <c r="CE5" t="s">
        <v>53</v>
      </c>
      <c r="CF5" t="s">
        <v>53</v>
      </c>
      <c r="CG5" t="s">
        <v>53</v>
      </c>
      <c r="CH5" t="s">
        <v>53</v>
      </c>
      <c r="CI5" t="s">
        <v>53</v>
      </c>
      <c r="CJ5" t="s">
        <v>53</v>
      </c>
      <c r="CK5" t="s">
        <v>53</v>
      </c>
      <c r="CL5" t="s">
        <v>53</v>
      </c>
      <c r="CM5" t="s">
        <v>53</v>
      </c>
      <c r="CN5" t="s">
        <v>53</v>
      </c>
      <c r="CO5" t="s">
        <v>53</v>
      </c>
      <c r="CP5" t="s">
        <v>53</v>
      </c>
      <c r="CQ5" t="s">
        <v>53</v>
      </c>
      <c r="CR5" t="s">
        <v>53</v>
      </c>
      <c r="CS5" t="s">
        <v>53</v>
      </c>
      <c r="CT5" t="s">
        <v>606</v>
      </c>
      <c r="CU5" t="s">
        <v>53</v>
      </c>
      <c r="CV5" t="s">
        <v>53</v>
      </c>
      <c r="CW5" t="s">
        <v>53</v>
      </c>
      <c r="CX5" t="s">
        <v>53</v>
      </c>
      <c r="CY5" t="s">
        <v>53</v>
      </c>
      <c r="CZ5" t="s">
        <v>53</v>
      </c>
    </row>
    <row r="6" spans="1:104" x14ac:dyDescent="0.3">
      <c r="A6" t="s">
        <v>51</v>
      </c>
      <c r="B6" t="s">
        <v>57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  <c r="AW6" t="s">
        <v>53</v>
      </c>
      <c r="AX6" t="s">
        <v>53</v>
      </c>
      <c r="AY6" t="s">
        <v>53</v>
      </c>
      <c r="AZ6" t="s">
        <v>53</v>
      </c>
      <c r="BA6" t="s">
        <v>53</v>
      </c>
      <c r="BB6" t="s">
        <v>53</v>
      </c>
      <c r="BC6" t="s">
        <v>53</v>
      </c>
      <c r="BD6" t="s">
        <v>53</v>
      </c>
      <c r="BE6" t="s">
        <v>53</v>
      </c>
      <c r="BF6" t="s">
        <v>53</v>
      </c>
      <c r="BG6" t="s">
        <v>53</v>
      </c>
      <c r="BH6" t="s">
        <v>53</v>
      </c>
      <c r="BI6" t="s">
        <v>53</v>
      </c>
      <c r="BJ6" t="s">
        <v>53</v>
      </c>
      <c r="BK6" t="s">
        <v>53</v>
      </c>
      <c r="BL6" t="s">
        <v>53</v>
      </c>
      <c r="BM6" t="s">
        <v>53</v>
      </c>
      <c r="BN6" t="s">
        <v>53</v>
      </c>
      <c r="BO6" t="s">
        <v>53</v>
      </c>
      <c r="BP6">
        <v>0</v>
      </c>
      <c r="BQ6" t="s">
        <v>53</v>
      </c>
      <c r="BR6" t="s">
        <v>53</v>
      </c>
      <c r="BS6" t="s">
        <v>53</v>
      </c>
      <c r="BT6" t="s">
        <v>53</v>
      </c>
      <c r="BU6" t="s">
        <v>53</v>
      </c>
      <c r="BV6" t="s">
        <v>53</v>
      </c>
      <c r="BW6" t="s">
        <v>53</v>
      </c>
      <c r="BX6" t="s">
        <v>53</v>
      </c>
      <c r="BY6" t="s">
        <v>53</v>
      </c>
      <c r="BZ6" t="s">
        <v>53</v>
      </c>
      <c r="CA6" t="s">
        <v>53</v>
      </c>
      <c r="CB6" t="s">
        <v>53</v>
      </c>
      <c r="CC6" t="s">
        <v>53</v>
      </c>
      <c r="CD6" t="s">
        <v>53</v>
      </c>
      <c r="CE6" t="s">
        <v>53</v>
      </c>
      <c r="CF6" t="s">
        <v>53</v>
      </c>
      <c r="CG6" t="s">
        <v>53</v>
      </c>
      <c r="CH6" t="s">
        <v>53</v>
      </c>
      <c r="CI6" t="s">
        <v>53</v>
      </c>
      <c r="CJ6" t="s">
        <v>53</v>
      </c>
      <c r="CK6" t="s">
        <v>53</v>
      </c>
      <c r="CL6" t="s">
        <v>53</v>
      </c>
      <c r="CM6" t="s">
        <v>53</v>
      </c>
      <c r="CN6" t="s">
        <v>53</v>
      </c>
      <c r="CO6" t="s">
        <v>53</v>
      </c>
      <c r="CP6" t="s">
        <v>53</v>
      </c>
      <c r="CQ6" t="s">
        <v>53</v>
      </c>
      <c r="CR6" t="s">
        <v>53</v>
      </c>
      <c r="CS6" t="s">
        <v>53</v>
      </c>
      <c r="CT6" t="s">
        <v>606</v>
      </c>
      <c r="CU6" t="s">
        <v>53</v>
      </c>
      <c r="CV6" t="s">
        <v>53</v>
      </c>
      <c r="CW6" t="s">
        <v>53</v>
      </c>
      <c r="CX6" t="s">
        <v>53</v>
      </c>
      <c r="CY6" t="s">
        <v>53</v>
      </c>
      <c r="CZ6" t="s">
        <v>53</v>
      </c>
    </row>
    <row r="7" spans="1:104" x14ac:dyDescent="0.3">
      <c r="A7" t="s">
        <v>51</v>
      </c>
      <c r="B7" t="s">
        <v>58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  <c r="AW7" t="s">
        <v>53</v>
      </c>
      <c r="AX7" t="s">
        <v>53</v>
      </c>
      <c r="AY7" t="s">
        <v>53</v>
      </c>
      <c r="AZ7" t="s">
        <v>53</v>
      </c>
      <c r="BA7" t="s">
        <v>53</v>
      </c>
      <c r="BB7" t="s">
        <v>53</v>
      </c>
      <c r="BC7" t="s">
        <v>53</v>
      </c>
      <c r="BD7" t="s">
        <v>53</v>
      </c>
      <c r="BE7" t="s">
        <v>53</v>
      </c>
      <c r="BF7" t="s">
        <v>53</v>
      </c>
      <c r="BG7" t="s">
        <v>53</v>
      </c>
      <c r="BH7" t="s">
        <v>53</v>
      </c>
      <c r="BI7" t="s">
        <v>53</v>
      </c>
      <c r="BJ7" t="s">
        <v>53</v>
      </c>
      <c r="BK7" t="s">
        <v>53</v>
      </c>
      <c r="BL7" t="s">
        <v>53</v>
      </c>
      <c r="BM7" t="s">
        <v>53</v>
      </c>
      <c r="BN7" t="s">
        <v>53</v>
      </c>
      <c r="BO7" t="s">
        <v>53</v>
      </c>
      <c r="BP7">
        <v>0</v>
      </c>
      <c r="BQ7" t="s">
        <v>53</v>
      </c>
      <c r="BR7" t="s">
        <v>53</v>
      </c>
      <c r="BS7" t="s">
        <v>53</v>
      </c>
      <c r="BT7" t="s">
        <v>53</v>
      </c>
      <c r="BU7" t="s">
        <v>53</v>
      </c>
      <c r="BV7" t="s">
        <v>53</v>
      </c>
      <c r="BW7" t="s">
        <v>53</v>
      </c>
      <c r="BX7" t="s">
        <v>53</v>
      </c>
      <c r="BY7" t="s">
        <v>53</v>
      </c>
      <c r="BZ7" t="s">
        <v>53</v>
      </c>
      <c r="CA7" t="s">
        <v>53</v>
      </c>
      <c r="CB7" t="s">
        <v>53</v>
      </c>
      <c r="CC7" t="s">
        <v>53</v>
      </c>
      <c r="CD7" t="s">
        <v>53</v>
      </c>
      <c r="CE7" t="s">
        <v>53</v>
      </c>
      <c r="CF7" t="s">
        <v>53</v>
      </c>
      <c r="CG7" t="s">
        <v>53</v>
      </c>
      <c r="CH7" t="s">
        <v>53</v>
      </c>
      <c r="CI7" t="s">
        <v>53</v>
      </c>
      <c r="CJ7" t="s">
        <v>53</v>
      </c>
      <c r="CK7" t="s">
        <v>53</v>
      </c>
      <c r="CL7" t="s">
        <v>53</v>
      </c>
      <c r="CM7" t="s">
        <v>53</v>
      </c>
      <c r="CN7" t="s">
        <v>53</v>
      </c>
      <c r="CO7" t="s">
        <v>53</v>
      </c>
      <c r="CP7" t="s">
        <v>53</v>
      </c>
      <c r="CQ7" t="s">
        <v>53</v>
      </c>
      <c r="CR7" t="s">
        <v>53</v>
      </c>
      <c r="CS7" t="s">
        <v>53</v>
      </c>
      <c r="CT7" t="s">
        <v>606</v>
      </c>
      <c r="CU7" t="s">
        <v>53</v>
      </c>
      <c r="CV7" t="s">
        <v>53</v>
      </c>
      <c r="CW7" t="s">
        <v>53</v>
      </c>
      <c r="CX7" t="s">
        <v>53</v>
      </c>
      <c r="CY7" t="s">
        <v>53</v>
      </c>
      <c r="CZ7" t="s">
        <v>53</v>
      </c>
    </row>
    <row r="8" spans="1:104" x14ac:dyDescent="0.3">
      <c r="A8" t="s">
        <v>51</v>
      </c>
      <c r="B8" t="s">
        <v>59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  <c r="AW8" t="s">
        <v>53</v>
      </c>
      <c r="AX8" t="s">
        <v>53</v>
      </c>
      <c r="AY8" t="s">
        <v>53</v>
      </c>
      <c r="AZ8" t="s">
        <v>53</v>
      </c>
      <c r="BA8" t="s">
        <v>53</v>
      </c>
      <c r="BB8" t="s">
        <v>53</v>
      </c>
      <c r="BC8" t="s">
        <v>53</v>
      </c>
      <c r="BD8" t="s">
        <v>53</v>
      </c>
      <c r="BE8" t="s">
        <v>53</v>
      </c>
      <c r="BF8" t="s">
        <v>53</v>
      </c>
      <c r="BG8" t="s">
        <v>53</v>
      </c>
      <c r="BH8" t="s">
        <v>53</v>
      </c>
      <c r="BI8" t="s">
        <v>53</v>
      </c>
      <c r="BJ8" t="s">
        <v>53</v>
      </c>
      <c r="BK8" t="s">
        <v>53</v>
      </c>
      <c r="BL8" t="s">
        <v>53</v>
      </c>
      <c r="BM8" t="s">
        <v>53</v>
      </c>
      <c r="BN8" t="s">
        <v>53</v>
      </c>
      <c r="BO8" t="s">
        <v>53</v>
      </c>
      <c r="BP8">
        <v>0</v>
      </c>
      <c r="BQ8" t="s">
        <v>53</v>
      </c>
      <c r="BR8" t="s">
        <v>53</v>
      </c>
      <c r="BS8" t="s">
        <v>53</v>
      </c>
      <c r="BT8" t="s">
        <v>53</v>
      </c>
      <c r="BU8" t="s">
        <v>53</v>
      </c>
      <c r="BV8" t="s">
        <v>53</v>
      </c>
      <c r="BW8" t="s">
        <v>53</v>
      </c>
      <c r="BX8" t="s">
        <v>53</v>
      </c>
      <c r="BY8" t="s">
        <v>53</v>
      </c>
      <c r="BZ8" t="s">
        <v>53</v>
      </c>
      <c r="CA8" t="s">
        <v>53</v>
      </c>
      <c r="CB8" t="s">
        <v>53</v>
      </c>
      <c r="CC8" t="s">
        <v>53</v>
      </c>
      <c r="CD8" t="s">
        <v>53</v>
      </c>
      <c r="CE8" t="s">
        <v>53</v>
      </c>
      <c r="CF8" t="s">
        <v>53</v>
      </c>
      <c r="CG8" t="s">
        <v>53</v>
      </c>
      <c r="CH8" t="s">
        <v>53</v>
      </c>
      <c r="CI8" t="s">
        <v>53</v>
      </c>
      <c r="CJ8" t="s">
        <v>53</v>
      </c>
      <c r="CK8" t="s">
        <v>53</v>
      </c>
      <c r="CL8" t="s">
        <v>53</v>
      </c>
      <c r="CM8" t="s">
        <v>53</v>
      </c>
      <c r="CN8" t="s">
        <v>53</v>
      </c>
      <c r="CO8" t="s">
        <v>53</v>
      </c>
      <c r="CP8" t="s">
        <v>53</v>
      </c>
      <c r="CQ8" t="s">
        <v>53</v>
      </c>
      <c r="CR8" t="s">
        <v>53</v>
      </c>
      <c r="CS8" t="s">
        <v>53</v>
      </c>
      <c r="CT8" t="s">
        <v>606</v>
      </c>
      <c r="CU8" t="s">
        <v>53</v>
      </c>
      <c r="CV8" t="s">
        <v>53</v>
      </c>
      <c r="CW8" t="s">
        <v>53</v>
      </c>
      <c r="CX8" t="s">
        <v>53</v>
      </c>
      <c r="CY8" t="s">
        <v>53</v>
      </c>
      <c r="CZ8" t="s">
        <v>53</v>
      </c>
    </row>
    <row r="9" spans="1:104" x14ac:dyDescent="0.3">
      <c r="A9" t="s">
        <v>51</v>
      </c>
      <c r="B9" t="s">
        <v>60</v>
      </c>
      <c r="C9" t="s">
        <v>53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  <c r="AW9" t="s">
        <v>53</v>
      </c>
      <c r="AX9" t="s">
        <v>53</v>
      </c>
      <c r="AY9" t="s">
        <v>53</v>
      </c>
      <c r="AZ9" t="s">
        <v>53</v>
      </c>
      <c r="BA9" t="s">
        <v>53</v>
      </c>
      <c r="BB9" t="s">
        <v>53</v>
      </c>
      <c r="BC9" t="s">
        <v>53</v>
      </c>
      <c r="BD9" t="s">
        <v>53</v>
      </c>
      <c r="BE9" t="s">
        <v>53</v>
      </c>
      <c r="BF9" t="s">
        <v>53</v>
      </c>
      <c r="BG9" t="s">
        <v>53</v>
      </c>
      <c r="BH9" t="s">
        <v>53</v>
      </c>
      <c r="BI9" t="s">
        <v>53</v>
      </c>
      <c r="BJ9" t="s">
        <v>53</v>
      </c>
      <c r="BK9" t="s">
        <v>53</v>
      </c>
      <c r="BL9" t="s">
        <v>53</v>
      </c>
      <c r="BM9" t="s">
        <v>53</v>
      </c>
      <c r="BN9" t="s">
        <v>53</v>
      </c>
      <c r="BO9" t="s">
        <v>53</v>
      </c>
      <c r="BP9">
        <v>0</v>
      </c>
      <c r="BQ9" t="s">
        <v>53</v>
      </c>
      <c r="BR9" t="s">
        <v>53</v>
      </c>
      <c r="BS9" t="s">
        <v>53</v>
      </c>
      <c r="BT9" t="s">
        <v>53</v>
      </c>
      <c r="BU9" t="s">
        <v>53</v>
      </c>
      <c r="BV9" t="s">
        <v>53</v>
      </c>
      <c r="BW9" t="s">
        <v>53</v>
      </c>
      <c r="BX9" t="s">
        <v>53</v>
      </c>
      <c r="BY9" t="s">
        <v>53</v>
      </c>
      <c r="BZ9" t="s">
        <v>53</v>
      </c>
      <c r="CA9" t="s">
        <v>53</v>
      </c>
      <c r="CB9" t="s">
        <v>53</v>
      </c>
      <c r="CC9" t="s">
        <v>53</v>
      </c>
      <c r="CD9" t="s">
        <v>53</v>
      </c>
      <c r="CE9" t="s">
        <v>53</v>
      </c>
      <c r="CF9" t="s">
        <v>53</v>
      </c>
      <c r="CG9" t="s">
        <v>53</v>
      </c>
      <c r="CH9" t="s">
        <v>53</v>
      </c>
      <c r="CI9" t="s">
        <v>53</v>
      </c>
      <c r="CJ9" t="s">
        <v>53</v>
      </c>
      <c r="CK9" t="s">
        <v>53</v>
      </c>
      <c r="CL9" t="s">
        <v>53</v>
      </c>
      <c r="CM9" t="s">
        <v>53</v>
      </c>
      <c r="CN9" t="s">
        <v>53</v>
      </c>
      <c r="CO9" t="s">
        <v>53</v>
      </c>
      <c r="CP9" t="s">
        <v>53</v>
      </c>
      <c r="CQ9" t="s">
        <v>53</v>
      </c>
      <c r="CR9" t="s">
        <v>53</v>
      </c>
      <c r="CS9" t="s">
        <v>53</v>
      </c>
      <c r="CT9" t="s">
        <v>606</v>
      </c>
      <c r="CU9" t="s">
        <v>53</v>
      </c>
      <c r="CV9" t="s">
        <v>53</v>
      </c>
      <c r="CW9" t="s">
        <v>53</v>
      </c>
      <c r="CX9" t="s">
        <v>53</v>
      </c>
      <c r="CY9" t="s">
        <v>53</v>
      </c>
      <c r="CZ9" t="s">
        <v>53</v>
      </c>
    </row>
    <row r="10" spans="1:104" x14ac:dyDescent="0.3">
      <c r="A10" t="s">
        <v>51</v>
      </c>
      <c r="B10" t="s">
        <v>61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  <c r="AK10" t="s">
        <v>53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  <c r="AW10" t="s">
        <v>53</v>
      </c>
      <c r="AX10" t="s">
        <v>53</v>
      </c>
      <c r="AY10" t="s">
        <v>53</v>
      </c>
      <c r="AZ10" t="s">
        <v>53</v>
      </c>
      <c r="BA10" t="s">
        <v>53</v>
      </c>
      <c r="BB10" t="s">
        <v>53</v>
      </c>
      <c r="BC10" t="s">
        <v>53</v>
      </c>
      <c r="BD10" t="s">
        <v>53</v>
      </c>
      <c r="BE10" t="s">
        <v>53</v>
      </c>
      <c r="BF10" t="s">
        <v>53</v>
      </c>
      <c r="BG10" t="s">
        <v>53</v>
      </c>
      <c r="BH10" t="s">
        <v>53</v>
      </c>
      <c r="BI10" t="s">
        <v>53</v>
      </c>
      <c r="BJ10" t="s">
        <v>53</v>
      </c>
      <c r="BK10" t="s">
        <v>53</v>
      </c>
      <c r="BL10" t="s">
        <v>53</v>
      </c>
      <c r="BM10" t="s">
        <v>53</v>
      </c>
      <c r="BN10" t="s">
        <v>53</v>
      </c>
      <c r="BO10" t="s">
        <v>53</v>
      </c>
      <c r="BP10">
        <v>0</v>
      </c>
      <c r="BQ10" t="s">
        <v>53</v>
      </c>
      <c r="BR10" t="s">
        <v>53</v>
      </c>
      <c r="BS10" t="s">
        <v>53</v>
      </c>
      <c r="BT10" t="s">
        <v>53</v>
      </c>
      <c r="BU10" t="s">
        <v>53</v>
      </c>
      <c r="BV10" t="s">
        <v>53</v>
      </c>
      <c r="BW10" t="s">
        <v>53</v>
      </c>
      <c r="BX10" t="s">
        <v>53</v>
      </c>
      <c r="BY10" t="s">
        <v>53</v>
      </c>
      <c r="BZ10" t="s">
        <v>53</v>
      </c>
      <c r="CA10" t="s">
        <v>53</v>
      </c>
      <c r="CB10" t="s">
        <v>53</v>
      </c>
      <c r="CC10" t="s">
        <v>53</v>
      </c>
      <c r="CD10" t="s">
        <v>53</v>
      </c>
      <c r="CE10" t="s">
        <v>53</v>
      </c>
      <c r="CF10" t="s">
        <v>53</v>
      </c>
      <c r="CG10" t="s">
        <v>53</v>
      </c>
      <c r="CH10" t="s">
        <v>53</v>
      </c>
      <c r="CI10" t="s">
        <v>53</v>
      </c>
      <c r="CJ10" t="s">
        <v>53</v>
      </c>
      <c r="CK10" t="s">
        <v>53</v>
      </c>
      <c r="CL10" t="s">
        <v>53</v>
      </c>
      <c r="CM10" t="s">
        <v>53</v>
      </c>
      <c r="CN10" t="s">
        <v>53</v>
      </c>
      <c r="CO10" t="s">
        <v>53</v>
      </c>
      <c r="CP10" t="s">
        <v>53</v>
      </c>
      <c r="CQ10" t="s">
        <v>53</v>
      </c>
      <c r="CR10" t="s">
        <v>53</v>
      </c>
      <c r="CS10" t="s">
        <v>53</v>
      </c>
      <c r="CT10" t="s">
        <v>606</v>
      </c>
      <c r="CU10" t="s">
        <v>53</v>
      </c>
      <c r="CV10" t="s">
        <v>53</v>
      </c>
      <c r="CW10" t="s">
        <v>53</v>
      </c>
      <c r="CX10" t="s">
        <v>53</v>
      </c>
      <c r="CY10" t="s">
        <v>53</v>
      </c>
      <c r="CZ10" t="s">
        <v>53</v>
      </c>
    </row>
    <row r="11" spans="1:104" x14ac:dyDescent="0.3">
      <c r="A11" t="s">
        <v>51</v>
      </c>
      <c r="B11" t="s">
        <v>62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  <c r="AW11" t="s">
        <v>53</v>
      </c>
      <c r="AX11" t="s">
        <v>53</v>
      </c>
      <c r="AY11" t="s">
        <v>53</v>
      </c>
      <c r="AZ11" t="s">
        <v>53</v>
      </c>
      <c r="BA11" t="s">
        <v>53</v>
      </c>
      <c r="BB11" t="s">
        <v>53</v>
      </c>
      <c r="BC11" t="s">
        <v>53</v>
      </c>
      <c r="BD11" t="s">
        <v>53</v>
      </c>
      <c r="BE11" t="s">
        <v>53</v>
      </c>
      <c r="BF11" t="s">
        <v>53</v>
      </c>
      <c r="BG11" t="s">
        <v>53</v>
      </c>
      <c r="BH11" t="s">
        <v>53</v>
      </c>
      <c r="BI11" t="s">
        <v>53</v>
      </c>
      <c r="BJ11" t="s">
        <v>53</v>
      </c>
      <c r="BK11" t="s">
        <v>53</v>
      </c>
      <c r="BL11" t="s">
        <v>53</v>
      </c>
      <c r="BM11" t="s">
        <v>53</v>
      </c>
      <c r="BN11" t="s">
        <v>53</v>
      </c>
      <c r="BO11" t="s">
        <v>53</v>
      </c>
      <c r="BP11">
        <v>0</v>
      </c>
      <c r="BQ11" t="s">
        <v>53</v>
      </c>
      <c r="BR11" t="s">
        <v>53</v>
      </c>
      <c r="BS11" t="s">
        <v>53</v>
      </c>
      <c r="BT11" t="s">
        <v>53</v>
      </c>
      <c r="BU11" t="s">
        <v>53</v>
      </c>
      <c r="BV11" t="s">
        <v>53</v>
      </c>
      <c r="BW11" t="s">
        <v>53</v>
      </c>
      <c r="BX11" t="s">
        <v>53</v>
      </c>
      <c r="BY11" t="s">
        <v>53</v>
      </c>
      <c r="BZ11" t="s">
        <v>53</v>
      </c>
      <c r="CA11" t="s">
        <v>53</v>
      </c>
      <c r="CB11" t="s">
        <v>53</v>
      </c>
      <c r="CC11" t="s">
        <v>53</v>
      </c>
      <c r="CD11" t="s">
        <v>53</v>
      </c>
      <c r="CE11" t="s">
        <v>53</v>
      </c>
      <c r="CF11" t="s">
        <v>53</v>
      </c>
      <c r="CG11" t="s">
        <v>53</v>
      </c>
      <c r="CH11" t="s">
        <v>53</v>
      </c>
      <c r="CI11" t="s">
        <v>53</v>
      </c>
      <c r="CJ11" t="s">
        <v>53</v>
      </c>
      <c r="CK11" t="s">
        <v>53</v>
      </c>
      <c r="CL11" t="s">
        <v>53</v>
      </c>
      <c r="CM11" t="s">
        <v>53</v>
      </c>
      <c r="CN11" t="s">
        <v>53</v>
      </c>
      <c r="CO11" t="s">
        <v>53</v>
      </c>
      <c r="CP11" t="s">
        <v>53</v>
      </c>
      <c r="CQ11" t="s">
        <v>53</v>
      </c>
      <c r="CR11" t="s">
        <v>53</v>
      </c>
      <c r="CS11" t="s">
        <v>53</v>
      </c>
      <c r="CT11" t="s">
        <v>606</v>
      </c>
      <c r="CU11" t="s">
        <v>53</v>
      </c>
      <c r="CV11" t="s">
        <v>53</v>
      </c>
      <c r="CW11" t="s">
        <v>53</v>
      </c>
      <c r="CX11" t="s">
        <v>53</v>
      </c>
      <c r="CY11" t="s">
        <v>53</v>
      </c>
      <c r="CZ11" t="s">
        <v>53</v>
      </c>
    </row>
    <row r="12" spans="1:104" x14ac:dyDescent="0.3">
      <c r="A12" t="s">
        <v>51</v>
      </c>
      <c r="B12" t="s">
        <v>63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  <c r="AK12" t="s">
        <v>53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  <c r="AW12" t="s">
        <v>53</v>
      </c>
      <c r="AX12" t="s">
        <v>53</v>
      </c>
      <c r="AY12" t="s">
        <v>53</v>
      </c>
      <c r="AZ12" t="s">
        <v>53</v>
      </c>
      <c r="BA12" t="s">
        <v>53</v>
      </c>
      <c r="BB12" t="s">
        <v>53</v>
      </c>
      <c r="BC12" t="s">
        <v>53</v>
      </c>
      <c r="BD12" t="s">
        <v>53</v>
      </c>
      <c r="BE12" t="s">
        <v>53</v>
      </c>
      <c r="BF12" t="s">
        <v>53</v>
      </c>
      <c r="BG12" t="s">
        <v>53</v>
      </c>
      <c r="BH12" t="s">
        <v>53</v>
      </c>
      <c r="BI12" t="s">
        <v>53</v>
      </c>
      <c r="BJ12" t="s">
        <v>53</v>
      </c>
      <c r="BK12" t="s">
        <v>53</v>
      </c>
      <c r="BL12" t="s">
        <v>53</v>
      </c>
      <c r="BM12" t="s">
        <v>53</v>
      </c>
      <c r="BN12" t="s">
        <v>53</v>
      </c>
      <c r="BO12" t="s">
        <v>53</v>
      </c>
      <c r="BP12">
        <v>0</v>
      </c>
      <c r="BQ12" t="s">
        <v>53</v>
      </c>
      <c r="BR12" t="s">
        <v>53</v>
      </c>
      <c r="BS12" t="s">
        <v>53</v>
      </c>
      <c r="BT12" t="s">
        <v>53</v>
      </c>
      <c r="BU12" t="s">
        <v>53</v>
      </c>
      <c r="BV12" t="s">
        <v>53</v>
      </c>
      <c r="BW12" t="s">
        <v>53</v>
      </c>
      <c r="BX12" t="s">
        <v>53</v>
      </c>
      <c r="BY12" t="s">
        <v>53</v>
      </c>
      <c r="BZ12" t="s">
        <v>53</v>
      </c>
      <c r="CA12" t="s">
        <v>53</v>
      </c>
      <c r="CB12" t="s">
        <v>53</v>
      </c>
      <c r="CC12" t="s">
        <v>53</v>
      </c>
      <c r="CD12" t="s">
        <v>53</v>
      </c>
      <c r="CE12" t="s">
        <v>53</v>
      </c>
      <c r="CF12" t="s">
        <v>53</v>
      </c>
      <c r="CG12" t="s">
        <v>53</v>
      </c>
      <c r="CH12" t="s">
        <v>53</v>
      </c>
      <c r="CI12" t="s">
        <v>53</v>
      </c>
      <c r="CJ12" t="s">
        <v>53</v>
      </c>
      <c r="CK12" t="s">
        <v>53</v>
      </c>
      <c r="CL12" t="s">
        <v>53</v>
      </c>
      <c r="CM12" t="s">
        <v>53</v>
      </c>
      <c r="CN12" t="s">
        <v>53</v>
      </c>
      <c r="CO12" t="s">
        <v>53</v>
      </c>
      <c r="CP12" t="s">
        <v>53</v>
      </c>
      <c r="CQ12" t="s">
        <v>53</v>
      </c>
      <c r="CR12" t="s">
        <v>53</v>
      </c>
      <c r="CS12" t="s">
        <v>53</v>
      </c>
      <c r="CT12" t="s">
        <v>606</v>
      </c>
      <c r="CU12" t="s">
        <v>53</v>
      </c>
      <c r="CV12" t="s">
        <v>53</v>
      </c>
      <c r="CW12" t="s">
        <v>53</v>
      </c>
      <c r="CX12" t="s">
        <v>53</v>
      </c>
      <c r="CY12" t="s">
        <v>53</v>
      </c>
      <c r="CZ12" t="s">
        <v>53</v>
      </c>
    </row>
    <row r="13" spans="1:104" x14ac:dyDescent="0.3">
      <c r="A13" t="s">
        <v>51</v>
      </c>
      <c r="B13" t="s">
        <v>64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  <c r="AK13" t="s">
        <v>53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  <c r="AW13" t="s">
        <v>53</v>
      </c>
      <c r="AX13" t="s">
        <v>53</v>
      </c>
      <c r="AY13" t="s">
        <v>53</v>
      </c>
      <c r="AZ13" t="s">
        <v>53</v>
      </c>
      <c r="BA13" t="s">
        <v>53</v>
      </c>
      <c r="BB13" t="s">
        <v>53</v>
      </c>
      <c r="BC13" t="s">
        <v>53</v>
      </c>
      <c r="BD13" t="s">
        <v>53</v>
      </c>
      <c r="BE13" t="s">
        <v>53</v>
      </c>
      <c r="BF13" t="s">
        <v>53</v>
      </c>
      <c r="BG13" t="s">
        <v>53</v>
      </c>
      <c r="BH13" t="s">
        <v>53</v>
      </c>
      <c r="BI13" t="s">
        <v>53</v>
      </c>
      <c r="BJ13" t="s">
        <v>53</v>
      </c>
      <c r="BK13" t="s">
        <v>53</v>
      </c>
      <c r="BL13" t="s">
        <v>53</v>
      </c>
      <c r="BM13" t="s">
        <v>53</v>
      </c>
      <c r="BN13" t="s">
        <v>53</v>
      </c>
      <c r="BO13" t="s">
        <v>53</v>
      </c>
      <c r="BP13">
        <v>0</v>
      </c>
      <c r="BQ13" t="s">
        <v>53</v>
      </c>
      <c r="BR13" t="s">
        <v>53</v>
      </c>
      <c r="BS13" t="s">
        <v>53</v>
      </c>
      <c r="BT13" t="s">
        <v>53</v>
      </c>
      <c r="BU13" t="s">
        <v>53</v>
      </c>
      <c r="BV13" t="s">
        <v>53</v>
      </c>
      <c r="BW13" t="s">
        <v>53</v>
      </c>
      <c r="BX13" t="s">
        <v>53</v>
      </c>
      <c r="BY13" t="s">
        <v>53</v>
      </c>
      <c r="BZ13" t="s">
        <v>53</v>
      </c>
      <c r="CA13" t="s">
        <v>53</v>
      </c>
      <c r="CB13" t="s">
        <v>53</v>
      </c>
      <c r="CC13" t="s">
        <v>53</v>
      </c>
      <c r="CD13" t="s">
        <v>53</v>
      </c>
      <c r="CE13" t="s">
        <v>53</v>
      </c>
      <c r="CF13" t="s">
        <v>53</v>
      </c>
      <c r="CG13" t="s">
        <v>53</v>
      </c>
      <c r="CH13" t="s">
        <v>53</v>
      </c>
      <c r="CI13" t="s">
        <v>53</v>
      </c>
      <c r="CJ13" t="s">
        <v>53</v>
      </c>
      <c r="CK13" t="s">
        <v>53</v>
      </c>
      <c r="CL13" t="s">
        <v>53</v>
      </c>
      <c r="CM13" t="s">
        <v>53</v>
      </c>
      <c r="CN13" t="s">
        <v>53</v>
      </c>
      <c r="CO13" t="s">
        <v>53</v>
      </c>
      <c r="CP13" t="s">
        <v>53</v>
      </c>
      <c r="CQ13" t="s">
        <v>53</v>
      </c>
      <c r="CR13" t="s">
        <v>53</v>
      </c>
      <c r="CS13" t="s">
        <v>53</v>
      </c>
      <c r="CT13" t="s">
        <v>606</v>
      </c>
      <c r="CU13" t="s">
        <v>53</v>
      </c>
      <c r="CV13" t="s">
        <v>53</v>
      </c>
      <c r="CW13" t="s">
        <v>53</v>
      </c>
      <c r="CX13" t="s">
        <v>53</v>
      </c>
      <c r="CY13" t="s">
        <v>53</v>
      </c>
      <c r="CZ13" t="s">
        <v>53</v>
      </c>
    </row>
    <row r="14" spans="1:104" x14ac:dyDescent="0.3">
      <c r="A14" t="s">
        <v>51</v>
      </c>
      <c r="B14" t="s">
        <v>65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  <c r="AK14" t="s">
        <v>53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  <c r="AW14" t="s">
        <v>53</v>
      </c>
      <c r="AX14" t="s">
        <v>53</v>
      </c>
      <c r="AY14" t="s">
        <v>53</v>
      </c>
      <c r="AZ14" t="s">
        <v>53</v>
      </c>
      <c r="BA14" t="s">
        <v>53</v>
      </c>
      <c r="BB14" t="s">
        <v>53</v>
      </c>
      <c r="BC14" t="s">
        <v>53</v>
      </c>
      <c r="BD14" t="s">
        <v>53</v>
      </c>
      <c r="BE14" t="s">
        <v>53</v>
      </c>
      <c r="BF14" t="s">
        <v>53</v>
      </c>
      <c r="BG14" t="s">
        <v>53</v>
      </c>
      <c r="BH14" t="s">
        <v>53</v>
      </c>
      <c r="BI14" t="s">
        <v>53</v>
      </c>
      <c r="BJ14" t="s">
        <v>53</v>
      </c>
      <c r="BK14" t="s">
        <v>53</v>
      </c>
      <c r="BL14" t="s">
        <v>53</v>
      </c>
      <c r="BM14" t="s">
        <v>53</v>
      </c>
      <c r="BN14" t="s">
        <v>53</v>
      </c>
      <c r="BO14" t="s">
        <v>53</v>
      </c>
      <c r="BP14">
        <v>0</v>
      </c>
      <c r="BQ14" t="s">
        <v>53</v>
      </c>
      <c r="BR14" t="s">
        <v>53</v>
      </c>
      <c r="BS14" t="s">
        <v>53</v>
      </c>
      <c r="BT14" t="s">
        <v>53</v>
      </c>
      <c r="BU14" t="s">
        <v>53</v>
      </c>
      <c r="BV14" t="s">
        <v>53</v>
      </c>
      <c r="BW14" t="s">
        <v>53</v>
      </c>
      <c r="BX14" t="s">
        <v>53</v>
      </c>
      <c r="BY14" t="s">
        <v>53</v>
      </c>
      <c r="BZ14" t="s">
        <v>53</v>
      </c>
      <c r="CA14" t="s">
        <v>53</v>
      </c>
      <c r="CB14" t="s">
        <v>53</v>
      </c>
      <c r="CC14" t="s">
        <v>53</v>
      </c>
      <c r="CD14" t="s">
        <v>53</v>
      </c>
      <c r="CE14" t="s">
        <v>53</v>
      </c>
      <c r="CF14" t="s">
        <v>53</v>
      </c>
      <c r="CG14" t="s">
        <v>53</v>
      </c>
      <c r="CH14" t="s">
        <v>53</v>
      </c>
      <c r="CI14" t="s">
        <v>53</v>
      </c>
      <c r="CJ14" t="s">
        <v>53</v>
      </c>
      <c r="CK14" t="s">
        <v>53</v>
      </c>
      <c r="CL14" t="s">
        <v>53</v>
      </c>
      <c r="CM14" t="s">
        <v>53</v>
      </c>
      <c r="CN14" t="s">
        <v>53</v>
      </c>
      <c r="CO14" t="s">
        <v>53</v>
      </c>
      <c r="CP14" t="s">
        <v>53</v>
      </c>
      <c r="CQ14" t="s">
        <v>53</v>
      </c>
      <c r="CR14" t="s">
        <v>53</v>
      </c>
      <c r="CS14" t="s">
        <v>53</v>
      </c>
      <c r="CT14" t="s">
        <v>606</v>
      </c>
      <c r="CU14" t="s">
        <v>53</v>
      </c>
      <c r="CV14" t="s">
        <v>53</v>
      </c>
      <c r="CW14" t="s">
        <v>53</v>
      </c>
      <c r="CX14" t="s">
        <v>53</v>
      </c>
      <c r="CY14" t="s">
        <v>53</v>
      </c>
      <c r="CZ14" t="s">
        <v>53</v>
      </c>
    </row>
    <row r="15" spans="1:104" x14ac:dyDescent="0.3">
      <c r="A15" t="s">
        <v>51</v>
      </c>
      <c r="B15" t="s">
        <v>66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  <c r="AK15" t="s">
        <v>53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  <c r="AW15" t="s">
        <v>53</v>
      </c>
      <c r="AX15" t="s">
        <v>53</v>
      </c>
      <c r="AY15" t="s">
        <v>53</v>
      </c>
      <c r="AZ15" t="s">
        <v>53</v>
      </c>
      <c r="BA15" t="s">
        <v>53</v>
      </c>
      <c r="BB15" t="s">
        <v>53</v>
      </c>
      <c r="BC15" t="s">
        <v>53</v>
      </c>
      <c r="BD15" t="s">
        <v>53</v>
      </c>
      <c r="BE15" t="s">
        <v>53</v>
      </c>
      <c r="BF15" t="s">
        <v>53</v>
      </c>
      <c r="BG15" t="s">
        <v>53</v>
      </c>
      <c r="BH15" t="s">
        <v>53</v>
      </c>
      <c r="BI15" t="s">
        <v>53</v>
      </c>
      <c r="BJ15" t="s">
        <v>53</v>
      </c>
      <c r="BK15" t="s">
        <v>53</v>
      </c>
      <c r="BL15" t="s">
        <v>53</v>
      </c>
      <c r="BM15" t="s">
        <v>53</v>
      </c>
      <c r="BN15" t="s">
        <v>53</v>
      </c>
      <c r="BO15" t="s">
        <v>53</v>
      </c>
      <c r="BP15">
        <v>0</v>
      </c>
      <c r="BQ15" t="s">
        <v>53</v>
      </c>
      <c r="BR15" t="s">
        <v>53</v>
      </c>
      <c r="BS15" t="s">
        <v>53</v>
      </c>
      <c r="BT15" t="s">
        <v>53</v>
      </c>
      <c r="BU15" t="s">
        <v>53</v>
      </c>
      <c r="BV15" t="s">
        <v>53</v>
      </c>
      <c r="BW15" t="s">
        <v>53</v>
      </c>
      <c r="BX15" t="s">
        <v>53</v>
      </c>
      <c r="BY15" t="s">
        <v>53</v>
      </c>
      <c r="BZ15" t="s">
        <v>53</v>
      </c>
      <c r="CA15" t="s">
        <v>53</v>
      </c>
      <c r="CB15" t="s">
        <v>53</v>
      </c>
      <c r="CC15" t="s">
        <v>53</v>
      </c>
      <c r="CD15" t="s">
        <v>53</v>
      </c>
      <c r="CE15" t="s">
        <v>53</v>
      </c>
      <c r="CF15" t="s">
        <v>53</v>
      </c>
      <c r="CG15" t="s">
        <v>53</v>
      </c>
      <c r="CH15" t="s">
        <v>53</v>
      </c>
      <c r="CI15" t="s">
        <v>53</v>
      </c>
      <c r="CJ15" t="s">
        <v>53</v>
      </c>
      <c r="CK15" t="s">
        <v>53</v>
      </c>
      <c r="CL15" t="s">
        <v>53</v>
      </c>
      <c r="CM15" t="s">
        <v>53</v>
      </c>
      <c r="CN15" t="s">
        <v>53</v>
      </c>
      <c r="CO15" t="s">
        <v>53</v>
      </c>
      <c r="CP15" t="s">
        <v>53</v>
      </c>
      <c r="CQ15" t="s">
        <v>53</v>
      </c>
      <c r="CR15" t="s">
        <v>53</v>
      </c>
      <c r="CS15" t="s">
        <v>53</v>
      </c>
      <c r="CT15" t="s">
        <v>606</v>
      </c>
      <c r="CU15" t="s">
        <v>53</v>
      </c>
      <c r="CV15" t="s">
        <v>53</v>
      </c>
      <c r="CW15" t="s">
        <v>53</v>
      </c>
      <c r="CX15" t="s">
        <v>53</v>
      </c>
      <c r="CY15" t="s">
        <v>53</v>
      </c>
      <c r="CZ15" t="s">
        <v>53</v>
      </c>
    </row>
    <row r="16" spans="1:104" x14ac:dyDescent="0.3">
      <c r="A16" t="s">
        <v>51</v>
      </c>
      <c r="B16" t="s">
        <v>67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  <c r="AK16" t="s">
        <v>53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  <c r="AW16" t="s">
        <v>53</v>
      </c>
      <c r="AX16" t="s">
        <v>53</v>
      </c>
      <c r="AY16" t="s">
        <v>53</v>
      </c>
      <c r="AZ16" t="s">
        <v>53</v>
      </c>
      <c r="BA16" t="s">
        <v>53</v>
      </c>
      <c r="BB16" t="s">
        <v>53</v>
      </c>
      <c r="BC16" t="s">
        <v>53</v>
      </c>
      <c r="BD16" t="s">
        <v>53</v>
      </c>
      <c r="BE16" t="s">
        <v>53</v>
      </c>
      <c r="BF16" t="s">
        <v>53</v>
      </c>
      <c r="BG16" t="s">
        <v>53</v>
      </c>
      <c r="BH16" t="s">
        <v>53</v>
      </c>
      <c r="BI16" t="s">
        <v>53</v>
      </c>
      <c r="BJ16" t="s">
        <v>53</v>
      </c>
      <c r="BK16" t="s">
        <v>53</v>
      </c>
      <c r="BL16" t="s">
        <v>53</v>
      </c>
      <c r="BM16" t="s">
        <v>53</v>
      </c>
      <c r="BN16" t="s">
        <v>53</v>
      </c>
      <c r="BO16" t="s">
        <v>53</v>
      </c>
      <c r="BP16">
        <v>0</v>
      </c>
      <c r="BQ16" t="s">
        <v>53</v>
      </c>
      <c r="BR16" t="s">
        <v>53</v>
      </c>
      <c r="BS16" t="s">
        <v>53</v>
      </c>
      <c r="BT16" t="s">
        <v>53</v>
      </c>
      <c r="BU16" t="s">
        <v>53</v>
      </c>
      <c r="BV16" t="s">
        <v>53</v>
      </c>
      <c r="BW16" t="s">
        <v>53</v>
      </c>
      <c r="BX16" t="s">
        <v>53</v>
      </c>
      <c r="BY16" t="s">
        <v>53</v>
      </c>
      <c r="BZ16" t="s">
        <v>53</v>
      </c>
      <c r="CA16" t="s">
        <v>53</v>
      </c>
      <c r="CB16" t="s">
        <v>53</v>
      </c>
      <c r="CC16" t="s">
        <v>53</v>
      </c>
      <c r="CD16" t="s">
        <v>53</v>
      </c>
      <c r="CE16" t="s">
        <v>53</v>
      </c>
      <c r="CF16" t="s">
        <v>53</v>
      </c>
      <c r="CG16" t="s">
        <v>53</v>
      </c>
      <c r="CH16" t="s">
        <v>53</v>
      </c>
      <c r="CI16" t="s">
        <v>53</v>
      </c>
      <c r="CJ16" t="s">
        <v>53</v>
      </c>
      <c r="CK16" t="s">
        <v>53</v>
      </c>
      <c r="CL16" t="s">
        <v>53</v>
      </c>
      <c r="CM16" t="s">
        <v>53</v>
      </c>
      <c r="CN16" t="s">
        <v>53</v>
      </c>
      <c r="CO16" t="s">
        <v>53</v>
      </c>
      <c r="CP16" t="s">
        <v>53</v>
      </c>
      <c r="CQ16" t="s">
        <v>53</v>
      </c>
      <c r="CR16" t="s">
        <v>53</v>
      </c>
      <c r="CS16" t="s">
        <v>53</v>
      </c>
      <c r="CT16" t="s">
        <v>606</v>
      </c>
      <c r="CU16" t="s">
        <v>53</v>
      </c>
      <c r="CV16" t="s">
        <v>53</v>
      </c>
      <c r="CW16" t="s">
        <v>53</v>
      </c>
      <c r="CX16" t="s">
        <v>53</v>
      </c>
      <c r="CY16" t="s">
        <v>53</v>
      </c>
      <c r="CZ16" t="s">
        <v>53</v>
      </c>
    </row>
    <row r="17" spans="1:104" x14ac:dyDescent="0.3">
      <c r="A17" t="s">
        <v>51</v>
      </c>
      <c r="B17" t="s">
        <v>68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  <c r="AK17" t="s">
        <v>53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  <c r="AW17" t="s">
        <v>53</v>
      </c>
      <c r="AX17" t="s">
        <v>53</v>
      </c>
      <c r="AY17" t="s">
        <v>53</v>
      </c>
      <c r="AZ17" t="s">
        <v>53</v>
      </c>
      <c r="BA17" t="s">
        <v>53</v>
      </c>
      <c r="BB17" t="s">
        <v>53</v>
      </c>
      <c r="BC17" t="s">
        <v>53</v>
      </c>
      <c r="BD17" t="s">
        <v>53</v>
      </c>
      <c r="BE17" t="s">
        <v>53</v>
      </c>
      <c r="BF17" t="s">
        <v>53</v>
      </c>
      <c r="BG17" t="s">
        <v>53</v>
      </c>
      <c r="BH17" t="s">
        <v>53</v>
      </c>
      <c r="BI17" t="s">
        <v>53</v>
      </c>
      <c r="BJ17" t="s">
        <v>53</v>
      </c>
      <c r="BK17" t="s">
        <v>53</v>
      </c>
      <c r="BL17" t="s">
        <v>53</v>
      </c>
      <c r="BM17" t="s">
        <v>53</v>
      </c>
      <c r="BN17" t="s">
        <v>53</v>
      </c>
      <c r="BO17" t="s">
        <v>53</v>
      </c>
      <c r="BP17">
        <v>0</v>
      </c>
      <c r="BQ17" t="s">
        <v>53</v>
      </c>
      <c r="BR17" t="s">
        <v>53</v>
      </c>
      <c r="BS17" t="s">
        <v>53</v>
      </c>
      <c r="BT17" t="s">
        <v>53</v>
      </c>
      <c r="BU17" t="s">
        <v>53</v>
      </c>
      <c r="BV17" t="s">
        <v>53</v>
      </c>
      <c r="BW17" t="s">
        <v>53</v>
      </c>
      <c r="BX17" t="s">
        <v>53</v>
      </c>
      <c r="BY17" t="s">
        <v>53</v>
      </c>
      <c r="BZ17" t="s">
        <v>53</v>
      </c>
      <c r="CA17" t="s">
        <v>53</v>
      </c>
      <c r="CB17" t="s">
        <v>53</v>
      </c>
      <c r="CC17" t="s">
        <v>53</v>
      </c>
      <c r="CD17" t="s">
        <v>53</v>
      </c>
      <c r="CE17" t="s">
        <v>53</v>
      </c>
      <c r="CF17" t="s">
        <v>53</v>
      </c>
      <c r="CG17" t="s">
        <v>53</v>
      </c>
      <c r="CH17" t="s">
        <v>53</v>
      </c>
      <c r="CI17" t="s">
        <v>53</v>
      </c>
      <c r="CJ17" t="s">
        <v>53</v>
      </c>
      <c r="CK17" t="s">
        <v>53</v>
      </c>
      <c r="CL17" t="s">
        <v>53</v>
      </c>
      <c r="CM17" t="s">
        <v>53</v>
      </c>
      <c r="CN17" t="s">
        <v>53</v>
      </c>
      <c r="CO17" t="s">
        <v>53</v>
      </c>
      <c r="CP17" t="s">
        <v>53</v>
      </c>
      <c r="CQ17" t="s">
        <v>53</v>
      </c>
      <c r="CR17" t="s">
        <v>53</v>
      </c>
      <c r="CS17" t="s">
        <v>53</v>
      </c>
      <c r="CT17" t="s">
        <v>606</v>
      </c>
      <c r="CU17" t="s">
        <v>53</v>
      </c>
      <c r="CV17" t="s">
        <v>53</v>
      </c>
      <c r="CW17" t="s">
        <v>53</v>
      </c>
      <c r="CX17" t="s">
        <v>53</v>
      </c>
      <c r="CY17" t="s">
        <v>53</v>
      </c>
      <c r="CZ17" t="s">
        <v>53</v>
      </c>
    </row>
    <row r="18" spans="1:104" x14ac:dyDescent="0.3">
      <c r="A18" t="s">
        <v>51</v>
      </c>
      <c r="B18" t="s">
        <v>69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  <c r="AK18" t="s">
        <v>53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  <c r="AW18" t="s">
        <v>53</v>
      </c>
      <c r="AX18" t="s">
        <v>53</v>
      </c>
      <c r="AY18" t="s">
        <v>53</v>
      </c>
      <c r="AZ18" t="s">
        <v>53</v>
      </c>
      <c r="BA18" t="s">
        <v>53</v>
      </c>
      <c r="BB18" t="s">
        <v>53</v>
      </c>
      <c r="BC18" t="s">
        <v>53</v>
      </c>
      <c r="BD18" t="s">
        <v>53</v>
      </c>
      <c r="BE18" t="s">
        <v>53</v>
      </c>
      <c r="BF18" t="s">
        <v>53</v>
      </c>
      <c r="BG18" t="s">
        <v>53</v>
      </c>
      <c r="BH18" t="s">
        <v>53</v>
      </c>
      <c r="BI18" t="s">
        <v>53</v>
      </c>
      <c r="BJ18" t="s">
        <v>53</v>
      </c>
      <c r="BK18" t="s">
        <v>53</v>
      </c>
      <c r="BL18" t="s">
        <v>53</v>
      </c>
      <c r="BM18" t="s">
        <v>53</v>
      </c>
      <c r="BN18" t="s">
        <v>53</v>
      </c>
      <c r="BO18" t="s">
        <v>53</v>
      </c>
      <c r="BP18">
        <v>0</v>
      </c>
      <c r="BQ18" t="s">
        <v>53</v>
      </c>
      <c r="BR18" t="s">
        <v>53</v>
      </c>
      <c r="BS18" t="s">
        <v>53</v>
      </c>
      <c r="BT18" t="s">
        <v>53</v>
      </c>
      <c r="BU18" t="s">
        <v>53</v>
      </c>
      <c r="BV18" t="s">
        <v>53</v>
      </c>
      <c r="BW18" t="s">
        <v>53</v>
      </c>
      <c r="BX18" t="s">
        <v>53</v>
      </c>
      <c r="BY18" t="s">
        <v>53</v>
      </c>
      <c r="BZ18" t="s">
        <v>53</v>
      </c>
      <c r="CA18" t="s">
        <v>53</v>
      </c>
      <c r="CB18" t="s">
        <v>53</v>
      </c>
      <c r="CC18" t="s">
        <v>53</v>
      </c>
      <c r="CD18" t="s">
        <v>53</v>
      </c>
      <c r="CE18" t="s">
        <v>53</v>
      </c>
      <c r="CF18" t="s">
        <v>53</v>
      </c>
      <c r="CG18" t="s">
        <v>53</v>
      </c>
      <c r="CH18" t="s">
        <v>53</v>
      </c>
      <c r="CI18" t="s">
        <v>53</v>
      </c>
      <c r="CJ18" t="s">
        <v>53</v>
      </c>
      <c r="CK18" t="s">
        <v>53</v>
      </c>
      <c r="CL18" t="s">
        <v>53</v>
      </c>
      <c r="CM18" t="s">
        <v>53</v>
      </c>
      <c r="CN18" t="s">
        <v>53</v>
      </c>
      <c r="CO18" t="s">
        <v>53</v>
      </c>
      <c r="CP18" t="s">
        <v>53</v>
      </c>
      <c r="CQ18" t="s">
        <v>53</v>
      </c>
      <c r="CR18" t="s">
        <v>53</v>
      </c>
      <c r="CS18" t="s">
        <v>53</v>
      </c>
      <c r="CT18" t="s">
        <v>606</v>
      </c>
      <c r="CU18" t="s">
        <v>53</v>
      </c>
      <c r="CV18" t="s">
        <v>53</v>
      </c>
      <c r="CW18" t="s">
        <v>53</v>
      </c>
      <c r="CX18" t="s">
        <v>53</v>
      </c>
      <c r="CY18" t="s">
        <v>53</v>
      </c>
      <c r="CZ18" t="s">
        <v>53</v>
      </c>
    </row>
    <row r="19" spans="1:104" x14ac:dyDescent="0.3">
      <c r="A19" t="s">
        <v>51</v>
      </c>
      <c r="B19" t="s">
        <v>70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  <c r="AK19" t="s">
        <v>53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  <c r="AW19" t="s">
        <v>53</v>
      </c>
      <c r="AX19" t="s">
        <v>53</v>
      </c>
      <c r="AY19" t="s">
        <v>53</v>
      </c>
      <c r="AZ19" t="s">
        <v>53</v>
      </c>
      <c r="BA19" t="s">
        <v>53</v>
      </c>
      <c r="BB19" t="s">
        <v>53</v>
      </c>
      <c r="BC19" t="s">
        <v>53</v>
      </c>
      <c r="BD19" t="s">
        <v>53</v>
      </c>
      <c r="BE19" t="s">
        <v>53</v>
      </c>
      <c r="BF19" t="s">
        <v>53</v>
      </c>
      <c r="BG19" t="s">
        <v>53</v>
      </c>
      <c r="BH19" t="s">
        <v>53</v>
      </c>
      <c r="BI19" t="s">
        <v>53</v>
      </c>
      <c r="BJ19" t="s">
        <v>53</v>
      </c>
      <c r="BK19" t="s">
        <v>53</v>
      </c>
      <c r="BL19" t="s">
        <v>53</v>
      </c>
      <c r="BM19" t="s">
        <v>53</v>
      </c>
      <c r="BN19" t="s">
        <v>53</v>
      </c>
      <c r="BO19" t="s">
        <v>53</v>
      </c>
      <c r="BP19">
        <v>0</v>
      </c>
      <c r="BQ19" t="s">
        <v>53</v>
      </c>
      <c r="BR19" t="s">
        <v>53</v>
      </c>
      <c r="BS19" t="s">
        <v>53</v>
      </c>
      <c r="BT19" t="s">
        <v>53</v>
      </c>
      <c r="BU19" t="s">
        <v>53</v>
      </c>
      <c r="BV19" t="s">
        <v>53</v>
      </c>
      <c r="BW19" t="s">
        <v>53</v>
      </c>
      <c r="BX19" t="s">
        <v>53</v>
      </c>
      <c r="BY19" t="s">
        <v>53</v>
      </c>
      <c r="BZ19" t="s">
        <v>53</v>
      </c>
      <c r="CA19" t="s">
        <v>53</v>
      </c>
      <c r="CB19" t="s">
        <v>53</v>
      </c>
      <c r="CC19" t="s">
        <v>53</v>
      </c>
      <c r="CD19" t="s">
        <v>53</v>
      </c>
      <c r="CE19" t="s">
        <v>53</v>
      </c>
      <c r="CF19" t="s">
        <v>53</v>
      </c>
      <c r="CG19" t="s">
        <v>53</v>
      </c>
      <c r="CH19" t="s">
        <v>53</v>
      </c>
      <c r="CI19" t="s">
        <v>53</v>
      </c>
      <c r="CJ19" t="s">
        <v>53</v>
      </c>
      <c r="CK19" t="s">
        <v>53</v>
      </c>
      <c r="CL19" t="s">
        <v>53</v>
      </c>
      <c r="CM19" t="s">
        <v>53</v>
      </c>
      <c r="CN19" t="s">
        <v>53</v>
      </c>
      <c r="CO19" t="s">
        <v>53</v>
      </c>
      <c r="CP19" t="s">
        <v>53</v>
      </c>
      <c r="CQ19" t="s">
        <v>53</v>
      </c>
      <c r="CR19" t="s">
        <v>53</v>
      </c>
      <c r="CS19" t="s">
        <v>53</v>
      </c>
      <c r="CT19" t="s">
        <v>606</v>
      </c>
      <c r="CU19" t="s">
        <v>53</v>
      </c>
      <c r="CV19" t="s">
        <v>53</v>
      </c>
      <c r="CW19" t="s">
        <v>53</v>
      </c>
      <c r="CX19" t="s">
        <v>53</v>
      </c>
      <c r="CY19" t="s">
        <v>53</v>
      </c>
      <c r="CZ19" t="s">
        <v>53</v>
      </c>
    </row>
    <row r="20" spans="1:104" x14ac:dyDescent="0.3">
      <c r="A20" t="s">
        <v>51</v>
      </c>
      <c r="B20" t="s">
        <v>71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  <c r="AK20" t="s">
        <v>53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  <c r="AW20" t="s">
        <v>53</v>
      </c>
      <c r="AX20" t="s">
        <v>53</v>
      </c>
      <c r="AY20" t="s">
        <v>53</v>
      </c>
      <c r="AZ20" t="s">
        <v>53</v>
      </c>
      <c r="BA20" t="s">
        <v>53</v>
      </c>
      <c r="BB20" t="s">
        <v>53</v>
      </c>
      <c r="BC20" t="s">
        <v>53</v>
      </c>
      <c r="BD20" t="s">
        <v>53</v>
      </c>
      <c r="BE20" t="s">
        <v>53</v>
      </c>
      <c r="BF20" t="s">
        <v>53</v>
      </c>
      <c r="BG20" t="s">
        <v>53</v>
      </c>
      <c r="BH20" t="s">
        <v>53</v>
      </c>
      <c r="BI20" t="s">
        <v>53</v>
      </c>
      <c r="BJ20" t="s">
        <v>53</v>
      </c>
      <c r="BK20" t="s">
        <v>53</v>
      </c>
      <c r="BL20" t="s">
        <v>53</v>
      </c>
      <c r="BM20" t="s">
        <v>53</v>
      </c>
      <c r="BN20" t="s">
        <v>53</v>
      </c>
      <c r="BO20" t="s">
        <v>53</v>
      </c>
      <c r="BP20">
        <v>0</v>
      </c>
      <c r="BQ20" t="s">
        <v>53</v>
      </c>
      <c r="BR20" t="s">
        <v>53</v>
      </c>
      <c r="BS20" t="s">
        <v>53</v>
      </c>
      <c r="BT20" t="s">
        <v>53</v>
      </c>
      <c r="BU20" t="s">
        <v>53</v>
      </c>
      <c r="BV20" t="s">
        <v>53</v>
      </c>
      <c r="BW20" t="s">
        <v>53</v>
      </c>
      <c r="BX20" t="s">
        <v>53</v>
      </c>
      <c r="BY20" t="s">
        <v>53</v>
      </c>
      <c r="BZ20" t="s">
        <v>53</v>
      </c>
      <c r="CA20" t="s">
        <v>53</v>
      </c>
      <c r="CB20" t="s">
        <v>53</v>
      </c>
      <c r="CC20" t="s">
        <v>53</v>
      </c>
      <c r="CD20" t="s">
        <v>53</v>
      </c>
      <c r="CE20" t="s">
        <v>53</v>
      </c>
      <c r="CF20" t="s">
        <v>53</v>
      </c>
      <c r="CG20" t="s">
        <v>53</v>
      </c>
      <c r="CH20" t="s">
        <v>53</v>
      </c>
      <c r="CI20" t="s">
        <v>53</v>
      </c>
      <c r="CJ20" t="s">
        <v>53</v>
      </c>
      <c r="CK20" t="s">
        <v>53</v>
      </c>
      <c r="CL20" t="s">
        <v>53</v>
      </c>
      <c r="CM20" t="s">
        <v>53</v>
      </c>
      <c r="CN20" t="s">
        <v>53</v>
      </c>
      <c r="CO20" t="s">
        <v>53</v>
      </c>
      <c r="CP20" t="s">
        <v>53</v>
      </c>
      <c r="CQ20" t="s">
        <v>53</v>
      </c>
      <c r="CR20" t="s">
        <v>53</v>
      </c>
      <c r="CS20" t="s">
        <v>53</v>
      </c>
      <c r="CT20" t="s">
        <v>606</v>
      </c>
      <c r="CU20" t="s">
        <v>53</v>
      </c>
      <c r="CV20" t="s">
        <v>53</v>
      </c>
      <c r="CW20" t="s">
        <v>53</v>
      </c>
      <c r="CX20" t="s">
        <v>53</v>
      </c>
      <c r="CY20" t="s">
        <v>53</v>
      </c>
      <c r="CZ20" t="s">
        <v>53</v>
      </c>
    </row>
    <row r="21" spans="1:104" x14ac:dyDescent="0.3">
      <c r="A21" t="s">
        <v>51</v>
      </c>
      <c r="B21" t="s">
        <v>72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  <c r="AK21" t="s">
        <v>53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  <c r="AW21" t="s">
        <v>53</v>
      </c>
      <c r="AX21" t="s">
        <v>53</v>
      </c>
      <c r="AY21" t="s">
        <v>53</v>
      </c>
      <c r="AZ21" t="s">
        <v>53</v>
      </c>
      <c r="BA21" t="s">
        <v>53</v>
      </c>
      <c r="BB21" t="s">
        <v>53</v>
      </c>
      <c r="BC21" t="s">
        <v>53</v>
      </c>
      <c r="BD21" t="s">
        <v>53</v>
      </c>
      <c r="BE21" t="s">
        <v>53</v>
      </c>
      <c r="BF21" t="s">
        <v>53</v>
      </c>
      <c r="BG21" t="s">
        <v>53</v>
      </c>
      <c r="BH21" t="s">
        <v>53</v>
      </c>
      <c r="BI21" t="s">
        <v>53</v>
      </c>
      <c r="BJ21" t="s">
        <v>53</v>
      </c>
      <c r="BK21" t="s">
        <v>53</v>
      </c>
      <c r="BL21" t="s">
        <v>53</v>
      </c>
      <c r="BM21" t="s">
        <v>53</v>
      </c>
      <c r="BN21" t="s">
        <v>53</v>
      </c>
      <c r="BO21" t="s">
        <v>53</v>
      </c>
      <c r="BP21">
        <v>0</v>
      </c>
      <c r="BQ21" t="s">
        <v>53</v>
      </c>
      <c r="BR21" t="s">
        <v>53</v>
      </c>
      <c r="BS21" t="s">
        <v>53</v>
      </c>
      <c r="BT21" t="s">
        <v>53</v>
      </c>
      <c r="BU21" t="s">
        <v>53</v>
      </c>
      <c r="BV21" t="s">
        <v>53</v>
      </c>
      <c r="BW21" t="s">
        <v>53</v>
      </c>
      <c r="BX21" t="s">
        <v>53</v>
      </c>
      <c r="BY21" t="s">
        <v>53</v>
      </c>
      <c r="BZ21" t="s">
        <v>53</v>
      </c>
      <c r="CA21" t="s">
        <v>53</v>
      </c>
      <c r="CB21" t="s">
        <v>53</v>
      </c>
      <c r="CC21" t="s">
        <v>53</v>
      </c>
      <c r="CD21" t="s">
        <v>53</v>
      </c>
      <c r="CE21" t="s">
        <v>53</v>
      </c>
      <c r="CF21" t="s">
        <v>53</v>
      </c>
      <c r="CG21" t="s">
        <v>53</v>
      </c>
      <c r="CH21" t="s">
        <v>53</v>
      </c>
      <c r="CI21" t="s">
        <v>53</v>
      </c>
      <c r="CJ21" t="s">
        <v>53</v>
      </c>
      <c r="CK21" t="s">
        <v>53</v>
      </c>
      <c r="CL21" t="s">
        <v>53</v>
      </c>
      <c r="CM21" t="s">
        <v>53</v>
      </c>
      <c r="CN21" t="s">
        <v>53</v>
      </c>
      <c r="CO21" t="s">
        <v>53</v>
      </c>
      <c r="CP21" t="s">
        <v>53</v>
      </c>
      <c r="CQ21" t="s">
        <v>53</v>
      </c>
      <c r="CR21" t="s">
        <v>53</v>
      </c>
      <c r="CS21" t="s">
        <v>53</v>
      </c>
      <c r="CT21" t="s">
        <v>606</v>
      </c>
      <c r="CU21" t="s">
        <v>53</v>
      </c>
      <c r="CV21" t="s">
        <v>53</v>
      </c>
      <c r="CW21" t="s">
        <v>53</v>
      </c>
      <c r="CX21" t="s">
        <v>53</v>
      </c>
      <c r="CY21" t="s">
        <v>53</v>
      </c>
      <c r="CZ21" t="s">
        <v>53</v>
      </c>
    </row>
    <row r="22" spans="1:104" x14ac:dyDescent="0.3">
      <c r="A22" t="s">
        <v>51</v>
      </c>
      <c r="B22" t="s">
        <v>73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  <c r="AK22" t="s">
        <v>53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  <c r="AW22" t="s">
        <v>53</v>
      </c>
      <c r="AX22" t="s">
        <v>53</v>
      </c>
      <c r="AY22" t="s">
        <v>53</v>
      </c>
      <c r="AZ22" t="s">
        <v>53</v>
      </c>
      <c r="BA22" t="s">
        <v>53</v>
      </c>
      <c r="BB22" t="s">
        <v>53</v>
      </c>
      <c r="BC22" t="s">
        <v>53</v>
      </c>
      <c r="BD22" t="s">
        <v>53</v>
      </c>
      <c r="BE22" t="s">
        <v>53</v>
      </c>
      <c r="BF22" t="s">
        <v>53</v>
      </c>
      <c r="BG22" t="s">
        <v>53</v>
      </c>
      <c r="BH22" t="s">
        <v>53</v>
      </c>
      <c r="BI22" t="s">
        <v>53</v>
      </c>
      <c r="BJ22" t="s">
        <v>53</v>
      </c>
      <c r="BK22" t="s">
        <v>53</v>
      </c>
      <c r="BL22" t="s">
        <v>53</v>
      </c>
      <c r="BM22" t="s">
        <v>53</v>
      </c>
      <c r="BN22" t="s">
        <v>53</v>
      </c>
      <c r="BO22" t="s">
        <v>53</v>
      </c>
      <c r="BP22">
        <v>0</v>
      </c>
      <c r="BQ22" t="s">
        <v>53</v>
      </c>
      <c r="BR22" t="s">
        <v>53</v>
      </c>
      <c r="BS22" t="s">
        <v>53</v>
      </c>
      <c r="BT22" t="s">
        <v>53</v>
      </c>
      <c r="BU22" t="s">
        <v>53</v>
      </c>
      <c r="BV22" t="s">
        <v>53</v>
      </c>
      <c r="BW22" t="s">
        <v>53</v>
      </c>
      <c r="BX22" t="s">
        <v>53</v>
      </c>
      <c r="BY22" t="s">
        <v>53</v>
      </c>
      <c r="BZ22" t="s">
        <v>53</v>
      </c>
      <c r="CA22" t="s">
        <v>53</v>
      </c>
      <c r="CB22" t="s">
        <v>53</v>
      </c>
      <c r="CC22" t="s">
        <v>53</v>
      </c>
      <c r="CD22" t="s">
        <v>53</v>
      </c>
      <c r="CE22" t="s">
        <v>53</v>
      </c>
      <c r="CF22" t="s">
        <v>53</v>
      </c>
      <c r="CG22" t="s">
        <v>53</v>
      </c>
      <c r="CH22" t="s">
        <v>53</v>
      </c>
      <c r="CI22" t="s">
        <v>53</v>
      </c>
      <c r="CJ22" t="s">
        <v>53</v>
      </c>
      <c r="CK22" t="s">
        <v>53</v>
      </c>
      <c r="CL22" t="s">
        <v>53</v>
      </c>
      <c r="CM22" t="s">
        <v>53</v>
      </c>
      <c r="CN22" t="s">
        <v>53</v>
      </c>
      <c r="CO22" t="s">
        <v>53</v>
      </c>
      <c r="CP22" t="s">
        <v>53</v>
      </c>
      <c r="CQ22" t="s">
        <v>53</v>
      </c>
      <c r="CR22" t="s">
        <v>53</v>
      </c>
      <c r="CS22" t="s">
        <v>53</v>
      </c>
      <c r="CT22" t="s">
        <v>606</v>
      </c>
      <c r="CU22" t="s">
        <v>53</v>
      </c>
      <c r="CV22" t="s">
        <v>53</v>
      </c>
      <c r="CW22" t="s">
        <v>53</v>
      </c>
      <c r="CX22" t="s">
        <v>53</v>
      </c>
      <c r="CY22" t="s">
        <v>53</v>
      </c>
      <c r="CZ22" t="s">
        <v>53</v>
      </c>
    </row>
    <row r="23" spans="1:104" x14ac:dyDescent="0.3">
      <c r="A23" t="s">
        <v>51</v>
      </c>
      <c r="B23" t="s">
        <v>74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  <c r="AK23" t="s">
        <v>53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  <c r="AW23" t="s">
        <v>53</v>
      </c>
      <c r="AX23" t="s">
        <v>53</v>
      </c>
      <c r="AY23" t="s">
        <v>53</v>
      </c>
      <c r="AZ23" t="s">
        <v>53</v>
      </c>
      <c r="BA23" t="s">
        <v>53</v>
      </c>
      <c r="BB23" t="s">
        <v>53</v>
      </c>
      <c r="BC23" t="s">
        <v>53</v>
      </c>
      <c r="BD23" t="s">
        <v>53</v>
      </c>
      <c r="BE23" t="s">
        <v>53</v>
      </c>
      <c r="BF23" t="s">
        <v>53</v>
      </c>
      <c r="BG23" t="s">
        <v>53</v>
      </c>
      <c r="BH23" t="s">
        <v>53</v>
      </c>
      <c r="BI23" t="s">
        <v>53</v>
      </c>
      <c r="BJ23" t="s">
        <v>53</v>
      </c>
      <c r="BK23" t="s">
        <v>53</v>
      </c>
      <c r="BL23" t="s">
        <v>53</v>
      </c>
      <c r="BM23" t="s">
        <v>53</v>
      </c>
      <c r="BN23" t="s">
        <v>53</v>
      </c>
      <c r="BO23" t="s">
        <v>53</v>
      </c>
      <c r="BP23">
        <v>0</v>
      </c>
      <c r="BQ23" t="s">
        <v>53</v>
      </c>
      <c r="BR23" t="s">
        <v>53</v>
      </c>
      <c r="BS23" t="s">
        <v>53</v>
      </c>
      <c r="BT23" t="s">
        <v>53</v>
      </c>
      <c r="BU23" t="s">
        <v>53</v>
      </c>
      <c r="BV23" t="s">
        <v>53</v>
      </c>
      <c r="BW23" t="s">
        <v>53</v>
      </c>
      <c r="BX23" t="s">
        <v>53</v>
      </c>
      <c r="BY23" t="s">
        <v>53</v>
      </c>
      <c r="BZ23" t="s">
        <v>53</v>
      </c>
      <c r="CA23" t="s">
        <v>53</v>
      </c>
      <c r="CB23" t="s">
        <v>53</v>
      </c>
      <c r="CC23" t="s">
        <v>53</v>
      </c>
      <c r="CD23" t="s">
        <v>53</v>
      </c>
      <c r="CE23" t="s">
        <v>53</v>
      </c>
      <c r="CF23" t="s">
        <v>53</v>
      </c>
      <c r="CG23" t="s">
        <v>53</v>
      </c>
      <c r="CH23" t="s">
        <v>53</v>
      </c>
      <c r="CI23" t="s">
        <v>53</v>
      </c>
      <c r="CJ23" t="s">
        <v>53</v>
      </c>
      <c r="CK23" t="s">
        <v>53</v>
      </c>
      <c r="CL23" t="s">
        <v>53</v>
      </c>
      <c r="CM23" t="s">
        <v>53</v>
      </c>
      <c r="CN23" t="s">
        <v>53</v>
      </c>
      <c r="CO23" t="s">
        <v>53</v>
      </c>
      <c r="CP23" t="s">
        <v>53</v>
      </c>
      <c r="CQ23" t="s">
        <v>53</v>
      </c>
      <c r="CR23" t="s">
        <v>53</v>
      </c>
      <c r="CS23" t="s">
        <v>53</v>
      </c>
      <c r="CT23" t="s">
        <v>606</v>
      </c>
      <c r="CU23" t="s">
        <v>53</v>
      </c>
      <c r="CV23" t="s">
        <v>53</v>
      </c>
      <c r="CW23" t="s">
        <v>53</v>
      </c>
      <c r="CX23" t="s">
        <v>53</v>
      </c>
      <c r="CY23" t="s">
        <v>53</v>
      </c>
      <c r="CZ23" t="s">
        <v>53</v>
      </c>
    </row>
    <row r="24" spans="1:104" x14ac:dyDescent="0.3">
      <c r="A24" t="s">
        <v>51</v>
      </c>
      <c r="B24" t="s">
        <v>75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  <c r="AK24" t="s">
        <v>53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  <c r="AW24" t="s">
        <v>53</v>
      </c>
      <c r="AX24" t="s">
        <v>53</v>
      </c>
      <c r="AY24" t="s">
        <v>53</v>
      </c>
      <c r="AZ24" t="s">
        <v>53</v>
      </c>
      <c r="BA24" t="s">
        <v>53</v>
      </c>
      <c r="BB24" t="s">
        <v>53</v>
      </c>
      <c r="BC24" t="s">
        <v>53</v>
      </c>
      <c r="BD24" t="s">
        <v>53</v>
      </c>
      <c r="BE24" t="s">
        <v>53</v>
      </c>
      <c r="BF24" t="s">
        <v>53</v>
      </c>
      <c r="BG24" t="s">
        <v>53</v>
      </c>
      <c r="BH24" t="s">
        <v>53</v>
      </c>
      <c r="BI24" t="s">
        <v>53</v>
      </c>
      <c r="BJ24" t="s">
        <v>53</v>
      </c>
      <c r="BK24" t="s">
        <v>53</v>
      </c>
      <c r="BL24" t="s">
        <v>53</v>
      </c>
      <c r="BM24" t="s">
        <v>53</v>
      </c>
      <c r="BN24" t="s">
        <v>53</v>
      </c>
      <c r="BO24" t="s">
        <v>53</v>
      </c>
      <c r="BP24">
        <v>0</v>
      </c>
      <c r="BQ24" t="s">
        <v>53</v>
      </c>
      <c r="BR24" t="s">
        <v>53</v>
      </c>
      <c r="BS24" t="s">
        <v>53</v>
      </c>
      <c r="BT24" t="s">
        <v>53</v>
      </c>
      <c r="BU24" t="s">
        <v>53</v>
      </c>
      <c r="BV24" t="s">
        <v>53</v>
      </c>
      <c r="BW24" t="s">
        <v>53</v>
      </c>
      <c r="BX24" t="s">
        <v>53</v>
      </c>
      <c r="BY24" t="s">
        <v>53</v>
      </c>
      <c r="BZ24" t="s">
        <v>53</v>
      </c>
      <c r="CA24" t="s">
        <v>53</v>
      </c>
      <c r="CB24" t="s">
        <v>53</v>
      </c>
      <c r="CC24" t="s">
        <v>53</v>
      </c>
      <c r="CD24" t="s">
        <v>53</v>
      </c>
      <c r="CE24" t="s">
        <v>53</v>
      </c>
      <c r="CF24" t="s">
        <v>53</v>
      </c>
      <c r="CG24" t="s">
        <v>53</v>
      </c>
      <c r="CH24" t="s">
        <v>53</v>
      </c>
      <c r="CI24" t="s">
        <v>53</v>
      </c>
      <c r="CJ24" t="s">
        <v>53</v>
      </c>
      <c r="CK24" t="s">
        <v>53</v>
      </c>
      <c r="CL24" t="s">
        <v>53</v>
      </c>
      <c r="CM24" t="s">
        <v>53</v>
      </c>
      <c r="CN24" t="s">
        <v>53</v>
      </c>
      <c r="CO24" t="s">
        <v>53</v>
      </c>
      <c r="CP24" t="s">
        <v>53</v>
      </c>
      <c r="CQ24" t="s">
        <v>53</v>
      </c>
      <c r="CR24" t="s">
        <v>53</v>
      </c>
      <c r="CS24" t="s">
        <v>53</v>
      </c>
      <c r="CT24" t="s">
        <v>606</v>
      </c>
      <c r="CU24" t="s">
        <v>53</v>
      </c>
      <c r="CV24" t="s">
        <v>53</v>
      </c>
      <c r="CW24" t="s">
        <v>53</v>
      </c>
      <c r="CX24" t="s">
        <v>53</v>
      </c>
      <c r="CY24" t="s">
        <v>53</v>
      </c>
      <c r="CZ24" t="s">
        <v>53</v>
      </c>
    </row>
    <row r="25" spans="1:104" x14ac:dyDescent="0.3">
      <c r="A25" t="s">
        <v>51</v>
      </c>
      <c r="B25" t="s">
        <v>76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  <c r="AK25" t="s">
        <v>53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  <c r="AW25" t="s">
        <v>53</v>
      </c>
      <c r="AX25" t="s">
        <v>53</v>
      </c>
      <c r="AY25" t="s">
        <v>53</v>
      </c>
      <c r="AZ25" t="s">
        <v>53</v>
      </c>
      <c r="BA25" t="s">
        <v>53</v>
      </c>
      <c r="BB25" t="s">
        <v>53</v>
      </c>
      <c r="BC25" t="s">
        <v>53</v>
      </c>
      <c r="BD25" t="s">
        <v>53</v>
      </c>
      <c r="BE25" t="s">
        <v>53</v>
      </c>
      <c r="BF25" t="s">
        <v>53</v>
      </c>
      <c r="BG25" t="s">
        <v>53</v>
      </c>
      <c r="BH25" t="s">
        <v>53</v>
      </c>
      <c r="BI25" t="s">
        <v>53</v>
      </c>
      <c r="BJ25" t="s">
        <v>53</v>
      </c>
      <c r="BK25" t="s">
        <v>53</v>
      </c>
      <c r="BL25" t="s">
        <v>53</v>
      </c>
      <c r="BM25" t="s">
        <v>53</v>
      </c>
      <c r="BN25" t="s">
        <v>53</v>
      </c>
      <c r="BO25" t="s">
        <v>53</v>
      </c>
      <c r="BP25">
        <v>0</v>
      </c>
      <c r="BQ25" t="s">
        <v>53</v>
      </c>
      <c r="BR25" t="s">
        <v>53</v>
      </c>
      <c r="BS25" t="s">
        <v>53</v>
      </c>
      <c r="BT25" t="s">
        <v>53</v>
      </c>
      <c r="BU25" t="s">
        <v>53</v>
      </c>
      <c r="BV25" t="s">
        <v>53</v>
      </c>
      <c r="BW25" t="s">
        <v>53</v>
      </c>
      <c r="BX25" t="s">
        <v>53</v>
      </c>
      <c r="BY25" t="s">
        <v>53</v>
      </c>
      <c r="BZ25" t="s">
        <v>53</v>
      </c>
      <c r="CA25" t="s">
        <v>53</v>
      </c>
      <c r="CB25" t="s">
        <v>53</v>
      </c>
      <c r="CC25" t="s">
        <v>53</v>
      </c>
      <c r="CD25" t="s">
        <v>53</v>
      </c>
      <c r="CE25" t="s">
        <v>53</v>
      </c>
      <c r="CF25" t="s">
        <v>53</v>
      </c>
      <c r="CG25" t="s">
        <v>53</v>
      </c>
      <c r="CH25" t="s">
        <v>53</v>
      </c>
      <c r="CI25" t="s">
        <v>53</v>
      </c>
      <c r="CJ25" t="s">
        <v>53</v>
      </c>
      <c r="CK25" t="s">
        <v>53</v>
      </c>
      <c r="CL25" t="s">
        <v>53</v>
      </c>
      <c r="CM25" t="s">
        <v>53</v>
      </c>
      <c r="CN25" t="s">
        <v>53</v>
      </c>
      <c r="CO25" t="s">
        <v>53</v>
      </c>
      <c r="CP25" t="s">
        <v>53</v>
      </c>
      <c r="CQ25" t="s">
        <v>53</v>
      </c>
      <c r="CR25" t="s">
        <v>53</v>
      </c>
      <c r="CS25" t="s">
        <v>53</v>
      </c>
      <c r="CT25" t="s">
        <v>606</v>
      </c>
      <c r="CU25" t="s">
        <v>53</v>
      </c>
      <c r="CV25" t="s">
        <v>53</v>
      </c>
      <c r="CW25" t="s">
        <v>53</v>
      </c>
      <c r="CX25" t="s">
        <v>53</v>
      </c>
      <c r="CY25" t="s">
        <v>53</v>
      </c>
      <c r="CZ25" t="s">
        <v>53</v>
      </c>
    </row>
    <row r="26" spans="1:104" x14ac:dyDescent="0.3">
      <c r="A26" t="s">
        <v>51</v>
      </c>
      <c r="B26" t="s">
        <v>77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  <c r="AK26" t="s">
        <v>53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  <c r="AW26" t="s">
        <v>53</v>
      </c>
      <c r="AX26" t="s">
        <v>53</v>
      </c>
      <c r="AY26" t="s">
        <v>53</v>
      </c>
      <c r="AZ26" t="s">
        <v>53</v>
      </c>
      <c r="BA26" t="s">
        <v>53</v>
      </c>
      <c r="BB26" t="s">
        <v>53</v>
      </c>
      <c r="BC26" t="s">
        <v>53</v>
      </c>
      <c r="BD26" t="s">
        <v>53</v>
      </c>
      <c r="BE26" t="s">
        <v>53</v>
      </c>
      <c r="BF26" t="s">
        <v>53</v>
      </c>
      <c r="BG26" t="s">
        <v>53</v>
      </c>
      <c r="BH26" t="s">
        <v>53</v>
      </c>
      <c r="BI26" t="s">
        <v>53</v>
      </c>
      <c r="BJ26" t="s">
        <v>53</v>
      </c>
      <c r="BK26" t="s">
        <v>53</v>
      </c>
      <c r="BL26" t="s">
        <v>53</v>
      </c>
      <c r="BM26" t="s">
        <v>53</v>
      </c>
      <c r="BN26" t="s">
        <v>53</v>
      </c>
      <c r="BO26" t="s">
        <v>53</v>
      </c>
      <c r="BP26">
        <v>0</v>
      </c>
      <c r="BQ26" t="s">
        <v>53</v>
      </c>
      <c r="BR26" t="s">
        <v>53</v>
      </c>
      <c r="BS26" t="s">
        <v>53</v>
      </c>
      <c r="BT26" t="s">
        <v>53</v>
      </c>
      <c r="BU26" t="s">
        <v>53</v>
      </c>
      <c r="BV26" t="s">
        <v>53</v>
      </c>
      <c r="BW26" t="s">
        <v>53</v>
      </c>
      <c r="BX26" t="s">
        <v>53</v>
      </c>
      <c r="BY26" t="s">
        <v>53</v>
      </c>
      <c r="BZ26" t="s">
        <v>53</v>
      </c>
      <c r="CA26" t="s">
        <v>53</v>
      </c>
      <c r="CB26" t="s">
        <v>53</v>
      </c>
      <c r="CC26" t="s">
        <v>53</v>
      </c>
      <c r="CD26" t="s">
        <v>53</v>
      </c>
      <c r="CE26" t="s">
        <v>53</v>
      </c>
      <c r="CF26" t="s">
        <v>53</v>
      </c>
      <c r="CG26" t="s">
        <v>53</v>
      </c>
      <c r="CH26" t="s">
        <v>53</v>
      </c>
      <c r="CI26" t="s">
        <v>53</v>
      </c>
      <c r="CJ26" t="s">
        <v>53</v>
      </c>
      <c r="CK26" t="s">
        <v>53</v>
      </c>
      <c r="CL26" t="s">
        <v>53</v>
      </c>
      <c r="CM26" t="s">
        <v>53</v>
      </c>
      <c r="CN26" t="s">
        <v>53</v>
      </c>
      <c r="CO26" t="s">
        <v>53</v>
      </c>
      <c r="CP26" t="s">
        <v>53</v>
      </c>
      <c r="CQ26" t="s">
        <v>53</v>
      </c>
      <c r="CR26" t="s">
        <v>53</v>
      </c>
      <c r="CS26" t="s">
        <v>53</v>
      </c>
      <c r="CT26" t="s">
        <v>606</v>
      </c>
      <c r="CU26" t="s">
        <v>53</v>
      </c>
      <c r="CV26" t="s">
        <v>53</v>
      </c>
      <c r="CW26" t="s">
        <v>53</v>
      </c>
      <c r="CX26" t="s">
        <v>53</v>
      </c>
      <c r="CY26" t="s">
        <v>53</v>
      </c>
      <c r="CZ26" t="s">
        <v>53</v>
      </c>
    </row>
    <row r="27" spans="1:104" x14ac:dyDescent="0.3">
      <c r="A27" t="s">
        <v>51</v>
      </c>
      <c r="B27" t="s">
        <v>78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  <c r="AK27" t="s">
        <v>53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  <c r="AW27" t="s">
        <v>53</v>
      </c>
      <c r="AX27" t="s">
        <v>53</v>
      </c>
      <c r="AY27" t="s">
        <v>53</v>
      </c>
      <c r="AZ27" t="s">
        <v>53</v>
      </c>
      <c r="BA27" t="s">
        <v>53</v>
      </c>
      <c r="BB27" t="s">
        <v>53</v>
      </c>
      <c r="BC27" t="s">
        <v>53</v>
      </c>
      <c r="BD27" t="s">
        <v>53</v>
      </c>
      <c r="BE27" t="s">
        <v>53</v>
      </c>
      <c r="BF27" t="s">
        <v>53</v>
      </c>
      <c r="BG27" t="s">
        <v>53</v>
      </c>
      <c r="BH27" t="s">
        <v>53</v>
      </c>
      <c r="BI27" t="s">
        <v>53</v>
      </c>
      <c r="BJ27" t="s">
        <v>53</v>
      </c>
      <c r="BK27" t="s">
        <v>53</v>
      </c>
      <c r="BL27" t="s">
        <v>53</v>
      </c>
      <c r="BM27" t="s">
        <v>53</v>
      </c>
      <c r="BN27" t="s">
        <v>53</v>
      </c>
      <c r="BO27" t="s">
        <v>53</v>
      </c>
      <c r="BP27">
        <v>0</v>
      </c>
      <c r="BQ27" t="s">
        <v>53</v>
      </c>
      <c r="BR27" t="s">
        <v>53</v>
      </c>
      <c r="BS27" t="s">
        <v>53</v>
      </c>
      <c r="BT27" t="s">
        <v>53</v>
      </c>
      <c r="BU27" t="s">
        <v>53</v>
      </c>
      <c r="BV27" t="s">
        <v>53</v>
      </c>
      <c r="BW27" t="s">
        <v>53</v>
      </c>
      <c r="BX27" t="s">
        <v>53</v>
      </c>
      <c r="BY27" t="s">
        <v>53</v>
      </c>
      <c r="BZ27" t="s">
        <v>53</v>
      </c>
      <c r="CA27" t="s">
        <v>53</v>
      </c>
      <c r="CB27" t="s">
        <v>53</v>
      </c>
      <c r="CC27" t="s">
        <v>53</v>
      </c>
      <c r="CD27" t="s">
        <v>53</v>
      </c>
      <c r="CE27" t="s">
        <v>53</v>
      </c>
      <c r="CF27" t="s">
        <v>53</v>
      </c>
      <c r="CG27" t="s">
        <v>53</v>
      </c>
      <c r="CH27" t="s">
        <v>53</v>
      </c>
      <c r="CI27" t="s">
        <v>53</v>
      </c>
      <c r="CJ27" t="s">
        <v>53</v>
      </c>
      <c r="CK27" t="s">
        <v>53</v>
      </c>
      <c r="CL27" t="s">
        <v>53</v>
      </c>
      <c r="CM27" t="s">
        <v>53</v>
      </c>
      <c r="CN27" t="s">
        <v>53</v>
      </c>
      <c r="CO27" t="s">
        <v>53</v>
      </c>
      <c r="CP27" t="s">
        <v>53</v>
      </c>
      <c r="CQ27" t="s">
        <v>53</v>
      </c>
      <c r="CR27" t="s">
        <v>53</v>
      </c>
      <c r="CS27" t="s">
        <v>53</v>
      </c>
      <c r="CT27" t="s">
        <v>606</v>
      </c>
      <c r="CU27" t="s">
        <v>53</v>
      </c>
      <c r="CV27" t="s">
        <v>53</v>
      </c>
      <c r="CW27" t="s">
        <v>53</v>
      </c>
      <c r="CX27" t="s">
        <v>53</v>
      </c>
      <c r="CY27" t="s">
        <v>53</v>
      </c>
      <c r="CZ27" t="s">
        <v>53</v>
      </c>
    </row>
    <row r="28" spans="1:104" x14ac:dyDescent="0.3">
      <c r="A28" t="s">
        <v>51</v>
      </c>
      <c r="B28" t="s">
        <v>79</v>
      </c>
      <c r="C28" t="s">
        <v>53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  <c r="AK28" t="s">
        <v>53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  <c r="AW28" t="s">
        <v>53</v>
      </c>
      <c r="AX28" t="s">
        <v>53</v>
      </c>
      <c r="AY28" t="s">
        <v>53</v>
      </c>
      <c r="AZ28" t="s">
        <v>53</v>
      </c>
      <c r="BA28" t="s">
        <v>53</v>
      </c>
      <c r="BB28" t="s">
        <v>53</v>
      </c>
      <c r="BC28" t="s">
        <v>53</v>
      </c>
      <c r="BD28" t="s">
        <v>53</v>
      </c>
      <c r="BE28" t="s">
        <v>53</v>
      </c>
      <c r="BF28" t="s">
        <v>53</v>
      </c>
      <c r="BG28" t="s">
        <v>53</v>
      </c>
      <c r="BH28" t="s">
        <v>53</v>
      </c>
      <c r="BI28" t="s">
        <v>53</v>
      </c>
      <c r="BJ28" t="s">
        <v>53</v>
      </c>
      <c r="BK28" t="s">
        <v>53</v>
      </c>
      <c r="BL28" t="s">
        <v>53</v>
      </c>
      <c r="BM28" t="s">
        <v>53</v>
      </c>
      <c r="BN28" t="s">
        <v>53</v>
      </c>
      <c r="BO28" t="s">
        <v>53</v>
      </c>
      <c r="BP28">
        <v>0</v>
      </c>
      <c r="BQ28" t="s">
        <v>53</v>
      </c>
      <c r="BR28" t="s">
        <v>53</v>
      </c>
      <c r="BS28" t="s">
        <v>53</v>
      </c>
      <c r="BT28" t="s">
        <v>53</v>
      </c>
      <c r="BU28" t="s">
        <v>53</v>
      </c>
      <c r="BV28" t="s">
        <v>53</v>
      </c>
      <c r="BW28" t="s">
        <v>53</v>
      </c>
      <c r="BX28" t="s">
        <v>53</v>
      </c>
      <c r="BY28" t="s">
        <v>53</v>
      </c>
      <c r="BZ28" t="s">
        <v>53</v>
      </c>
      <c r="CA28" t="s">
        <v>53</v>
      </c>
      <c r="CB28" t="s">
        <v>53</v>
      </c>
      <c r="CC28" t="s">
        <v>53</v>
      </c>
      <c r="CD28" t="s">
        <v>53</v>
      </c>
      <c r="CE28" t="s">
        <v>53</v>
      </c>
      <c r="CF28" t="s">
        <v>53</v>
      </c>
      <c r="CG28" t="s">
        <v>53</v>
      </c>
      <c r="CH28" t="s">
        <v>53</v>
      </c>
      <c r="CI28" t="s">
        <v>53</v>
      </c>
      <c r="CJ28" t="s">
        <v>53</v>
      </c>
      <c r="CK28" t="s">
        <v>53</v>
      </c>
      <c r="CL28" t="s">
        <v>53</v>
      </c>
      <c r="CM28" t="s">
        <v>53</v>
      </c>
      <c r="CN28" t="s">
        <v>53</v>
      </c>
      <c r="CO28" t="s">
        <v>53</v>
      </c>
      <c r="CP28" t="s">
        <v>53</v>
      </c>
      <c r="CQ28" t="s">
        <v>53</v>
      </c>
      <c r="CR28" t="s">
        <v>53</v>
      </c>
      <c r="CS28" t="s">
        <v>53</v>
      </c>
      <c r="CT28" t="s">
        <v>606</v>
      </c>
      <c r="CU28" t="s">
        <v>53</v>
      </c>
      <c r="CV28" t="s">
        <v>53</v>
      </c>
      <c r="CW28" t="s">
        <v>53</v>
      </c>
      <c r="CX28" t="s">
        <v>53</v>
      </c>
      <c r="CY28" t="s">
        <v>53</v>
      </c>
      <c r="CZ28" t="s">
        <v>53</v>
      </c>
    </row>
    <row r="29" spans="1:104" x14ac:dyDescent="0.3">
      <c r="A29" t="s">
        <v>51</v>
      </c>
      <c r="B29" t="s">
        <v>80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  <c r="AK29" t="s">
        <v>53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  <c r="AW29" t="s">
        <v>53</v>
      </c>
      <c r="AX29" t="s">
        <v>53</v>
      </c>
      <c r="AY29" t="s">
        <v>53</v>
      </c>
      <c r="AZ29" t="s">
        <v>53</v>
      </c>
      <c r="BA29" t="s">
        <v>53</v>
      </c>
      <c r="BB29" t="s">
        <v>53</v>
      </c>
      <c r="BC29" t="s">
        <v>53</v>
      </c>
      <c r="BD29" t="s">
        <v>53</v>
      </c>
      <c r="BE29" t="s">
        <v>53</v>
      </c>
      <c r="BF29" t="s">
        <v>53</v>
      </c>
      <c r="BG29" t="s">
        <v>53</v>
      </c>
      <c r="BH29" t="s">
        <v>53</v>
      </c>
      <c r="BI29" t="s">
        <v>53</v>
      </c>
      <c r="BJ29" t="s">
        <v>53</v>
      </c>
      <c r="BK29" t="s">
        <v>53</v>
      </c>
      <c r="BL29" t="s">
        <v>53</v>
      </c>
      <c r="BM29" t="s">
        <v>53</v>
      </c>
      <c r="BN29" t="s">
        <v>53</v>
      </c>
      <c r="BO29" t="s">
        <v>53</v>
      </c>
      <c r="BP29">
        <v>0</v>
      </c>
      <c r="BQ29" t="s">
        <v>53</v>
      </c>
      <c r="BR29" t="s">
        <v>53</v>
      </c>
      <c r="BS29" t="s">
        <v>53</v>
      </c>
      <c r="BT29" t="s">
        <v>53</v>
      </c>
      <c r="BU29" t="s">
        <v>53</v>
      </c>
      <c r="BV29" t="s">
        <v>53</v>
      </c>
      <c r="BW29" t="s">
        <v>53</v>
      </c>
      <c r="BX29" t="s">
        <v>53</v>
      </c>
      <c r="BY29" t="s">
        <v>53</v>
      </c>
      <c r="BZ29" t="s">
        <v>53</v>
      </c>
      <c r="CA29" t="s">
        <v>53</v>
      </c>
      <c r="CB29" t="s">
        <v>53</v>
      </c>
      <c r="CC29" t="s">
        <v>53</v>
      </c>
      <c r="CD29" t="s">
        <v>53</v>
      </c>
      <c r="CE29" t="s">
        <v>53</v>
      </c>
      <c r="CF29" t="s">
        <v>53</v>
      </c>
      <c r="CG29" t="s">
        <v>53</v>
      </c>
      <c r="CH29" t="s">
        <v>53</v>
      </c>
      <c r="CI29" t="s">
        <v>53</v>
      </c>
      <c r="CJ29" t="s">
        <v>53</v>
      </c>
      <c r="CK29" t="s">
        <v>53</v>
      </c>
      <c r="CL29" t="s">
        <v>53</v>
      </c>
      <c r="CM29" t="s">
        <v>53</v>
      </c>
      <c r="CN29" t="s">
        <v>53</v>
      </c>
      <c r="CO29" t="s">
        <v>53</v>
      </c>
      <c r="CP29" t="s">
        <v>53</v>
      </c>
      <c r="CQ29" t="s">
        <v>53</v>
      </c>
      <c r="CR29" t="s">
        <v>53</v>
      </c>
      <c r="CS29" t="s">
        <v>53</v>
      </c>
      <c r="CT29" t="s">
        <v>606</v>
      </c>
      <c r="CU29" t="s">
        <v>53</v>
      </c>
      <c r="CV29" t="s">
        <v>53</v>
      </c>
      <c r="CW29" t="s">
        <v>53</v>
      </c>
      <c r="CX29" t="s">
        <v>53</v>
      </c>
      <c r="CY29" t="s">
        <v>53</v>
      </c>
      <c r="CZ29" t="s">
        <v>53</v>
      </c>
    </row>
    <row r="30" spans="1:104" x14ac:dyDescent="0.3">
      <c r="A30" t="s">
        <v>51</v>
      </c>
      <c r="B30" t="s">
        <v>81</v>
      </c>
      <c r="C30" t="s">
        <v>53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53</v>
      </c>
      <c r="AE30" t="s">
        <v>53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  <c r="AK30" t="s">
        <v>53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  <c r="AW30" t="s">
        <v>53</v>
      </c>
      <c r="AX30" t="s">
        <v>53</v>
      </c>
      <c r="AY30" t="s">
        <v>53</v>
      </c>
      <c r="AZ30" t="s">
        <v>53</v>
      </c>
      <c r="BA30" t="s">
        <v>53</v>
      </c>
      <c r="BB30" t="s">
        <v>53</v>
      </c>
      <c r="BC30" t="s">
        <v>53</v>
      </c>
      <c r="BD30" t="s">
        <v>53</v>
      </c>
      <c r="BE30" t="s">
        <v>53</v>
      </c>
      <c r="BF30" t="s">
        <v>53</v>
      </c>
      <c r="BG30" t="s">
        <v>53</v>
      </c>
      <c r="BH30" t="s">
        <v>53</v>
      </c>
      <c r="BI30" t="s">
        <v>53</v>
      </c>
      <c r="BJ30" t="s">
        <v>53</v>
      </c>
      <c r="BK30" t="s">
        <v>53</v>
      </c>
      <c r="BL30" t="s">
        <v>53</v>
      </c>
      <c r="BM30" t="s">
        <v>53</v>
      </c>
      <c r="BN30" t="s">
        <v>53</v>
      </c>
      <c r="BO30" t="s">
        <v>53</v>
      </c>
      <c r="BP30">
        <v>0</v>
      </c>
      <c r="BQ30" t="s">
        <v>53</v>
      </c>
      <c r="BR30" t="s">
        <v>53</v>
      </c>
      <c r="BS30" t="s">
        <v>53</v>
      </c>
      <c r="BT30" t="s">
        <v>53</v>
      </c>
      <c r="BU30" t="s">
        <v>53</v>
      </c>
      <c r="BV30" t="s">
        <v>53</v>
      </c>
      <c r="BW30" t="s">
        <v>53</v>
      </c>
      <c r="BX30" t="s">
        <v>53</v>
      </c>
      <c r="BY30" t="s">
        <v>53</v>
      </c>
      <c r="BZ30" t="s">
        <v>53</v>
      </c>
      <c r="CA30" t="s">
        <v>53</v>
      </c>
      <c r="CB30" t="s">
        <v>53</v>
      </c>
      <c r="CC30" t="s">
        <v>53</v>
      </c>
      <c r="CD30" t="s">
        <v>53</v>
      </c>
      <c r="CE30" t="s">
        <v>53</v>
      </c>
      <c r="CF30" t="s">
        <v>53</v>
      </c>
      <c r="CG30" t="s">
        <v>53</v>
      </c>
      <c r="CH30" t="s">
        <v>53</v>
      </c>
      <c r="CI30" t="s">
        <v>53</v>
      </c>
      <c r="CJ30" t="s">
        <v>53</v>
      </c>
      <c r="CK30" t="s">
        <v>53</v>
      </c>
      <c r="CL30" t="s">
        <v>53</v>
      </c>
      <c r="CM30" t="s">
        <v>53</v>
      </c>
      <c r="CN30" t="s">
        <v>53</v>
      </c>
      <c r="CO30" t="s">
        <v>53</v>
      </c>
      <c r="CP30" t="s">
        <v>53</v>
      </c>
      <c r="CQ30" t="s">
        <v>53</v>
      </c>
      <c r="CR30" t="s">
        <v>53</v>
      </c>
      <c r="CS30" t="s">
        <v>53</v>
      </c>
      <c r="CT30" t="s">
        <v>606</v>
      </c>
      <c r="CU30" t="s">
        <v>53</v>
      </c>
      <c r="CV30" t="s">
        <v>53</v>
      </c>
      <c r="CW30" t="s">
        <v>53</v>
      </c>
      <c r="CX30" t="s">
        <v>53</v>
      </c>
      <c r="CY30" t="s">
        <v>53</v>
      </c>
      <c r="CZ30" t="s">
        <v>53</v>
      </c>
    </row>
    <row r="31" spans="1:104" x14ac:dyDescent="0.3">
      <c r="A31" t="s">
        <v>51</v>
      </c>
      <c r="B31" t="s">
        <v>82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  <c r="AK31" t="s">
        <v>53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  <c r="AW31" t="s">
        <v>53</v>
      </c>
      <c r="AX31" t="s">
        <v>53</v>
      </c>
      <c r="AY31" t="s">
        <v>53</v>
      </c>
      <c r="AZ31" t="s">
        <v>53</v>
      </c>
      <c r="BA31" t="s">
        <v>53</v>
      </c>
      <c r="BB31" t="s">
        <v>53</v>
      </c>
      <c r="BC31" t="s">
        <v>53</v>
      </c>
      <c r="BD31" t="s">
        <v>53</v>
      </c>
      <c r="BE31" t="s">
        <v>53</v>
      </c>
      <c r="BF31" t="s">
        <v>53</v>
      </c>
      <c r="BG31" t="s">
        <v>53</v>
      </c>
      <c r="BH31" t="s">
        <v>53</v>
      </c>
      <c r="BI31" t="s">
        <v>53</v>
      </c>
      <c r="BJ31" t="s">
        <v>53</v>
      </c>
      <c r="BK31" t="s">
        <v>53</v>
      </c>
      <c r="BL31" t="s">
        <v>53</v>
      </c>
      <c r="BM31" t="s">
        <v>53</v>
      </c>
      <c r="BN31" t="s">
        <v>53</v>
      </c>
      <c r="BO31" t="s">
        <v>53</v>
      </c>
      <c r="BP31">
        <v>0</v>
      </c>
      <c r="BQ31" t="s">
        <v>53</v>
      </c>
      <c r="BR31" t="s">
        <v>53</v>
      </c>
      <c r="BS31" t="s">
        <v>53</v>
      </c>
      <c r="BT31" t="s">
        <v>53</v>
      </c>
      <c r="BU31" t="s">
        <v>53</v>
      </c>
      <c r="BV31" t="s">
        <v>53</v>
      </c>
      <c r="BW31" t="s">
        <v>53</v>
      </c>
      <c r="BX31" t="s">
        <v>53</v>
      </c>
      <c r="BY31" t="s">
        <v>53</v>
      </c>
      <c r="BZ31" t="s">
        <v>53</v>
      </c>
      <c r="CA31" t="s">
        <v>53</v>
      </c>
      <c r="CB31" t="s">
        <v>53</v>
      </c>
      <c r="CC31" t="s">
        <v>53</v>
      </c>
      <c r="CD31" t="s">
        <v>53</v>
      </c>
      <c r="CE31" t="s">
        <v>53</v>
      </c>
      <c r="CF31" t="s">
        <v>53</v>
      </c>
      <c r="CG31" t="s">
        <v>53</v>
      </c>
      <c r="CH31" t="s">
        <v>53</v>
      </c>
      <c r="CI31" t="s">
        <v>53</v>
      </c>
      <c r="CJ31" t="s">
        <v>53</v>
      </c>
      <c r="CK31" t="s">
        <v>53</v>
      </c>
      <c r="CL31" t="s">
        <v>53</v>
      </c>
      <c r="CM31" t="s">
        <v>53</v>
      </c>
      <c r="CN31" t="s">
        <v>53</v>
      </c>
      <c r="CO31" t="s">
        <v>53</v>
      </c>
      <c r="CP31" t="s">
        <v>53</v>
      </c>
      <c r="CQ31" t="s">
        <v>53</v>
      </c>
      <c r="CR31" t="s">
        <v>53</v>
      </c>
      <c r="CS31" t="s">
        <v>53</v>
      </c>
      <c r="CT31" t="s">
        <v>606</v>
      </c>
      <c r="CU31" t="s">
        <v>53</v>
      </c>
      <c r="CV31" t="s">
        <v>53</v>
      </c>
      <c r="CW31" t="s">
        <v>53</v>
      </c>
      <c r="CX31" t="s">
        <v>53</v>
      </c>
      <c r="CY31" t="s">
        <v>53</v>
      </c>
      <c r="CZ31" t="s">
        <v>53</v>
      </c>
    </row>
    <row r="32" spans="1:104" x14ac:dyDescent="0.3">
      <c r="A32" t="s">
        <v>51</v>
      </c>
      <c r="B32" t="s">
        <v>83</v>
      </c>
      <c r="C32" t="s">
        <v>53</v>
      </c>
      <c r="D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  <c r="AK32" t="s">
        <v>53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  <c r="AW32" t="s">
        <v>53</v>
      </c>
      <c r="AX32" t="s">
        <v>53</v>
      </c>
      <c r="AY32" t="s">
        <v>53</v>
      </c>
      <c r="AZ32" t="s">
        <v>53</v>
      </c>
      <c r="BA32" t="s">
        <v>53</v>
      </c>
      <c r="BB32" t="s">
        <v>53</v>
      </c>
      <c r="BC32" t="s">
        <v>53</v>
      </c>
      <c r="BD32" t="s">
        <v>53</v>
      </c>
      <c r="BE32" t="s">
        <v>53</v>
      </c>
      <c r="BF32" t="s">
        <v>53</v>
      </c>
      <c r="BG32" t="s">
        <v>53</v>
      </c>
      <c r="BH32" t="s">
        <v>53</v>
      </c>
      <c r="BI32" t="s">
        <v>53</v>
      </c>
      <c r="BJ32" t="s">
        <v>53</v>
      </c>
      <c r="BK32" t="s">
        <v>53</v>
      </c>
      <c r="BL32" t="s">
        <v>53</v>
      </c>
      <c r="BM32" t="s">
        <v>53</v>
      </c>
      <c r="BN32" t="s">
        <v>53</v>
      </c>
      <c r="BO32" t="s">
        <v>53</v>
      </c>
      <c r="BP32">
        <v>0</v>
      </c>
      <c r="BQ32" t="s">
        <v>53</v>
      </c>
      <c r="BR32" t="s">
        <v>53</v>
      </c>
      <c r="BS32" t="s">
        <v>53</v>
      </c>
      <c r="BT32" t="s">
        <v>53</v>
      </c>
      <c r="BU32" t="s">
        <v>53</v>
      </c>
      <c r="BV32" t="s">
        <v>53</v>
      </c>
      <c r="BW32" t="s">
        <v>53</v>
      </c>
      <c r="BX32" t="s">
        <v>53</v>
      </c>
      <c r="BY32" t="s">
        <v>53</v>
      </c>
      <c r="BZ32" t="s">
        <v>53</v>
      </c>
      <c r="CA32" t="s">
        <v>53</v>
      </c>
      <c r="CB32" t="s">
        <v>53</v>
      </c>
      <c r="CC32" t="s">
        <v>53</v>
      </c>
      <c r="CD32" t="s">
        <v>53</v>
      </c>
      <c r="CE32" t="s">
        <v>53</v>
      </c>
      <c r="CF32" t="s">
        <v>53</v>
      </c>
      <c r="CG32" t="s">
        <v>53</v>
      </c>
      <c r="CH32" t="s">
        <v>53</v>
      </c>
      <c r="CI32" t="s">
        <v>53</v>
      </c>
      <c r="CJ32" t="s">
        <v>53</v>
      </c>
      <c r="CK32" t="s">
        <v>53</v>
      </c>
      <c r="CL32" t="s">
        <v>53</v>
      </c>
      <c r="CM32" t="s">
        <v>53</v>
      </c>
      <c r="CN32" t="s">
        <v>53</v>
      </c>
      <c r="CO32" t="s">
        <v>53</v>
      </c>
      <c r="CP32" t="s">
        <v>53</v>
      </c>
      <c r="CQ32" t="s">
        <v>53</v>
      </c>
      <c r="CR32" t="s">
        <v>53</v>
      </c>
      <c r="CS32" t="s">
        <v>53</v>
      </c>
      <c r="CT32" t="s">
        <v>606</v>
      </c>
      <c r="CU32" t="s">
        <v>53</v>
      </c>
      <c r="CV32" t="s">
        <v>53</v>
      </c>
      <c r="CW32" t="s">
        <v>53</v>
      </c>
      <c r="CX32" t="s">
        <v>53</v>
      </c>
      <c r="CY32" t="s">
        <v>53</v>
      </c>
      <c r="CZ32" t="s">
        <v>53</v>
      </c>
    </row>
    <row r="33" spans="1:104" x14ac:dyDescent="0.3">
      <c r="A33" t="s">
        <v>51</v>
      </c>
      <c r="B33" t="s">
        <v>84</v>
      </c>
      <c r="C33" t="s">
        <v>53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  <c r="AK33" t="s">
        <v>53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  <c r="AW33" t="s">
        <v>53</v>
      </c>
      <c r="AX33" t="s">
        <v>53</v>
      </c>
      <c r="AY33" t="s">
        <v>53</v>
      </c>
      <c r="AZ33" t="s">
        <v>53</v>
      </c>
      <c r="BA33" t="s">
        <v>53</v>
      </c>
      <c r="BB33" t="s">
        <v>53</v>
      </c>
      <c r="BC33" t="s">
        <v>53</v>
      </c>
      <c r="BD33" t="s">
        <v>53</v>
      </c>
      <c r="BE33" t="s">
        <v>53</v>
      </c>
      <c r="BF33" t="s">
        <v>53</v>
      </c>
      <c r="BG33" t="s">
        <v>53</v>
      </c>
      <c r="BH33" t="s">
        <v>53</v>
      </c>
      <c r="BI33" t="s">
        <v>53</v>
      </c>
      <c r="BJ33" t="s">
        <v>53</v>
      </c>
      <c r="BK33" t="s">
        <v>53</v>
      </c>
      <c r="BL33" t="s">
        <v>53</v>
      </c>
      <c r="BM33" t="s">
        <v>53</v>
      </c>
      <c r="BN33" t="s">
        <v>53</v>
      </c>
      <c r="BO33" t="s">
        <v>53</v>
      </c>
      <c r="BP33">
        <v>0</v>
      </c>
      <c r="BQ33" t="s">
        <v>53</v>
      </c>
      <c r="BR33" t="s">
        <v>53</v>
      </c>
      <c r="BS33" t="s">
        <v>53</v>
      </c>
      <c r="BT33" t="s">
        <v>53</v>
      </c>
      <c r="BU33" t="s">
        <v>53</v>
      </c>
      <c r="BV33" t="s">
        <v>53</v>
      </c>
      <c r="BW33" t="s">
        <v>53</v>
      </c>
      <c r="BX33" t="s">
        <v>53</v>
      </c>
      <c r="BY33" t="s">
        <v>53</v>
      </c>
      <c r="BZ33" t="s">
        <v>53</v>
      </c>
      <c r="CA33" t="s">
        <v>53</v>
      </c>
      <c r="CB33" t="s">
        <v>53</v>
      </c>
      <c r="CC33" t="s">
        <v>53</v>
      </c>
      <c r="CD33" t="s">
        <v>53</v>
      </c>
      <c r="CE33" t="s">
        <v>53</v>
      </c>
      <c r="CF33" t="s">
        <v>53</v>
      </c>
      <c r="CG33" t="s">
        <v>53</v>
      </c>
      <c r="CH33" t="s">
        <v>53</v>
      </c>
      <c r="CI33" t="s">
        <v>53</v>
      </c>
      <c r="CJ33" t="s">
        <v>53</v>
      </c>
      <c r="CK33" t="s">
        <v>53</v>
      </c>
      <c r="CL33" t="s">
        <v>53</v>
      </c>
      <c r="CM33" t="s">
        <v>53</v>
      </c>
      <c r="CN33" t="s">
        <v>53</v>
      </c>
      <c r="CO33" t="s">
        <v>53</v>
      </c>
      <c r="CP33" t="s">
        <v>53</v>
      </c>
      <c r="CQ33" t="s">
        <v>53</v>
      </c>
      <c r="CR33" t="s">
        <v>53</v>
      </c>
      <c r="CS33" t="s">
        <v>53</v>
      </c>
      <c r="CT33" t="s">
        <v>606</v>
      </c>
      <c r="CU33" t="s">
        <v>53</v>
      </c>
      <c r="CV33" t="s">
        <v>53</v>
      </c>
      <c r="CW33" t="s">
        <v>53</v>
      </c>
      <c r="CX33" t="s">
        <v>53</v>
      </c>
      <c r="CY33" t="s">
        <v>53</v>
      </c>
      <c r="CZ33" t="s">
        <v>53</v>
      </c>
    </row>
    <row r="34" spans="1:104" x14ac:dyDescent="0.3">
      <c r="A34" t="s">
        <v>51</v>
      </c>
      <c r="B34" t="s">
        <v>85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  <c r="AK34" t="s">
        <v>53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  <c r="AW34" t="s">
        <v>53</v>
      </c>
      <c r="AX34" t="s">
        <v>53</v>
      </c>
      <c r="AY34" t="s">
        <v>53</v>
      </c>
      <c r="AZ34" t="s">
        <v>53</v>
      </c>
      <c r="BA34" t="s">
        <v>53</v>
      </c>
      <c r="BB34" t="s">
        <v>53</v>
      </c>
      <c r="BC34" t="s">
        <v>53</v>
      </c>
      <c r="BD34" t="s">
        <v>53</v>
      </c>
      <c r="BE34" t="s">
        <v>53</v>
      </c>
      <c r="BF34" t="s">
        <v>53</v>
      </c>
      <c r="BG34" t="s">
        <v>53</v>
      </c>
      <c r="BH34" t="s">
        <v>53</v>
      </c>
      <c r="BI34" t="s">
        <v>53</v>
      </c>
      <c r="BJ34" t="s">
        <v>53</v>
      </c>
      <c r="BK34" t="s">
        <v>53</v>
      </c>
      <c r="BL34" t="s">
        <v>53</v>
      </c>
      <c r="BM34" t="s">
        <v>53</v>
      </c>
      <c r="BN34" t="s">
        <v>53</v>
      </c>
      <c r="BO34" t="s">
        <v>53</v>
      </c>
      <c r="BP34">
        <v>0</v>
      </c>
      <c r="BQ34" t="s">
        <v>53</v>
      </c>
      <c r="BR34" t="s">
        <v>53</v>
      </c>
      <c r="BS34" t="s">
        <v>53</v>
      </c>
      <c r="BT34" t="s">
        <v>53</v>
      </c>
      <c r="BU34" t="s">
        <v>53</v>
      </c>
      <c r="BV34" t="s">
        <v>53</v>
      </c>
      <c r="BW34" t="s">
        <v>53</v>
      </c>
      <c r="BX34" t="s">
        <v>53</v>
      </c>
      <c r="BY34" t="s">
        <v>53</v>
      </c>
      <c r="BZ34" t="s">
        <v>53</v>
      </c>
      <c r="CA34" t="s">
        <v>53</v>
      </c>
      <c r="CB34" t="s">
        <v>53</v>
      </c>
      <c r="CC34" t="s">
        <v>53</v>
      </c>
      <c r="CD34" t="s">
        <v>53</v>
      </c>
      <c r="CE34" t="s">
        <v>53</v>
      </c>
      <c r="CF34" t="s">
        <v>53</v>
      </c>
      <c r="CG34" t="s">
        <v>53</v>
      </c>
      <c r="CH34" t="s">
        <v>53</v>
      </c>
      <c r="CI34" t="s">
        <v>53</v>
      </c>
      <c r="CJ34" t="s">
        <v>53</v>
      </c>
      <c r="CK34" t="s">
        <v>53</v>
      </c>
      <c r="CL34" t="s">
        <v>53</v>
      </c>
      <c r="CM34" t="s">
        <v>53</v>
      </c>
      <c r="CN34" t="s">
        <v>53</v>
      </c>
      <c r="CO34" t="s">
        <v>53</v>
      </c>
      <c r="CP34" t="s">
        <v>53</v>
      </c>
      <c r="CQ34" t="s">
        <v>53</v>
      </c>
      <c r="CR34" t="s">
        <v>53</v>
      </c>
      <c r="CS34" t="s">
        <v>53</v>
      </c>
      <c r="CT34" t="s">
        <v>606</v>
      </c>
      <c r="CU34" t="s">
        <v>53</v>
      </c>
      <c r="CV34" t="s">
        <v>53</v>
      </c>
      <c r="CW34" t="s">
        <v>53</v>
      </c>
      <c r="CX34" t="s">
        <v>53</v>
      </c>
      <c r="CY34" t="s">
        <v>53</v>
      </c>
      <c r="CZ34" t="s">
        <v>53</v>
      </c>
    </row>
    <row r="35" spans="1:104" x14ac:dyDescent="0.3">
      <c r="A35" t="s">
        <v>51</v>
      </c>
      <c r="B35" t="s">
        <v>86</v>
      </c>
      <c r="C35" t="s">
        <v>53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  <c r="AK35" t="s">
        <v>53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  <c r="AW35" t="s">
        <v>53</v>
      </c>
      <c r="AX35" t="s">
        <v>53</v>
      </c>
      <c r="AY35" t="s">
        <v>53</v>
      </c>
      <c r="AZ35" t="s">
        <v>53</v>
      </c>
      <c r="BA35" t="s">
        <v>53</v>
      </c>
      <c r="BB35" t="s">
        <v>53</v>
      </c>
      <c r="BC35" t="s">
        <v>53</v>
      </c>
      <c r="BD35" t="s">
        <v>53</v>
      </c>
      <c r="BE35" t="s">
        <v>53</v>
      </c>
      <c r="BF35" t="s">
        <v>53</v>
      </c>
      <c r="BG35" t="s">
        <v>53</v>
      </c>
      <c r="BH35" t="s">
        <v>53</v>
      </c>
      <c r="BI35" t="s">
        <v>53</v>
      </c>
      <c r="BJ35" t="s">
        <v>53</v>
      </c>
      <c r="BK35" t="s">
        <v>53</v>
      </c>
      <c r="BL35" t="s">
        <v>53</v>
      </c>
      <c r="BM35" t="s">
        <v>53</v>
      </c>
      <c r="BN35" t="s">
        <v>53</v>
      </c>
      <c r="BO35" t="s">
        <v>53</v>
      </c>
      <c r="BP35">
        <v>0</v>
      </c>
      <c r="BQ35" t="s">
        <v>53</v>
      </c>
      <c r="BR35" t="s">
        <v>53</v>
      </c>
      <c r="BS35" t="s">
        <v>53</v>
      </c>
      <c r="BT35" t="s">
        <v>53</v>
      </c>
      <c r="BU35" t="s">
        <v>53</v>
      </c>
      <c r="BV35" t="s">
        <v>53</v>
      </c>
      <c r="BW35" t="s">
        <v>53</v>
      </c>
      <c r="BX35" t="s">
        <v>53</v>
      </c>
      <c r="BY35" t="s">
        <v>53</v>
      </c>
      <c r="BZ35" t="s">
        <v>53</v>
      </c>
      <c r="CA35" t="s">
        <v>53</v>
      </c>
      <c r="CB35" t="s">
        <v>53</v>
      </c>
      <c r="CC35" t="s">
        <v>53</v>
      </c>
      <c r="CD35" t="s">
        <v>53</v>
      </c>
      <c r="CE35" t="s">
        <v>53</v>
      </c>
      <c r="CF35" t="s">
        <v>53</v>
      </c>
      <c r="CG35" t="s">
        <v>53</v>
      </c>
      <c r="CH35" t="s">
        <v>53</v>
      </c>
      <c r="CI35" t="s">
        <v>53</v>
      </c>
      <c r="CJ35" t="s">
        <v>53</v>
      </c>
      <c r="CK35" t="s">
        <v>53</v>
      </c>
      <c r="CL35" t="s">
        <v>53</v>
      </c>
      <c r="CM35" t="s">
        <v>53</v>
      </c>
      <c r="CN35" t="s">
        <v>53</v>
      </c>
      <c r="CO35" t="s">
        <v>53</v>
      </c>
      <c r="CP35" t="s">
        <v>53</v>
      </c>
      <c r="CQ35" t="s">
        <v>53</v>
      </c>
      <c r="CR35" t="s">
        <v>53</v>
      </c>
      <c r="CS35" t="s">
        <v>53</v>
      </c>
      <c r="CT35" t="s">
        <v>606</v>
      </c>
      <c r="CU35" t="s">
        <v>53</v>
      </c>
      <c r="CV35" t="s">
        <v>53</v>
      </c>
      <c r="CW35" t="s">
        <v>53</v>
      </c>
      <c r="CX35" t="s">
        <v>53</v>
      </c>
      <c r="CY35" t="s">
        <v>53</v>
      </c>
      <c r="CZ35" t="s">
        <v>53</v>
      </c>
    </row>
    <row r="36" spans="1:104" x14ac:dyDescent="0.3">
      <c r="A36" t="s">
        <v>51</v>
      </c>
      <c r="B36" t="s">
        <v>87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  <c r="AK36" t="s">
        <v>53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  <c r="AW36" t="s">
        <v>53</v>
      </c>
      <c r="AX36" t="s">
        <v>53</v>
      </c>
      <c r="AY36" t="s">
        <v>53</v>
      </c>
      <c r="AZ36" t="s">
        <v>53</v>
      </c>
      <c r="BA36" t="s">
        <v>53</v>
      </c>
      <c r="BB36" t="s">
        <v>53</v>
      </c>
      <c r="BC36" t="s">
        <v>53</v>
      </c>
      <c r="BD36" t="s">
        <v>53</v>
      </c>
      <c r="BE36" t="s">
        <v>53</v>
      </c>
      <c r="BF36" t="s">
        <v>53</v>
      </c>
      <c r="BG36" t="s">
        <v>53</v>
      </c>
      <c r="BH36" t="s">
        <v>53</v>
      </c>
      <c r="BI36" t="s">
        <v>53</v>
      </c>
      <c r="BJ36" t="s">
        <v>53</v>
      </c>
      <c r="BK36" t="s">
        <v>53</v>
      </c>
      <c r="BL36" t="s">
        <v>53</v>
      </c>
      <c r="BM36" t="s">
        <v>53</v>
      </c>
      <c r="BN36" t="s">
        <v>53</v>
      </c>
      <c r="BO36" t="s">
        <v>53</v>
      </c>
      <c r="BP36">
        <v>0</v>
      </c>
      <c r="BQ36" t="s">
        <v>53</v>
      </c>
      <c r="BR36" t="s">
        <v>53</v>
      </c>
      <c r="BS36" t="s">
        <v>53</v>
      </c>
      <c r="BT36" t="s">
        <v>53</v>
      </c>
      <c r="BU36" t="s">
        <v>53</v>
      </c>
      <c r="BV36" t="s">
        <v>53</v>
      </c>
      <c r="BW36" t="s">
        <v>53</v>
      </c>
      <c r="BX36" t="s">
        <v>53</v>
      </c>
      <c r="BY36" t="s">
        <v>53</v>
      </c>
      <c r="BZ36" t="s">
        <v>53</v>
      </c>
      <c r="CA36" t="s">
        <v>53</v>
      </c>
      <c r="CB36" t="s">
        <v>53</v>
      </c>
      <c r="CC36" t="s">
        <v>53</v>
      </c>
      <c r="CD36" t="s">
        <v>53</v>
      </c>
      <c r="CE36" t="s">
        <v>53</v>
      </c>
      <c r="CF36" t="s">
        <v>53</v>
      </c>
      <c r="CG36" t="s">
        <v>53</v>
      </c>
      <c r="CH36" t="s">
        <v>53</v>
      </c>
      <c r="CI36" t="s">
        <v>53</v>
      </c>
      <c r="CJ36" t="s">
        <v>53</v>
      </c>
      <c r="CK36" t="s">
        <v>53</v>
      </c>
      <c r="CL36" t="s">
        <v>53</v>
      </c>
      <c r="CM36" t="s">
        <v>53</v>
      </c>
      <c r="CN36" t="s">
        <v>53</v>
      </c>
      <c r="CO36" t="s">
        <v>53</v>
      </c>
      <c r="CP36" t="s">
        <v>53</v>
      </c>
      <c r="CQ36" t="s">
        <v>53</v>
      </c>
      <c r="CR36" t="s">
        <v>53</v>
      </c>
      <c r="CS36" t="s">
        <v>53</v>
      </c>
      <c r="CT36" t="s">
        <v>606</v>
      </c>
      <c r="CU36" t="s">
        <v>53</v>
      </c>
      <c r="CV36" t="s">
        <v>53</v>
      </c>
      <c r="CW36" t="s">
        <v>53</v>
      </c>
      <c r="CX36" t="s">
        <v>53</v>
      </c>
      <c r="CY36" t="s">
        <v>53</v>
      </c>
      <c r="CZ36" t="s">
        <v>53</v>
      </c>
    </row>
    <row r="37" spans="1:104" x14ac:dyDescent="0.3">
      <c r="A37" t="s">
        <v>51</v>
      </c>
      <c r="B37" t="s">
        <v>88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  <c r="AK37" t="s">
        <v>53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  <c r="AW37" t="s">
        <v>53</v>
      </c>
      <c r="AX37" t="s">
        <v>53</v>
      </c>
      <c r="AY37" t="s">
        <v>53</v>
      </c>
      <c r="AZ37" t="s">
        <v>53</v>
      </c>
      <c r="BA37" t="s">
        <v>53</v>
      </c>
      <c r="BB37" t="s">
        <v>53</v>
      </c>
      <c r="BC37" t="s">
        <v>53</v>
      </c>
      <c r="BD37" t="s">
        <v>53</v>
      </c>
      <c r="BE37" t="s">
        <v>53</v>
      </c>
      <c r="BF37" t="s">
        <v>53</v>
      </c>
      <c r="BG37" t="s">
        <v>53</v>
      </c>
      <c r="BH37" t="s">
        <v>53</v>
      </c>
      <c r="BI37" t="s">
        <v>53</v>
      </c>
      <c r="BJ37" t="s">
        <v>53</v>
      </c>
      <c r="BK37" t="s">
        <v>53</v>
      </c>
      <c r="BL37" t="s">
        <v>53</v>
      </c>
      <c r="BM37" t="s">
        <v>53</v>
      </c>
      <c r="BN37" t="s">
        <v>53</v>
      </c>
      <c r="BO37" t="s">
        <v>53</v>
      </c>
      <c r="BP37">
        <v>0</v>
      </c>
      <c r="BQ37" t="s">
        <v>53</v>
      </c>
      <c r="BR37" t="s">
        <v>53</v>
      </c>
      <c r="BS37" t="s">
        <v>53</v>
      </c>
      <c r="BT37" t="s">
        <v>53</v>
      </c>
      <c r="BU37" t="s">
        <v>53</v>
      </c>
      <c r="BV37" t="s">
        <v>53</v>
      </c>
      <c r="BW37" t="s">
        <v>53</v>
      </c>
      <c r="BX37" t="s">
        <v>53</v>
      </c>
      <c r="BY37" t="s">
        <v>53</v>
      </c>
      <c r="BZ37" t="s">
        <v>53</v>
      </c>
      <c r="CA37" t="s">
        <v>53</v>
      </c>
      <c r="CB37" t="s">
        <v>53</v>
      </c>
      <c r="CC37" t="s">
        <v>53</v>
      </c>
      <c r="CD37" t="s">
        <v>53</v>
      </c>
      <c r="CE37" t="s">
        <v>53</v>
      </c>
      <c r="CF37" t="s">
        <v>53</v>
      </c>
      <c r="CG37" t="s">
        <v>53</v>
      </c>
      <c r="CH37" t="s">
        <v>53</v>
      </c>
      <c r="CI37" t="s">
        <v>53</v>
      </c>
      <c r="CJ37" t="s">
        <v>53</v>
      </c>
      <c r="CK37" t="s">
        <v>53</v>
      </c>
      <c r="CL37" t="s">
        <v>53</v>
      </c>
      <c r="CM37" t="s">
        <v>53</v>
      </c>
      <c r="CN37" t="s">
        <v>53</v>
      </c>
      <c r="CO37" t="s">
        <v>53</v>
      </c>
      <c r="CP37" t="s">
        <v>53</v>
      </c>
      <c r="CQ37" t="s">
        <v>53</v>
      </c>
      <c r="CR37" t="s">
        <v>53</v>
      </c>
      <c r="CS37" t="s">
        <v>53</v>
      </c>
      <c r="CT37" t="s">
        <v>606</v>
      </c>
      <c r="CU37" t="s">
        <v>53</v>
      </c>
      <c r="CV37" t="s">
        <v>53</v>
      </c>
      <c r="CW37" t="s">
        <v>53</v>
      </c>
      <c r="CX37" t="s">
        <v>53</v>
      </c>
      <c r="CY37" t="s">
        <v>53</v>
      </c>
      <c r="CZ37" t="s">
        <v>53</v>
      </c>
    </row>
    <row r="38" spans="1:104" x14ac:dyDescent="0.3">
      <c r="A38" t="s">
        <v>51</v>
      </c>
      <c r="B38" t="s">
        <v>89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  <c r="AK38" t="s">
        <v>53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  <c r="AW38" t="s">
        <v>53</v>
      </c>
      <c r="AX38" t="s">
        <v>53</v>
      </c>
      <c r="AY38" t="s">
        <v>53</v>
      </c>
      <c r="AZ38" t="s">
        <v>53</v>
      </c>
      <c r="BA38" t="s">
        <v>53</v>
      </c>
      <c r="BB38" t="s">
        <v>53</v>
      </c>
      <c r="BC38" t="s">
        <v>53</v>
      </c>
      <c r="BD38" t="s">
        <v>53</v>
      </c>
      <c r="BE38" t="s">
        <v>53</v>
      </c>
      <c r="BF38" t="s">
        <v>53</v>
      </c>
      <c r="BG38" t="s">
        <v>53</v>
      </c>
      <c r="BH38" t="s">
        <v>53</v>
      </c>
      <c r="BI38" t="s">
        <v>53</v>
      </c>
      <c r="BJ38" t="s">
        <v>53</v>
      </c>
      <c r="BK38" t="s">
        <v>53</v>
      </c>
      <c r="BL38" t="s">
        <v>53</v>
      </c>
      <c r="BM38" t="s">
        <v>53</v>
      </c>
      <c r="BN38" t="s">
        <v>53</v>
      </c>
      <c r="BO38" t="s">
        <v>53</v>
      </c>
      <c r="BP38">
        <v>0</v>
      </c>
      <c r="BQ38" t="s">
        <v>53</v>
      </c>
      <c r="BR38" t="s">
        <v>53</v>
      </c>
      <c r="BS38" t="s">
        <v>53</v>
      </c>
      <c r="BT38" t="s">
        <v>53</v>
      </c>
      <c r="BU38" t="s">
        <v>53</v>
      </c>
      <c r="BV38" t="s">
        <v>53</v>
      </c>
      <c r="BW38" t="s">
        <v>53</v>
      </c>
      <c r="BX38" t="s">
        <v>53</v>
      </c>
      <c r="BY38" t="s">
        <v>53</v>
      </c>
      <c r="BZ38" t="s">
        <v>53</v>
      </c>
      <c r="CA38" t="s">
        <v>53</v>
      </c>
      <c r="CB38" t="s">
        <v>53</v>
      </c>
      <c r="CC38" t="s">
        <v>53</v>
      </c>
      <c r="CD38" t="s">
        <v>53</v>
      </c>
      <c r="CE38" t="s">
        <v>53</v>
      </c>
      <c r="CF38" t="s">
        <v>53</v>
      </c>
      <c r="CG38" t="s">
        <v>53</v>
      </c>
      <c r="CH38" t="s">
        <v>53</v>
      </c>
      <c r="CI38" t="s">
        <v>53</v>
      </c>
      <c r="CJ38" t="s">
        <v>53</v>
      </c>
      <c r="CK38" t="s">
        <v>53</v>
      </c>
      <c r="CL38" t="s">
        <v>53</v>
      </c>
      <c r="CM38" t="s">
        <v>53</v>
      </c>
      <c r="CN38" t="s">
        <v>53</v>
      </c>
      <c r="CO38" t="s">
        <v>53</v>
      </c>
      <c r="CP38" t="s">
        <v>53</v>
      </c>
      <c r="CQ38" t="s">
        <v>53</v>
      </c>
      <c r="CR38" t="s">
        <v>53</v>
      </c>
      <c r="CS38" t="s">
        <v>53</v>
      </c>
      <c r="CT38" t="s">
        <v>606</v>
      </c>
      <c r="CU38" t="s">
        <v>53</v>
      </c>
      <c r="CV38" t="s">
        <v>53</v>
      </c>
      <c r="CW38" t="s">
        <v>53</v>
      </c>
      <c r="CX38" t="s">
        <v>53</v>
      </c>
      <c r="CY38" t="s">
        <v>53</v>
      </c>
      <c r="CZ38" t="s">
        <v>53</v>
      </c>
    </row>
    <row r="39" spans="1:104" x14ac:dyDescent="0.3">
      <c r="A39" t="s">
        <v>51</v>
      </c>
      <c r="B39" t="s">
        <v>90</v>
      </c>
      <c r="C39" t="s">
        <v>53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  <c r="AK39" t="s">
        <v>53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  <c r="AW39" t="s">
        <v>53</v>
      </c>
      <c r="AX39" t="s">
        <v>53</v>
      </c>
      <c r="AY39" t="s">
        <v>53</v>
      </c>
      <c r="AZ39" t="s">
        <v>53</v>
      </c>
      <c r="BA39" t="s">
        <v>53</v>
      </c>
      <c r="BB39" t="s">
        <v>53</v>
      </c>
      <c r="BC39" t="s">
        <v>53</v>
      </c>
      <c r="BD39" t="s">
        <v>53</v>
      </c>
      <c r="BE39" t="s">
        <v>53</v>
      </c>
      <c r="BF39" t="s">
        <v>53</v>
      </c>
      <c r="BG39" t="s">
        <v>53</v>
      </c>
      <c r="BH39" t="s">
        <v>53</v>
      </c>
      <c r="BI39" t="s">
        <v>53</v>
      </c>
      <c r="BJ39" t="s">
        <v>53</v>
      </c>
      <c r="BK39" t="s">
        <v>53</v>
      </c>
      <c r="BL39" t="s">
        <v>53</v>
      </c>
      <c r="BM39" t="s">
        <v>53</v>
      </c>
      <c r="BN39" t="s">
        <v>53</v>
      </c>
      <c r="BO39" t="s">
        <v>53</v>
      </c>
      <c r="BP39">
        <v>0</v>
      </c>
      <c r="BQ39" t="s">
        <v>53</v>
      </c>
      <c r="BR39" t="s">
        <v>53</v>
      </c>
      <c r="BS39" t="s">
        <v>53</v>
      </c>
      <c r="BT39" t="s">
        <v>53</v>
      </c>
      <c r="BU39" t="s">
        <v>53</v>
      </c>
      <c r="BV39" t="s">
        <v>53</v>
      </c>
      <c r="BW39" t="s">
        <v>53</v>
      </c>
      <c r="BX39" t="s">
        <v>53</v>
      </c>
      <c r="BY39" t="s">
        <v>53</v>
      </c>
      <c r="BZ39" t="s">
        <v>53</v>
      </c>
      <c r="CA39" t="s">
        <v>53</v>
      </c>
      <c r="CB39" t="s">
        <v>53</v>
      </c>
      <c r="CC39" t="s">
        <v>53</v>
      </c>
      <c r="CD39" t="s">
        <v>53</v>
      </c>
      <c r="CE39" t="s">
        <v>53</v>
      </c>
      <c r="CF39" t="s">
        <v>53</v>
      </c>
      <c r="CG39" t="s">
        <v>53</v>
      </c>
      <c r="CH39" t="s">
        <v>53</v>
      </c>
      <c r="CI39" t="s">
        <v>53</v>
      </c>
      <c r="CJ39" t="s">
        <v>53</v>
      </c>
      <c r="CK39" t="s">
        <v>53</v>
      </c>
      <c r="CL39" t="s">
        <v>53</v>
      </c>
      <c r="CM39" t="s">
        <v>53</v>
      </c>
      <c r="CN39" t="s">
        <v>53</v>
      </c>
      <c r="CO39" t="s">
        <v>53</v>
      </c>
      <c r="CP39" t="s">
        <v>53</v>
      </c>
      <c r="CQ39" t="s">
        <v>53</v>
      </c>
      <c r="CR39" t="s">
        <v>53</v>
      </c>
      <c r="CS39" t="s">
        <v>53</v>
      </c>
      <c r="CT39" t="s">
        <v>606</v>
      </c>
      <c r="CU39" t="s">
        <v>53</v>
      </c>
      <c r="CV39" t="s">
        <v>53</v>
      </c>
      <c r="CW39" t="s">
        <v>53</v>
      </c>
      <c r="CX39" t="s">
        <v>53</v>
      </c>
      <c r="CY39" t="s">
        <v>53</v>
      </c>
      <c r="CZ39" t="s">
        <v>53</v>
      </c>
    </row>
    <row r="40" spans="1:104" x14ac:dyDescent="0.3">
      <c r="A40" t="s">
        <v>51</v>
      </c>
      <c r="B40" t="s">
        <v>91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  <c r="AK40" t="s">
        <v>53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  <c r="AW40" t="s">
        <v>53</v>
      </c>
      <c r="AX40" t="s">
        <v>53</v>
      </c>
      <c r="AY40" t="s">
        <v>53</v>
      </c>
      <c r="AZ40" t="s">
        <v>53</v>
      </c>
      <c r="BA40" t="s">
        <v>53</v>
      </c>
      <c r="BB40" t="s">
        <v>53</v>
      </c>
      <c r="BC40" t="s">
        <v>53</v>
      </c>
      <c r="BD40" t="s">
        <v>53</v>
      </c>
      <c r="BE40" t="s">
        <v>53</v>
      </c>
      <c r="BF40" t="s">
        <v>53</v>
      </c>
      <c r="BG40" t="s">
        <v>53</v>
      </c>
      <c r="BH40" t="s">
        <v>53</v>
      </c>
      <c r="BI40" t="s">
        <v>53</v>
      </c>
      <c r="BJ40" t="s">
        <v>53</v>
      </c>
      <c r="BK40" t="s">
        <v>53</v>
      </c>
      <c r="BL40" t="s">
        <v>53</v>
      </c>
      <c r="BM40" t="s">
        <v>53</v>
      </c>
      <c r="BN40" t="s">
        <v>53</v>
      </c>
      <c r="BO40" t="s">
        <v>53</v>
      </c>
      <c r="BP40">
        <v>0</v>
      </c>
      <c r="BQ40" t="s">
        <v>53</v>
      </c>
      <c r="BR40" t="s">
        <v>53</v>
      </c>
      <c r="BS40" t="s">
        <v>53</v>
      </c>
      <c r="BT40" t="s">
        <v>53</v>
      </c>
      <c r="BU40" t="s">
        <v>53</v>
      </c>
      <c r="BV40" t="s">
        <v>53</v>
      </c>
      <c r="BW40" t="s">
        <v>53</v>
      </c>
      <c r="BX40" t="s">
        <v>53</v>
      </c>
      <c r="BY40" t="s">
        <v>53</v>
      </c>
      <c r="BZ40" t="s">
        <v>53</v>
      </c>
      <c r="CA40" t="s">
        <v>53</v>
      </c>
      <c r="CB40" t="s">
        <v>53</v>
      </c>
      <c r="CC40" t="s">
        <v>53</v>
      </c>
      <c r="CD40" t="s">
        <v>53</v>
      </c>
      <c r="CE40" t="s">
        <v>53</v>
      </c>
      <c r="CF40" t="s">
        <v>53</v>
      </c>
      <c r="CG40" t="s">
        <v>53</v>
      </c>
      <c r="CH40" t="s">
        <v>53</v>
      </c>
      <c r="CI40" t="s">
        <v>53</v>
      </c>
      <c r="CJ40" t="s">
        <v>53</v>
      </c>
      <c r="CK40" t="s">
        <v>53</v>
      </c>
      <c r="CL40" t="s">
        <v>53</v>
      </c>
      <c r="CM40" t="s">
        <v>53</v>
      </c>
      <c r="CN40" t="s">
        <v>53</v>
      </c>
      <c r="CO40" t="s">
        <v>53</v>
      </c>
      <c r="CP40" t="s">
        <v>53</v>
      </c>
      <c r="CQ40" t="s">
        <v>53</v>
      </c>
      <c r="CR40" t="s">
        <v>53</v>
      </c>
      <c r="CS40" t="s">
        <v>53</v>
      </c>
      <c r="CT40" t="s">
        <v>606</v>
      </c>
      <c r="CU40" t="s">
        <v>53</v>
      </c>
      <c r="CV40" t="s">
        <v>53</v>
      </c>
      <c r="CW40" t="s">
        <v>53</v>
      </c>
      <c r="CX40" t="s">
        <v>53</v>
      </c>
      <c r="CY40" t="s">
        <v>53</v>
      </c>
      <c r="CZ40" t="s">
        <v>53</v>
      </c>
    </row>
    <row r="41" spans="1:104" x14ac:dyDescent="0.3">
      <c r="A41" t="s">
        <v>51</v>
      </c>
      <c r="B41" t="s">
        <v>92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  <c r="AK41" t="s">
        <v>53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  <c r="AW41" t="s">
        <v>53</v>
      </c>
      <c r="AX41" t="s">
        <v>53</v>
      </c>
      <c r="AY41" t="s">
        <v>53</v>
      </c>
      <c r="AZ41" t="s">
        <v>53</v>
      </c>
      <c r="BA41" t="s">
        <v>53</v>
      </c>
      <c r="BB41" t="s">
        <v>53</v>
      </c>
      <c r="BC41" t="s">
        <v>53</v>
      </c>
      <c r="BD41" t="s">
        <v>53</v>
      </c>
      <c r="BE41" t="s">
        <v>53</v>
      </c>
      <c r="BF41" t="s">
        <v>53</v>
      </c>
      <c r="BG41" t="s">
        <v>53</v>
      </c>
      <c r="BH41" t="s">
        <v>53</v>
      </c>
      <c r="BI41" t="s">
        <v>53</v>
      </c>
      <c r="BJ41" t="s">
        <v>53</v>
      </c>
      <c r="BK41" t="s">
        <v>53</v>
      </c>
      <c r="BL41" t="s">
        <v>53</v>
      </c>
      <c r="BM41" t="s">
        <v>53</v>
      </c>
      <c r="BN41" t="s">
        <v>53</v>
      </c>
      <c r="BO41" t="s">
        <v>53</v>
      </c>
      <c r="BP41">
        <v>0</v>
      </c>
      <c r="BQ41" t="s">
        <v>53</v>
      </c>
      <c r="BR41" t="s">
        <v>53</v>
      </c>
      <c r="BS41" t="s">
        <v>53</v>
      </c>
      <c r="BT41" t="s">
        <v>53</v>
      </c>
      <c r="BU41" t="s">
        <v>53</v>
      </c>
      <c r="BV41" t="s">
        <v>53</v>
      </c>
      <c r="BW41" t="s">
        <v>53</v>
      </c>
      <c r="BX41" t="s">
        <v>53</v>
      </c>
      <c r="BY41" t="s">
        <v>53</v>
      </c>
      <c r="BZ41" t="s">
        <v>53</v>
      </c>
      <c r="CA41" t="s">
        <v>53</v>
      </c>
      <c r="CB41" t="s">
        <v>53</v>
      </c>
      <c r="CC41" t="s">
        <v>53</v>
      </c>
      <c r="CD41" t="s">
        <v>53</v>
      </c>
      <c r="CE41" t="s">
        <v>53</v>
      </c>
      <c r="CF41" t="s">
        <v>53</v>
      </c>
      <c r="CG41" t="s">
        <v>53</v>
      </c>
      <c r="CH41" t="s">
        <v>53</v>
      </c>
      <c r="CI41" t="s">
        <v>53</v>
      </c>
      <c r="CJ41" t="s">
        <v>53</v>
      </c>
      <c r="CK41" t="s">
        <v>53</v>
      </c>
      <c r="CL41" t="s">
        <v>53</v>
      </c>
      <c r="CM41" t="s">
        <v>53</v>
      </c>
      <c r="CN41" t="s">
        <v>53</v>
      </c>
      <c r="CO41" t="s">
        <v>53</v>
      </c>
      <c r="CP41" t="s">
        <v>53</v>
      </c>
      <c r="CQ41" t="s">
        <v>53</v>
      </c>
      <c r="CR41" t="s">
        <v>53</v>
      </c>
      <c r="CS41" t="s">
        <v>53</v>
      </c>
      <c r="CT41" t="s">
        <v>606</v>
      </c>
      <c r="CU41" t="s">
        <v>53</v>
      </c>
      <c r="CV41" t="s">
        <v>53</v>
      </c>
      <c r="CW41" t="s">
        <v>53</v>
      </c>
      <c r="CX41" t="s">
        <v>53</v>
      </c>
      <c r="CY41" t="s">
        <v>53</v>
      </c>
      <c r="CZ41" t="s">
        <v>53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F9C1-95F6-44AD-A0CF-E6A1D41B7D63}">
  <dimension ref="A1:I41"/>
  <sheetViews>
    <sheetView workbookViewId="0">
      <selection sqref="A1:E129"/>
    </sheetView>
  </sheetViews>
  <sheetFormatPr defaultRowHeight="14.4" x14ac:dyDescent="0.3"/>
  <cols>
    <col min="1" max="1" width="11" bestFit="1" customWidth="1"/>
    <col min="2" max="2" width="10.21875" bestFit="1" customWidth="1"/>
    <col min="3" max="3" width="16.44140625" bestFit="1" customWidth="1"/>
    <col min="4" max="5" width="13.44140625" bestFit="1" customWidth="1"/>
    <col min="6" max="6" width="14.109375" bestFit="1" customWidth="1"/>
    <col min="7" max="7" width="12.109375" bestFit="1" customWidth="1"/>
    <col min="8" max="9" width="14.77734375" bestFit="1" customWidth="1"/>
  </cols>
  <sheetData>
    <row r="1" spans="1:9" x14ac:dyDescent="0.3">
      <c r="A1" t="s">
        <v>38</v>
      </c>
      <c r="B1" t="s">
        <v>28</v>
      </c>
      <c r="C1" t="s">
        <v>39</v>
      </c>
      <c r="D1" t="s">
        <v>564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</row>
    <row r="2" spans="1:9" x14ac:dyDescent="0.3">
      <c r="A2" t="s">
        <v>51</v>
      </c>
      <c r="B2" t="s">
        <v>52</v>
      </c>
      <c r="C2" t="s">
        <v>53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</row>
    <row r="3" spans="1:9" x14ac:dyDescent="0.3">
      <c r="A3" t="s">
        <v>51</v>
      </c>
      <c r="B3" t="s">
        <v>54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</row>
    <row r="4" spans="1:9" x14ac:dyDescent="0.3">
      <c r="A4" t="s">
        <v>51</v>
      </c>
      <c r="B4" t="s">
        <v>55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</row>
    <row r="5" spans="1:9" x14ac:dyDescent="0.3">
      <c r="A5" t="s">
        <v>51</v>
      </c>
      <c r="B5" t="s">
        <v>56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</row>
    <row r="6" spans="1:9" x14ac:dyDescent="0.3">
      <c r="A6" t="s">
        <v>51</v>
      </c>
      <c r="B6" t="s">
        <v>57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</row>
    <row r="7" spans="1:9" x14ac:dyDescent="0.3">
      <c r="A7" t="s">
        <v>51</v>
      </c>
      <c r="B7" t="s">
        <v>58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</row>
    <row r="8" spans="1:9" x14ac:dyDescent="0.3">
      <c r="A8" t="s">
        <v>51</v>
      </c>
      <c r="B8" t="s">
        <v>59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</row>
    <row r="9" spans="1:9" x14ac:dyDescent="0.3">
      <c r="A9" t="s">
        <v>51</v>
      </c>
      <c r="B9" t="s">
        <v>60</v>
      </c>
      <c r="C9" t="s">
        <v>53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</row>
    <row r="10" spans="1:9" x14ac:dyDescent="0.3">
      <c r="A10" t="s">
        <v>51</v>
      </c>
      <c r="B10" t="s">
        <v>61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</row>
    <row r="11" spans="1:9" x14ac:dyDescent="0.3">
      <c r="A11" t="s">
        <v>51</v>
      </c>
      <c r="B11" t="s">
        <v>62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</row>
    <row r="12" spans="1:9" x14ac:dyDescent="0.3">
      <c r="A12" t="s">
        <v>51</v>
      </c>
      <c r="B12" t="s">
        <v>63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</row>
    <row r="13" spans="1:9" x14ac:dyDescent="0.3">
      <c r="A13" t="s">
        <v>51</v>
      </c>
      <c r="B13" t="s">
        <v>64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</row>
    <row r="14" spans="1:9" x14ac:dyDescent="0.3">
      <c r="A14" t="s">
        <v>51</v>
      </c>
      <c r="B14" t="s">
        <v>65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</row>
    <row r="15" spans="1:9" x14ac:dyDescent="0.3">
      <c r="A15" t="s">
        <v>51</v>
      </c>
      <c r="B15" t="s">
        <v>66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</row>
    <row r="16" spans="1:9" x14ac:dyDescent="0.3">
      <c r="A16" t="s">
        <v>51</v>
      </c>
      <c r="B16" t="s">
        <v>67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</row>
    <row r="17" spans="1:9" x14ac:dyDescent="0.3">
      <c r="A17" t="s">
        <v>51</v>
      </c>
      <c r="B17" t="s">
        <v>68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</row>
    <row r="18" spans="1:9" x14ac:dyDescent="0.3">
      <c r="A18" t="s">
        <v>51</v>
      </c>
      <c r="B18" t="s">
        <v>69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</row>
    <row r="19" spans="1:9" x14ac:dyDescent="0.3">
      <c r="A19" t="s">
        <v>51</v>
      </c>
      <c r="B19" t="s">
        <v>70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53</v>
      </c>
    </row>
    <row r="20" spans="1:9" x14ac:dyDescent="0.3">
      <c r="A20" t="s">
        <v>51</v>
      </c>
      <c r="B20" t="s">
        <v>71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</row>
    <row r="21" spans="1:9" x14ac:dyDescent="0.3">
      <c r="A21" t="s">
        <v>51</v>
      </c>
      <c r="B21" t="s">
        <v>72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</row>
    <row r="22" spans="1:9" x14ac:dyDescent="0.3">
      <c r="A22" t="s">
        <v>51</v>
      </c>
      <c r="B22" t="s">
        <v>73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</row>
    <row r="23" spans="1:9" x14ac:dyDescent="0.3">
      <c r="A23" t="s">
        <v>51</v>
      </c>
      <c r="B23" t="s">
        <v>74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</row>
    <row r="24" spans="1:9" x14ac:dyDescent="0.3">
      <c r="A24" t="s">
        <v>51</v>
      </c>
      <c r="B24" t="s">
        <v>75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</row>
    <row r="25" spans="1:9" x14ac:dyDescent="0.3">
      <c r="A25" t="s">
        <v>51</v>
      </c>
      <c r="B25" t="s">
        <v>76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</row>
    <row r="26" spans="1:9" x14ac:dyDescent="0.3">
      <c r="A26" t="s">
        <v>51</v>
      </c>
      <c r="B26" t="s">
        <v>77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</row>
    <row r="27" spans="1:9" x14ac:dyDescent="0.3">
      <c r="A27" t="s">
        <v>51</v>
      </c>
      <c r="B27" t="s">
        <v>78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</row>
    <row r="28" spans="1:9" x14ac:dyDescent="0.3">
      <c r="A28" t="s">
        <v>51</v>
      </c>
      <c r="B28" t="s">
        <v>79</v>
      </c>
      <c r="C28" t="s">
        <v>53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 t="s">
        <v>53</v>
      </c>
    </row>
    <row r="29" spans="1:9" x14ac:dyDescent="0.3">
      <c r="A29" t="s">
        <v>51</v>
      </c>
      <c r="B29" t="s">
        <v>80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</row>
    <row r="30" spans="1:9" x14ac:dyDescent="0.3">
      <c r="A30" t="s">
        <v>51</v>
      </c>
      <c r="B30" t="s">
        <v>81</v>
      </c>
      <c r="C30" t="s">
        <v>53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 t="s">
        <v>53</v>
      </c>
    </row>
    <row r="31" spans="1:9" x14ac:dyDescent="0.3">
      <c r="A31" t="s">
        <v>51</v>
      </c>
      <c r="B31" t="s">
        <v>82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</row>
    <row r="32" spans="1:9" x14ac:dyDescent="0.3">
      <c r="A32" t="s">
        <v>51</v>
      </c>
      <c r="B32" t="s">
        <v>83</v>
      </c>
      <c r="C32" t="s">
        <v>53</v>
      </c>
      <c r="D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</row>
    <row r="33" spans="1:9" x14ac:dyDescent="0.3">
      <c r="A33" t="s">
        <v>51</v>
      </c>
      <c r="B33" t="s">
        <v>84</v>
      </c>
      <c r="C33" t="s">
        <v>53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</row>
    <row r="34" spans="1:9" x14ac:dyDescent="0.3">
      <c r="A34" t="s">
        <v>51</v>
      </c>
      <c r="B34" t="s">
        <v>85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</row>
    <row r="35" spans="1:9" x14ac:dyDescent="0.3">
      <c r="A35" t="s">
        <v>51</v>
      </c>
      <c r="B35" t="s">
        <v>86</v>
      </c>
      <c r="C35" t="s">
        <v>53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</row>
    <row r="36" spans="1:9" x14ac:dyDescent="0.3">
      <c r="A36" t="s">
        <v>51</v>
      </c>
      <c r="B36" t="s">
        <v>87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</row>
    <row r="37" spans="1:9" x14ac:dyDescent="0.3">
      <c r="A37" t="s">
        <v>51</v>
      </c>
      <c r="B37" t="s">
        <v>88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</row>
    <row r="38" spans="1:9" x14ac:dyDescent="0.3">
      <c r="A38" t="s">
        <v>51</v>
      </c>
      <c r="B38" t="s">
        <v>89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</row>
    <row r="39" spans="1:9" x14ac:dyDescent="0.3">
      <c r="A39" t="s">
        <v>51</v>
      </c>
      <c r="B39" t="s">
        <v>90</v>
      </c>
      <c r="C39" t="s">
        <v>53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</row>
    <row r="40" spans="1:9" x14ac:dyDescent="0.3">
      <c r="A40" t="s">
        <v>51</v>
      </c>
      <c r="B40" t="s">
        <v>91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</row>
    <row r="41" spans="1:9" x14ac:dyDescent="0.3">
      <c r="A41" t="s">
        <v>51</v>
      </c>
      <c r="B41" t="s">
        <v>92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4EFA-4597-4C65-95B9-5CC1CA5384FD}">
  <dimension ref="A1:F41"/>
  <sheetViews>
    <sheetView workbookViewId="0">
      <selection sqref="A1:E129"/>
    </sheetView>
  </sheetViews>
  <sheetFormatPr defaultRowHeight="14.4" x14ac:dyDescent="0.3"/>
  <cols>
    <col min="1" max="1" width="11" bestFit="1" customWidth="1"/>
    <col min="2" max="2" width="10.21875" bestFit="1" customWidth="1"/>
    <col min="3" max="3" width="16.44140625" bestFit="1" customWidth="1"/>
    <col min="4" max="4" width="19.21875" bestFit="1" customWidth="1"/>
    <col min="5" max="5" width="19.109375" bestFit="1" customWidth="1"/>
    <col min="6" max="6" width="19.21875" bestFit="1" customWidth="1"/>
  </cols>
  <sheetData>
    <row r="1" spans="1:6" x14ac:dyDescent="0.3">
      <c r="A1" t="s">
        <v>38</v>
      </c>
      <c r="B1" t="s">
        <v>28</v>
      </c>
      <c r="C1" t="s">
        <v>39</v>
      </c>
      <c r="D1" t="s">
        <v>558</v>
      </c>
      <c r="E1" t="s">
        <v>559</v>
      </c>
      <c r="F1" t="s">
        <v>560</v>
      </c>
    </row>
    <row r="2" spans="1:6" x14ac:dyDescent="0.3">
      <c r="A2" t="s">
        <v>51</v>
      </c>
      <c r="B2" t="s">
        <v>52</v>
      </c>
      <c r="C2" t="s">
        <v>53</v>
      </c>
      <c r="D2" t="s">
        <v>53</v>
      </c>
      <c r="E2" t="s">
        <v>53</v>
      </c>
      <c r="F2" t="s">
        <v>53</v>
      </c>
    </row>
    <row r="3" spans="1:6" x14ac:dyDescent="0.3">
      <c r="A3" t="s">
        <v>51</v>
      </c>
      <c r="B3" t="s">
        <v>54</v>
      </c>
      <c r="C3" t="s">
        <v>53</v>
      </c>
      <c r="D3" t="s">
        <v>53</v>
      </c>
      <c r="E3" t="s">
        <v>53</v>
      </c>
      <c r="F3" t="s">
        <v>53</v>
      </c>
    </row>
    <row r="4" spans="1:6" x14ac:dyDescent="0.3">
      <c r="A4" t="s">
        <v>51</v>
      </c>
      <c r="B4" t="s">
        <v>55</v>
      </c>
      <c r="C4" t="s">
        <v>53</v>
      </c>
      <c r="D4" t="s">
        <v>53</v>
      </c>
      <c r="E4" t="s">
        <v>53</v>
      </c>
      <c r="F4" t="s">
        <v>53</v>
      </c>
    </row>
    <row r="5" spans="1:6" x14ac:dyDescent="0.3">
      <c r="A5" t="s">
        <v>51</v>
      </c>
      <c r="B5" t="s">
        <v>56</v>
      </c>
      <c r="C5" t="s">
        <v>53</v>
      </c>
      <c r="D5" t="s">
        <v>53</v>
      </c>
      <c r="E5" t="s">
        <v>53</v>
      </c>
      <c r="F5" t="s">
        <v>53</v>
      </c>
    </row>
    <row r="6" spans="1:6" x14ac:dyDescent="0.3">
      <c r="A6" t="s">
        <v>51</v>
      </c>
      <c r="B6" t="s">
        <v>57</v>
      </c>
      <c r="C6" t="s">
        <v>53</v>
      </c>
      <c r="D6" t="s">
        <v>53</v>
      </c>
      <c r="E6" t="s">
        <v>53</v>
      </c>
      <c r="F6" t="s">
        <v>53</v>
      </c>
    </row>
    <row r="7" spans="1:6" x14ac:dyDescent="0.3">
      <c r="A7" t="s">
        <v>51</v>
      </c>
      <c r="B7" t="s">
        <v>58</v>
      </c>
      <c r="C7" t="s">
        <v>53</v>
      </c>
      <c r="D7" t="s">
        <v>53</v>
      </c>
      <c r="E7" t="s">
        <v>53</v>
      </c>
      <c r="F7" t="s">
        <v>53</v>
      </c>
    </row>
    <row r="8" spans="1:6" x14ac:dyDescent="0.3">
      <c r="A8" t="s">
        <v>51</v>
      </c>
      <c r="B8" t="s">
        <v>59</v>
      </c>
      <c r="C8" t="s">
        <v>53</v>
      </c>
      <c r="D8" t="s">
        <v>53</v>
      </c>
      <c r="E8" t="s">
        <v>53</v>
      </c>
      <c r="F8" t="s">
        <v>53</v>
      </c>
    </row>
    <row r="9" spans="1:6" x14ac:dyDescent="0.3">
      <c r="A9" t="s">
        <v>51</v>
      </c>
      <c r="B9" t="s">
        <v>60</v>
      </c>
      <c r="C9" t="s">
        <v>53</v>
      </c>
      <c r="D9" t="s">
        <v>53</v>
      </c>
      <c r="E9" t="s">
        <v>53</v>
      </c>
      <c r="F9" t="s">
        <v>53</v>
      </c>
    </row>
    <row r="10" spans="1:6" x14ac:dyDescent="0.3">
      <c r="A10" t="s">
        <v>51</v>
      </c>
      <c r="B10" t="s">
        <v>61</v>
      </c>
      <c r="C10" t="s">
        <v>53</v>
      </c>
      <c r="D10" t="s">
        <v>53</v>
      </c>
      <c r="E10" t="s">
        <v>53</v>
      </c>
      <c r="F10" t="s">
        <v>53</v>
      </c>
    </row>
    <row r="11" spans="1:6" x14ac:dyDescent="0.3">
      <c r="A11" t="s">
        <v>51</v>
      </c>
      <c r="B11" t="s">
        <v>62</v>
      </c>
      <c r="C11" t="s">
        <v>53</v>
      </c>
      <c r="D11" t="s">
        <v>53</v>
      </c>
      <c r="E11" t="s">
        <v>53</v>
      </c>
      <c r="F11" t="s">
        <v>53</v>
      </c>
    </row>
    <row r="12" spans="1:6" x14ac:dyDescent="0.3">
      <c r="A12" t="s">
        <v>51</v>
      </c>
      <c r="B12" t="s">
        <v>63</v>
      </c>
      <c r="C12" t="s">
        <v>53</v>
      </c>
      <c r="D12" t="s">
        <v>53</v>
      </c>
      <c r="E12" t="s">
        <v>53</v>
      </c>
      <c r="F12" t="s">
        <v>53</v>
      </c>
    </row>
    <row r="13" spans="1:6" x14ac:dyDescent="0.3">
      <c r="A13" t="s">
        <v>51</v>
      </c>
      <c r="B13" t="s">
        <v>64</v>
      </c>
      <c r="C13" t="s">
        <v>53</v>
      </c>
      <c r="D13" t="s">
        <v>53</v>
      </c>
      <c r="E13" t="s">
        <v>53</v>
      </c>
      <c r="F13" t="s">
        <v>53</v>
      </c>
    </row>
    <row r="14" spans="1:6" x14ac:dyDescent="0.3">
      <c r="A14" t="s">
        <v>51</v>
      </c>
      <c r="B14" t="s">
        <v>65</v>
      </c>
      <c r="C14" t="s">
        <v>53</v>
      </c>
      <c r="D14" t="s">
        <v>53</v>
      </c>
      <c r="E14" t="s">
        <v>53</v>
      </c>
      <c r="F14" t="s">
        <v>53</v>
      </c>
    </row>
    <row r="15" spans="1:6" x14ac:dyDescent="0.3">
      <c r="A15" t="s">
        <v>51</v>
      </c>
      <c r="B15" t="s">
        <v>66</v>
      </c>
      <c r="C15" t="s">
        <v>53</v>
      </c>
      <c r="D15" t="s">
        <v>53</v>
      </c>
      <c r="E15" t="s">
        <v>53</v>
      </c>
      <c r="F15" t="s">
        <v>53</v>
      </c>
    </row>
    <row r="16" spans="1:6" x14ac:dyDescent="0.3">
      <c r="A16" t="s">
        <v>51</v>
      </c>
      <c r="B16" t="s">
        <v>67</v>
      </c>
      <c r="C16" t="s">
        <v>53</v>
      </c>
      <c r="D16" t="s">
        <v>53</v>
      </c>
      <c r="E16" t="s">
        <v>53</v>
      </c>
      <c r="F16" t="s">
        <v>53</v>
      </c>
    </row>
    <row r="17" spans="1:6" x14ac:dyDescent="0.3">
      <c r="A17" t="s">
        <v>51</v>
      </c>
      <c r="B17" t="s">
        <v>68</v>
      </c>
      <c r="C17" t="s">
        <v>53</v>
      </c>
      <c r="D17" t="s">
        <v>53</v>
      </c>
      <c r="E17" t="s">
        <v>53</v>
      </c>
      <c r="F17" t="s">
        <v>53</v>
      </c>
    </row>
    <row r="18" spans="1:6" x14ac:dyDescent="0.3">
      <c r="A18" t="s">
        <v>51</v>
      </c>
      <c r="B18" t="s">
        <v>69</v>
      </c>
      <c r="C18" t="s">
        <v>53</v>
      </c>
      <c r="D18" t="s">
        <v>53</v>
      </c>
      <c r="E18" t="s">
        <v>53</v>
      </c>
      <c r="F18" t="s">
        <v>53</v>
      </c>
    </row>
    <row r="19" spans="1:6" x14ac:dyDescent="0.3">
      <c r="A19" t="s">
        <v>51</v>
      </c>
      <c r="B19" t="s">
        <v>70</v>
      </c>
      <c r="C19" t="s">
        <v>53</v>
      </c>
      <c r="D19" t="s">
        <v>53</v>
      </c>
      <c r="E19" t="s">
        <v>53</v>
      </c>
      <c r="F19" t="s">
        <v>53</v>
      </c>
    </row>
    <row r="20" spans="1:6" x14ac:dyDescent="0.3">
      <c r="A20" t="s">
        <v>51</v>
      </c>
      <c r="B20" t="s">
        <v>71</v>
      </c>
      <c r="C20" t="s">
        <v>53</v>
      </c>
      <c r="D20" t="s">
        <v>53</v>
      </c>
      <c r="E20" t="s">
        <v>53</v>
      </c>
      <c r="F20" t="s">
        <v>53</v>
      </c>
    </row>
    <row r="21" spans="1:6" x14ac:dyDescent="0.3">
      <c r="A21" t="s">
        <v>51</v>
      </c>
      <c r="B21" t="s">
        <v>72</v>
      </c>
      <c r="C21" t="s">
        <v>53</v>
      </c>
      <c r="D21" t="s">
        <v>53</v>
      </c>
      <c r="E21" t="s">
        <v>53</v>
      </c>
      <c r="F21" t="s">
        <v>53</v>
      </c>
    </row>
    <row r="22" spans="1:6" x14ac:dyDescent="0.3">
      <c r="A22" t="s">
        <v>51</v>
      </c>
      <c r="B22" t="s">
        <v>73</v>
      </c>
      <c r="C22" t="s">
        <v>53</v>
      </c>
      <c r="D22" t="s">
        <v>53</v>
      </c>
      <c r="E22" t="s">
        <v>53</v>
      </c>
      <c r="F22" t="s">
        <v>53</v>
      </c>
    </row>
    <row r="23" spans="1:6" x14ac:dyDescent="0.3">
      <c r="A23" t="s">
        <v>51</v>
      </c>
      <c r="B23" t="s">
        <v>74</v>
      </c>
      <c r="C23" t="s">
        <v>53</v>
      </c>
      <c r="D23" t="s">
        <v>53</v>
      </c>
      <c r="E23" t="s">
        <v>53</v>
      </c>
      <c r="F23" t="s">
        <v>53</v>
      </c>
    </row>
    <row r="24" spans="1:6" x14ac:dyDescent="0.3">
      <c r="A24" t="s">
        <v>51</v>
      </c>
      <c r="B24" t="s">
        <v>75</v>
      </c>
      <c r="C24" t="s">
        <v>53</v>
      </c>
      <c r="D24" t="s">
        <v>53</v>
      </c>
      <c r="E24" t="s">
        <v>53</v>
      </c>
      <c r="F24" t="s">
        <v>53</v>
      </c>
    </row>
    <row r="25" spans="1:6" x14ac:dyDescent="0.3">
      <c r="A25" t="s">
        <v>51</v>
      </c>
      <c r="B25" t="s">
        <v>76</v>
      </c>
      <c r="C25" t="s">
        <v>53</v>
      </c>
      <c r="D25" t="s">
        <v>53</v>
      </c>
      <c r="E25" t="s">
        <v>53</v>
      </c>
      <c r="F25" t="s">
        <v>53</v>
      </c>
    </row>
    <row r="26" spans="1:6" x14ac:dyDescent="0.3">
      <c r="A26" t="s">
        <v>51</v>
      </c>
      <c r="B26" t="s">
        <v>77</v>
      </c>
      <c r="C26" t="s">
        <v>53</v>
      </c>
      <c r="D26" t="s">
        <v>53</v>
      </c>
      <c r="E26" t="s">
        <v>53</v>
      </c>
      <c r="F26" t="s">
        <v>53</v>
      </c>
    </row>
    <row r="27" spans="1:6" x14ac:dyDescent="0.3">
      <c r="A27" t="s">
        <v>51</v>
      </c>
      <c r="B27" t="s">
        <v>78</v>
      </c>
      <c r="C27" t="s">
        <v>53</v>
      </c>
      <c r="D27" t="s">
        <v>53</v>
      </c>
      <c r="E27" t="s">
        <v>53</v>
      </c>
      <c r="F27" t="s">
        <v>53</v>
      </c>
    </row>
    <row r="28" spans="1:6" x14ac:dyDescent="0.3">
      <c r="A28" t="s">
        <v>51</v>
      </c>
      <c r="B28" t="s">
        <v>79</v>
      </c>
      <c r="C28" t="s">
        <v>53</v>
      </c>
      <c r="D28" t="s">
        <v>53</v>
      </c>
      <c r="E28" t="s">
        <v>53</v>
      </c>
      <c r="F28" t="s">
        <v>53</v>
      </c>
    </row>
    <row r="29" spans="1:6" x14ac:dyDescent="0.3">
      <c r="A29" t="s">
        <v>51</v>
      </c>
      <c r="B29" t="s">
        <v>80</v>
      </c>
      <c r="C29" t="s">
        <v>53</v>
      </c>
      <c r="D29" t="s">
        <v>53</v>
      </c>
      <c r="E29" t="s">
        <v>53</v>
      </c>
      <c r="F29" t="s">
        <v>53</v>
      </c>
    </row>
    <row r="30" spans="1:6" x14ac:dyDescent="0.3">
      <c r="A30" t="s">
        <v>51</v>
      </c>
      <c r="B30" t="s">
        <v>81</v>
      </c>
      <c r="C30" t="s">
        <v>53</v>
      </c>
      <c r="D30" t="s">
        <v>53</v>
      </c>
      <c r="E30" t="s">
        <v>53</v>
      </c>
      <c r="F30" t="s">
        <v>53</v>
      </c>
    </row>
    <row r="31" spans="1:6" x14ac:dyDescent="0.3">
      <c r="A31" t="s">
        <v>51</v>
      </c>
      <c r="B31" t="s">
        <v>82</v>
      </c>
      <c r="C31" t="s">
        <v>53</v>
      </c>
      <c r="D31" t="s">
        <v>53</v>
      </c>
      <c r="E31" t="s">
        <v>53</v>
      </c>
      <c r="F31" t="s">
        <v>53</v>
      </c>
    </row>
    <row r="32" spans="1:6" x14ac:dyDescent="0.3">
      <c r="A32" t="s">
        <v>51</v>
      </c>
      <c r="B32" t="s">
        <v>83</v>
      </c>
      <c r="C32" t="s">
        <v>53</v>
      </c>
      <c r="D32" t="s">
        <v>53</v>
      </c>
      <c r="E32" t="s">
        <v>53</v>
      </c>
      <c r="F32" t="s">
        <v>53</v>
      </c>
    </row>
    <row r="33" spans="1:6" x14ac:dyDescent="0.3">
      <c r="A33" t="s">
        <v>51</v>
      </c>
      <c r="B33" t="s">
        <v>84</v>
      </c>
      <c r="C33" t="s">
        <v>53</v>
      </c>
      <c r="D33" t="s">
        <v>53</v>
      </c>
      <c r="E33" t="s">
        <v>53</v>
      </c>
      <c r="F33" t="s">
        <v>53</v>
      </c>
    </row>
    <row r="34" spans="1:6" x14ac:dyDescent="0.3">
      <c r="A34" t="s">
        <v>51</v>
      </c>
      <c r="B34" t="s">
        <v>85</v>
      </c>
      <c r="C34" t="s">
        <v>53</v>
      </c>
      <c r="D34" t="s">
        <v>53</v>
      </c>
      <c r="E34" t="s">
        <v>53</v>
      </c>
      <c r="F34" t="s">
        <v>53</v>
      </c>
    </row>
    <row r="35" spans="1:6" x14ac:dyDescent="0.3">
      <c r="A35" t="s">
        <v>51</v>
      </c>
      <c r="B35" t="s">
        <v>86</v>
      </c>
      <c r="C35" t="s">
        <v>53</v>
      </c>
      <c r="D35" t="s">
        <v>53</v>
      </c>
      <c r="E35" t="s">
        <v>53</v>
      </c>
      <c r="F35" t="s">
        <v>53</v>
      </c>
    </row>
    <row r="36" spans="1:6" x14ac:dyDescent="0.3">
      <c r="A36" t="s">
        <v>51</v>
      </c>
      <c r="B36" t="s">
        <v>87</v>
      </c>
      <c r="C36" t="s">
        <v>53</v>
      </c>
      <c r="D36" t="s">
        <v>53</v>
      </c>
      <c r="E36" t="s">
        <v>53</v>
      </c>
      <c r="F36" t="s">
        <v>53</v>
      </c>
    </row>
    <row r="37" spans="1:6" x14ac:dyDescent="0.3">
      <c r="A37" t="s">
        <v>51</v>
      </c>
      <c r="B37" t="s">
        <v>88</v>
      </c>
      <c r="C37" t="s">
        <v>53</v>
      </c>
      <c r="D37" t="s">
        <v>53</v>
      </c>
      <c r="E37" t="s">
        <v>53</v>
      </c>
      <c r="F37" t="s">
        <v>53</v>
      </c>
    </row>
    <row r="38" spans="1:6" x14ac:dyDescent="0.3">
      <c r="A38" t="s">
        <v>51</v>
      </c>
      <c r="B38" t="s">
        <v>89</v>
      </c>
      <c r="C38" t="s">
        <v>53</v>
      </c>
      <c r="D38" t="s">
        <v>53</v>
      </c>
      <c r="E38" t="s">
        <v>53</v>
      </c>
      <c r="F38" t="s">
        <v>53</v>
      </c>
    </row>
    <row r="39" spans="1:6" x14ac:dyDescent="0.3">
      <c r="A39" t="s">
        <v>51</v>
      </c>
      <c r="B39" t="s">
        <v>90</v>
      </c>
      <c r="C39" t="s">
        <v>53</v>
      </c>
      <c r="D39" t="s">
        <v>53</v>
      </c>
      <c r="E39" t="s">
        <v>53</v>
      </c>
      <c r="F39" t="s">
        <v>53</v>
      </c>
    </row>
    <row r="40" spans="1:6" x14ac:dyDescent="0.3">
      <c r="A40" t="s">
        <v>51</v>
      </c>
      <c r="B40" t="s">
        <v>91</v>
      </c>
      <c r="C40" t="s">
        <v>53</v>
      </c>
      <c r="D40" t="s">
        <v>53</v>
      </c>
      <c r="E40" t="s">
        <v>53</v>
      </c>
      <c r="F40" t="s">
        <v>53</v>
      </c>
    </row>
    <row r="41" spans="1:6" x14ac:dyDescent="0.3">
      <c r="A41" t="s">
        <v>51</v>
      </c>
      <c r="B41" t="s">
        <v>92</v>
      </c>
      <c r="C41" t="s">
        <v>53</v>
      </c>
      <c r="D41" t="s">
        <v>53</v>
      </c>
      <c r="E41" t="s">
        <v>53</v>
      </c>
      <c r="F41" t="s">
        <v>53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B78F-C498-48A5-8A14-A2D0F53C82D5}">
  <dimension ref="A1:AE41"/>
  <sheetViews>
    <sheetView workbookViewId="0">
      <selection sqref="A1:E129"/>
    </sheetView>
  </sheetViews>
  <sheetFormatPr defaultRowHeight="14.4" x14ac:dyDescent="0.3"/>
  <cols>
    <col min="1" max="1" width="11" bestFit="1" customWidth="1"/>
    <col min="2" max="2" width="10.21875" bestFit="1" customWidth="1"/>
    <col min="3" max="3" width="16.44140625" bestFit="1" customWidth="1"/>
    <col min="4" max="4" width="21.5546875" bestFit="1" customWidth="1"/>
    <col min="5" max="5" width="26.88671875" bestFit="1" customWidth="1"/>
    <col min="6" max="6" width="28.6640625" bestFit="1" customWidth="1"/>
    <col min="7" max="7" width="29.44140625" bestFit="1" customWidth="1"/>
    <col min="8" max="8" width="30.6640625" bestFit="1" customWidth="1"/>
    <col min="9" max="9" width="30.5546875" bestFit="1" customWidth="1"/>
    <col min="10" max="10" width="32.33203125" bestFit="1" customWidth="1"/>
    <col min="11" max="11" width="33.109375" bestFit="1" customWidth="1"/>
    <col min="12" max="12" width="34.33203125" bestFit="1" customWidth="1"/>
    <col min="13" max="13" width="23.77734375" bestFit="1" customWidth="1"/>
    <col min="14" max="14" width="22.88671875" bestFit="1" customWidth="1"/>
    <col min="15" max="15" width="23" bestFit="1" customWidth="1"/>
    <col min="16" max="16" width="25.21875" bestFit="1" customWidth="1"/>
    <col min="17" max="17" width="24.33203125" bestFit="1" customWidth="1"/>
    <col min="18" max="18" width="23" bestFit="1" customWidth="1"/>
    <col min="19" max="19" width="25.6640625" bestFit="1" customWidth="1"/>
    <col min="20" max="20" width="29" bestFit="1" customWidth="1"/>
    <col min="21" max="21" width="35" bestFit="1" customWidth="1"/>
    <col min="22" max="22" width="17.21875" bestFit="1" customWidth="1"/>
    <col min="23" max="23" width="19.88671875" bestFit="1" customWidth="1"/>
    <col min="24" max="24" width="16.77734375" bestFit="1" customWidth="1"/>
    <col min="25" max="25" width="26.33203125" bestFit="1" customWidth="1"/>
    <col min="26" max="26" width="29" bestFit="1" customWidth="1"/>
    <col min="27" max="27" width="29.6640625" bestFit="1" customWidth="1"/>
    <col min="28" max="28" width="28.77734375" bestFit="1" customWidth="1"/>
    <col min="29" max="30" width="27.77734375" bestFit="1" customWidth="1"/>
    <col min="31" max="31" width="19.88671875" bestFit="1" customWidth="1"/>
    <col min="32" max="33" width="27.6640625" bestFit="1" customWidth="1"/>
    <col min="34" max="34" width="19.88671875" customWidth="1"/>
    <col min="35" max="35" width="18.109375" bestFit="1" customWidth="1"/>
    <col min="36" max="36" width="20.6640625" bestFit="1" customWidth="1"/>
    <col min="37" max="37" width="21.44140625" bestFit="1" customWidth="1"/>
    <col min="38" max="38" width="20.5546875" bestFit="1" customWidth="1"/>
  </cols>
  <sheetData>
    <row r="1" spans="1:31" x14ac:dyDescent="0.3">
      <c r="A1" t="s">
        <v>38</v>
      </c>
      <c r="B1" t="s">
        <v>28</v>
      </c>
      <c r="C1" t="s">
        <v>39</v>
      </c>
      <c r="D1" t="s">
        <v>493</v>
      </c>
      <c r="E1" t="s">
        <v>507</v>
      </c>
      <c r="F1" t="s">
        <v>508</v>
      </c>
      <c r="G1" t="s">
        <v>509</v>
      </c>
      <c r="H1" t="s">
        <v>510</v>
      </c>
      <c r="I1" t="s">
        <v>524</v>
      </c>
      <c r="J1" t="s">
        <v>525</v>
      </c>
      <c r="K1" t="s">
        <v>526</v>
      </c>
      <c r="L1" t="s">
        <v>527</v>
      </c>
      <c r="M1" t="s">
        <v>532</v>
      </c>
      <c r="N1" t="s">
        <v>533</v>
      </c>
      <c r="O1" t="s">
        <v>534</v>
      </c>
      <c r="P1" t="s">
        <v>535</v>
      </c>
      <c r="Q1" t="s">
        <v>553</v>
      </c>
      <c r="R1" t="s">
        <v>554</v>
      </c>
      <c r="S1" t="s">
        <v>555</v>
      </c>
      <c r="T1" t="s">
        <v>556</v>
      </c>
      <c r="U1" t="s">
        <v>557</v>
      </c>
      <c r="V1" t="s">
        <v>561</v>
      </c>
      <c r="W1" t="s">
        <v>562</v>
      </c>
      <c r="X1" t="s">
        <v>563</v>
      </c>
      <c r="Y1" t="s">
        <v>570</v>
      </c>
      <c r="Z1" t="s">
        <v>571</v>
      </c>
      <c r="AA1" t="s">
        <v>572</v>
      </c>
      <c r="AB1" t="s">
        <v>573</v>
      </c>
      <c r="AC1" t="s">
        <v>574</v>
      </c>
      <c r="AD1" t="s">
        <v>575</v>
      </c>
      <c r="AE1" t="s">
        <v>582</v>
      </c>
    </row>
    <row r="2" spans="1:31" x14ac:dyDescent="0.3">
      <c r="A2" t="s">
        <v>51</v>
      </c>
      <c r="B2" t="s">
        <v>52</v>
      </c>
      <c r="C2" t="s">
        <v>53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t="s">
        <v>53</v>
      </c>
      <c r="AC2" t="s">
        <v>53</v>
      </c>
      <c r="AD2" t="s">
        <v>53</v>
      </c>
      <c r="AE2" t="s">
        <v>53</v>
      </c>
    </row>
    <row r="3" spans="1:31" x14ac:dyDescent="0.3">
      <c r="A3" t="s">
        <v>51</v>
      </c>
      <c r="B3" t="s">
        <v>54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</row>
    <row r="4" spans="1:31" x14ac:dyDescent="0.3">
      <c r="A4" t="s">
        <v>51</v>
      </c>
      <c r="B4" t="s">
        <v>55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53</v>
      </c>
      <c r="AE4" t="s">
        <v>53</v>
      </c>
    </row>
    <row r="5" spans="1:31" x14ac:dyDescent="0.3">
      <c r="A5" t="s">
        <v>51</v>
      </c>
      <c r="B5" t="s">
        <v>56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</row>
    <row r="6" spans="1:31" x14ac:dyDescent="0.3">
      <c r="A6" t="s">
        <v>51</v>
      </c>
      <c r="B6" t="s">
        <v>57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</row>
    <row r="7" spans="1:31" x14ac:dyDescent="0.3">
      <c r="A7" t="s">
        <v>51</v>
      </c>
      <c r="B7" t="s">
        <v>58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</row>
    <row r="8" spans="1:31" x14ac:dyDescent="0.3">
      <c r="A8" t="s">
        <v>51</v>
      </c>
      <c r="B8" t="s">
        <v>59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</row>
    <row r="9" spans="1:31" x14ac:dyDescent="0.3">
      <c r="A9" t="s">
        <v>51</v>
      </c>
      <c r="B9" t="s">
        <v>60</v>
      </c>
      <c r="C9" t="s">
        <v>53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</row>
    <row r="10" spans="1:31" x14ac:dyDescent="0.3">
      <c r="A10" t="s">
        <v>51</v>
      </c>
      <c r="B10" t="s">
        <v>61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</row>
    <row r="11" spans="1:31" x14ac:dyDescent="0.3">
      <c r="A11" t="s">
        <v>51</v>
      </c>
      <c r="B11" t="s">
        <v>62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</row>
    <row r="12" spans="1:31" x14ac:dyDescent="0.3">
      <c r="A12" t="s">
        <v>51</v>
      </c>
      <c r="B12" t="s">
        <v>63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53</v>
      </c>
      <c r="AE12" t="s">
        <v>53</v>
      </c>
    </row>
    <row r="13" spans="1:31" x14ac:dyDescent="0.3">
      <c r="A13" t="s">
        <v>51</v>
      </c>
      <c r="B13" t="s">
        <v>64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</row>
    <row r="14" spans="1:31" x14ac:dyDescent="0.3">
      <c r="A14" t="s">
        <v>51</v>
      </c>
      <c r="B14" t="s">
        <v>65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</row>
    <row r="15" spans="1:31" x14ac:dyDescent="0.3">
      <c r="A15" t="s">
        <v>51</v>
      </c>
      <c r="B15" t="s">
        <v>66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</row>
    <row r="16" spans="1:31" x14ac:dyDescent="0.3">
      <c r="A16" t="s">
        <v>51</v>
      </c>
      <c r="B16" t="s">
        <v>67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53</v>
      </c>
    </row>
    <row r="17" spans="1:31" x14ac:dyDescent="0.3">
      <c r="A17" t="s">
        <v>51</v>
      </c>
      <c r="B17" t="s">
        <v>68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</row>
    <row r="18" spans="1:31" x14ac:dyDescent="0.3">
      <c r="A18" t="s">
        <v>51</v>
      </c>
      <c r="B18" t="s">
        <v>69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</row>
    <row r="19" spans="1:31" x14ac:dyDescent="0.3">
      <c r="A19" t="s">
        <v>51</v>
      </c>
      <c r="B19" t="s">
        <v>70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</row>
    <row r="20" spans="1:31" x14ac:dyDescent="0.3">
      <c r="A20" t="s">
        <v>51</v>
      </c>
      <c r="B20" t="s">
        <v>71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53</v>
      </c>
    </row>
    <row r="21" spans="1:31" x14ac:dyDescent="0.3">
      <c r="A21" t="s">
        <v>51</v>
      </c>
      <c r="B21" t="s">
        <v>72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53</v>
      </c>
    </row>
    <row r="22" spans="1:31" x14ac:dyDescent="0.3">
      <c r="A22" t="s">
        <v>51</v>
      </c>
      <c r="B22" t="s">
        <v>73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</row>
    <row r="23" spans="1:31" x14ac:dyDescent="0.3">
      <c r="A23" t="s">
        <v>51</v>
      </c>
      <c r="B23" t="s">
        <v>74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53</v>
      </c>
    </row>
    <row r="24" spans="1:31" x14ac:dyDescent="0.3">
      <c r="A24" t="s">
        <v>51</v>
      </c>
      <c r="B24" t="s">
        <v>75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</row>
    <row r="25" spans="1:31" x14ac:dyDescent="0.3">
      <c r="A25" t="s">
        <v>51</v>
      </c>
      <c r="B25" t="s">
        <v>76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53</v>
      </c>
      <c r="AE25" t="s">
        <v>53</v>
      </c>
    </row>
    <row r="26" spans="1:31" x14ac:dyDescent="0.3">
      <c r="A26" t="s">
        <v>51</v>
      </c>
      <c r="B26" t="s">
        <v>77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</row>
    <row r="27" spans="1:31" x14ac:dyDescent="0.3">
      <c r="A27" t="s">
        <v>51</v>
      </c>
      <c r="B27" t="s">
        <v>78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53</v>
      </c>
      <c r="AE27" t="s">
        <v>53</v>
      </c>
    </row>
    <row r="28" spans="1:31" x14ac:dyDescent="0.3">
      <c r="A28" t="s">
        <v>51</v>
      </c>
      <c r="B28" t="s">
        <v>79</v>
      </c>
      <c r="C28" t="s">
        <v>53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53</v>
      </c>
      <c r="AE28" t="s">
        <v>53</v>
      </c>
    </row>
    <row r="29" spans="1:31" x14ac:dyDescent="0.3">
      <c r="A29" t="s">
        <v>51</v>
      </c>
      <c r="B29" t="s">
        <v>80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</row>
    <row r="30" spans="1:31" x14ac:dyDescent="0.3">
      <c r="A30" t="s">
        <v>51</v>
      </c>
      <c r="B30" t="s">
        <v>81</v>
      </c>
      <c r="C30" t="s">
        <v>53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53</v>
      </c>
      <c r="AE30" t="s">
        <v>53</v>
      </c>
    </row>
    <row r="31" spans="1:31" x14ac:dyDescent="0.3">
      <c r="A31" t="s">
        <v>51</v>
      </c>
      <c r="B31" t="s">
        <v>82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</row>
    <row r="32" spans="1:31" x14ac:dyDescent="0.3">
      <c r="A32" t="s">
        <v>51</v>
      </c>
      <c r="B32" t="s">
        <v>83</v>
      </c>
      <c r="C32" t="s">
        <v>53</v>
      </c>
      <c r="D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</row>
    <row r="33" spans="1:31" x14ac:dyDescent="0.3">
      <c r="A33" t="s">
        <v>51</v>
      </c>
      <c r="B33" t="s">
        <v>84</v>
      </c>
      <c r="C33" t="s">
        <v>53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</row>
    <row r="34" spans="1:31" x14ac:dyDescent="0.3">
      <c r="A34" t="s">
        <v>51</v>
      </c>
      <c r="B34" t="s">
        <v>85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53</v>
      </c>
    </row>
    <row r="35" spans="1:31" x14ac:dyDescent="0.3">
      <c r="A35" t="s">
        <v>51</v>
      </c>
      <c r="B35" t="s">
        <v>86</v>
      </c>
      <c r="C35" t="s">
        <v>53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</row>
    <row r="36" spans="1:31" x14ac:dyDescent="0.3">
      <c r="A36" t="s">
        <v>51</v>
      </c>
      <c r="B36" t="s">
        <v>87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53</v>
      </c>
      <c r="AE36" t="s">
        <v>53</v>
      </c>
    </row>
    <row r="37" spans="1:31" x14ac:dyDescent="0.3">
      <c r="A37" t="s">
        <v>51</v>
      </c>
      <c r="B37" t="s">
        <v>88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</row>
    <row r="38" spans="1:31" x14ac:dyDescent="0.3">
      <c r="A38" t="s">
        <v>51</v>
      </c>
      <c r="B38" t="s">
        <v>89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53</v>
      </c>
      <c r="AE38" t="s">
        <v>53</v>
      </c>
    </row>
    <row r="39" spans="1:31" x14ac:dyDescent="0.3">
      <c r="A39" t="s">
        <v>51</v>
      </c>
      <c r="B39" t="s">
        <v>90</v>
      </c>
      <c r="C39" t="s">
        <v>53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53</v>
      </c>
      <c r="AE39" t="s">
        <v>53</v>
      </c>
    </row>
    <row r="40" spans="1:31" x14ac:dyDescent="0.3">
      <c r="A40" t="s">
        <v>51</v>
      </c>
      <c r="B40" t="s">
        <v>91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</row>
    <row r="41" spans="1:31" x14ac:dyDescent="0.3">
      <c r="A41" t="s">
        <v>51</v>
      </c>
      <c r="B41" t="s">
        <v>92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BD12-1362-4928-BAC9-3AC0745D54A6}">
  <dimension ref="A1:K41"/>
  <sheetViews>
    <sheetView workbookViewId="0">
      <selection sqref="A1:E129"/>
    </sheetView>
  </sheetViews>
  <sheetFormatPr defaultRowHeight="14.4" x14ac:dyDescent="0.3"/>
  <cols>
    <col min="1" max="1" width="11" bestFit="1" customWidth="1"/>
    <col min="2" max="2" width="10.21875" bestFit="1" customWidth="1"/>
    <col min="3" max="3" width="16.44140625" bestFit="1" customWidth="1"/>
    <col min="4" max="4" width="13.109375" bestFit="1" customWidth="1"/>
    <col min="5" max="5" width="12.33203125" bestFit="1" customWidth="1"/>
    <col min="6" max="6" width="12.44140625" bestFit="1" customWidth="1"/>
    <col min="7" max="7" width="14.5546875" bestFit="1" customWidth="1"/>
    <col min="8" max="8" width="23.77734375" bestFit="1" customWidth="1"/>
    <col min="9" max="9" width="22.88671875" bestFit="1" customWidth="1"/>
    <col min="10" max="10" width="23" bestFit="1" customWidth="1"/>
    <col min="11" max="11" width="25.21875" bestFit="1" customWidth="1"/>
  </cols>
  <sheetData>
    <row r="1" spans="1:11" x14ac:dyDescent="0.3">
      <c r="A1" t="s">
        <v>38</v>
      </c>
      <c r="B1" t="s">
        <v>28</v>
      </c>
      <c r="C1" t="s">
        <v>39</v>
      </c>
      <c r="D1" t="s">
        <v>528</v>
      </c>
      <c r="E1" t="s">
        <v>529</v>
      </c>
      <c r="F1" t="s">
        <v>530</v>
      </c>
      <c r="G1" t="s">
        <v>531</v>
      </c>
      <c r="H1" t="s">
        <v>532</v>
      </c>
      <c r="I1" t="s">
        <v>533</v>
      </c>
      <c r="J1" t="s">
        <v>534</v>
      </c>
      <c r="K1" t="s">
        <v>535</v>
      </c>
    </row>
    <row r="2" spans="1:11" x14ac:dyDescent="0.3">
      <c r="A2" t="s">
        <v>51</v>
      </c>
      <c r="B2" t="s">
        <v>52</v>
      </c>
      <c r="C2" t="s">
        <v>53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</row>
    <row r="3" spans="1:11" x14ac:dyDescent="0.3">
      <c r="A3" t="s">
        <v>51</v>
      </c>
      <c r="B3" t="s">
        <v>54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</row>
    <row r="4" spans="1:11" x14ac:dyDescent="0.3">
      <c r="A4" t="s">
        <v>51</v>
      </c>
      <c r="B4" t="s">
        <v>55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</row>
    <row r="5" spans="1:11" x14ac:dyDescent="0.3">
      <c r="A5" t="s">
        <v>51</v>
      </c>
      <c r="B5" t="s">
        <v>56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</row>
    <row r="6" spans="1:11" x14ac:dyDescent="0.3">
      <c r="A6" t="s">
        <v>51</v>
      </c>
      <c r="B6" t="s">
        <v>57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</row>
    <row r="7" spans="1:11" x14ac:dyDescent="0.3">
      <c r="A7" t="s">
        <v>51</v>
      </c>
      <c r="B7" t="s">
        <v>58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</row>
    <row r="8" spans="1:11" x14ac:dyDescent="0.3">
      <c r="A8" t="s">
        <v>51</v>
      </c>
      <c r="B8" t="s">
        <v>59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</row>
    <row r="9" spans="1:11" x14ac:dyDescent="0.3">
      <c r="A9" t="s">
        <v>51</v>
      </c>
      <c r="B9" t="s">
        <v>60</v>
      </c>
      <c r="C9" t="s">
        <v>53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</row>
    <row r="10" spans="1:11" x14ac:dyDescent="0.3">
      <c r="A10" t="s">
        <v>51</v>
      </c>
      <c r="B10" t="s">
        <v>61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</row>
    <row r="11" spans="1:11" x14ac:dyDescent="0.3">
      <c r="A11" t="s">
        <v>51</v>
      </c>
      <c r="B11" t="s">
        <v>62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</row>
    <row r="12" spans="1:11" x14ac:dyDescent="0.3">
      <c r="A12" t="s">
        <v>51</v>
      </c>
      <c r="B12" t="s">
        <v>63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</row>
    <row r="13" spans="1:11" x14ac:dyDescent="0.3">
      <c r="A13" t="s">
        <v>51</v>
      </c>
      <c r="B13" t="s">
        <v>64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</row>
    <row r="14" spans="1:11" x14ac:dyDescent="0.3">
      <c r="A14" t="s">
        <v>51</v>
      </c>
      <c r="B14" t="s">
        <v>65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</row>
    <row r="15" spans="1:11" x14ac:dyDescent="0.3">
      <c r="A15" t="s">
        <v>51</v>
      </c>
      <c r="B15" t="s">
        <v>66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</row>
    <row r="16" spans="1:11" x14ac:dyDescent="0.3">
      <c r="A16" t="s">
        <v>51</v>
      </c>
      <c r="B16" t="s">
        <v>67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</row>
    <row r="17" spans="1:11" x14ac:dyDescent="0.3">
      <c r="A17" t="s">
        <v>51</v>
      </c>
      <c r="B17" t="s">
        <v>68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</row>
    <row r="18" spans="1:11" x14ac:dyDescent="0.3">
      <c r="A18" t="s">
        <v>51</v>
      </c>
      <c r="B18" t="s">
        <v>69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</row>
    <row r="19" spans="1:11" x14ac:dyDescent="0.3">
      <c r="A19" t="s">
        <v>51</v>
      </c>
      <c r="B19" t="s">
        <v>70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</row>
    <row r="20" spans="1:11" x14ac:dyDescent="0.3">
      <c r="A20" t="s">
        <v>51</v>
      </c>
      <c r="B20" t="s">
        <v>71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</row>
    <row r="21" spans="1:11" x14ac:dyDescent="0.3">
      <c r="A21" t="s">
        <v>51</v>
      </c>
      <c r="B21" t="s">
        <v>72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</row>
    <row r="22" spans="1:11" x14ac:dyDescent="0.3">
      <c r="A22" t="s">
        <v>51</v>
      </c>
      <c r="B22" t="s">
        <v>73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</row>
    <row r="23" spans="1:11" x14ac:dyDescent="0.3">
      <c r="A23" t="s">
        <v>51</v>
      </c>
      <c r="B23" t="s">
        <v>74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</row>
    <row r="24" spans="1:11" x14ac:dyDescent="0.3">
      <c r="A24" t="s">
        <v>51</v>
      </c>
      <c r="B24" t="s">
        <v>75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</row>
    <row r="25" spans="1:11" x14ac:dyDescent="0.3">
      <c r="A25" t="s">
        <v>51</v>
      </c>
      <c r="B25" t="s">
        <v>76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</row>
    <row r="26" spans="1:11" x14ac:dyDescent="0.3">
      <c r="A26" t="s">
        <v>51</v>
      </c>
      <c r="B26" t="s">
        <v>77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</row>
    <row r="27" spans="1:11" x14ac:dyDescent="0.3">
      <c r="A27" t="s">
        <v>51</v>
      </c>
      <c r="B27" t="s">
        <v>78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</row>
    <row r="28" spans="1:11" x14ac:dyDescent="0.3">
      <c r="A28" t="s">
        <v>51</v>
      </c>
      <c r="B28" t="s">
        <v>79</v>
      </c>
      <c r="C28" t="s">
        <v>53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</row>
    <row r="29" spans="1:11" x14ac:dyDescent="0.3">
      <c r="A29" t="s">
        <v>51</v>
      </c>
      <c r="B29" t="s">
        <v>80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</row>
    <row r="30" spans="1:11" x14ac:dyDescent="0.3">
      <c r="A30" t="s">
        <v>51</v>
      </c>
      <c r="B30" t="s">
        <v>81</v>
      </c>
      <c r="C30" t="s">
        <v>53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</row>
    <row r="31" spans="1:11" x14ac:dyDescent="0.3">
      <c r="A31" t="s">
        <v>51</v>
      </c>
      <c r="B31" t="s">
        <v>82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</row>
    <row r="32" spans="1:11" x14ac:dyDescent="0.3">
      <c r="A32" t="s">
        <v>51</v>
      </c>
      <c r="B32" t="s">
        <v>83</v>
      </c>
      <c r="C32" t="s">
        <v>53</v>
      </c>
      <c r="D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</row>
    <row r="33" spans="1:11" x14ac:dyDescent="0.3">
      <c r="A33" t="s">
        <v>51</v>
      </c>
      <c r="B33" t="s">
        <v>84</v>
      </c>
      <c r="C33" t="s">
        <v>53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</row>
    <row r="34" spans="1:11" x14ac:dyDescent="0.3">
      <c r="A34" t="s">
        <v>51</v>
      </c>
      <c r="B34" t="s">
        <v>85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</row>
    <row r="35" spans="1:11" x14ac:dyDescent="0.3">
      <c r="A35" t="s">
        <v>51</v>
      </c>
      <c r="B35" t="s">
        <v>86</v>
      </c>
      <c r="C35" t="s">
        <v>53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</row>
    <row r="36" spans="1:11" x14ac:dyDescent="0.3">
      <c r="A36" t="s">
        <v>51</v>
      </c>
      <c r="B36" t="s">
        <v>87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</row>
    <row r="37" spans="1:11" x14ac:dyDescent="0.3">
      <c r="A37" t="s">
        <v>51</v>
      </c>
      <c r="B37" t="s">
        <v>88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</row>
    <row r="38" spans="1:11" x14ac:dyDescent="0.3">
      <c r="A38" t="s">
        <v>51</v>
      </c>
      <c r="B38" t="s">
        <v>89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</row>
    <row r="39" spans="1:11" x14ac:dyDescent="0.3">
      <c r="A39" t="s">
        <v>51</v>
      </c>
      <c r="B39" t="s">
        <v>90</v>
      </c>
      <c r="C39" t="s">
        <v>53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</row>
    <row r="40" spans="1:11" x14ac:dyDescent="0.3">
      <c r="A40" t="s">
        <v>51</v>
      </c>
      <c r="B40" t="s">
        <v>91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</row>
    <row r="41" spans="1:11" x14ac:dyDescent="0.3">
      <c r="A41" t="s">
        <v>51</v>
      </c>
      <c r="B41" t="s">
        <v>92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33AB-8B35-4107-A227-AD28184255D2}">
  <dimension ref="A1:T41"/>
  <sheetViews>
    <sheetView workbookViewId="0">
      <selection sqref="A1:E129"/>
    </sheetView>
  </sheetViews>
  <sheetFormatPr defaultRowHeight="14.4" x14ac:dyDescent="0.3"/>
  <cols>
    <col min="1" max="1" width="11" bestFit="1" customWidth="1"/>
    <col min="2" max="2" width="10.21875" bestFit="1" customWidth="1"/>
    <col min="3" max="3" width="16.44140625" bestFit="1" customWidth="1"/>
    <col min="4" max="4" width="27.21875" bestFit="1" customWidth="1"/>
    <col min="5" max="5" width="20" bestFit="1" customWidth="1"/>
    <col min="6" max="6" width="23.88671875" bestFit="1" customWidth="1"/>
    <col min="7" max="7" width="21.6640625" bestFit="1" customWidth="1"/>
    <col min="8" max="9" width="26.6640625" bestFit="1" customWidth="1"/>
    <col min="10" max="10" width="33.6640625" bestFit="1" customWidth="1"/>
    <col min="11" max="11" width="26.109375" bestFit="1" customWidth="1"/>
    <col min="12" max="12" width="28.109375" bestFit="1" customWidth="1"/>
    <col min="13" max="13" width="26.88671875" bestFit="1" customWidth="1"/>
    <col min="14" max="14" width="22.44140625" bestFit="1" customWidth="1"/>
    <col min="15" max="15" width="25.21875" bestFit="1" customWidth="1"/>
    <col min="16" max="16" width="23.77734375" bestFit="1" customWidth="1"/>
    <col min="17" max="17" width="30.5546875" bestFit="1" customWidth="1"/>
    <col min="18" max="18" width="32.33203125" bestFit="1" customWidth="1"/>
    <col min="19" max="19" width="33.109375" bestFit="1" customWidth="1"/>
    <col min="20" max="20" width="34.33203125" bestFit="1" customWidth="1"/>
  </cols>
  <sheetData>
    <row r="1" spans="1:20" x14ac:dyDescent="0.3">
      <c r="A1" t="s">
        <v>38</v>
      </c>
      <c r="B1" t="s">
        <v>28</v>
      </c>
      <c r="C1" t="s">
        <v>39</v>
      </c>
      <c r="D1" t="s">
        <v>511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t="s">
        <v>517</v>
      </c>
      <c r="K1" t="s">
        <v>518</v>
      </c>
      <c r="L1" t="s">
        <v>519</v>
      </c>
      <c r="M1" t="s">
        <v>520</v>
      </c>
      <c r="N1" t="s">
        <v>521</v>
      </c>
      <c r="O1" t="s">
        <v>522</v>
      </c>
      <c r="P1" t="s">
        <v>523</v>
      </c>
      <c r="Q1" t="s">
        <v>524</v>
      </c>
      <c r="R1" t="s">
        <v>525</v>
      </c>
      <c r="S1" t="s">
        <v>526</v>
      </c>
      <c r="T1" t="s">
        <v>527</v>
      </c>
    </row>
    <row r="2" spans="1:20" x14ac:dyDescent="0.3">
      <c r="A2" t="s">
        <v>51</v>
      </c>
      <c r="B2" t="s">
        <v>52</v>
      </c>
      <c r="C2" t="s">
        <v>53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</row>
    <row r="3" spans="1:20" x14ac:dyDescent="0.3">
      <c r="A3" t="s">
        <v>51</v>
      </c>
      <c r="B3" t="s">
        <v>54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</row>
    <row r="4" spans="1:20" x14ac:dyDescent="0.3">
      <c r="A4" t="s">
        <v>51</v>
      </c>
      <c r="B4" t="s">
        <v>55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</row>
    <row r="5" spans="1:20" x14ac:dyDescent="0.3">
      <c r="A5" t="s">
        <v>51</v>
      </c>
      <c r="B5" t="s">
        <v>56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</row>
    <row r="6" spans="1:20" x14ac:dyDescent="0.3">
      <c r="A6" t="s">
        <v>51</v>
      </c>
      <c r="B6" t="s">
        <v>57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</row>
    <row r="7" spans="1:20" x14ac:dyDescent="0.3">
      <c r="A7" t="s">
        <v>51</v>
      </c>
      <c r="B7" t="s">
        <v>58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</row>
    <row r="8" spans="1:20" x14ac:dyDescent="0.3">
      <c r="A8" t="s">
        <v>51</v>
      </c>
      <c r="B8" t="s">
        <v>59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</row>
    <row r="9" spans="1:20" x14ac:dyDescent="0.3">
      <c r="A9" t="s">
        <v>51</v>
      </c>
      <c r="B9" t="s">
        <v>60</v>
      </c>
      <c r="C9" t="s">
        <v>53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</row>
    <row r="10" spans="1:20" x14ac:dyDescent="0.3">
      <c r="A10" t="s">
        <v>51</v>
      </c>
      <c r="B10" t="s">
        <v>61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</row>
    <row r="11" spans="1:20" x14ac:dyDescent="0.3">
      <c r="A11" t="s">
        <v>51</v>
      </c>
      <c r="B11" t="s">
        <v>62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</row>
    <row r="12" spans="1:20" x14ac:dyDescent="0.3">
      <c r="A12" t="s">
        <v>51</v>
      </c>
      <c r="B12" t="s">
        <v>63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</row>
    <row r="13" spans="1:20" x14ac:dyDescent="0.3">
      <c r="A13" t="s">
        <v>51</v>
      </c>
      <c r="B13" t="s">
        <v>64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</row>
    <row r="14" spans="1:20" x14ac:dyDescent="0.3">
      <c r="A14" t="s">
        <v>51</v>
      </c>
      <c r="B14" t="s">
        <v>65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</row>
    <row r="15" spans="1:20" x14ac:dyDescent="0.3">
      <c r="A15" t="s">
        <v>51</v>
      </c>
      <c r="B15" t="s">
        <v>66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</row>
    <row r="16" spans="1:20" x14ac:dyDescent="0.3">
      <c r="A16" t="s">
        <v>51</v>
      </c>
      <c r="B16" t="s">
        <v>67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</row>
    <row r="17" spans="1:20" x14ac:dyDescent="0.3">
      <c r="A17" t="s">
        <v>51</v>
      </c>
      <c r="B17" t="s">
        <v>68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</row>
    <row r="18" spans="1:20" x14ac:dyDescent="0.3">
      <c r="A18" t="s">
        <v>51</v>
      </c>
      <c r="B18" t="s">
        <v>69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</row>
    <row r="19" spans="1:20" x14ac:dyDescent="0.3">
      <c r="A19" t="s">
        <v>51</v>
      </c>
      <c r="B19" t="s">
        <v>70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</row>
    <row r="20" spans="1:20" x14ac:dyDescent="0.3">
      <c r="A20" t="s">
        <v>51</v>
      </c>
      <c r="B20" t="s">
        <v>71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</row>
    <row r="21" spans="1:20" x14ac:dyDescent="0.3">
      <c r="A21" t="s">
        <v>51</v>
      </c>
      <c r="B21" t="s">
        <v>72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</row>
    <row r="22" spans="1:20" x14ac:dyDescent="0.3">
      <c r="A22" t="s">
        <v>51</v>
      </c>
      <c r="B22" t="s">
        <v>73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</row>
    <row r="23" spans="1:20" x14ac:dyDescent="0.3">
      <c r="A23" t="s">
        <v>51</v>
      </c>
      <c r="B23" t="s">
        <v>74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</row>
    <row r="24" spans="1:20" x14ac:dyDescent="0.3">
      <c r="A24" t="s">
        <v>51</v>
      </c>
      <c r="B24" t="s">
        <v>75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</row>
    <row r="25" spans="1:20" x14ac:dyDescent="0.3">
      <c r="A25" t="s">
        <v>51</v>
      </c>
      <c r="B25" t="s">
        <v>76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</row>
    <row r="26" spans="1:20" x14ac:dyDescent="0.3">
      <c r="A26" t="s">
        <v>51</v>
      </c>
      <c r="B26" t="s">
        <v>77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</row>
    <row r="27" spans="1:20" x14ac:dyDescent="0.3">
      <c r="A27" t="s">
        <v>51</v>
      </c>
      <c r="B27" t="s">
        <v>78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</row>
    <row r="28" spans="1:20" x14ac:dyDescent="0.3">
      <c r="A28" t="s">
        <v>51</v>
      </c>
      <c r="B28" t="s">
        <v>79</v>
      </c>
      <c r="C28" t="s">
        <v>53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</row>
    <row r="29" spans="1:20" x14ac:dyDescent="0.3">
      <c r="A29" t="s">
        <v>51</v>
      </c>
      <c r="B29" t="s">
        <v>80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</row>
    <row r="30" spans="1:20" x14ac:dyDescent="0.3">
      <c r="A30" t="s">
        <v>51</v>
      </c>
      <c r="B30" t="s">
        <v>81</v>
      </c>
      <c r="C30" t="s">
        <v>53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</row>
    <row r="31" spans="1:20" x14ac:dyDescent="0.3">
      <c r="A31" t="s">
        <v>51</v>
      </c>
      <c r="B31" t="s">
        <v>82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</row>
    <row r="32" spans="1:20" x14ac:dyDescent="0.3">
      <c r="A32" t="s">
        <v>51</v>
      </c>
      <c r="B32" t="s">
        <v>83</v>
      </c>
      <c r="C32" t="s">
        <v>53</v>
      </c>
      <c r="D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</row>
    <row r="33" spans="1:20" x14ac:dyDescent="0.3">
      <c r="A33" t="s">
        <v>51</v>
      </c>
      <c r="B33" t="s">
        <v>84</v>
      </c>
      <c r="C33" t="s">
        <v>53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</row>
    <row r="34" spans="1:20" x14ac:dyDescent="0.3">
      <c r="A34" t="s">
        <v>51</v>
      </c>
      <c r="B34" t="s">
        <v>85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</row>
    <row r="35" spans="1:20" x14ac:dyDescent="0.3">
      <c r="A35" t="s">
        <v>51</v>
      </c>
      <c r="B35" t="s">
        <v>86</v>
      </c>
      <c r="C35" t="s">
        <v>53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</row>
    <row r="36" spans="1:20" x14ac:dyDescent="0.3">
      <c r="A36" t="s">
        <v>51</v>
      </c>
      <c r="B36" t="s">
        <v>87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</row>
    <row r="37" spans="1:20" x14ac:dyDescent="0.3">
      <c r="A37" t="s">
        <v>51</v>
      </c>
      <c r="B37" t="s">
        <v>88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</row>
    <row r="38" spans="1:20" x14ac:dyDescent="0.3">
      <c r="A38" t="s">
        <v>51</v>
      </c>
      <c r="B38" t="s">
        <v>89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</row>
    <row r="39" spans="1:20" x14ac:dyDescent="0.3">
      <c r="A39" t="s">
        <v>51</v>
      </c>
      <c r="B39" t="s">
        <v>90</v>
      </c>
      <c r="C39" t="s">
        <v>53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</row>
    <row r="40" spans="1:20" x14ac:dyDescent="0.3">
      <c r="A40" t="s">
        <v>51</v>
      </c>
      <c r="B40" t="s">
        <v>91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</row>
    <row r="41" spans="1:20" x14ac:dyDescent="0.3">
      <c r="A41" t="s">
        <v>51</v>
      </c>
      <c r="B41" t="s">
        <v>92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1065-6676-440E-988D-6B614A1B2FB2}">
  <dimension ref="A1:T41"/>
  <sheetViews>
    <sheetView workbookViewId="0">
      <selection sqref="A1:E129"/>
    </sheetView>
  </sheetViews>
  <sheetFormatPr defaultRowHeight="14.4" x14ac:dyDescent="0.3"/>
  <cols>
    <col min="1" max="1" width="11" bestFit="1" customWidth="1"/>
    <col min="2" max="2" width="10.21875" bestFit="1" customWidth="1"/>
    <col min="3" max="3" width="16.44140625" bestFit="1" customWidth="1"/>
    <col min="4" max="4" width="23.6640625" bestFit="1" customWidth="1"/>
    <col min="5" max="5" width="16.33203125" bestFit="1" customWidth="1"/>
    <col min="6" max="6" width="20.21875" bestFit="1" customWidth="1"/>
    <col min="7" max="7" width="18" bestFit="1" customWidth="1"/>
    <col min="8" max="9" width="23" bestFit="1" customWidth="1"/>
    <col min="10" max="10" width="30" bestFit="1" customWidth="1"/>
    <col min="11" max="11" width="22.44140625" bestFit="1" customWidth="1"/>
    <col min="12" max="12" width="24.44140625" bestFit="1" customWidth="1"/>
    <col min="13" max="13" width="23.21875" bestFit="1" customWidth="1"/>
    <col min="14" max="14" width="18.77734375" bestFit="1" customWidth="1"/>
    <col min="15" max="15" width="21.5546875" bestFit="1" customWidth="1"/>
    <col min="16" max="16" width="20.109375" bestFit="1" customWidth="1"/>
    <col min="17" max="17" width="26.88671875" bestFit="1" customWidth="1"/>
    <col min="18" max="18" width="28.6640625" bestFit="1" customWidth="1"/>
    <col min="19" max="19" width="29.44140625" bestFit="1" customWidth="1"/>
    <col min="20" max="20" width="30.6640625" bestFit="1" customWidth="1"/>
  </cols>
  <sheetData>
    <row r="1" spans="1:20" x14ac:dyDescent="0.3">
      <c r="A1" t="s">
        <v>38</v>
      </c>
      <c r="B1" t="s">
        <v>28</v>
      </c>
      <c r="C1" t="s">
        <v>39</v>
      </c>
      <c r="D1" t="s">
        <v>494</v>
      </c>
      <c r="E1" t="s">
        <v>495</v>
      </c>
      <c r="F1" t="s">
        <v>496</v>
      </c>
      <c r="G1" t="s">
        <v>497</v>
      </c>
      <c r="H1" t="s">
        <v>498</v>
      </c>
      <c r="I1" t="s">
        <v>499</v>
      </c>
      <c r="J1" t="s">
        <v>500</v>
      </c>
      <c r="K1" t="s">
        <v>501</v>
      </c>
      <c r="L1" t="s">
        <v>502</v>
      </c>
      <c r="M1" t="s">
        <v>503</v>
      </c>
      <c r="N1" t="s">
        <v>504</v>
      </c>
      <c r="O1" t="s">
        <v>505</v>
      </c>
      <c r="P1" t="s">
        <v>506</v>
      </c>
      <c r="Q1" t="s">
        <v>507</v>
      </c>
      <c r="R1" t="s">
        <v>508</v>
      </c>
      <c r="S1" t="s">
        <v>509</v>
      </c>
      <c r="T1" t="s">
        <v>510</v>
      </c>
    </row>
    <row r="2" spans="1:20" x14ac:dyDescent="0.3">
      <c r="A2" t="s">
        <v>51</v>
      </c>
      <c r="B2" t="s">
        <v>52</v>
      </c>
      <c r="C2" t="s">
        <v>53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</row>
    <row r="3" spans="1:20" x14ac:dyDescent="0.3">
      <c r="A3" t="s">
        <v>51</v>
      </c>
      <c r="B3" t="s">
        <v>54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</row>
    <row r="4" spans="1:20" x14ac:dyDescent="0.3">
      <c r="A4" t="s">
        <v>51</v>
      </c>
      <c r="B4" t="s">
        <v>55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</row>
    <row r="5" spans="1:20" x14ac:dyDescent="0.3">
      <c r="A5" t="s">
        <v>51</v>
      </c>
      <c r="B5" t="s">
        <v>56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</row>
    <row r="6" spans="1:20" x14ac:dyDescent="0.3">
      <c r="A6" t="s">
        <v>51</v>
      </c>
      <c r="B6" t="s">
        <v>57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</row>
    <row r="7" spans="1:20" x14ac:dyDescent="0.3">
      <c r="A7" t="s">
        <v>51</v>
      </c>
      <c r="B7" t="s">
        <v>58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</row>
    <row r="8" spans="1:20" x14ac:dyDescent="0.3">
      <c r="A8" t="s">
        <v>51</v>
      </c>
      <c r="B8" t="s">
        <v>59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</row>
    <row r="9" spans="1:20" x14ac:dyDescent="0.3">
      <c r="A9" t="s">
        <v>51</v>
      </c>
      <c r="B9" t="s">
        <v>60</v>
      </c>
      <c r="C9" t="s">
        <v>53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</row>
    <row r="10" spans="1:20" x14ac:dyDescent="0.3">
      <c r="A10" t="s">
        <v>51</v>
      </c>
      <c r="B10" t="s">
        <v>61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</row>
    <row r="11" spans="1:20" x14ac:dyDescent="0.3">
      <c r="A11" t="s">
        <v>51</v>
      </c>
      <c r="B11" t="s">
        <v>62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</row>
    <row r="12" spans="1:20" x14ac:dyDescent="0.3">
      <c r="A12" t="s">
        <v>51</v>
      </c>
      <c r="B12" t="s">
        <v>63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</row>
    <row r="13" spans="1:20" x14ac:dyDescent="0.3">
      <c r="A13" t="s">
        <v>51</v>
      </c>
      <c r="B13" t="s">
        <v>64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</row>
    <row r="14" spans="1:20" x14ac:dyDescent="0.3">
      <c r="A14" t="s">
        <v>51</v>
      </c>
      <c r="B14" t="s">
        <v>65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</row>
    <row r="15" spans="1:20" x14ac:dyDescent="0.3">
      <c r="A15" t="s">
        <v>51</v>
      </c>
      <c r="B15" t="s">
        <v>66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</row>
    <row r="16" spans="1:20" x14ac:dyDescent="0.3">
      <c r="A16" t="s">
        <v>51</v>
      </c>
      <c r="B16" t="s">
        <v>67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</row>
    <row r="17" spans="1:20" x14ac:dyDescent="0.3">
      <c r="A17" t="s">
        <v>51</v>
      </c>
      <c r="B17" t="s">
        <v>68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</row>
    <row r="18" spans="1:20" x14ac:dyDescent="0.3">
      <c r="A18" t="s">
        <v>51</v>
      </c>
      <c r="B18" t="s">
        <v>69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</row>
    <row r="19" spans="1:20" x14ac:dyDescent="0.3">
      <c r="A19" t="s">
        <v>51</v>
      </c>
      <c r="B19" t="s">
        <v>70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</row>
    <row r="20" spans="1:20" x14ac:dyDescent="0.3">
      <c r="A20" t="s">
        <v>51</v>
      </c>
      <c r="B20" t="s">
        <v>71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</row>
    <row r="21" spans="1:20" x14ac:dyDescent="0.3">
      <c r="A21" t="s">
        <v>51</v>
      </c>
      <c r="B21" t="s">
        <v>72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</row>
    <row r="22" spans="1:20" x14ac:dyDescent="0.3">
      <c r="A22" t="s">
        <v>51</v>
      </c>
      <c r="B22" t="s">
        <v>73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</row>
    <row r="23" spans="1:20" x14ac:dyDescent="0.3">
      <c r="A23" t="s">
        <v>51</v>
      </c>
      <c r="B23" t="s">
        <v>74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</row>
    <row r="24" spans="1:20" x14ac:dyDescent="0.3">
      <c r="A24" t="s">
        <v>51</v>
      </c>
      <c r="B24" t="s">
        <v>75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</row>
    <row r="25" spans="1:20" x14ac:dyDescent="0.3">
      <c r="A25" t="s">
        <v>51</v>
      </c>
      <c r="B25" t="s">
        <v>76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</row>
    <row r="26" spans="1:20" x14ac:dyDescent="0.3">
      <c r="A26" t="s">
        <v>51</v>
      </c>
      <c r="B26" t="s">
        <v>77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</row>
    <row r="27" spans="1:20" x14ac:dyDescent="0.3">
      <c r="A27" t="s">
        <v>51</v>
      </c>
      <c r="B27" t="s">
        <v>78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</row>
    <row r="28" spans="1:20" x14ac:dyDescent="0.3">
      <c r="A28" t="s">
        <v>51</v>
      </c>
      <c r="B28" t="s">
        <v>79</v>
      </c>
      <c r="C28" t="s">
        <v>53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</row>
    <row r="29" spans="1:20" x14ac:dyDescent="0.3">
      <c r="A29" t="s">
        <v>51</v>
      </c>
      <c r="B29" t="s">
        <v>80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</row>
    <row r="30" spans="1:20" x14ac:dyDescent="0.3">
      <c r="A30" t="s">
        <v>51</v>
      </c>
      <c r="B30" t="s">
        <v>81</v>
      </c>
      <c r="C30" t="s">
        <v>53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</row>
    <row r="31" spans="1:20" x14ac:dyDescent="0.3">
      <c r="A31" t="s">
        <v>51</v>
      </c>
      <c r="B31" t="s">
        <v>82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</row>
    <row r="32" spans="1:20" x14ac:dyDescent="0.3">
      <c r="A32" t="s">
        <v>51</v>
      </c>
      <c r="B32" t="s">
        <v>83</v>
      </c>
      <c r="C32" t="s">
        <v>53</v>
      </c>
      <c r="D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</row>
    <row r="33" spans="1:20" x14ac:dyDescent="0.3">
      <c r="A33" t="s">
        <v>51</v>
      </c>
      <c r="B33" t="s">
        <v>84</v>
      </c>
      <c r="C33" t="s">
        <v>53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</row>
    <row r="34" spans="1:20" x14ac:dyDescent="0.3">
      <c r="A34" t="s">
        <v>51</v>
      </c>
      <c r="B34" t="s">
        <v>85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</row>
    <row r="35" spans="1:20" x14ac:dyDescent="0.3">
      <c r="A35" t="s">
        <v>51</v>
      </c>
      <c r="B35" t="s">
        <v>86</v>
      </c>
      <c r="C35" t="s">
        <v>53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</row>
    <row r="36" spans="1:20" x14ac:dyDescent="0.3">
      <c r="A36" t="s">
        <v>51</v>
      </c>
      <c r="B36" t="s">
        <v>87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</row>
    <row r="37" spans="1:20" x14ac:dyDescent="0.3">
      <c r="A37" t="s">
        <v>51</v>
      </c>
      <c r="B37" t="s">
        <v>88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</row>
    <row r="38" spans="1:20" x14ac:dyDescent="0.3">
      <c r="A38" t="s">
        <v>51</v>
      </c>
      <c r="B38" t="s">
        <v>89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</row>
    <row r="39" spans="1:20" x14ac:dyDescent="0.3">
      <c r="A39" t="s">
        <v>51</v>
      </c>
      <c r="B39" t="s">
        <v>90</v>
      </c>
      <c r="C39" t="s">
        <v>53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</row>
    <row r="40" spans="1:20" x14ac:dyDescent="0.3">
      <c r="A40" t="s">
        <v>51</v>
      </c>
      <c r="B40" t="s">
        <v>91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</row>
    <row r="41" spans="1:20" x14ac:dyDescent="0.3">
      <c r="A41" t="s">
        <v>51</v>
      </c>
      <c r="B41" t="s">
        <v>92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9F45-FE8C-4200-B277-0BC227472565}">
  <dimension ref="A1:L41"/>
  <sheetViews>
    <sheetView workbookViewId="0">
      <selection sqref="A1:E129"/>
    </sheetView>
  </sheetViews>
  <sheetFormatPr defaultRowHeight="14.4" x14ac:dyDescent="0.3"/>
  <cols>
    <col min="1" max="1" width="10.21875" bestFit="1" customWidth="1"/>
    <col min="2" max="2" width="7.6640625" bestFit="1" customWidth="1"/>
    <col min="3" max="3" width="15" bestFit="1" customWidth="1"/>
    <col min="4" max="4" width="21.44140625" bestFit="1" customWidth="1"/>
    <col min="5" max="5" width="19.21875" bestFit="1" customWidth="1"/>
    <col min="6" max="6" width="13.6640625" bestFit="1" customWidth="1"/>
    <col min="7" max="7" width="20.109375" bestFit="1" customWidth="1"/>
    <col min="8" max="8" width="14.44140625" bestFit="1" customWidth="1"/>
    <col min="9" max="9" width="18.77734375" bestFit="1" customWidth="1"/>
    <col min="10" max="10" width="19.6640625" bestFit="1" customWidth="1"/>
    <col min="11" max="11" width="11" bestFit="1" customWidth="1"/>
    <col min="12" max="12" width="11.77734375" bestFit="1" customWidth="1"/>
  </cols>
  <sheetData>
    <row r="1" spans="1:12" x14ac:dyDescent="0.3">
      <c r="A1" t="s">
        <v>28</v>
      </c>
      <c r="B1" t="s">
        <v>96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  <c r="H1" t="s">
        <v>588</v>
      </c>
      <c r="I1" t="s">
        <v>589</v>
      </c>
      <c r="J1" t="s">
        <v>590</v>
      </c>
      <c r="K1" t="s">
        <v>94</v>
      </c>
      <c r="L1" t="s">
        <v>93</v>
      </c>
    </row>
    <row r="2" spans="1:12" x14ac:dyDescent="0.3">
      <c r="A2" t="s">
        <v>52</v>
      </c>
      <c r="B2">
        <v>0</v>
      </c>
      <c r="C2">
        <v>0</v>
      </c>
      <c r="D2" t="s">
        <v>591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52</v>
      </c>
      <c r="B3">
        <v>0</v>
      </c>
      <c r="C3">
        <v>0</v>
      </c>
      <c r="D3" t="s">
        <v>592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54</v>
      </c>
      <c r="B4">
        <v>0</v>
      </c>
      <c r="C4">
        <v>0</v>
      </c>
      <c r="D4" t="s">
        <v>591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54</v>
      </c>
      <c r="B5">
        <v>0</v>
      </c>
      <c r="C5">
        <v>0</v>
      </c>
      <c r="D5" t="s">
        <v>592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55</v>
      </c>
      <c r="B6">
        <v>0</v>
      </c>
      <c r="C6">
        <v>0</v>
      </c>
      <c r="D6" t="s">
        <v>591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55</v>
      </c>
      <c r="B7">
        <v>0</v>
      </c>
      <c r="C7">
        <v>0</v>
      </c>
      <c r="D7" t="s">
        <v>592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56</v>
      </c>
      <c r="B8">
        <v>0</v>
      </c>
      <c r="C8">
        <v>0</v>
      </c>
      <c r="D8" t="s">
        <v>591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56</v>
      </c>
      <c r="B9">
        <v>0</v>
      </c>
      <c r="C9">
        <v>0</v>
      </c>
      <c r="D9" t="s">
        <v>592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57</v>
      </c>
      <c r="B10">
        <v>0</v>
      </c>
      <c r="C10">
        <v>0</v>
      </c>
      <c r="D10" t="s">
        <v>591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57</v>
      </c>
      <c r="B11">
        <v>0</v>
      </c>
      <c r="C11">
        <v>0</v>
      </c>
      <c r="D11" t="s">
        <v>592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58</v>
      </c>
      <c r="B12">
        <v>0</v>
      </c>
      <c r="C12">
        <v>0</v>
      </c>
      <c r="D12" t="s">
        <v>591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58</v>
      </c>
      <c r="B13">
        <v>0</v>
      </c>
      <c r="C13">
        <v>0</v>
      </c>
      <c r="D13" t="s">
        <v>592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59</v>
      </c>
      <c r="B14">
        <v>0</v>
      </c>
      <c r="C14">
        <v>0</v>
      </c>
      <c r="D14" t="s">
        <v>591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 t="s">
        <v>59</v>
      </c>
      <c r="B15">
        <v>0</v>
      </c>
      <c r="C15">
        <v>0</v>
      </c>
      <c r="D15" t="s">
        <v>592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60</v>
      </c>
      <c r="B16">
        <v>0</v>
      </c>
      <c r="C16">
        <v>0</v>
      </c>
      <c r="D16" t="s">
        <v>591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60</v>
      </c>
      <c r="B17">
        <v>0</v>
      </c>
      <c r="C17">
        <v>0</v>
      </c>
      <c r="D17" t="s">
        <v>592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61</v>
      </c>
      <c r="B18">
        <v>0</v>
      </c>
      <c r="C18">
        <v>0</v>
      </c>
      <c r="D18" t="s">
        <v>591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61</v>
      </c>
      <c r="B19">
        <v>0</v>
      </c>
      <c r="C19">
        <v>0</v>
      </c>
      <c r="D19" t="s">
        <v>592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62</v>
      </c>
      <c r="B20">
        <v>0</v>
      </c>
      <c r="C20">
        <v>0</v>
      </c>
      <c r="D20" t="s">
        <v>591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t="s">
        <v>62</v>
      </c>
      <c r="B21">
        <v>0</v>
      </c>
      <c r="C21">
        <v>0</v>
      </c>
      <c r="D21" t="s">
        <v>592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t="s">
        <v>63</v>
      </c>
      <c r="B22">
        <v>0</v>
      </c>
      <c r="C22">
        <v>0</v>
      </c>
      <c r="D22" t="s">
        <v>591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 t="s">
        <v>63</v>
      </c>
      <c r="B23">
        <v>0</v>
      </c>
      <c r="C23">
        <v>0</v>
      </c>
      <c r="D23" t="s">
        <v>592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64</v>
      </c>
      <c r="B24">
        <v>0</v>
      </c>
      <c r="C24">
        <v>0</v>
      </c>
      <c r="D24" t="s">
        <v>591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t="s">
        <v>64</v>
      </c>
      <c r="B25">
        <v>0</v>
      </c>
      <c r="C25">
        <v>0</v>
      </c>
      <c r="D25" t="s">
        <v>592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65</v>
      </c>
      <c r="B26">
        <v>0</v>
      </c>
      <c r="C26">
        <v>0</v>
      </c>
      <c r="D26" t="s">
        <v>591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t="s">
        <v>65</v>
      </c>
      <c r="B27">
        <v>0</v>
      </c>
      <c r="C27">
        <v>0</v>
      </c>
      <c r="D27" t="s">
        <v>592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t="s">
        <v>66</v>
      </c>
      <c r="B28">
        <v>0</v>
      </c>
      <c r="C28">
        <v>0</v>
      </c>
      <c r="D28" t="s">
        <v>591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66</v>
      </c>
      <c r="B29">
        <v>0</v>
      </c>
      <c r="C29">
        <v>0</v>
      </c>
      <c r="D29" t="s">
        <v>592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">
      <c r="A30" t="s">
        <v>67</v>
      </c>
      <c r="B30">
        <v>0</v>
      </c>
      <c r="C30">
        <v>0</v>
      </c>
      <c r="D30" t="s">
        <v>591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67</v>
      </c>
      <c r="B31">
        <v>0</v>
      </c>
      <c r="C31">
        <v>0</v>
      </c>
      <c r="D31" t="s">
        <v>592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t="s">
        <v>68</v>
      </c>
      <c r="B32">
        <v>0</v>
      </c>
      <c r="C32">
        <v>0</v>
      </c>
      <c r="D32" t="s">
        <v>591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">
      <c r="A33" t="s">
        <v>68</v>
      </c>
      <c r="B33">
        <v>0</v>
      </c>
      <c r="C33">
        <v>0</v>
      </c>
      <c r="D33" t="s">
        <v>592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69</v>
      </c>
      <c r="B34">
        <v>0</v>
      </c>
      <c r="C34">
        <v>0</v>
      </c>
      <c r="D34" t="s">
        <v>591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">
      <c r="A35" t="s">
        <v>69</v>
      </c>
      <c r="B35">
        <v>0</v>
      </c>
      <c r="C35">
        <v>0</v>
      </c>
      <c r="D35" t="s">
        <v>592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t="s">
        <v>70</v>
      </c>
      <c r="B36">
        <v>0</v>
      </c>
      <c r="C36">
        <v>0</v>
      </c>
      <c r="D36" t="s">
        <v>591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 t="s">
        <v>70</v>
      </c>
      <c r="B37">
        <v>0</v>
      </c>
      <c r="C37">
        <v>0</v>
      </c>
      <c r="D37" t="s">
        <v>592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71</v>
      </c>
      <c r="B38">
        <v>0</v>
      </c>
      <c r="C38">
        <v>0</v>
      </c>
      <c r="D38" t="s">
        <v>591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71</v>
      </c>
      <c r="B39">
        <v>0</v>
      </c>
      <c r="C39">
        <v>0</v>
      </c>
      <c r="D39" t="s">
        <v>592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72</v>
      </c>
      <c r="B40">
        <v>0</v>
      </c>
      <c r="C40">
        <v>0</v>
      </c>
      <c r="D40" t="s">
        <v>591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t="s">
        <v>72</v>
      </c>
      <c r="B41">
        <v>0</v>
      </c>
      <c r="C41">
        <v>0</v>
      </c>
      <c r="D41" t="s">
        <v>592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6156-0159-42E9-A65D-ABC803181732}">
  <dimension ref="A1:Y41"/>
  <sheetViews>
    <sheetView workbookViewId="0">
      <selection sqref="A1:T41"/>
    </sheetView>
  </sheetViews>
  <sheetFormatPr defaultRowHeight="14.4" x14ac:dyDescent="0.3"/>
  <cols>
    <col min="1" max="1" width="11" bestFit="1" customWidth="1"/>
    <col min="2" max="2" width="10.21875" bestFit="1" customWidth="1"/>
    <col min="3" max="3" width="16.44140625" bestFit="1" customWidth="1"/>
    <col min="4" max="4" width="17.44140625" bestFit="1" customWidth="1"/>
    <col min="5" max="5" width="18.109375" bestFit="1" customWidth="1"/>
    <col min="6" max="6" width="17" bestFit="1" customWidth="1"/>
    <col min="7" max="7" width="15" bestFit="1" customWidth="1"/>
    <col min="8" max="8" width="18.88671875" bestFit="1" customWidth="1"/>
    <col min="9" max="9" width="23.77734375" bestFit="1" customWidth="1"/>
    <col min="10" max="10" width="22.88671875" bestFit="1" customWidth="1"/>
    <col min="11" max="11" width="24.44140625" bestFit="1" customWidth="1"/>
    <col min="12" max="12" width="18.33203125" bestFit="1" customWidth="1"/>
    <col min="13" max="13" width="18.6640625" bestFit="1" customWidth="1"/>
    <col min="14" max="14" width="19.21875" bestFit="1" customWidth="1"/>
    <col min="15" max="15" width="20.88671875" bestFit="1" customWidth="1"/>
    <col min="16" max="16" width="17.5546875" bestFit="1" customWidth="1"/>
    <col min="17" max="17" width="17.21875" bestFit="1" customWidth="1"/>
    <col min="18" max="18" width="21.109375" bestFit="1" customWidth="1"/>
    <col min="19" max="19" width="17.44140625" bestFit="1" customWidth="1"/>
    <col min="20" max="20" width="21.33203125" bestFit="1" customWidth="1"/>
    <col min="21" max="21" width="24.33203125" bestFit="1" customWidth="1"/>
    <col min="22" max="22" width="23" bestFit="1" customWidth="1"/>
    <col min="23" max="23" width="25.6640625" bestFit="1" customWidth="1"/>
    <col min="24" max="24" width="29" bestFit="1" customWidth="1"/>
    <col min="25" max="25" width="35" bestFit="1" customWidth="1"/>
  </cols>
  <sheetData>
    <row r="1" spans="1:25" x14ac:dyDescent="0.3">
      <c r="A1" t="s">
        <v>38</v>
      </c>
      <c r="B1" t="s">
        <v>28</v>
      </c>
      <c r="C1" t="s">
        <v>39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  <c r="K1" t="s">
        <v>543</v>
      </c>
      <c r="L1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  <c r="T1" t="s">
        <v>552</v>
      </c>
      <c r="U1" t="s">
        <v>553</v>
      </c>
      <c r="V1" t="s">
        <v>554</v>
      </c>
      <c r="W1" t="s">
        <v>555</v>
      </c>
      <c r="X1" t="s">
        <v>556</v>
      </c>
      <c r="Y1" t="s">
        <v>557</v>
      </c>
    </row>
    <row r="2" spans="1:25" x14ac:dyDescent="0.3">
      <c r="A2" t="s">
        <v>51</v>
      </c>
      <c r="B2" t="s">
        <v>52</v>
      </c>
      <c r="C2" t="s">
        <v>53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>
        <v>0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</row>
    <row r="3" spans="1:25" x14ac:dyDescent="0.3">
      <c r="A3" t="s">
        <v>51</v>
      </c>
      <c r="B3" t="s">
        <v>54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>
        <v>0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</row>
    <row r="4" spans="1:25" x14ac:dyDescent="0.3">
      <c r="A4" t="s">
        <v>51</v>
      </c>
      <c r="B4" t="s">
        <v>55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>
        <v>0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</row>
    <row r="5" spans="1:25" x14ac:dyDescent="0.3">
      <c r="A5" t="s">
        <v>51</v>
      </c>
      <c r="B5" t="s">
        <v>56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>
        <v>0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</row>
    <row r="6" spans="1:25" x14ac:dyDescent="0.3">
      <c r="A6" t="s">
        <v>51</v>
      </c>
      <c r="B6" t="s">
        <v>57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>
        <v>0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</row>
    <row r="7" spans="1:25" x14ac:dyDescent="0.3">
      <c r="A7" t="s">
        <v>51</v>
      </c>
      <c r="B7" t="s">
        <v>58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>
        <v>0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</row>
    <row r="8" spans="1:25" x14ac:dyDescent="0.3">
      <c r="A8" t="s">
        <v>51</v>
      </c>
      <c r="B8" t="s">
        <v>59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>
        <v>0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</row>
    <row r="9" spans="1:25" x14ac:dyDescent="0.3">
      <c r="A9" t="s">
        <v>51</v>
      </c>
      <c r="B9" t="s">
        <v>60</v>
      </c>
      <c r="C9" t="s">
        <v>53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>
        <v>0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</row>
    <row r="10" spans="1:25" x14ac:dyDescent="0.3">
      <c r="A10" t="s">
        <v>51</v>
      </c>
      <c r="B10" t="s">
        <v>61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>
        <v>0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</row>
    <row r="11" spans="1:25" x14ac:dyDescent="0.3">
      <c r="A11" t="s">
        <v>51</v>
      </c>
      <c r="B11" t="s">
        <v>62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>
        <v>0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</row>
    <row r="12" spans="1:25" x14ac:dyDescent="0.3">
      <c r="A12" t="s">
        <v>51</v>
      </c>
      <c r="B12" t="s">
        <v>63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>
        <v>0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</row>
    <row r="13" spans="1:25" x14ac:dyDescent="0.3">
      <c r="A13" t="s">
        <v>51</v>
      </c>
      <c r="B13" t="s">
        <v>64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>
        <v>0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</row>
    <row r="14" spans="1:25" x14ac:dyDescent="0.3">
      <c r="A14" t="s">
        <v>51</v>
      </c>
      <c r="B14" t="s">
        <v>65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>
        <v>0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</row>
    <row r="15" spans="1:25" x14ac:dyDescent="0.3">
      <c r="A15" t="s">
        <v>51</v>
      </c>
      <c r="B15" t="s">
        <v>66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  <c r="L15" t="s">
        <v>53</v>
      </c>
      <c r="M15" t="s">
        <v>53</v>
      </c>
      <c r="N15">
        <v>0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</row>
    <row r="16" spans="1:25" x14ac:dyDescent="0.3">
      <c r="A16" t="s">
        <v>51</v>
      </c>
      <c r="B16" t="s">
        <v>67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>
        <v>0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</row>
    <row r="17" spans="1:25" x14ac:dyDescent="0.3">
      <c r="A17" t="s">
        <v>51</v>
      </c>
      <c r="B17" t="s">
        <v>68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>
        <v>0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</row>
    <row r="18" spans="1:25" x14ac:dyDescent="0.3">
      <c r="A18" t="s">
        <v>51</v>
      </c>
      <c r="B18" t="s">
        <v>69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>
        <v>0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</row>
    <row r="19" spans="1:25" x14ac:dyDescent="0.3">
      <c r="A19" t="s">
        <v>51</v>
      </c>
      <c r="B19" t="s">
        <v>70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>
        <v>0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</row>
    <row r="20" spans="1:25" x14ac:dyDescent="0.3">
      <c r="A20" t="s">
        <v>51</v>
      </c>
      <c r="B20" t="s">
        <v>71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>
        <v>0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</row>
    <row r="21" spans="1:25" x14ac:dyDescent="0.3">
      <c r="A21" t="s">
        <v>51</v>
      </c>
      <c r="B21" t="s">
        <v>72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>
        <v>0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</row>
    <row r="22" spans="1:25" x14ac:dyDescent="0.3">
      <c r="A22" t="s">
        <v>51</v>
      </c>
      <c r="B22" t="s">
        <v>73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>
        <v>0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</row>
    <row r="23" spans="1:25" x14ac:dyDescent="0.3">
      <c r="A23" t="s">
        <v>51</v>
      </c>
      <c r="B23" t="s">
        <v>74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>
        <v>0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</row>
    <row r="24" spans="1:25" x14ac:dyDescent="0.3">
      <c r="A24" t="s">
        <v>51</v>
      </c>
      <c r="B24" t="s">
        <v>75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>
        <v>0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</row>
    <row r="25" spans="1:25" x14ac:dyDescent="0.3">
      <c r="A25" t="s">
        <v>51</v>
      </c>
      <c r="B25" t="s">
        <v>76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>
        <v>0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</row>
    <row r="26" spans="1:25" x14ac:dyDescent="0.3">
      <c r="A26" t="s">
        <v>51</v>
      </c>
      <c r="B26" t="s">
        <v>77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>
        <v>0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</row>
    <row r="27" spans="1:25" x14ac:dyDescent="0.3">
      <c r="A27" t="s">
        <v>51</v>
      </c>
      <c r="B27" t="s">
        <v>78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>
        <v>0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</row>
    <row r="28" spans="1:25" x14ac:dyDescent="0.3">
      <c r="A28" t="s">
        <v>51</v>
      </c>
      <c r="B28" t="s">
        <v>79</v>
      </c>
      <c r="C28" t="s">
        <v>53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>
        <v>0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</row>
    <row r="29" spans="1:25" x14ac:dyDescent="0.3">
      <c r="A29" t="s">
        <v>51</v>
      </c>
      <c r="B29" t="s">
        <v>80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>
        <v>0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</row>
    <row r="30" spans="1:25" x14ac:dyDescent="0.3">
      <c r="A30" t="s">
        <v>51</v>
      </c>
      <c r="B30" t="s">
        <v>81</v>
      </c>
      <c r="C30" t="s">
        <v>53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>
        <v>0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</row>
    <row r="31" spans="1:25" x14ac:dyDescent="0.3">
      <c r="A31" t="s">
        <v>51</v>
      </c>
      <c r="B31" t="s">
        <v>82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>
        <v>0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</row>
    <row r="32" spans="1:25" x14ac:dyDescent="0.3">
      <c r="A32" t="s">
        <v>51</v>
      </c>
      <c r="B32" t="s">
        <v>83</v>
      </c>
      <c r="C32" t="s">
        <v>53</v>
      </c>
      <c r="D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>
        <v>0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</row>
    <row r="33" spans="1:25" x14ac:dyDescent="0.3">
      <c r="A33" t="s">
        <v>51</v>
      </c>
      <c r="B33" t="s">
        <v>84</v>
      </c>
      <c r="C33" t="s">
        <v>53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>
        <v>0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</row>
    <row r="34" spans="1:25" x14ac:dyDescent="0.3">
      <c r="A34" t="s">
        <v>51</v>
      </c>
      <c r="B34" t="s">
        <v>85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>
        <v>0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</row>
    <row r="35" spans="1:25" x14ac:dyDescent="0.3">
      <c r="A35" t="s">
        <v>51</v>
      </c>
      <c r="B35" t="s">
        <v>86</v>
      </c>
      <c r="C35" t="s">
        <v>53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>
        <v>0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</row>
    <row r="36" spans="1:25" x14ac:dyDescent="0.3">
      <c r="A36" t="s">
        <v>51</v>
      </c>
      <c r="B36" t="s">
        <v>87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>
        <v>0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</row>
    <row r="37" spans="1:25" x14ac:dyDescent="0.3">
      <c r="A37" t="s">
        <v>51</v>
      </c>
      <c r="B37" t="s">
        <v>88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>
        <v>0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</row>
    <row r="38" spans="1:25" x14ac:dyDescent="0.3">
      <c r="A38" t="s">
        <v>51</v>
      </c>
      <c r="B38" t="s">
        <v>89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>
        <v>0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</row>
    <row r="39" spans="1:25" x14ac:dyDescent="0.3">
      <c r="A39" t="s">
        <v>51</v>
      </c>
      <c r="B39" t="s">
        <v>90</v>
      </c>
      <c r="C39" t="s">
        <v>53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>
        <v>0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</row>
    <row r="40" spans="1:25" x14ac:dyDescent="0.3">
      <c r="A40" t="s">
        <v>51</v>
      </c>
      <c r="B40" t="s">
        <v>91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>
        <v>0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</row>
    <row r="41" spans="1:25" x14ac:dyDescent="0.3">
      <c r="A41" t="s">
        <v>51</v>
      </c>
      <c r="B41" t="s">
        <v>92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>
        <v>0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936a23-68cc-4437-8d9c-da053f13f2d9" xsi:nil="true"/>
    <lcf76f155ced4ddcb4097134ff3c332f xmlns="06f8b9b9-04d4-48fc-a1f1-c56f0b2f895c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423AC7C6C25AB41A55DBC94F9375D80" ma:contentTypeVersion="15" ma:contentTypeDescription="Új dokumentum létrehozása." ma:contentTypeScope="" ma:versionID="42a0929461f96d5b5e14488e0e2a2a29">
  <xsd:schema xmlns:xsd="http://www.w3.org/2001/XMLSchema" xmlns:xs="http://www.w3.org/2001/XMLSchema" xmlns:p="http://schemas.microsoft.com/office/2006/metadata/properties" xmlns:ns2="06f8b9b9-04d4-48fc-a1f1-c56f0b2f895c" xmlns:ns3="b4936a23-68cc-4437-8d9c-da053f13f2d9" targetNamespace="http://schemas.microsoft.com/office/2006/metadata/properties" ma:root="true" ma:fieldsID="31fb72f7536a547bd8af09301e9b9ed2" ns2:_="" ns3:_="">
    <xsd:import namespace="06f8b9b9-04d4-48fc-a1f1-c56f0b2f895c"/>
    <xsd:import namespace="b4936a23-68cc-4437-8d9c-da053f13f2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8b9b9-04d4-48fc-a1f1-c56f0b2f89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Képcímkék" ma:readOnly="false" ma:fieldId="{5cf76f15-5ced-4ddc-b409-7134ff3c332f}" ma:taxonomyMulti="true" ma:sspId="7ee42379-9baf-410b-bf34-9d8054d166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36a23-68cc-4437-8d9c-da053f13f2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00d9e5b-b1ae-479d-9eed-072e30988bce}" ma:internalName="TaxCatchAll" ma:showField="CatchAllData" ma:web="b4936a23-68cc-4437-8d9c-da053f13f2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4F3B1E-4679-477E-847A-CAF69BEAF244}">
  <ds:schemaRefs>
    <ds:schemaRef ds:uri="http://schemas.microsoft.com/office/2006/metadata/properties"/>
    <ds:schemaRef ds:uri="http://schemas.microsoft.com/office/infopath/2007/PartnerControls"/>
    <ds:schemaRef ds:uri="b4936a23-68cc-4437-8d9c-da053f13f2d9"/>
    <ds:schemaRef ds:uri="06f8b9b9-04d4-48fc-a1f1-c56f0b2f895c"/>
  </ds:schemaRefs>
</ds:datastoreItem>
</file>

<file path=customXml/itemProps2.xml><?xml version="1.0" encoding="utf-8"?>
<ds:datastoreItem xmlns:ds="http://schemas.openxmlformats.org/officeDocument/2006/customXml" ds:itemID="{022EF97E-9343-4E13-A8B2-3539A507513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5B24C95-2377-42A9-AF46-0874E91E10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f8b9b9-04d4-48fc-a1f1-c56f0b2f895c"/>
    <ds:schemaRef ds:uri="b4936a23-68cc-4437-8d9c-da053f13f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3614836-EEB2-41DF-BF0A-4FF74F48B1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31</vt:i4>
      </vt:variant>
      <vt:variant>
        <vt:lpstr>Névvel ellátott tartományok</vt:lpstr>
      </vt:variant>
      <vt:variant>
        <vt:i4>33</vt:i4>
      </vt:variant>
    </vt:vector>
  </HeadingPairs>
  <TitlesOfParts>
    <vt:vector size="64" baseType="lpstr">
      <vt:lpstr>Beállítások</vt:lpstr>
      <vt:lpstr>Projekt adatok</vt:lpstr>
      <vt:lpstr>AlapAdatok</vt:lpstr>
      <vt:lpstr>Szabászat</vt:lpstr>
      <vt:lpstr>Folyamatok Alap</vt:lpstr>
      <vt:lpstr>Folyamatok</vt:lpstr>
      <vt:lpstr>Folyamatok tervezése</vt:lpstr>
      <vt:lpstr>Gantt diagram</vt:lpstr>
      <vt:lpstr>Részlegek napi terhelése</vt:lpstr>
      <vt:lpstr>Gyártáselőkészítés Kisérőlevél</vt:lpstr>
      <vt:lpstr>Ajtólap Kisérőlevél</vt:lpstr>
      <vt:lpstr>Borítás Kisérőlevél</vt:lpstr>
      <vt:lpstr>Tokmag Kisérőlevél</vt:lpstr>
      <vt:lpstr>Tokmag TU Kisérőlevél</vt:lpstr>
      <vt:lpstr>Bútorfront Kisérőlevél</vt:lpstr>
      <vt:lpstr>Blende Kisérőlevél</vt:lpstr>
      <vt:lpstr>Falpanel Kisérőlevél</vt:lpstr>
      <vt:lpstr>Tervezettidő</vt:lpstr>
      <vt:lpstr>Munkaidő</vt:lpstr>
      <vt:lpstr>Humánerő</vt:lpstr>
      <vt:lpstr>Változók</vt:lpstr>
      <vt:lpstr>Feladat_Egység_idő</vt:lpstr>
      <vt:lpstr>Összes</vt:lpstr>
      <vt:lpstr>Alapanyag</vt:lpstr>
      <vt:lpstr>Megmunkálás</vt:lpstr>
      <vt:lpstr>Megjegyzések</vt:lpstr>
      <vt:lpstr>Üveg</vt:lpstr>
      <vt:lpstr>Mozgó Oldal</vt:lpstr>
      <vt:lpstr>Fix Oldal</vt:lpstr>
      <vt:lpstr>Ajtólap</vt:lpstr>
      <vt:lpstr>Vasalatok</vt:lpstr>
      <vt:lpstr>Beállítás_Egység_Idő_WEB_Conect</vt:lpstr>
      <vt:lpstr>Beállítas_Kalkulator_WEB_Conect</vt:lpstr>
      <vt:lpstr>Beállítás_Megrendelo_WEB_Conect</vt:lpstr>
      <vt:lpstr>Folyamt_Festés_Tipus_Név</vt:lpstr>
      <vt:lpstr>Folyamt_Fóliázás_Tipus_Név</vt:lpstr>
      <vt:lpstr>MappaNevAlmappa</vt:lpstr>
      <vt:lpstr>Beállítások!MappaNevGyoker</vt:lpstr>
      <vt:lpstr>'Folyamatok tervezése'!Nyomtatási_cím</vt:lpstr>
      <vt:lpstr>'Ajtólap Kisérőlevél'!Nyomtatási_terület</vt:lpstr>
      <vt:lpstr>'Blende Kisérőlevél'!Nyomtatási_terület</vt:lpstr>
      <vt:lpstr>'Borítás Kisérőlevél'!Nyomtatási_terület</vt:lpstr>
      <vt:lpstr>'Bútorfront Kisérőlevél'!Nyomtatási_terület</vt:lpstr>
      <vt:lpstr>'Falpanel Kisérőlevél'!Nyomtatási_terület</vt:lpstr>
      <vt:lpstr>'Gantt diagram'!Nyomtatási_terület</vt:lpstr>
      <vt:lpstr>'Gyártáselőkészítés Kisérőlevél'!Nyomtatási_terület</vt:lpstr>
      <vt:lpstr>'Részlegek napi terhelése'!Nyomtatási_terület</vt:lpstr>
      <vt:lpstr>'Szabászat'!Nyomtatási_terület</vt:lpstr>
      <vt:lpstr>'Tokmag Kisérőlevél'!Nyomtatási_terület</vt:lpstr>
      <vt:lpstr>'Tokmag TU Kisérőlevél'!Nyomtatási_terület</vt:lpstr>
      <vt:lpstr>'Gantt diagram'!Project_Start</vt:lpstr>
      <vt:lpstr>Humánerő!Project_Start</vt:lpstr>
      <vt:lpstr>Munkaidő!Project_Start</vt:lpstr>
      <vt:lpstr>Tervezettidő!Project_Start</vt:lpstr>
      <vt:lpstr>Projekt_Deadline</vt:lpstr>
      <vt:lpstr>Projekt_File_Név</vt:lpstr>
      <vt:lpstr>Projekt_Név</vt:lpstr>
      <vt:lpstr>Projekt_Start_Date</vt:lpstr>
      <vt:lpstr>Projekt_Szám</vt:lpstr>
      <vt:lpstr>'Gantt diagram'!Scrolling_Increment</vt:lpstr>
      <vt:lpstr>Humánerő!Scrolling_Increment</vt:lpstr>
      <vt:lpstr>Munkaidő!Scrolling_Increment</vt:lpstr>
      <vt:lpstr>Tervezettidő!Scrolling_Increment</vt:lpstr>
      <vt:lpstr>verzioSzam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YL1J038374</dc:creator>
  <cp:keywords/>
  <dc:description/>
  <cp:lastModifiedBy>Gyártás Doorstar</cp:lastModifiedBy>
  <cp:revision/>
  <dcterms:created xsi:type="dcterms:W3CDTF">2020-03-09T13:31:13Z</dcterms:created>
  <dcterms:modified xsi:type="dcterms:W3CDTF">2026-07-14T20:29:52Z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0x010100B423AC7C6C25AB41A55DBC94F9375D80</vt:lpwstr>
  </property>
  <property fmtid="{D5CDD505-2E9C-101B-9397-08002B2CF9AE}" pid="3" name="MediaServiceImageTags">
    <vt:lpwstr/>
  </property>
</Properties>
</file>